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risnik\Downloads\Submission_to_Molecules\Submission_to_Molecules\submission_to_molecules_2\Revision\NEW_Supplementary\"/>
    </mc:Choice>
  </mc:AlternateContent>
  <bookViews>
    <workbookView xWindow="0" yWindow="0" windowWidth="28800" windowHeight="117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40" i="1" l="1"/>
  <c r="AD42" i="1"/>
  <c r="AD41" i="1"/>
  <c r="AD40" i="1"/>
  <c r="D59" i="1"/>
  <c r="D57" i="1"/>
  <c r="D58" i="1"/>
  <c r="D56" i="1"/>
  <c r="AE34" i="1"/>
  <c r="AE33" i="1"/>
  <c r="AE36" i="1" s="1"/>
  <c r="AE35" i="1"/>
  <c r="D52" i="1"/>
  <c r="D53" i="1" s="1"/>
  <c r="D51" i="1"/>
  <c r="D50" i="1"/>
  <c r="J46" i="1"/>
  <c r="Z71" i="1" s="1"/>
  <c r="AE30" i="1"/>
  <c r="AE42" i="1" s="1"/>
  <c r="AE29" i="1"/>
  <c r="AE41" i="1" s="1"/>
  <c r="Z68" i="1"/>
  <c r="T68" i="1"/>
  <c r="AE28" i="1"/>
  <c r="AE31" i="1" s="1"/>
  <c r="AE43" i="1" l="1"/>
  <c r="CL17" i="1"/>
  <c r="CE30" i="1"/>
  <c r="CD30" i="1"/>
  <c r="CC30" i="1"/>
  <c r="CA14" i="1"/>
  <c r="BU34" i="1"/>
  <c r="CA8" i="1"/>
  <c r="BJ14" i="1"/>
  <c r="BE31" i="1"/>
  <c r="BJ8" i="1"/>
  <c r="BN43" i="1"/>
  <c r="BL43" i="1"/>
  <c r="BN42" i="1"/>
  <c r="BM42" i="1"/>
  <c r="BM43" i="1" s="1"/>
  <c r="BL42" i="1"/>
  <c r="AU14" i="1"/>
  <c r="AN34" i="1"/>
  <c r="AY38" i="1"/>
  <c r="AW38" i="1"/>
  <c r="AX38" i="1"/>
  <c r="AU10" i="1"/>
</calcChain>
</file>

<file path=xl/sharedStrings.xml><?xml version="1.0" encoding="utf-8"?>
<sst xmlns="http://schemas.openxmlformats.org/spreadsheetml/2006/main" count="582" uniqueCount="314">
  <si>
    <t>DB01217</t>
  </si>
  <si>
    <t>Anastrozole</t>
  </si>
  <si>
    <t>UVE-PLS</t>
  </si>
  <si>
    <t>UVE-RF</t>
  </si>
  <si>
    <t>FS-LM-RF</t>
  </si>
  <si>
    <t>DB06914</t>
  </si>
  <si>
    <t>1-({2-[2-(4-CHLOROPHENYL)ETHYL]-1,3-DIOXOLAN-2-YL}METHYL)-1H-IMIDAZOLE</t>
  </si>
  <si>
    <t>triazole</t>
  </si>
  <si>
    <t>DB12682</t>
  </si>
  <si>
    <t>Mubritinib</t>
  </si>
  <si>
    <t>DB08509</t>
  </si>
  <si>
    <t>1-[6-(2-CHLORO-4-METHYXYPHENOXY)-HEXYL]-IMIDAZOLE</t>
  </si>
  <si>
    <t>imidazole</t>
  </si>
  <si>
    <t>DB06968</t>
  </si>
  <si>
    <t>1,1'-HEXANE-1,6-DIYLBIS(1H-IMIDAZOLE)</t>
  </si>
  <si>
    <t>DB02617</t>
  </si>
  <si>
    <t>1-(N-Imidazolyl)-2-Hydroxy-2-(2,3-Dichlorophenyl)Octane</t>
  </si>
  <si>
    <t>DB04581</t>
  </si>
  <si>
    <t>1-benzylimidazole</t>
  </si>
  <si>
    <t>DB01006</t>
  </si>
  <si>
    <t>Letrozole</t>
  </si>
  <si>
    <t>DB04601</t>
  </si>
  <si>
    <t>4-[(4-O-SULFAMOYLBENZYL)(4-CYANOPHENYL)AMINO]-4H-[1,2,4]-TRIAZOLE</t>
  </si>
  <si>
    <t>DB08369</t>
  </si>
  <si>
    <t>1-(biphenyl-4-ylmethyl)-1H-imidazole</t>
  </si>
  <si>
    <t>DB02671</t>
  </si>
  <si>
    <t>1-Methylimidazole</t>
  </si>
  <si>
    <t>DB13767</t>
  </si>
  <si>
    <t>Vorozole</t>
  </si>
  <si>
    <t>DB06953</t>
  </si>
  <si>
    <t>2-CHLORO-5-(3-CHLORO-PHENYL)-6-[(4-CYANO-PHENYL)-(3-METHYL-3H-IMIDAZOL-4-YL)-METHOXYMETHYL]-NICOTINONITRILE</t>
  </si>
  <si>
    <t>DB13066</t>
  </si>
  <si>
    <t>Liarozole</t>
  </si>
  <si>
    <t>DB13083</t>
  </si>
  <si>
    <t>Talarozole</t>
  </si>
  <si>
    <t>tetrazole</t>
  </si>
  <si>
    <t>DB02706</t>
  </si>
  <si>
    <t>Mercaptocarboxylate Inhibitor</t>
  </si>
  <si>
    <t>DB03030</t>
  </si>
  <si>
    <t>4-(2-Thienyl)-1-(4-Methylbenzyl)-1h-Imidazole</t>
  </si>
  <si>
    <t>pyridine, sterically unfavoured</t>
  </si>
  <si>
    <t>DB12987</t>
  </si>
  <si>
    <t>Penclomedine</t>
  </si>
  <si>
    <t>DB06119</t>
  </si>
  <si>
    <t>Cenobamate</t>
  </si>
  <si>
    <t>DB03594</t>
  </si>
  <si>
    <t>1,2,4-Triazole</t>
  </si>
  <si>
    <t>DB00953</t>
  </si>
  <si>
    <t>Rizatriptan</t>
  </si>
  <si>
    <t>comment Table S6</t>
  </si>
  <si>
    <t>DB09017</t>
  </si>
  <si>
    <t>Brotizolam</t>
  </si>
  <si>
    <t>DB12345</t>
  </si>
  <si>
    <t>MBX-2982</t>
  </si>
  <si>
    <t>DB07878</t>
  </si>
  <si>
    <t>N-[(1S)-1-{1-[(1R,3E)-1-ACETYLPENT-3-EN-1-YL]-1H-1,2,3-TRIAZOL-4-YL}-1,2-DIMETHYLPROPYL]BENZAMIDE</t>
  </si>
  <si>
    <t>DB04970</t>
  </si>
  <si>
    <t>Lesopitron</t>
  </si>
  <si>
    <t>DB13021</t>
  </si>
  <si>
    <t>123I-iodometomidate</t>
  </si>
  <si>
    <t>DB07011</t>
  </si>
  <si>
    <t>(3S)-1-(1,3-BENZODIOXOL-5-YLMETHYL)-3-[4-(1H-IMIDAZOL-1-YL)PHENOXY]PIPERIDINE</t>
  </si>
  <si>
    <t>imidaz</t>
  </si>
  <si>
    <t>DB00292</t>
  </si>
  <si>
    <t>Etomidate</t>
  </si>
  <si>
    <t>DB11637</t>
  </si>
  <si>
    <t>Delamanid</t>
  </si>
  <si>
    <t>DB03366</t>
  </si>
  <si>
    <t>Imidazole</t>
  </si>
  <si>
    <t>DB07008</t>
  </si>
  <si>
    <t>4-(1,3-BENZODIOXOL-5-YLOXY)-2-[4-(1H-IMIDAZOL-1-YL)PHENOXY]PYRIMIDINE</t>
  </si>
  <si>
    <t>DB03789</t>
  </si>
  <si>
    <t>2,3-Dimethylimidazolium ion</t>
  </si>
  <si>
    <t>DB09056</t>
  </si>
  <si>
    <t>Amorolfine</t>
  </si>
  <si>
    <t>piperidin</t>
  </si>
  <si>
    <t>DB06155</t>
  </si>
  <si>
    <t>Rimonabant</t>
  </si>
  <si>
    <t>DB07227</t>
  </si>
  <si>
    <t>4-[(5-{[4-(3-CHLOROPHENYL)-3-OXOPIPERAZIN-1-YL]METHYL}-1H-IMIDAZOL-1-YL)METHYL]BENZONITRILE</t>
  </si>
  <si>
    <t>pyrazole</t>
  </si>
  <si>
    <t>DB08560</t>
  </si>
  <si>
    <t>3-FLUORO-N-[1-(4-FLUOROPHENYL)-3-(2-THIENYL)-1H-PYRAZOL-5-YL]BENZENESULFONAMIDE</t>
  </si>
  <si>
    <t>DB12017</t>
  </si>
  <si>
    <t>Ozagrel</t>
  </si>
  <si>
    <t>DB00897</t>
  </si>
  <si>
    <t>Triazolam</t>
  </si>
  <si>
    <t>DB01215</t>
  </si>
  <si>
    <t>Estazolam</t>
  </si>
  <si>
    <t>conjugated imidazole,pyrazole,triazole</t>
  </si>
  <si>
    <t>DB12048</t>
  </si>
  <si>
    <t>Savolitinib</t>
  </si>
  <si>
    <t>DB09262</t>
  </si>
  <si>
    <t>Imidafenacin</t>
  </si>
  <si>
    <t>imidazol</t>
  </si>
  <si>
    <t>DB00911</t>
  </si>
  <si>
    <t>Tinidazole</t>
  </si>
  <si>
    <t>DB12623</t>
  </si>
  <si>
    <t>Taprenepag</t>
  </si>
  <si>
    <t>DB03052</t>
  </si>
  <si>
    <t>Dazoxiben</t>
  </si>
  <si>
    <t>DB12640</t>
  </si>
  <si>
    <t>CP-609754</t>
  </si>
  <si>
    <t>DB06091</t>
  </si>
  <si>
    <t>Evofosfamide</t>
  </si>
  <si>
    <t>DB12644</t>
  </si>
  <si>
    <t>AZD-2066</t>
  </si>
  <si>
    <t>DB08086</t>
  </si>
  <si>
    <t>N-[12-(1H-imidazol-1-yl)dodecanoyl]-L-leucine</t>
  </si>
  <si>
    <t xml:space="preserve">UVE-PLS </t>
  </si>
  <si>
    <t>DB00354</t>
  </si>
  <si>
    <t>Buclizine</t>
  </si>
  <si>
    <t>DB12271</t>
  </si>
  <si>
    <t>ORE-1001</t>
  </si>
  <si>
    <t>DB00699</t>
  </si>
  <si>
    <t>Nicergoline</t>
  </si>
  <si>
    <t>piperidin and sterically unfavoured pyrazole</t>
  </si>
  <si>
    <t>DB13070</t>
  </si>
  <si>
    <t>Surinabant</t>
  </si>
  <si>
    <t>DB01146</t>
  </si>
  <si>
    <t>Diphenylpyraline</t>
  </si>
  <si>
    <t>piperidine,pyrimidine,imidazole, steric hindrance</t>
  </si>
  <si>
    <t>DB03084</t>
  </si>
  <si>
    <t>Cyclopropyl-{4-[5-(3,4-Dichlorophenyl)-2-[(1-Methyl)-Piperidin]-4-Yl-3-Propyl-3h-Imidazol-4-Yl]-Pyrimidin-2-Yl}Amine</t>
  </si>
  <si>
    <t>Total</t>
  </si>
  <si>
    <t>DB03370</t>
  </si>
  <si>
    <t>FR239087</t>
  </si>
  <si>
    <t>DB02757</t>
  </si>
  <si>
    <t>Pyrazole</t>
  </si>
  <si>
    <t>DB04600</t>
  </si>
  <si>
    <t>4-[(3-BROMO-4-O-SULFAMOYLBENZYL)(4-CYANOPHENYL)AMINO]-4H-[1,2,4]-TRIAZOLE</t>
  </si>
  <si>
    <t>DB06729</t>
  </si>
  <si>
    <t>Sulfaphenazole</t>
  </si>
  <si>
    <t>DB08076</t>
  </si>
  <si>
    <t>4-[1-(2,6-dichlorobenzyl)-2-methyl-1H-imidazol-4-yl]pyrimidin-2-amine</t>
  </si>
  <si>
    <t>pyrazole ring derivatized, sterically hindered</t>
  </si>
  <si>
    <t>DB12067</t>
  </si>
  <si>
    <t>BMS-394136</t>
  </si>
  <si>
    <t>DB08714</t>
  </si>
  <si>
    <t>2,6-DIMETHYL-1-(3-[3-METHYL-5-ISOXAZOLYL]-PROPANYL)-4-[4-METHYL-2H-TETRAZOL-2-YL]-PHENOL</t>
  </si>
  <si>
    <t>pyrazole, sterically unfavoured</t>
  </si>
  <si>
    <t>DB12320</t>
  </si>
  <si>
    <t>Palovarotene</t>
  </si>
  <si>
    <t>DB09195</t>
  </si>
  <si>
    <t>Lorpiprazole</t>
  </si>
  <si>
    <t>pyridine and conjugated pyrazoles, only pyridine seems to be sterically possible to bind iron</t>
  </si>
  <si>
    <t>DB13022</t>
  </si>
  <si>
    <t>LY-2874455</t>
  </si>
  <si>
    <t>DB12172</t>
  </si>
  <si>
    <t>Nimorazole</t>
  </si>
  <si>
    <t>pyrimidin, pyrazole, sterically not favoured</t>
  </si>
  <si>
    <t>DB11817</t>
  </si>
  <si>
    <t>Baricitinib</t>
  </si>
  <si>
    <t>DB12721</t>
  </si>
  <si>
    <t>RO-5028442</t>
  </si>
  <si>
    <t>DB12195</t>
  </si>
  <si>
    <t>VP-14637</t>
  </si>
  <si>
    <t>DB12853</t>
  </si>
  <si>
    <t>DA-6886</t>
  </si>
  <si>
    <t>triazo,tetrazole</t>
  </si>
  <si>
    <t>DB01342</t>
  </si>
  <si>
    <t>Forasartan</t>
  </si>
  <si>
    <t>DB12884</t>
  </si>
  <si>
    <t>Lavoltidine</t>
  </si>
  <si>
    <t>DB00298</t>
  </si>
  <si>
    <t>Dapiprazole</t>
  </si>
  <si>
    <t>DB12964</t>
  </si>
  <si>
    <t>Lerisetron</t>
  </si>
  <si>
    <t>DB02048</t>
  </si>
  <si>
    <t>1,2,4-Triazole-Carboxamidine</t>
  </si>
  <si>
    <t>DB13113</t>
  </si>
  <si>
    <t>JNJ-38877605</t>
  </si>
  <si>
    <t>conjugated pyrazole, sterically unfavoured</t>
  </si>
  <si>
    <t>DB12999</t>
  </si>
  <si>
    <t>MK-6186</t>
  </si>
  <si>
    <t>DB02096</t>
  </si>
  <si>
    <t>FR221647</t>
  </si>
  <si>
    <t>DB07029</t>
  </si>
  <si>
    <t>4-(1,3-BENZODIOXOL-5-YLOXY)-2-[4-(1H-IMIDAZOL-1-YL)PHENOXY]-6-METHYLPYRIMIDINE</t>
  </si>
  <si>
    <t>DB08214</t>
  </si>
  <si>
    <t>4-(1H-IMIDAZOL-1-YL)PHENOL</t>
  </si>
  <si>
    <t>imidazole, sterically unfavoured</t>
  </si>
  <si>
    <t>DB12265</t>
  </si>
  <si>
    <t>Fexinidazole</t>
  </si>
  <si>
    <t>N-derivatized imidazole and sterically very unfavoured</t>
  </si>
  <si>
    <t>DB12099</t>
  </si>
  <si>
    <t>UK-396,82</t>
  </si>
  <si>
    <t>piperazine</t>
  </si>
  <si>
    <t>DB09305</t>
  </si>
  <si>
    <t>Aptazapine</t>
  </si>
  <si>
    <t>piperidin, but conjugated</t>
  </si>
  <si>
    <t>DB11832</t>
  </si>
  <si>
    <t>Crenolanib</t>
  </si>
  <si>
    <t>piperidine</t>
  </si>
  <si>
    <t>DB01520</t>
  </si>
  <si>
    <t>Tenocyclidine</t>
  </si>
  <si>
    <t>DB03575</t>
  </si>
  <si>
    <t>Phencyclidine</t>
  </si>
  <si>
    <t>DB13096</t>
  </si>
  <si>
    <t>Gacyclidine</t>
  </si>
  <si>
    <t>DB02721</t>
  </si>
  <si>
    <t>4-Iodopyrazole</t>
  </si>
  <si>
    <t>DB04800</t>
  </si>
  <si>
    <t>1-METHYL-3-PHENYL-1H-PYRAZOL-5-YLSULFAMIC acid</t>
  </si>
  <si>
    <t>DB07670</t>
  </si>
  <si>
    <t>4-METHYL-N-METHYL-N-(2-PHENYL-2H-PYRAZOL-3-YL)BENZENESULFONAMIDE</t>
  </si>
  <si>
    <t>pyrazole,pyririmidine</t>
  </si>
  <si>
    <t>DB08991</t>
  </si>
  <si>
    <t>Epirizole</t>
  </si>
  <si>
    <t>pyridine</t>
  </si>
  <si>
    <t>DB04874</t>
  </si>
  <si>
    <t>Picoplatin</t>
  </si>
  <si>
    <t>pyridine but N-derivatized and not possible to bind iron with nitrogen</t>
  </si>
  <si>
    <t>DB11073</t>
  </si>
  <si>
    <t>Cetylpyridinium</t>
  </si>
  <si>
    <t>pyridine,pyrazole, sterically unfavoured</t>
  </si>
  <si>
    <t>DB12130</t>
  </si>
  <si>
    <t>Lorlatinib</t>
  </si>
  <si>
    <t>DB01166</t>
  </si>
  <si>
    <t>Cilostazol</t>
  </si>
  <si>
    <t>DB08713</t>
  </si>
  <si>
    <t>2,6-DIMETHYL-1-(3-[3-METHYL-5-ISOXAZOLYL]-PROPANYL)-4-[2N-METHYL-2H-TETRAZOL-5-YL]-PHENOL</t>
  </si>
  <si>
    <t>tetrazole, but grave steric hidrance</t>
  </si>
  <si>
    <t>DB01897</t>
  </si>
  <si>
    <t>2-(2f-Benzothiazolyl)-5-Styryl-3-(4f-Phthalhydrazidyl)Tetrazolium chloride</t>
  </si>
  <si>
    <t>tetrazole,piperidine</t>
  </si>
  <si>
    <t>DB07917</t>
  </si>
  <si>
    <t>4-(BENZHYDRYLOXY)-1-[3-(1H-TETRAAZOL-5-YL)PROPYL]PIPERIDINE</t>
  </si>
  <si>
    <t>DB09166</t>
  </si>
  <si>
    <t>Etizolam</t>
  </si>
  <si>
    <t>triazole but sterically unfavoured</t>
  </si>
  <si>
    <t>DB11960</t>
  </si>
  <si>
    <t>Carboxyamidotriazole</t>
  </si>
  <si>
    <t>triazole, but steric unfavoured</t>
  </si>
  <si>
    <t>DB09034</t>
  </si>
  <si>
    <t>Suvorexant</t>
  </si>
  <si>
    <t>group</t>
  </si>
  <si>
    <t>DB ID</t>
  </si>
  <si>
    <t>Name</t>
  </si>
  <si>
    <t>Fenpropidin</t>
  </si>
  <si>
    <t>Dapaconazole</t>
  </si>
  <si>
    <t>Isavuconazole</t>
  </si>
  <si>
    <t>Efinaconazole</t>
  </si>
  <si>
    <t>Isoconazole</t>
  </si>
  <si>
    <t>Luliconazole</t>
  </si>
  <si>
    <t>1-[(2S)-2-[(4-CHLOROBENZYL)OXY]-2-(2,4-DICHLOROPHENYL)ETHYL]-1H-IMIDAZOLE</t>
  </si>
  <si>
    <t>Sulconazole</t>
  </si>
  <si>
    <t>Ravuconazole</t>
  </si>
  <si>
    <t>Levoketoconazole</t>
  </si>
  <si>
    <t>Bifonazole</t>
  </si>
  <si>
    <t>Sertaconazole</t>
  </si>
  <si>
    <t>Ketoconazole</t>
  </si>
  <si>
    <t>econazole</t>
  </si>
  <si>
    <t>Oteseconazole</t>
  </si>
  <si>
    <t>miconazole</t>
  </si>
  <si>
    <t>Tioconazole</t>
  </si>
  <si>
    <t>Terbinafine</t>
  </si>
  <si>
    <t>Butoconazole</t>
  </si>
  <si>
    <t>Voriconazole</t>
  </si>
  <si>
    <t>Tolnaftate</t>
  </si>
  <si>
    <t>Clotrimazole</t>
  </si>
  <si>
    <t>Terconazole</t>
  </si>
  <si>
    <t>Oxiconazole</t>
  </si>
  <si>
    <t>Fluconazole</t>
  </si>
  <si>
    <t>Albaconazole</t>
  </si>
  <si>
    <t>27 fungicides</t>
  </si>
  <si>
    <t>Number of fungicides</t>
  </si>
  <si>
    <t>Number of experiments</t>
  </si>
  <si>
    <t>=</t>
  </si>
  <si>
    <t>1)</t>
  </si>
  <si>
    <t>2)</t>
  </si>
  <si>
    <t>1)x2)</t>
  </si>
  <si>
    <t>PCCte</t>
  </si>
  <si>
    <t>PCC(CV)</t>
  </si>
  <si>
    <t>PCCTP(te)</t>
  </si>
  <si>
    <t>732/810</t>
  </si>
  <si>
    <t>%</t>
  </si>
  <si>
    <t>PCCCV</t>
  </si>
  <si>
    <t>PCCTPte</t>
  </si>
  <si>
    <t>No antifungals</t>
  </si>
  <si>
    <t>4-DICHLOROPHENYL)ETHYL]-1H-IMIDAZOLE</t>
  </si>
  <si>
    <t>Econazole</t>
  </si>
  <si>
    <t>Miconazole</t>
  </si>
  <si>
    <t>729/945</t>
  </si>
  <si>
    <t>no fung</t>
  </si>
  <si>
    <t>tot</t>
  </si>
  <si>
    <t>496/540</t>
  </si>
  <si>
    <t>average</t>
  </si>
  <si>
    <t>PCC for 27 fungicides class G from Drugbank</t>
  </si>
  <si>
    <t>Hit compounds coinciding with approach I) (see Table S6)</t>
  </si>
  <si>
    <t>Hit compounds NOT coinciding with approach I) (see Table S6)</t>
  </si>
  <si>
    <t>Total (selected by ANY method)</t>
  </si>
  <si>
    <t>ALL results of the Approach II. i.e. Coincidence PLUS non-coincidence Table</t>
  </si>
  <si>
    <t>Non-coincidence table, hit compounds obtained by this approach II, but NOT obtained by approach I (Table S6)</t>
  </si>
  <si>
    <t>Coincidence table, hit compounds obtained by this approach II, AND ALSO obtained by approach I (Table S6)</t>
  </si>
  <si>
    <t>Total (selected by any method)</t>
  </si>
  <si>
    <t>This compound passed all G1 filtering steps (Cyp51 lead comp)</t>
  </si>
  <si>
    <t>Approach II) Two-class regression - ALL results</t>
  </si>
  <si>
    <t>Performance of each of 35 UVE-PLS experiments</t>
  </si>
  <si>
    <t>Performance of each of 30 FS-LM-RF experiments</t>
  </si>
  <si>
    <t>Performance of each of 20 UVE-RF experiments</t>
  </si>
  <si>
    <t>Total number of selections</t>
  </si>
  <si>
    <t>3-times selection is a critical parameter. It is calculated as a rounded 5% of the number obtained by multiplying total number of approach II experiments (which is 85) with ratio of (larger Drugbank subset of 6672 compounds/total Drugbank dataset of 8172 compounds). So: 0.05*85*(6672/8172) = 3.47, round(3.47) = 3.</t>
  </si>
  <si>
    <t>Number of selections</t>
  </si>
  <si>
    <t>border - still regarded as a hit with 3 min selections</t>
  </si>
  <si>
    <t>Number of selected comp. from Drugbank with at least one selection with each method</t>
  </si>
  <si>
    <t>Number Hit comp. from Drugbank (at least 3 selections)</t>
  </si>
  <si>
    <t>Number of selected comp. from Drugbank with at least on selection with each method</t>
  </si>
  <si>
    <t>Number of Hit comp. from Drugbank (at least 3 selections)</t>
  </si>
  <si>
    <t>No selections of UVE-PLS</t>
  </si>
  <si>
    <t>No of selections</t>
  </si>
  <si>
    <t>Less than 3 selections -not a hit</t>
  </si>
  <si>
    <t>Total possible sel.</t>
  </si>
  <si>
    <t>Total number of sel.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</si>
</sst>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7030A0"/>
      <name val="Calibri"/>
      <family val="2"/>
      <scheme val="minor"/>
    </font>
    <font>
      <b/>
      <sz val="11"/>
      <color rgb="FF7030A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1" fillId="0" borderId="0" xfId="0" applyFont="1"/>
    <xf numFmtId="0" fontId="0" fillId="2" borderId="0" xfId="0" applyFill="1"/>
    <xf numFmtId="0" fontId="2" fillId="2" borderId="0" xfId="0" applyFont="1" applyFill="1"/>
    <xf numFmtId="0" fontId="0" fillId="3" borderId="0" xfId="0" applyFill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vertical="center"/>
    </xf>
    <xf numFmtId="2" fontId="0" fillId="0" borderId="0" xfId="0" applyNumberFormat="1"/>
    <xf numFmtId="0" fontId="1" fillId="0" borderId="0" xfId="0" applyFont="1" applyFill="1"/>
    <xf numFmtId="0" fontId="6" fillId="0" borderId="0" xfId="0" applyFont="1"/>
    <xf numFmtId="0" fontId="7" fillId="0" borderId="0" xfId="0" applyFont="1"/>
    <xf numFmtId="0" fontId="8" fillId="0" borderId="0" xfId="0" applyFont="1"/>
    <xf numFmtId="0" fontId="0" fillId="0" borderId="0" xfId="0" applyFill="1"/>
    <xf numFmtId="0" fontId="0" fillId="4" borderId="0" xfId="0" applyFill="1"/>
    <xf numFmtId="0" fontId="3" fillId="3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N71"/>
  <sheetViews>
    <sheetView tabSelected="1" workbookViewId="0">
      <selection activeCell="C22" sqref="C22"/>
    </sheetView>
  </sheetViews>
  <sheetFormatPr defaultRowHeight="15" x14ac:dyDescent="0.25"/>
  <cols>
    <col min="2" max="2" width="16.7109375" customWidth="1"/>
    <col min="3" max="3" width="83.140625" customWidth="1"/>
    <col min="4" max="4" width="24.42578125" customWidth="1"/>
    <col min="5" max="5" width="11.7109375" customWidth="1"/>
    <col min="14" max="14" width="16.85546875" customWidth="1"/>
    <col min="15" max="15" width="13.42578125" customWidth="1"/>
    <col min="19" max="19" width="19.28515625" customWidth="1"/>
    <col min="29" max="29" width="30.5703125" customWidth="1"/>
    <col min="30" max="30" width="78.140625" customWidth="1"/>
    <col min="31" max="31" width="13.85546875" customWidth="1"/>
    <col min="77" max="77" width="15.7109375" customWidth="1"/>
  </cols>
  <sheetData>
    <row r="2" spans="1:90" ht="23.25" x14ac:dyDescent="0.35">
      <c r="J2" s="16" t="s">
        <v>297</v>
      </c>
      <c r="K2" s="16"/>
      <c r="L2" s="16"/>
      <c r="M2" s="16"/>
      <c r="N2" s="16"/>
      <c r="O2" s="5"/>
    </row>
    <row r="3" spans="1:90" x14ac:dyDescent="0.25">
      <c r="B3" s="12" t="s">
        <v>302</v>
      </c>
    </row>
    <row r="4" spans="1:90" x14ac:dyDescent="0.25">
      <c r="A4" s="4" t="s">
        <v>289</v>
      </c>
      <c r="B4" s="3"/>
      <c r="C4" s="3"/>
      <c r="Q4" s="4" t="s">
        <v>290</v>
      </c>
      <c r="R4" s="3"/>
      <c r="S4" s="3"/>
      <c r="T4" s="3"/>
      <c r="U4" s="3"/>
      <c r="AW4" t="s">
        <v>299</v>
      </c>
      <c r="BL4" t="s">
        <v>298</v>
      </c>
    </row>
    <row r="5" spans="1:90" ht="21" x14ac:dyDescent="0.35">
      <c r="B5" t="s">
        <v>237</v>
      </c>
      <c r="C5" t="s">
        <v>238</v>
      </c>
      <c r="J5" t="s">
        <v>301</v>
      </c>
      <c r="Q5" t="s">
        <v>236</v>
      </c>
      <c r="R5" t="s">
        <v>237</v>
      </c>
      <c r="S5" t="s">
        <v>238</v>
      </c>
      <c r="Z5" t="s">
        <v>301</v>
      </c>
      <c r="AM5" s="7" t="s">
        <v>4</v>
      </c>
      <c r="AN5" t="s">
        <v>265</v>
      </c>
      <c r="AW5" t="s">
        <v>273</v>
      </c>
      <c r="AX5" t="s">
        <v>272</v>
      </c>
      <c r="AY5" t="s">
        <v>274</v>
      </c>
      <c r="BC5" s="7" t="s">
        <v>2</v>
      </c>
      <c r="BE5" t="s">
        <v>265</v>
      </c>
      <c r="BL5" t="s">
        <v>277</v>
      </c>
      <c r="BM5" t="s">
        <v>272</v>
      </c>
      <c r="BN5" t="s">
        <v>278</v>
      </c>
      <c r="BS5" s="6" t="s">
        <v>3</v>
      </c>
      <c r="BU5" t="s">
        <v>265</v>
      </c>
      <c r="CC5" t="s">
        <v>300</v>
      </c>
    </row>
    <row r="6" spans="1:90" x14ac:dyDescent="0.25">
      <c r="A6" s="3">
        <v>1</v>
      </c>
      <c r="B6" s="3" t="s">
        <v>0</v>
      </c>
      <c r="C6" s="3" t="s">
        <v>1</v>
      </c>
      <c r="D6" s="3">
        <v>25</v>
      </c>
      <c r="E6" s="3" t="s">
        <v>2</v>
      </c>
      <c r="F6" s="3">
        <v>19</v>
      </c>
      <c r="G6" s="3" t="s">
        <v>3</v>
      </c>
      <c r="H6" s="3">
        <v>22</v>
      </c>
      <c r="I6" s="3" t="s">
        <v>4</v>
      </c>
      <c r="J6" s="3">
        <v>66</v>
      </c>
      <c r="P6" s="3">
        <v>1</v>
      </c>
      <c r="Q6" s="3" t="s">
        <v>7</v>
      </c>
      <c r="R6" s="15" t="s">
        <v>8</v>
      </c>
      <c r="S6" s="15" t="s">
        <v>9</v>
      </c>
      <c r="T6" s="3">
        <v>11</v>
      </c>
      <c r="U6" s="3" t="s">
        <v>2</v>
      </c>
      <c r="V6" s="3">
        <v>10</v>
      </c>
      <c r="W6" s="3" t="s">
        <v>3</v>
      </c>
      <c r="X6" s="3">
        <v>14</v>
      </c>
      <c r="Y6" s="3" t="s">
        <v>4</v>
      </c>
      <c r="Z6" s="3">
        <v>35</v>
      </c>
      <c r="AA6" s="3"/>
      <c r="AB6" s="3"/>
      <c r="AC6" s="15" t="s">
        <v>296</v>
      </c>
      <c r="AD6" s="15"/>
      <c r="AE6" s="15"/>
      <c r="AF6" s="15"/>
      <c r="AG6" s="15"/>
      <c r="AN6" t="s">
        <v>303</v>
      </c>
      <c r="AQ6" t="s">
        <v>269</v>
      </c>
      <c r="AR6" t="s">
        <v>266</v>
      </c>
      <c r="AU6">
        <v>27</v>
      </c>
      <c r="AW6">
        <v>0.97761790000000004</v>
      </c>
      <c r="AX6">
        <v>0.96960000000000002</v>
      </c>
      <c r="AY6">
        <v>0.46428570000000002</v>
      </c>
      <c r="BE6" t="s">
        <v>303</v>
      </c>
      <c r="BL6">
        <v>0.95203839999999995</v>
      </c>
      <c r="BM6">
        <v>0.96640000000000004</v>
      </c>
      <c r="BN6" s="8">
        <v>0.25</v>
      </c>
      <c r="BU6" t="s">
        <v>303</v>
      </c>
    </row>
    <row r="7" spans="1:90" x14ac:dyDescent="0.25">
      <c r="A7" s="3">
        <v>2</v>
      </c>
      <c r="B7" s="3" t="s">
        <v>5</v>
      </c>
      <c r="C7" s="3" t="s">
        <v>6</v>
      </c>
      <c r="D7" s="3">
        <v>27</v>
      </c>
      <c r="E7" s="3" t="s">
        <v>2</v>
      </c>
      <c r="F7" s="3">
        <v>17</v>
      </c>
      <c r="G7" s="3" t="s">
        <v>3</v>
      </c>
      <c r="H7" s="3">
        <v>22</v>
      </c>
      <c r="I7" s="3" t="s">
        <v>4</v>
      </c>
      <c r="J7" s="3">
        <v>66</v>
      </c>
      <c r="P7" s="3">
        <v>2</v>
      </c>
      <c r="Q7" s="3" t="s">
        <v>12</v>
      </c>
      <c r="R7" s="3" t="s">
        <v>13</v>
      </c>
      <c r="S7" s="3" t="s">
        <v>14</v>
      </c>
      <c r="T7" s="3">
        <v>18</v>
      </c>
      <c r="U7" s="3" t="s">
        <v>2</v>
      </c>
      <c r="V7" s="3">
        <v>4</v>
      </c>
      <c r="W7" s="3" t="s">
        <v>3</v>
      </c>
      <c r="X7" s="3">
        <v>9</v>
      </c>
      <c r="Y7" s="3" t="s">
        <v>4</v>
      </c>
      <c r="Z7" s="3">
        <v>31</v>
      </c>
      <c r="AA7" s="3"/>
      <c r="AB7" s="3"/>
      <c r="AM7" s="5" t="s">
        <v>239</v>
      </c>
      <c r="AN7" s="5">
        <v>28</v>
      </c>
      <c r="AW7">
        <v>0.980016</v>
      </c>
      <c r="AX7">
        <v>0.97760000000000002</v>
      </c>
      <c r="AY7">
        <v>0.53571429999999998</v>
      </c>
      <c r="BG7" t="s">
        <v>279</v>
      </c>
      <c r="BI7" t="s">
        <v>309</v>
      </c>
      <c r="BL7">
        <v>0.95283770000000001</v>
      </c>
      <c r="BM7">
        <v>0.96640000000000004</v>
      </c>
      <c r="BN7" s="8">
        <v>0.32142860000000001</v>
      </c>
      <c r="BY7" t="s">
        <v>310</v>
      </c>
      <c r="BZ7" t="s">
        <v>284</v>
      </c>
      <c r="CA7" t="s">
        <v>285</v>
      </c>
    </row>
    <row r="8" spans="1:90" x14ac:dyDescent="0.25">
      <c r="A8" s="3">
        <v>3</v>
      </c>
      <c r="B8" s="3" t="s">
        <v>10</v>
      </c>
      <c r="C8" s="3" t="s">
        <v>11</v>
      </c>
      <c r="D8" s="3">
        <v>23</v>
      </c>
      <c r="E8" s="3" t="s">
        <v>2</v>
      </c>
      <c r="F8" s="3">
        <v>12</v>
      </c>
      <c r="G8" s="3" t="s">
        <v>3</v>
      </c>
      <c r="H8" s="3">
        <v>23</v>
      </c>
      <c r="I8" s="3" t="s">
        <v>4</v>
      </c>
      <c r="J8" s="3">
        <v>58</v>
      </c>
      <c r="P8" s="3">
        <v>3</v>
      </c>
      <c r="Q8" s="3" t="s">
        <v>12</v>
      </c>
      <c r="R8" s="3" t="s">
        <v>17</v>
      </c>
      <c r="S8" s="3" t="s">
        <v>18</v>
      </c>
      <c r="T8" s="3">
        <v>3</v>
      </c>
      <c r="U8" s="3" t="s">
        <v>2</v>
      </c>
      <c r="V8" s="3">
        <v>6</v>
      </c>
      <c r="W8" s="3" t="s">
        <v>3</v>
      </c>
      <c r="X8" s="3">
        <v>15</v>
      </c>
      <c r="Y8" s="3" t="s">
        <v>4</v>
      </c>
      <c r="Z8" s="3">
        <v>24</v>
      </c>
      <c r="AA8" s="3"/>
      <c r="AB8" s="3"/>
      <c r="AM8" s="5" t="s">
        <v>240</v>
      </c>
      <c r="AN8" s="5">
        <v>29</v>
      </c>
      <c r="AQ8" t="s">
        <v>270</v>
      </c>
      <c r="AR8" t="s">
        <v>267</v>
      </c>
      <c r="AU8">
        <v>30</v>
      </c>
      <c r="AW8">
        <v>0.980016</v>
      </c>
      <c r="AX8">
        <v>0.97919999999999996</v>
      </c>
      <c r="AY8">
        <v>0.57142859999999995</v>
      </c>
      <c r="BC8" s="5" t="s">
        <v>253</v>
      </c>
      <c r="BD8" s="5"/>
      <c r="BE8" s="5">
        <v>20</v>
      </c>
      <c r="BG8">
        <v>27</v>
      </c>
      <c r="BI8">
        <v>35</v>
      </c>
      <c r="BJ8">
        <f>BG8*BI8</f>
        <v>945</v>
      </c>
      <c r="BL8">
        <v>0.95443650000000002</v>
      </c>
      <c r="BM8">
        <v>0.98080000000000001</v>
      </c>
      <c r="BN8" s="8">
        <v>0.60714290000000004</v>
      </c>
      <c r="BT8" s="5" t="s">
        <v>239</v>
      </c>
      <c r="BU8" s="5">
        <v>20</v>
      </c>
      <c r="BY8">
        <v>20</v>
      </c>
      <c r="BZ8">
        <v>27</v>
      </c>
      <c r="CA8">
        <f>BY8*BZ8</f>
        <v>540</v>
      </c>
      <c r="CC8" t="s">
        <v>277</v>
      </c>
      <c r="CD8" t="s">
        <v>272</v>
      </c>
      <c r="CE8" t="s">
        <v>278</v>
      </c>
      <c r="CH8" t="s">
        <v>287</v>
      </c>
      <c r="CI8" t="s">
        <v>277</v>
      </c>
      <c r="CJ8">
        <v>0.97946113647058841</v>
      </c>
    </row>
    <row r="9" spans="1:90" x14ac:dyDescent="0.25">
      <c r="A9" s="3">
        <v>4</v>
      </c>
      <c r="B9" s="3" t="s">
        <v>15</v>
      </c>
      <c r="C9" s="3" t="s">
        <v>16</v>
      </c>
      <c r="D9" s="3">
        <v>27</v>
      </c>
      <c r="E9" s="3" t="s">
        <v>2</v>
      </c>
      <c r="F9" s="3">
        <v>15</v>
      </c>
      <c r="G9" s="3" t="s">
        <v>3</v>
      </c>
      <c r="H9" s="3">
        <v>15</v>
      </c>
      <c r="I9" s="3" t="s">
        <v>4</v>
      </c>
      <c r="J9" s="3">
        <v>57</v>
      </c>
      <c r="P9" s="3">
        <v>4</v>
      </c>
      <c r="Q9" s="3" t="s">
        <v>7</v>
      </c>
      <c r="R9" s="3" t="s">
        <v>21</v>
      </c>
      <c r="S9" s="3" t="s">
        <v>22</v>
      </c>
      <c r="T9" s="3">
        <v>6</v>
      </c>
      <c r="U9" s="3" t="s">
        <v>2</v>
      </c>
      <c r="V9" s="3">
        <v>1</v>
      </c>
      <c r="W9" s="3" t="s">
        <v>3</v>
      </c>
      <c r="X9" s="3">
        <v>5</v>
      </c>
      <c r="Y9" s="3" t="s">
        <v>4</v>
      </c>
      <c r="Z9" s="3">
        <v>12</v>
      </c>
      <c r="AA9" s="3"/>
      <c r="AB9" s="3"/>
      <c r="AE9" s="2"/>
      <c r="AM9" s="5" t="s">
        <v>241</v>
      </c>
      <c r="AN9" s="5">
        <v>28</v>
      </c>
      <c r="AW9">
        <v>0.98081529999999995</v>
      </c>
      <c r="AX9">
        <v>0.98080000000000001</v>
      </c>
      <c r="AY9">
        <v>0.60714290000000004</v>
      </c>
      <c r="BC9" s="5" t="s">
        <v>264</v>
      </c>
      <c r="BD9" s="5"/>
      <c r="BE9" s="5">
        <v>33</v>
      </c>
      <c r="BL9">
        <v>0.97921659999999999</v>
      </c>
      <c r="BM9">
        <v>0.98080000000000001</v>
      </c>
      <c r="BN9" s="8">
        <v>0.67857140000000005</v>
      </c>
      <c r="BT9" s="5" t="s">
        <v>264</v>
      </c>
      <c r="BU9" s="5">
        <v>17</v>
      </c>
      <c r="CC9">
        <v>0.96402880000000002</v>
      </c>
      <c r="CD9">
        <v>0.98719999999999997</v>
      </c>
      <c r="CE9">
        <v>0.71428570000000002</v>
      </c>
    </row>
    <row r="10" spans="1:90" x14ac:dyDescent="0.25">
      <c r="A10" s="3">
        <v>5</v>
      </c>
      <c r="B10" s="3" t="s">
        <v>19</v>
      </c>
      <c r="C10" s="3" t="s">
        <v>20</v>
      </c>
      <c r="D10" s="3">
        <v>20</v>
      </c>
      <c r="E10" s="3" t="s">
        <v>2</v>
      </c>
      <c r="F10" s="3">
        <v>16</v>
      </c>
      <c r="G10" s="3" t="s">
        <v>3</v>
      </c>
      <c r="H10" s="3">
        <v>12</v>
      </c>
      <c r="I10" s="3" t="s">
        <v>4</v>
      </c>
      <c r="J10" s="3">
        <v>48</v>
      </c>
      <c r="P10" s="3">
        <v>5</v>
      </c>
      <c r="Q10" s="3" t="s">
        <v>12</v>
      </c>
      <c r="R10" s="3" t="s">
        <v>25</v>
      </c>
      <c r="S10" s="3" t="s">
        <v>26</v>
      </c>
      <c r="T10" s="3">
        <v>1</v>
      </c>
      <c r="U10" s="3" t="s">
        <v>2</v>
      </c>
      <c r="V10" s="3">
        <v>8</v>
      </c>
      <c r="W10" s="3" t="s">
        <v>4</v>
      </c>
      <c r="X10" s="3"/>
      <c r="Y10" s="3"/>
      <c r="Z10" s="3">
        <v>9</v>
      </c>
      <c r="AA10" s="3"/>
      <c r="AB10" s="3"/>
      <c r="AE10" s="2"/>
      <c r="AM10" s="5" t="s">
        <v>242</v>
      </c>
      <c r="AN10" s="5">
        <v>30</v>
      </c>
      <c r="AR10" t="s">
        <v>271</v>
      </c>
      <c r="AT10" t="s">
        <v>268</v>
      </c>
      <c r="AU10">
        <f>AU6*AU8</f>
        <v>810</v>
      </c>
      <c r="AW10">
        <v>0.98081529999999995</v>
      </c>
      <c r="AX10">
        <v>0.98080000000000001</v>
      </c>
      <c r="AY10">
        <v>0.60714290000000004</v>
      </c>
      <c r="BC10" s="5" t="s">
        <v>240</v>
      </c>
      <c r="BD10" s="5"/>
      <c r="BE10" s="5">
        <v>35</v>
      </c>
      <c r="BL10">
        <v>0.97921659999999999</v>
      </c>
      <c r="BM10">
        <v>0.98240000000000005</v>
      </c>
      <c r="BN10" s="8">
        <v>0.67857140000000005</v>
      </c>
      <c r="BT10" s="5" t="s">
        <v>240</v>
      </c>
      <c r="BU10" s="5">
        <v>20</v>
      </c>
      <c r="CC10">
        <v>0.96722620000000004</v>
      </c>
      <c r="CD10">
        <v>0.98399999999999999</v>
      </c>
      <c r="CE10">
        <v>0.71428570000000002</v>
      </c>
      <c r="CH10" t="s">
        <v>287</v>
      </c>
      <c r="CI10" t="s">
        <v>272</v>
      </c>
      <c r="CJ10">
        <v>0.98462117647058878</v>
      </c>
    </row>
    <row r="11" spans="1:90" x14ac:dyDescent="0.25">
      <c r="A11" s="3">
        <v>6</v>
      </c>
      <c r="B11" s="3" t="s">
        <v>23</v>
      </c>
      <c r="C11" s="3" t="s">
        <v>24</v>
      </c>
      <c r="D11" s="3">
        <v>14</v>
      </c>
      <c r="E11" s="3" t="s">
        <v>2</v>
      </c>
      <c r="F11" s="3">
        <v>11</v>
      </c>
      <c r="G11" s="3" t="s">
        <v>3</v>
      </c>
      <c r="H11" s="3">
        <v>17</v>
      </c>
      <c r="I11" s="3" t="s">
        <v>4</v>
      </c>
      <c r="J11" s="3">
        <v>42</v>
      </c>
      <c r="P11" s="3">
        <v>6</v>
      </c>
      <c r="Q11" s="3" t="s">
        <v>12</v>
      </c>
      <c r="R11" s="3" t="s">
        <v>29</v>
      </c>
      <c r="S11" s="3" t="s">
        <v>30</v>
      </c>
      <c r="T11" s="3">
        <v>3</v>
      </c>
      <c r="U11" s="3" t="s">
        <v>2</v>
      </c>
      <c r="V11" s="3">
        <v>3</v>
      </c>
      <c r="W11" s="3" t="s">
        <v>3</v>
      </c>
      <c r="X11" s="3">
        <v>3</v>
      </c>
      <c r="Y11" s="3" t="s">
        <v>4</v>
      </c>
      <c r="Z11" s="3">
        <v>9</v>
      </c>
      <c r="AA11" s="3"/>
      <c r="AB11" s="3"/>
      <c r="AM11" s="5" t="s">
        <v>243</v>
      </c>
      <c r="AN11" s="5">
        <v>30</v>
      </c>
      <c r="AW11">
        <v>0.98161469999999995</v>
      </c>
      <c r="AX11">
        <v>0.98240000000000005</v>
      </c>
      <c r="AY11">
        <v>0.60714290000000004</v>
      </c>
      <c r="BC11" s="5" t="s">
        <v>241</v>
      </c>
      <c r="BD11" s="5"/>
      <c r="BE11" s="5">
        <v>32</v>
      </c>
      <c r="BL11">
        <v>0.980016</v>
      </c>
      <c r="BM11">
        <v>0.98240000000000005</v>
      </c>
      <c r="BN11" s="8">
        <v>0.67857140000000005</v>
      </c>
      <c r="BT11" s="5" t="s">
        <v>241</v>
      </c>
      <c r="BU11" s="5">
        <v>19</v>
      </c>
      <c r="CC11">
        <v>0.96882489999999999</v>
      </c>
      <c r="CD11">
        <v>0.98560000000000003</v>
      </c>
      <c r="CE11">
        <v>0.67857140000000005</v>
      </c>
    </row>
    <row r="12" spans="1:90" x14ac:dyDescent="0.25">
      <c r="A12" s="3">
        <v>7</v>
      </c>
      <c r="B12" s="3" t="s">
        <v>27</v>
      </c>
      <c r="C12" s="3" t="s">
        <v>28</v>
      </c>
      <c r="D12" s="3">
        <v>27</v>
      </c>
      <c r="E12" s="3" t="s">
        <v>2</v>
      </c>
      <c r="F12" s="3">
        <v>3</v>
      </c>
      <c r="G12" s="3" t="s">
        <v>3</v>
      </c>
      <c r="H12" s="3">
        <v>4</v>
      </c>
      <c r="I12" s="3" t="s">
        <v>4</v>
      </c>
      <c r="J12" s="3">
        <v>34</v>
      </c>
      <c r="P12" s="3">
        <v>7</v>
      </c>
      <c r="Q12" s="3" t="s">
        <v>35</v>
      </c>
      <c r="R12" s="3" t="s">
        <v>36</v>
      </c>
      <c r="S12" s="3" t="s">
        <v>37</v>
      </c>
      <c r="T12" s="3">
        <v>5</v>
      </c>
      <c r="U12" s="3" t="s">
        <v>2</v>
      </c>
      <c r="V12" s="3">
        <v>3</v>
      </c>
      <c r="W12" s="3" t="s">
        <v>4</v>
      </c>
      <c r="X12" s="3"/>
      <c r="Y12" s="3"/>
      <c r="Z12" s="3">
        <v>8</v>
      </c>
      <c r="AA12" s="3"/>
      <c r="AB12" s="3"/>
      <c r="AM12" s="5" t="s">
        <v>244</v>
      </c>
      <c r="AN12" s="5">
        <v>29</v>
      </c>
      <c r="AW12">
        <v>0.98161469999999995</v>
      </c>
      <c r="AX12">
        <v>0.98240000000000005</v>
      </c>
      <c r="AY12">
        <v>0.64285709999999996</v>
      </c>
      <c r="BC12" s="5" t="s">
        <v>242</v>
      </c>
      <c r="BD12" s="5"/>
      <c r="BE12" s="5">
        <v>32</v>
      </c>
      <c r="BL12">
        <v>0.980016</v>
      </c>
      <c r="BM12">
        <v>0.98399999999999999</v>
      </c>
      <c r="BN12" s="8">
        <v>0.67857140000000005</v>
      </c>
      <c r="BT12" s="5" t="s">
        <v>242</v>
      </c>
      <c r="BU12" s="5">
        <v>20</v>
      </c>
      <c r="CC12">
        <v>0.97202239999999995</v>
      </c>
      <c r="CD12">
        <v>0.98240000000000005</v>
      </c>
      <c r="CE12">
        <v>0.64285709999999996</v>
      </c>
      <c r="CH12" t="s">
        <v>287</v>
      </c>
      <c r="CI12" t="s">
        <v>278</v>
      </c>
      <c r="CJ12">
        <v>0.69327730117647046</v>
      </c>
    </row>
    <row r="13" spans="1:90" x14ac:dyDescent="0.25">
      <c r="A13" s="3">
        <v>8</v>
      </c>
      <c r="B13" s="3" t="s">
        <v>31</v>
      </c>
      <c r="C13" s="3" t="s">
        <v>32</v>
      </c>
      <c r="D13" s="3">
        <v>27</v>
      </c>
      <c r="E13" s="3" t="s">
        <v>2</v>
      </c>
      <c r="F13" s="3">
        <v>2</v>
      </c>
      <c r="G13" s="3" t="s">
        <v>3</v>
      </c>
      <c r="H13" s="3">
        <v>1</v>
      </c>
      <c r="I13" s="3" t="s">
        <v>4</v>
      </c>
      <c r="J13" s="3">
        <v>30</v>
      </c>
      <c r="P13" s="3">
        <v>8</v>
      </c>
      <c r="Q13" s="3" t="s">
        <v>40</v>
      </c>
      <c r="R13" s="3" t="s">
        <v>41</v>
      </c>
      <c r="S13" s="3" t="s">
        <v>42</v>
      </c>
      <c r="T13" s="3">
        <v>6</v>
      </c>
      <c r="U13" s="3" t="s">
        <v>2</v>
      </c>
      <c r="V13" s="3"/>
      <c r="W13" s="3"/>
      <c r="X13" s="3"/>
      <c r="Y13" s="3"/>
      <c r="Z13" s="3">
        <v>6</v>
      </c>
      <c r="AA13" s="3"/>
      <c r="AB13" s="3"/>
      <c r="AM13" s="5" t="s">
        <v>245</v>
      </c>
      <c r="AN13" s="5">
        <v>30</v>
      </c>
      <c r="AW13">
        <v>0.98161469999999995</v>
      </c>
      <c r="AX13">
        <v>0.98240000000000005</v>
      </c>
      <c r="AY13">
        <v>0.64285709999999996</v>
      </c>
      <c r="BC13" s="5" t="s">
        <v>243</v>
      </c>
      <c r="BD13" s="5"/>
      <c r="BE13" s="5">
        <v>35</v>
      </c>
      <c r="BL13">
        <v>0.98081529999999995</v>
      </c>
      <c r="BM13">
        <v>0.98399999999999999</v>
      </c>
      <c r="BN13" s="8">
        <v>0.67857140000000005</v>
      </c>
      <c r="BT13" s="5" t="s">
        <v>243</v>
      </c>
      <c r="BU13" s="5">
        <v>20</v>
      </c>
      <c r="CC13">
        <v>0.97202239999999995</v>
      </c>
      <c r="CD13">
        <v>0.98719999999999997</v>
      </c>
      <c r="CE13">
        <v>0.71428570000000002</v>
      </c>
    </row>
    <row r="14" spans="1:90" x14ac:dyDescent="0.25">
      <c r="A14" s="3">
        <v>9</v>
      </c>
      <c r="B14" s="15" t="s">
        <v>33</v>
      </c>
      <c r="C14" s="15" t="s">
        <v>34</v>
      </c>
      <c r="D14" s="3">
        <v>26</v>
      </c>
      <c r="E14" s="3" t="s">
        <v>2</v>
      </c>
      <c r="F14" s="3"/>
      <c r="G14" s="3"/>
      <c r="H14" s="3"/>
      <c r="I14" s="3"/>
      <c r="J14" s="3">
        <v>26</v>
      </c>
      <c r="K14" s="15" t="s">
        <v>296</v>
      </c>
      <c r="L14" s="15"/>
      <c r="M14" s="15"/>
      <c r="N14" s="15"/>
      <c r="O14" s="15"/>
      <c r="P14" s="3">
        <v>9</v>
      </c>
      <c r="Q14" s="3" t="s">
        <v>7</v>
      </c>
      <c r="R14" s="3" t="s">
        <v>45</v>
      </c>
      <c r="S14" s="3" t="s">
        <v>46</v>
      </c>
      <c r="T14" s="3">
        <v>6</v>
      </c>
      <c r="U14" s="3" t="s">
        <v>2</v>
      </c>
      <c r="V14" s="3"/>
      <c r="W14" s="3"/>
      <c r="X14" s="3"/>
      <c r="Y14" s="3"/>
      <c r="Z14" s="3">
        <v>6</v>
      </c>
      <c r="AA14" s="3"/>
      <c r="AB14" s="3"/>
      <c r="AM14" s="5" t="s">
        <v>246</v>
      </c>
      <c r="AN14" s="5">
        <v>30</v>
      </c>
      <c r="AS14" t="s">
        <v>275</v>
      </c>
      <c r="AT14" t="s">
        <v>268</v>
      </c>
      <c r="AU14">
        <f>(732/810)*100</f>
        <v>90.370370370370367</v>
      </c>
      <c r="AV14" t="s">
        <v>276</v>
      </c>
      <c r="AW14">
        <v>0.98241409999999996</v>
      </c>
      <c r="AX14">
        <v>0.98240000000000005</v>
      </c>
      <c r="AY14">
        <v>0.64285709999999996</v>
      </c>
      <c r="BC14" s="5" t="s">
        <v>244</v>
      </c>
      <c r="BD14" s="5"/>
      <c r="BE14" s="5">
        <v>35</v>
      </c>
      <c r="BH14" t="s">
        <v>283</v>
      </c>
      <c r="BI14" t="s">
        <v>268</v>
      </c>
      <c r="BJ14">
        <f>100*(729/945)</f>
        <v>77.142857142857153</v>
      </c>
      <c r="BK14" t="s">
        <v>276</v>
      </c>
      <c r="BL14">
        <v>0.98161469999999995</v>
      </c>
      <c r="BM14">
        <v>0.98399999999999999</v>
      </c>
      <c r="BN14" s="8">
        <v>0.71428570000000002</v>
      </c>
      <c r="BT14" s="5" t="s">
        <v>244</v>
      </c>
      <c r="BU14" s="5">
        <v>20</v>
      </c>
      <c r="BY14" t="s">
        <v>286</v>
      </c>
      <c r="BZ14" t="s">
        <v>268</v>
      </c>
      <c r="CA14">
        <f>100*(496/540)</f>
        <v>91.851851851851848</v>
      </c>
      <c r="CC14">
        <v>0.97362110000000002</v>
      </c>
      <c r="CD14">
        <v>0.98719999999999997</v>
      </c>
      <c r="CE14">
        <v>0.71428570000000002</v>
      </c>
      <c r="CI14" t="s">
        <v>2</v>
      </c>
      <c r="CJ14" t="s">
        <v>3</v>
      </c>
      <c r="CK14" t="s">
        <v>4</v>
      </c>
    </row>
    <row r="15" spans="1:90" x14ac:dyDescent="0.25">
      <c r="A15" s="3">
        <v>10</v>
      </c>
      <c r="B15" s="3" t="s">
        <v>38</v>
      </c>
      <c r="C15" s="3" t="s">
        <v>39</v>
      </c>
      <c r="D15" s="3">
        <v>7</v>
      </c>
      <c r="E15" s="3" t="s">
        <v>2</v>
      </c>
      <c r="F15" s="3">
        <v>5</v>
      </c>
      <c r="G15" s="3" t="s">
        <v>3</v>
      </c>
      <c r="H15" s="3">
        <v>13</v>
      </c>
      <c r="I15" s="3" t="s">
        <v>4</v>
      </c>
      <c r="J15" s="3">
        <v>25</v>
      </c>
      <c r="P15" s="3">
        <v>10</v>
      </c>
      <c r="Q15" s="3" t="s">
        <v>49</v>
      </c>
      <c r="R15" s="3" t="s">
        <v>50</v>
      </c>
      <c r="S15" s="3" t="s">
        <v>51</v>
      </c>
      <c r="T15" s="3">
        <v>5</v>
      </c>
      <c r="U15" s="3" t="s">
        <v>4</v>
      </c>
      <c r="V15" s="3"/>
      <c r="W15" s="3"/>
      <c r="X15" s="3"/>
      <c r="Y15" s="3"/>
      <c r="Z15" s="3">
        <v>5</v>
      </c>
      <c r="AA15" s="3"/>
      <c r="AB15" s="3"/>
      <c r="AE15" s="2"/>
      <c r="AM15" s="5" t="s">
        <v>247</v>
      </c>
      <c r="AN15" s="5">
        <v>30</v>
      </c>
      <c r="AW15">
        <v>0.98321340000000002</v>
      </c>
      <c r="AX15">
        <v>0.98240000000000005</v>
      </c>
      <c r="AY15">
        <v>0.64285709999999996</v>
      </c>
      <c r="BC15" s="5" t="s">
        <v>245</v>
      </c>
      <c r="BD15" s="5" t="s">
        <v>280</v>
      </c>
      <c r="BE15" s="5">
        <v>35</v>
      </c>
      <c r="BL15">
        <v>0.98161469999999995</v>
      </c>
      <c r="BM15">
        <v>0.98399999999999999</v>
      </c>
      <c r="BN15" s="8">
        <v>0.71428570000000002</v>
      </c>
      <c r="BT15" s="5" t="s">
        <v>245</v>
      </c>
      <c r="BU15" s="5">
        <v>20</v>
      </c>
      <c r="CC15">
        <v>0.95843330000000004</v>
      </c>
      <c r="CD15">
        <v>0.98080000000000001</v>
      </c>
      <c r="CE15">
        <v>0.64285709999999996</v>
      </c>
      <c r="CG15" t="s">
        <v>312</v>
      </c>
      <c r="CI15">
        <v>945</v>
      </c>
      <c r="CJ15">
        <v>540</v>
      </c>
      <c r="CK15">
        <v>810</v>
      </c>
      <c r="CL15">
        <v>2295</v>
      </c>
    </row>
    <row r="16" spans="1:90" x14ac:dyDescent="0.25">
      <c r="A16" s="3">
        <v>11</v>
      </c>
      <c r="B16" s="3" t="s">
        <v>43</v>
      </c>
      <c r="C16" s="3" t="s">
        <v>44</v>
      </c>
      <c r="D16" s="3">
        <v>20</v>
      </c>
      <c r="E16" s="3" t="s">
        <v>2</v>
      </c>
      <c r="F16" s="3">
        <v>3</v>
      </c>
      <c r="G16" s="3" t="s">
        <v>4</v>
      </c>
      <c r="H16" s="3"/>
      <c r="I16" s="3"/>
      <c r="J16" s="3">
        <v>23</v>
      </c>
      <c r="P16" s="3">
        <v>11</v>
      </c>
      <c r="Q16" s="3" t="s">
        <v>7</v>
      </c>
      <c r="R16" s="3" t="s">
        <v>54</v>
      </c>
      <c r="S16" s="3" t="s">
        <v>55</v>
      </c>
      <c r="T16" s="3">
        <v>1</v>
      </c>
      <c r="U16" s="3" t="s">
        <v>3</v>
      </c>
      <c r="V16" s="3">
        <v>4</v>
      </c>
      <c r="W16" s="3" t="s">
        <v>4</v>
      </c>
      <c r="X16" s="3"/>
      <c r="Y16" s="3"/>
      <c r="Z16" s="3">
        <v>5</v>
      </c>
      <c r="AA16" s="3"/>
      <c r="AB16" s="3"/>
      <c r="AM16" s="5" t="s">
        <v>248</v>
      </c>
      <c r="AN16" s="5">
        <v>30</v>
      </c>
      <c r="AW16">
        <v>0.98321340000000002</v>
      </c>
      <c r="AX16">
        <v>0.98399999999999999</v>
      </c>
      <c r="AY16">
        <v>0.64285709999999996</v>
      </c>
      <c r="BC16" s="5" t="s">
        <v>246</v>
      </c>
      <c r="BD16" s="5"/>
      <c r="BE16" s="5">
        <v>35</v>
      </c>
      <c r="BL16">
        <v>0.98241409999999996</v>
      </c>
      <c r="BM16">
        <v>0.98399999999999999</v>
      </c>
      <c r="BN16" s="8">
        <v>0.71428570000000002</v>
      </c>
      <c r="BT16" s="5" t="s">
        <v>246</v>
      </c>
      <c r="BU16" s="5">
        <v>20</v>
      </c>
      <c r="CC16">
        <v>0.9704237</v>
      </c>
      <c r="CD16">
        <v>0.98240000000000005</v>
      </c>
      <c r="CE16">
        <v>0.67857140000000005</v>
      </c>
      <c r="CG16" t="s">
        <v>313</v>
      </c>
      <c r="CI16">
        <v>729</v>
      </c>
      <c r="CJ16">
        <v>496</v>
      </c>
      <c r="CK16">
        <v>732</v>
      </c>
      <c r="CL16">
        <v>1957</v>
      </c>
    </row>
    <row r="17" spans="1:92" x14ac:dyDescent="0.25">
      <c r="A17" s="3">
        <v>12</v>
      </c>
      <c r="B17" s="3" t="s">
        <v>47</v>
      </c>
      <c r="C17" s="3" t="s">
        <v>48</v>
      </c>
      <c r="D17" s="3">
        <v>18</v>
      </c>
      <c r="E17" s="3" t="s">
        <v>2</v>
      </c>
      <c r="F17" s="3"/>
      <c r="G17" s="3"/>
      <c r="H17" s="3"/>
      <c r="I17" s="3"/>
      <c r="J17" s="3">
        <v>18</v>
      </c>
      <c r="P17" s="3">
        <v>12</v>
      </c>
      <c r="Q17" s="3" t="s">
        <v>12</v>
      </c>
      <c r="R17" s="3" t="s">
        <v>58</v>
      </c>
      <c r="S17" s="3" t="s">
        <v>59</v>
      </c>
      <c r="T17" s="3">
        <v>4</v>
      </c>
      <c r="U17" s="3" t="s">
        <v>3</v>
      </c>
      <c r="V17" s="3"/>
      <c r="W17" s="3"/>
      <c r="X17" s="3"/>
      <c r="Y17" s="3"/>
      <c r="Z17" s="3">
        <v>4</v>
      </c>
      <c r="AA17" s="3"/>
      <c r="AB17" s="3"/>
      <c r="AM17" s="5" t="s">
        <v>249</v>
      </c>
      <c r="AN17" s="5">
        <v>30</v>
      </c>
      <c r="AW17">
        <v>0.98321340000000002</v>
      </c>
      <c r="AX17">
        <v>0.98399999999999999</v>
      </c>
      <c r="AY17">
        <v>0.67857140000000005</v>
      </c>
      <c r="BC17" s="5" t="s">
        <v>247</v>
      </c>
      <c r="BD17" s="5"/>
      <c r="BE17" s="5">
        <v>33</v>
      </c>
      <c r="BL17">
        <v>0.98241409999999996</v>
      </c>
      <c r="BM17">
        <v>0.98399999999999999</v>
      </c>
      <c r="BN17" s="8">
        <v>0.71428570000000002</v>
      </c>
      <c r="BT17" s="5" t="s">
        <v>247</v>
      </c>
      <c r="BU17" s="5">
        <v>20</v>
      </c>
      <c r="CC17">
        <v>0.96722620000000004</v>
      </c>
      <c r="CD17">
        <v>0.98719999999999997</v>
      </c>
      <c r="CE17">
        <v>0.71428570000000002</v>
      </c>
      <c r="CL17">
        <f>CL16/CL15</f>
        <v>0.852723311546841</v>
      </c>
      <c r="CM17" s="1">
        <v>85.27</v>
      </c>
      <c r="CN17" s="1" t="s">
        <v>288</v>
      </c>
    </row>
    <row r="18" spans="1:92" x14ac:dyDescent="0.25">
      <c r="A18" s="3">
        <v>13</v>
      </c>
      <c r="B18" s="15" t="s">
        <v>52</v>
      </c>
      <c r="C18" s="15" t="s">
        <v>53</v>
      </c>
      <c r="D18" s="3">
        <v>11</v>
      </c>
      <c r="E18" s="3" t="s">
        <v>2</v>
      </c>
      <c r="F18" s="3">
        <v>7</v>
      </c>
      <c r="G18" s="3" t="s">
        <v>4</v>
      </c>
      <c r="H18" s="3"/>
      <c r="I18" s="3"/>
      <c r="J18" s="3">
        <v>18</v>
      </c>
      <c r="K18" s="15" t="s">
        <v>296</v>
      </c>
      <c r="L18" s="15"/>
      <c r="M18" s="15"/>
      <c r="N18" s="15"/>
      <c r="O18" s="15"/>
      <c r="P18" s="3">
        <v>13</v>
      </c>
      <c r="Q18" s="3" t="s">
        <v>62</v>
      </c>
      <c r="R18" s="3" t="s">
        <v>63</v>
      </c>
      <c r="S18" s="3" t="s">
        <v>64</v>
      </c>
      <c r="T18" s="3">
        <v>3</v>
      </c>
      <c r="U18" s="3" t="s">
        <v>3</v>
      </c>
      <c r="V18" s="3"/>
      <c r="W18" s="3"/>
      <c r="X18" s="3"/>
      <c r="Y18" s="3"/>
      <c r="Z18" s="3">
        <v>3</v>
      </c>
      <c r="AA18" s="3"/>
      <c r="AB18" s="3"/>
      <c r="AM18" s="5" t="s">
        <v>250</v>
      </c>
      <c r="AN18" s="5">
        <v>30</v>
      </c>
      <c r="AW18">
        <v>0.98321340000000002</v>
      </c>
      <c r="AX18">
        <v>0.98399999999999999</v>
      </c>
      <c r="AY18">
        <v>0.67857140000000005</v>
      </c>
      <c r="BC18" s="5" t="s">
        <v>250</v>
      </c>
      <c r="BD18" s="5"/>
      <c r="BE18" s="5">
        <v>35</v>
      </c>
      <c r="BL18">
        <v>0.98321340000000002</v>
      </c>
      <c r="BM18">
        <v>0.98399999999999999</v>
      </c>
      <c r="BN18" s="8">
        <v>0.71428570000000002</v>
      </c>
      <c r="BT18" s="5" t="s">
        <v>248</v>
      </c>
      <c r="BU18" s="5">
        <v>20</v>
      </c>
      <c r="CC18">
        <v>0.96322940000000001</v>
      </c>
      <c r="CD18">
        <v>0.98560000000000003</v>
      </c>
      <c r="CE18">
        <v>0.67857140000000005</v>
      </c>
    </row>
    <row r="19" spans="1:92" x14ac:dyDescent="0.25">
      <c r="A19" s="3">
        <v>14</v>
      </c>
      <c r="B19" s="3" t="s">
        <v>56</v>
      </c>
      <c r="C19" s="3" t="s">
        <v>57</v>
      </c>
      <c r="D19" s="3">
        <v>1</v>
      </c>
      <c r="E19" s="3" t="s">
        <v>2</v>
      </c>
      <c r="F19" s="3">
        <v>5</v>
      </c>
      <c r="G19" s="3" t="s">
        <v>3</v>
      </c>
      <c r="H19" s="3">
        <v>9</v>
      </c>
      <c r="I19" s="3" t="s">
        <v>4</v>
      </c>
      <c r="J19" s="3">
        <v>15</v>
      </c>
      <c r="K19" s="14"/>
      <c r="L19" s="14"/>
      <c r="M19" s="14"/>
      <c r="N19" s="14"/>
      <c r="P19" s="3">
        <v>14</v>
      </c>
      <c r="Q19" s="3" t="s">
        <v>12</v>
      </c>
      <c r="R19" s="3" t="s">
        <v>67</v>
      </c>
      <c r="S19" s="3" t="s">
        <v>68</v>
      </c>
      <c r="T19" s="3">
        <v>3</v>
      </c>
      <c r="U19" s="3" t="s">
        <v>2</v>
      </c>
      <c r="V19" s="3"/>
      <c r="W19" s="3"/>
      <c r="X19" s="3"/>
      <c r="Y19" s="3"/>
      <c r="Z19" s="3">
        <v>3</v>
      </c>
      <c r="AA19" s="3"/>
      <c r="AB19" s="3"/>
      <c r="AM19" s="5" t="s">
        <v>251</v>
      </c>
      <c r="AN19" s="5">
        <v>30</v>
      </c>
      <c r="AW19">
        <v>0.98321340000000002</v>
      </c>
      <c r="AX19">
        <v>0.98399999999999999</v>
      </c>
      <c r="AY19">
        <v>0.67857140000000005</v>
      </c>
      <c r="BC19" s="5" t="s">
        <v>281</v>
      </c>
      <c r="BD19" s="5"/>
      <c r="BE19" s="5">
        <v>35</v>
      </c>
      <c r="BL19">
        <v>0.98321340000000002</v>
      </c>
      <c r="BM19">
        <v>0.98560000000000003</v>
      </c>
      <c r="BN19" s="8">
        <v>0.71428570000000002</v>
      </c>
      <c r="BT19" s="5" t="s">
        <v>249</v>
      </c>
      <c r="BU19" s="5">
        <v>20</v>
      </c>
      <c r="CC19">
        <v>0.96802560000000004</v>
      </c>
      <c r="CD19">
        <v>0.98560000000000003</v>
      </c>
      <c r="CE19">
        <v>0.71428570000000002</v>
      </c>
    </row>
    <row r="20" spans="1:92" x14ac:dyDescent="0.25">
      <c r="A20" s="3">
        <v>15</v>
      </c>
      <c r="B20" s="15" t="s">
        <v>60</v>
      </c>
      <c r="C20" s="15" t="s">
        <v>61</v>
      </c>
      <c r="D20" s="3">
        <v>3</v>
      </c>
      <c r="E20" s="3" t="s">
        <v>2</v>
      </c>
      <c r="F20" s="3">
        <v>5</v>
      </c>
      <c r="G20" s="3" t="s">
        <v>4</v>
      </c>
      <c r="H20" s="3"/>
      <c r="I20" s="3"/>
      <c r="J20" s="3">
        <v>8</v>
      </c>
      <c r="K20" s="15" t="s">
        <v>296</v>
      </c>
      <c r="L20" s="15"/>
      <c r="M20" s="15"/>
      <c r="N20" s="15"/>
      <c r="O20" s="15"/>
      <c r="P20" s="3">
        <v>15</v>
      </c>
      <c r="Q20" s="3" t="s">
        <v>12</v>
      </c>
      <c r="R20" s="3" t="s">
        <v>71</v>
      </c>
      <c r="S20" s="3" t="s">
        <v>72</v>
      </c>
      <c r="T20" s="3">
        <v>3</v>
      </c>
      <c r="U20" s="3" t="s">
        <v>4</v>
      </c>
      <c r="V20" s="3"/>
      <c r="W20" s="3"/>
      <c r="X20" s="3"/>
      <c r="Y20" s="3"/>
      <c r="Z20" s="3">
        <v>3</v>
      </c>
      <c r="AA20" s="3"/>
      <c r="AB20" s="3"/>
      <c r="AE20" s="2"/>
      <c r="AM20" s="5" t="s">
        <v>252</v>
      </c>
      <c r="AN20" s="5">
        <v>30</v>
      </c>
      <c r="AW20">
        <v>0.98401280000000002</v>
      </c>
      <c r="AX20">
        <v>0.98399999999999999</v>
      </c>
      <c r="AY20">
        <v>0.67857140000000005</v>
      </c>
      <c r="BC20" s="5" t="s">
        <v>282</v>
      </c>
      <c r="BD20" s="5"/>
      <c r="BE20" s="5">
        <v>35</v>
      </c>
      <c r="BL20">
        <v>0.98321340000000002</v>
      </c>
      <c r="BM20">
        <v>0.98560000000000003</v>
      </c>
      <c r="BN20" s="8">
        <v>0.71428570000000002</v>
      </c>
      <c r="BT20" s="5" t="s">
        <v>250</v>
      </c>
      <c r="BU20" s="5">
        <v>20</v>
      </c>
      <c r="CC20">
        <v>0.97521979999999997</v>
      </c>
      <c r="CD20">
        <v>0.98719999999999997</v>
      </c>
      <c r="CE20">
        <v>0.71428570000000002</v>
      </c>
    </row>
    <row r="21" spans="1:92" x14ac:dyDescent="0.25">
      <c r="A21" s="3">
        <v>16</v>
      </c>
      <c r="B21" s="3" t="s">
        <v>65</v>
      </c>
      <c r="C21" s="3" t="s">
        <v>66</v>
      </c>
      <c r="D21" s="3">
        <v>6</v>
      </c>
      <c r="E21" s="3" t="s">
        <v>4</v>
      </c>
      <c r="F21" s="3"/>
      <c r="G21" s="3"/>
      <c r="H21" s="3"/>
      <c r="I21" s="3"/>
      <c r="J21" s="3">
        <v>6</v>
      </c>
      <c r="P21" s="3">
        <v>16</v>
      </c>
      <c r="Q21" s="3" t="s">
        <v>75</v>
      </c>
      <c r="R21" s="3" t="s">
        <v>76</v>
      </c>
      <c r="S21" s="3" t="s">
        <v>77</v>
      </c>
      <c r="T21" s="3">
        <v>2</v>
      </c>
      <c r="U21" s="3" t="s">
        <v>2</v>
      </c>
      <c r="V21" s="3">
        <v>1</v>
      </c>
      <c r="W21" s="3" t="s">
        <v>4</v>
      </c>
      <c r="X21" s="3"/>
      <c r="Y21" s="3"/>
      <c r="Z21" s="3">
        <v>3</v>
      </c>
      <c r="AA21" s="3"/>
      <c r="AB21" s="3"/>
      <c r="AE21" s="2"/>
      <c r="AM21" s="5" t="s">
        <v>253</v>
      </c>
      <c r="AN21" s="5">
        <v>2</v>
      </c>
      <c r="AW21">
        <v>0.98401280000000002</v>
      </c>
      <c r="AX21">
        <v>0.98399999999999999</v>
      </c>
      <c r="AY21">
        <v>0.67857140000000005</v>
      </c>
      <c r="BC21" s="5" t="s">
        <v>255</v>
      </c>
      <c r="BD21" s="5"/>
      <c r="BE21" s="5">
        <v>35</v>
      </c>
      <c r="BL21">
        <v>0.98401280000000002</v>
      </c>
      <c r="BM21">
        <v>0.98560000000000003</v>
      </c>
      <c r="BN21" s="8">
        <v>0.71428570000000002</v>
      </c>
      <c r="BT21" s="5" t="s">
        <v>281</v>
      </c>
      <c r="BU21" s="5">
        <v>20</v>
      </c>
      <c r="CC21">
        <v>0.96882489999999999</v>
      </c>
      <c r="CD21">
        <v>0.98719999999999997</v>
      </c>
      <c r="CE21">
        <v>0.71428570000000002</v>
      </c>
    </row>
    <row r="22" spans="1:92" x14ac:dyDescent="0.25">
      <c r="A22" s="3">
        <v>17</v>
      </c>
      <c r="B22" s="15" t="s">
        <v>69</v>
      </c>
      <c r="C22" s="15" t="s">
        <v>70</v>
      </c>
      <c r="D22" s="3">
        <v>4</v>
      </c>
      <c r="E22" s="3" t="s">
        <v>2</v>
      </c>
      <c r="F22" s="3">
        <v>1</v>
      </c>
      <c r="G22" s="3" t="s">
        <v>4</v>
      </c>
      <c r="H22" s="3"/>
      <c r="I22" s="3"/>
      <c r="J22" s="3">
        <v>5</v>
      </c>
      <c r="K22" s="15" t="s">
        <v>296</v>
      </c>
      <c r="L22" s="15"/>
      <c r="M22" s="15"/>
      <c r="N22" s="15"/>
      <c r="O22" s="15"/>
      <c r="P22" s="3">
        <v>17</v>
      </c>
      <c r="Q22" s="3" t="s">
        <v>80</v>
      </c>
      <c r="R22" s="3" t="s">
        <v>81</v>
      </c>
      <c r="S22" s="3" t="s">
        <v>82</v>
      </c>
      <c r="T22" s="3">
        <v>3</v>
      </c>
      <c r="U22" s="3" t="s">
        <v>4</v>
      </c>
      <c r="V22" s="3"/>
      <c r="W22" s="3"/>
      <c r="X22" s="3"/>
      <c r="Y22" s="3"/>
      <c r="Z22" s="3">
        <v>3</v>
      </c>
      <c r="AA22" s="3"/>
      <c r="AB22" s="3"/>
      <c r="AM22" s="5" t="s">
        <v>254</v>
      </c>
      <c r="AN22" s="5">
        <v>30</v>
      </c>
      <c r="AW22">
        <v>0.98481220000000003</v>
      </c>
      <c r="AX22">
        <v>0.98399999999999999</v>
      </c>
      <c r="AY22">
        <v>0.67857140000000005</v>
      </c>
      <c r="BC22" s="5" t="s">
        <v>257</v>
      </c>
      <c r="BD22" s="5"/>
      <c r="BE22" s="5">
        <v>35</v>
      </c>
      <c r="BL22">
        <v>0.98401280000000002</v>
      </c>
      <c r="BM22">
        <v>0.98560000000000003</v>
      </c>
      <c r="BN22" s="8">
        <v>0.75</v>
      </c>
      <c r="BT22" s="5" t="s">
        <v>282</v>
      </c>
      <c r="BU22" s="5">
        <v>20</v>
      </c>
      <c r="CC22">
        <v>0.96802560000000004</v>
      </c>
      <c r="CD22">
        <v>0.98560000000000003</v>
      </c>
      <c r="CE22">
        <v>0.67857140000000005</v>
      </c>
    </row>
    <row r="23" spans="1:92" x14ac:dyDescent="0.25">
      <c r="A23" s="3">
        <v>18</v>
      </c>
      <c r="B23" s="3" t="s">
        <v>73</v>
      </c>
      <c r="C23" s="3" t="s">
        <v>74</v>
      </c>
      <c r="D23" s="3">
        <v>1</v>
      </c>
      <c r="E23" s="3" t="s">
        <v>3</v>
      </c>
      <c r="F23" s="3">
        <v>4</v>
      </c>
      <c r="G23" s="3" t="s">
        <v>4</v>
      </c>
      <c r="H23" s="3"/>
      <c r="I23" s="3"/>
      <c r="J23" s="3">
        <v>5</v>
      </c>
      <c r="P23" s="10">
        <v>18</v>
      </c>
      <c r="Q23" s="2" t="s">
        <v>49</v>
      </c>
      <c r="R23" s="2" t="s">
        <v>85</v>
      </c>
      <c r="S23" s="2" t="s">
        <v>86</v>
      </c>
      <c r="T23" s="2">
        <v>1</v>
      </c>
      <c r="U23" s="2" t="s">
        <v>2</v>
      </c>
      <c r="V23" s="2">
        <v>1</v>
      </c>
      <c r="W23" s="2" t="s">
        <v>4</v>
      </c>
      <c r="X23" s="2"/>
      <c r="Y23" s="2"/>
      <c r="Z23" s="2">
        <v>2</v>
      </c>
      <c r="AM23" s="5" t="s">
        <v>255</v>
      </c>
      <c r="AN23" s="5">
        <v>30</v>
      </c>
      <c r="AW23">
        <v>0.98481220000000003</v>
      </c>
      <c r="AX23">
        <v>0.98399999999999999</v>
      </c>
      <c r="AY23">
        <v>0.67857140000000005</v>
      </c>
      <c r="BC23" s="5" t="s">
        <v>258</v>
      </c>
      <c r="BD23" s="5"/>
      <c r="BE23" s="5">
        <v>33</v>
      </c>
      <c r="BL23">
        <v>0.98401280000000002</v>
      </c>
      <c r="BM23">
        <v>0.98560000000000003</v>
      </c>
      <c r="BN23" s="8">
        <v>0.75</v>
      </c>
      <c r="BT23" s="5" t="s">
        <v>251</v>
      </c>
      <c r="BU23" s="5">
        <v>20</v>
      </c>
      <c r="CC23">
        <v>0.96802560000000004</v>
      </c>
      <c r="CD23">
        <v>0.98560000000000003</v>
      </c>
      <c r="CE23">
        <v>0.71428570000000002</v>
      </c>
    </row>
    <row r="24" spans="1:92" x14ac:dyDescent="0.25">
      <c r="A24" s="3">
        <v>19</v>
      </c>
      <c r="B24" s="15" t="s">
        <v>78</v>
      </c>
      <c r="C24" s="15" t="s">
        <v>79</v>
      </c>
      <c r="D24" s="3">
        <v>3</v>
      </c>
      <c r="E24" s="3" t="s">
        <v>3</v>
      </c>
      <c r="F24" s="3">
        <v>1</v>
      </c>
      <c r="G24" s="3" t="s">
        <v>4</v>
      </c>
      <c r="H24" s="3"/>
      <c r="I24" s="3"/>
      <c r="J24" s="3">
        <v>4</v>
      </c>
      <c r="K24" s="15" t="s">
        <v>296</v>
      </c>
      <c r="L24" s="15"/>
      <c r="M24" s="15"/>
      <c r="N24" s="15"/>
      <c r="O24" s="15"/>
      <c r="P24" s="10">
        <v>19</v>
      </c>
      <c r="Q24" s="2" t="s">
        <v>89</v>
      </c>
      <c r="R24" s="2" t="s">
        <v>90</v>
      </c>
      <c r="S24" s="2" t="s">
        <v>91</v>
      </c>
      <c r="T24" s="2">
        <v>2</v>
      </c>
      <c r="U24" s="2" t="s">
        <v>2</v>
      </c>
      <c r="V24" s="2"/>
      <c r="W24" s="2"/>
      <c r="X24" s="2"/>
      <c r="Y24" s="2"/>
      <c r="Z24" s="2">
        <v>2</v>
      </c>
      <c r="AM24" s="5" t="s">
        <v>256</v>
      </c>
      <c r="AN24" s="5">
        <v>28</v>
      </c>
      <c r="AW24">
        <v>0.98561149999999997</v>
      </c>
      <c r="AX24">
        <v>0.98560000000000003</v>
      </c>
      <c r="AY24">
        <v>0.67857140000000005</v>
      </c>
      <c r="BC24" s="5" t="s">
        <v>260</v>
      </c>
      <c r="BD24" s="5"/>
      <c r="BE24" s="5">
        <v>35</v>
      </c>
      <c r="BL24">
        <v>0.98401280000000002</v>
      </c>
      <c r="BM24">
        <v>0.98560000000000003</v>
      </c>
      <c r="BN24" s="8">
        <v>0.75</v>
      </c>
      <c r="BT24" s="5" t="s">
        <v>255</v>
      </c>
      <c r="BU24" s="5">
        <v>20</v>
      </c>
      <c r="CC24">
        <v>0.9704237</v>
      </c>
      <c r="CD24">
        <v>0.98560000000000003</v>
      </c>
      <c r="CE24">
        <v>0.71428570000000002</v>
      </c>
    </row>
    <row r="25" spans="1:92" x14ac:dyDescent="0.25">
      <c r="A25" s="4">
        <v>20</v>
      </c>
      <c r="B25" s="4" t="s">
        <v>83</v>
      </c>
      <c r="C25" s="4" t="s">
        <v>84</v>
      </c>
      <c r="D25" s="4">
        <v>3</v>
      </c>
      <c r="E25" s="4" t="s">
        <v>4</v>
      </c>
      <c r="F25" s="4"/>
      <c r="G25" s="4"/>
      <c r="H25" s="4"/>
      <c r="I25" s="4"/>
      <c r="J25" s="4">
        <v>3</v>
      </c>
      <c r="K25" s="13" t="s">
        <v>304</v>
      </c>
      <c r="L25" s="1"/>
      <c r="M25" s="1"/>
      <c r="N25" s="1"/>
      <c r="P25" s="10">
        <v>20</v>
      </c>
      <c r="Q25" s="2" t="s">
        <v>94</v>
      </c>
      <c r="R25" s="2" t="s">
        <v>95</v>
      </c>
      <c r="S25" s="2" t="s">
        <v>96</v>
      </c>
      <c r="T25" s="2">
        <v>2</v>
      </c>
      <c r="U25" s="2" t="s">
        <v>4</v>
      </c>
      <c r="V25" s="2"/>
      <c r="W25" s="2"/>
      <c r="X25" s="2"/>
      <c r="Y25" s="2"/>
      <c r="Z25" s="2">
        <v>2</v>
      </c>
      <c r="AM25" s="5" t="s">
        <v>257</v>
      </c>
      <c r="AN25" s="5">
        <v>30</v>
      </c>
      <c r="AW25">
        <v>0.98561149999999997</v>
      </c>
      <c r="AX25">
        <v>0.98560000000000003</v>
      </c>
      <c r="AY25">
        <v>0.71428570000000002</v>
      </c>
      <c r="BC25" s="5" t="s">
        <v>261</v>
      </c>
      <c r="BD25" s="5"/>
      <c r="BE25" s="5">
        <v>35</v>
      </c>
      <c r="BL25">
        <v>0.98401280000000002</v>
      </c>
      <c r="BM25">
        <v>0.98719999999999997</v>
      </c>
      <c r="BN25" s="8">
        <v>0.75</v>
      </c>
      <c r="BT25" s="5" t="s">
        <v>256</v>
      </c>
      <c r="BU25" s="5">
        <v>20</v>
      </c>
      <c r="CC25">
        <v>0.96962429999999999</v>
      </c>
      <c r="CD25">
        <v>0.98560000000000003</v>
      </c>
      <c r="CE25">
        <v>0.71428570000000002</v>
      </c>
    </row>
    <row r="26" spans="1:92" x14ac:dyDescent="0.25">
      <c r="A26" s="2">
        <v>21</v>
      </c>
      <c r="B26" s="2" t="s">
        <v>87</v>
      </c>
      <c r="C26" s="2" t="s">
        <v>88</v>
      </c>
      <c r="D26" s="2">
        <v>2</v>
      </c>
      <c r="E26" s="2" t="s">
        <v>2</v>
      </c>
      <c r="F26" s="2"/>
      <c r="G26" s="2"/>
      <c r="H26" s="2"/>
      <c r="I26" s="2"/>
      <c r="J26" s="2">
        <v>2</v>
      </c>
      <c r="K26" s="12" t="s">
        <v>311</v>
      </c>
      <c r="L26" s="2"/>
      <c r="M26" s="2"/>
      <c r="P26" s="10">
        <v>21</v>
      </c>
      <c r="Q26" s="2" t="s">
        <v>12</v>
      </c>
      <c r="R26" s="2" t="s">
        <v>99</v>
      </c>
      <c r="S26" s="2" t="s">
        <v>100</v>
      </c>
      <c r="T26" s="2">
        <v>2</v>
      </c>
      <c r="U26" s="2" t="s">
        <v>4</v>
      </c>
      <c r="V26" s="2"/>
      <c r="W26" s="2"/>
      <c r="X26" s="2"/>
      <c r="Y26" s="2"/>
      <c r="Z26" s="2">
        <v>2</v>
      </c>
      <c r="AC26" s="1" t="s">
        <v>293</v>
      </c>
      <c r="AD26" s="1"/>
      <c r="AM26" s="5" t="s">
        <v>258</v>
      </c>
      <c r="AN26" s="5">
        <v>30</v>
      </c>
      <c r="AW26">
        <v>0.98561149999999997</v>
      </c>
      <c r="AX26">
        <v>0.98560000000000003</v>
      </c>
      <c r="AY26">
        <v>0.71428570000000002</v>
      </c>
      <c r="BC26" s="5" t="s">
        <v>262</v>
      </c>
      <c r="BD26" s="5"/>
      <c r="BE26" s="5">
        <v>35</v>
      </c>
      <c r="BL26">
        <v>0.98481220000000003</v>
      </c>
      <c r="BM26">
        <v>0.98719999999999997</v>
      </c>
      <c r="BN26" s="8">
        <v>0.75</v>
      </c>
      <c r="BT26" s="5" t="s">
        <v>257</v>
      </c>
      <c r="BU26" s="5">
        <v>20</v>
      </c>
      <c r="CC26">
        <v>0.97521979999999997</v>
      </c>
      <c r="CD26">
        <v>0.98560000000000003</v>
      </c>
      <c r="CE26">
        <v>0.71428570000000002</v>
      </c>
    </row>
    <row r="27" spans="1:92" x14ac:dyDescent="0.25">
      <c r="A27" s="2">
        <v>22</v>
      </c>
      <c r="B27" s="2" t="s">
        <v>92</v>
      </c>
      <c r="C27" s="2" t="s">
        <v>93</v>
      </c>
      <c r="D27" s="2">
        <v>2</v>
      </c>
      <c r="E27" s="2" t="s">
        <v>4</v>
      </c>
      <c r="F27" s="2"/>
      <c r="G27" s="2"/>
      <c r="H27" s="2"/>
      <c r="I27" s="2"/>
      <c r="J27" s="2">
        <v>2</v>
      </c>
      <c r="L27" s="2"/>
      <c r="M27" s="2"/>
      <c r="P27" s="10">
        <v>22</v>
      </c>
      <c r="Q27" s="2" t="s">
        <v>12</v>
      </c>
      <c r="R27" s="2" t="s">
        <v>103</v>
      </c>
      <c r="S27" s="2" t="s">
        <v>104</v>
      </c>
      <c r="T27" s="2">
        <v>2</v>
      </c>
      <c r="U27" s="2" t="s">
        <v>4</v>
      </c>
      <c r="V27" s="2"/>
      <c r="W27" s="2"/>
      <c r="X27" s="2"/>
      <c r="Y27" s="2"/>
      <c r="Z27" s="2">
        <v>2</v>
      </c>
      <c r="AD27" s="11" t="s">
        <v>305</v>
      </c>
      <c r="AE27" s="11" t="s">
        <v>301</v>
      </c>
      <c r="AF27" s="1"/>
      <c r="AM27" s="5" t="s">
        <v>259</v>
      </c>
      <c r="AN27" s="5">
        <v>30</v>
      </c>
      <c r="AW27">
        <v>0.98561149999999997</v>
      </c>
      <c r="AX27">
        <v>0.98560000000000003</v>
      </c>
      <c r="AY27">
        <v>0.71428570000000002</v>
      </c>
      <c r="BC27" s="5" t="s">
        <v>263</v>
      </c>
      <c r="BD27" s="5"/>
      <c r="BE27" s="5">
        <v>33</v>
      </c>
      <c r="BL27">
        <v>0.98481220000000003</v>
      </c>
      <c r="BM27">
        <v>0.98719999999999997</v>
      </c>
      <c r="BN27" s="8">
        <v>0.75</v>
      </c>
      <c r="BT27" s="5" t="s">
        <v>258</v>
      </c>
      <c r="BU27" s="5">
        <v>20</v>
      </c>
      <c r="CC27">
        <v>0.97282170000000001</v>
      </c>
      <c r="CD27">
        <v>0.98399999999999999</v>
      </c>
      <c r="CE27">
        <v>0.71428570000000002</v>
      </c>
    </row>
    <row r="28" spans="1:92" x14ac:dyDescent="0.25">
      <c r="A28" s="2">
        <v>23</v>
      </c>
      <c r="B28" s="2" t="s">
        <v>97</v>
      </c>
      <c r="C28" s="2" t="s">
        <v>98</v>
      </c>
      <c r="D28" s="2">
        <v>2</v>
      </c>
      <c r="E28" s="2" t="s">
        <v>4</v>
      </c>
      <c r="F28" s="2"/>
      <c r="G28" s="2"/>
      <c r="H28" s="2"/>
      <c r="I28" s="2"/>
      <c r="J28" s="2">
        <v>2</v>
      </c>
      <c r="K28" s="2"/>
      <c r="L28" s="2"/>
      <c r="M28" s="2"/>
      <c r="P28" s="10">
        <v>23</v>
      </c>
      <c r="Q28" s="2" t="s">
        <v>12</v>
      </c>
      <c r="R28" s="2" t="s">
        <v>107</v>
      </c>
      <c r="S28" s="2" t="s">
        <v>108</v>
      </c>
      <c r="T28" s="2">
        <v>2</v>
      </c>
      <c r="U28" s="2" t="s">
        <v>4</v>
      </c>
      <c r="V28" s="2"/>
      <c r="W28" s="2"/>
      <c r="X28" s="2"/>
      <c r="Y28" s="2"/>
      <c r="Z28" s="2">
        <v>2</v>
      </c>
      <c r="AC28" s="1" t="s">
        <v>2</v>
      </c>
      <c r="AD28">
        <v>22</v>
      </c>
      <c r="AE28">
        <f>SUM(T6:T14,T19,T21,T23,T24,T30,T31,T32,T34,T36,T38,T59,T53,T62)</f>
        <v>79</v>
      </c>
      <c r="AM28" s="5" t="s">
        <v>260</v>
      </c>
      <c r="AN28" s="5">
        <v>30</v>
      </c>
      <c r="AW28">
        <v>0.98561149999999997</v>
      </c>
      <c r="AX28">
        <v>0.98560000000000003</v>
      </c>
      <c r="AY28">
        <v>0.71428570000000002</v>
      </c>
      <c r="BC28" s="5" t="s">
        <v>249</v>
      </c>
      <c r="BD28" s="5"/>
      <c r="BE28" s="5">
        <v>29</v>
      </c>
      <c r="BL28">
        <v>0.98481220000000003</v>
      </c>
      <c r="BM28">
        <v>0.98719999999999997</v>
      </c>
      <c r="BN28" s="8">
        <v>0.75</v>
      </c>
      <c r="BT28" s="5" t="s">
        <v>259</v>
      </c>
      <c r="BU28" s="5">
        <v>20</v>
      </c>
      <c r="CC28">
        <v>0.97282170000000001</v>
      </c>
      <c r="CD28">
        <v>0.98560000000000003</v>
      </c>
      <c r="CE28">
        <v>0.71428570000000002</v>
      </c>
    </row>
    <row r="29" spans="1:92" x14ac:dyDescent="0.25">
      <c r="A29" s="2">
        <v>24</v>
      </c>
      <c r="B29" s="2" t="s">
        <v>101</v>
      </c>
      <c r="C29" s="2" t="s">
        <v>102</v>
      </c>
      <c r="D29" s="2">
        <v>1</v>
      </c>
      <c r="E29" s="2" t="s">
        <v>2</v>
      </c>
      <c r="F29" s="2">
        <v>1</v>
      </c>
      <c r="G29" s="2" t="s">
        <v>4</v>
      </c>
      <c r="H29" s="2"/>
      <c r="I29" s="2"/>
      <c r="J29" s="2">
        <v>2</v>
      </c>
      <c r="K29" s="2"/>
      <c r="L29" s="2"/>
      <c r="M29" s="2"/>
      <c r="P29" s="10">
        <v>24</v>
      </c>
      <c r="Q29" s="2" t="s">
        <v>12</v>
      </c>
      <c r="R29" s="2" t="s">
        <v>112</v>
      </c>
      <c r="S29" s="2" t="s">
        <v>113</v>
      </c>
      <c r="T29" s="2">
        <v>2</v>
      </c>
      <c r="U29" s="2" t="s">
        <v>3</v>
      </c>
      <c r="V29" s="2"/>
      <c r="W29" s="2"/>
      <c r="X29" s="2"/>
      <c r="Y29" s="2"/>
      <c r="Z29" s="2">
        <v>2</v>
      </c>
      <c r="AC29" s="1" t="s">
        <v>3</v>
      </c>
      <c r="AD29">
        <v>13</v>
      </c>
      <c r="AE29">
        <f>SUM(V6,V7,V8,V9,V11,T16,T17,T18,T29,T40,T46,T48,T58,)</f>
        <v>38</v>
      </c>
      <c r="AM29" s="5" t="s">
        <v>261</v>
      </c>
      <c r="AN29" s="5">
        <v>30</v>
      </c>
      <c r="AW29">
        <v>0.98641089999999998</v>
      </c>
      <c r="AX29">
        <v>0.98560000000000003</v>
      </c>
      <c r="AY29">
        <v>0.71428570000000002</v>
      </c>
      <c r="BC29" s="5" t="s">
        <v>248</v>
      </c>
      <c r="BD29" s="5"/>
      <c r="BE29" s="5">
        <v>16</v>
      </c>
      <c r="BL29">
        <v>0.98561149999999997</v>
      </c>
      <c r="BM29">
        <v>0.98719999999999997</v>
      </c>
      <c r="BN29" s="8">
        <v>0.75</v>
      </c>
      <c r="BT29" s="5" t="s">
        <v>260</v>
      </c>
      <c r="BU29" s="5">
        <v>20</v>
      </c>
    </row>
    <row r="30" spans="1:92" x14ac:dyDescent="0.25">
      <c r="A30" s="2">
        <v>25</v>
      </c>
      <c r="B30" s="2" t="s">
        <v>105</v>
      </c>
      <c r="C30" s="2" t="s">
        <v>106</v>
      </c>
      <c r="D30" s="2">
        <v>2</v>
      </c>
      <c r="E30" s="2" t="s">
        <v>2</v>
      </c>
      <c r="F30" s="2"/>
      <c r="G30" s="2"/>
      <c r="H30" s="2"/>
      <c r="I30" s="2"/>
      <c r="J30" s="2">
        <v>2</v>
      </c>
      <c r="K30" s="2"/>
      <c r="L30" s="2"/>
      <c r="M30" s="2"/>
      <c r="P30" s="10">
        <v>25</v>
      </c>
      <c r="Q30" s="2" t="s">
        <v>116</v>
      </c>
      <c r="R30" s="2" t="s">
        <v>117</v>
      </c>
      <c r="S30" s="2" t="s">
        <v>118</v>
      </c>
      <c r="T30" s="2">
        <v>1</v>
      </c>
      <c r="U30" s="2" t="s">
        <v>2</v>
      </c>
      <c r="V30" s="2">
        <v>1</v>
      </c>
      <c r="W30" s="2" t="s">
        <v>4</v>
      </c>
      <c r="X30" s="2"/>
      <c r="Y30" s="2"/>
      <c r="Z30" s="2">
        <v>2</v>
      </c>
      <c r="AC30" s="1" t="s">
        <v>4</v>
      </c>
      <c r="AD30">
        <v>45</v>
      </c>
      <c r="AE30">
        <f>SUM(X6,X7,X8,X9,V10,X11,V12,T15,V16,T20,V21,T22,V23,T25:T28,V30,T33,V34,T35,V36,T37,V40,T41:T45,T47,T49:T52,T54:T57,T60:T61,T63:T66,T39)</f>
        <v>115</v>
      </c>
      <c r="AM30" s="5" t="s">
        <v>262</v>
      </c>
      <c r="AN30" s="5">
        <v>29</v>
      </c>
      <c r="AW30">
        <v>0.98641089999999998</v>
      </c>
      <c r="AX30">
        <v>0.98719999999999997</v>
      </c>
      <c r="AY30">
        <v>0.71428570000000002</v>
      </c>
      <c r="BC30" s="5" t="s">
        <v>251</v>
      </c>
      <c r="BD30" s="5"/>
      <c r="BE30" s="5">
        <v>13</v>
      </c>
      <c r="BL30">
        <v>0.98561149999999997</v>
      </c>
      <c r="BM30">
        <v>0.98719999999999997</v>
      </c>
      <c r="BN30" s="8">
        <v>0.75</v>
      </c>
      <c r="BT30" s="5" t="s">
        <v>261</v>
      </c>
      <c r="BU30" s="5">
        <v>20</v>
      </c>
      <c r="CC30">
        <f>AVERAGE(CC9:CC28)</f>
        <v>0.96930455500000023</v>
      </c>
      <c r="CD30">
        <f>AVERAGE(CD9:CD28)</f>
        <v>0.98536000000000024</v>
      </c>
      <c r="CE30">
        <f>AVERAGE(CE9:CE28)</f>
        <v>0.69999997999999974</v>
      </c>
    </row>
    <row r="31" spans="1:92" x14ac:dyDescent="0.25">
      <c r="A31" s="2">
        <v>26</v>
      </c>
      <c r="B31" s="2" t="s">
        <v>110</v>
      </c>
      <c r="C31" s="2" t="s">
        <v>111</v>
      </c>
      <c r="D31" s="2">
        <v>1</v>
      </c>
      <c r="E31" s="2" t="s">
        <v>4</v>
      </c>
      <c r="F31" s="2"/>
      <c r="G31" s="2"/>
      <c r="H31" s="2"/>
      <c r="I31" s="2"/>
      <c r="J31" s="2">
        <v>1</v>
      </c>
      <c r="K31" s="2"/>
      <c r="L31" s="2"/>
      <c r="M31" s="2"/>
      <c r="P31" s="10">
        <v>26</v>
      </c>
      <c r="Q31" s="2" t="s">
        <v>121</v>
      </c>
      <c r="R31" s="2" t="s">
        <v>122</v>
      </c>
      <c r="S31" s="2" t="s">
        <v>123</v>
      </c>
      <c r="T31" s="2">
        <v>2</v>
      </c>
      <c r="U31" s="2" t="s">
        <v>2</v>
      </c>
      <c r="V31" s="2"/>
      <c r="W31" s="2"/>
      <c r="X31" s="2"/>
      <c r="Y31" s="2"/>
      <c r="Z31" s="2">
        <v>2</v>
      </c>
      <c r="AC31" s="1" t="s">
        <v>124</v>
      </c>
      <c r="AD31">
        <v>61</v>
      </c>
      <c r="AE31">
        <f>SUM(AE28:AE30)</f>
        <v>232</v>
      </c>
      <c r="AM31" s="5" t="s">
        <v>263</v>
      </c>
      <c r="AN31" s="5">
        <v>30</v>
      </c>
      <c r="AW31">
        <v>0.98721020000000004</v>
      </c>
      <c r="AX31">
        <v>0.98719999999999997</v>
      </c>
      <c r="AY31">
        <v>0.71428570000000002</v>
      </c>
      <c r="BE31">
        <f>SUM(BE8:BE30)</f>
        <v>729</v>
      </c>
      <c r="BL31">
        <v>0.98561149999999997</v>
      </c>
      <c r="BM31">
        <v>0.98880000000000001</v>
      </c>
      <c r="BN31" s="8">
        <v>0.78571429999999998</v>
      </c>
      <c r="BT31" s="5" t="s">
        <v>262</v>
      </c>
      <c r="BU31" s="5">
        <v>20</v>
      </c>
    </row>
    <row r="32" spans="1:92" x14ac:dyDescent="0.25">
      <c r="A32" s="2">
        <v>27</v>
      </c>
      <c r="B32" s="2" t="s">
        <v>114</v>
      </c>
      <c r="C32" s="2" t="s">
        <v>115</v>
      </c>
      <c r="D32" s="2">
        <v>1</v>
      </c>
      <c r="E32" s="2" t="s">
        <v>4</v>
      </c>
      <c r="F32" s="2"/>
      <c r="G32" s="2"/>
      <c r="H32" s="2"/>
      <c r="I32" s="2"/>
      <c r="J32" s="2">
        <v>1</v>
      </c>
      <c r="K32" s="2"/>
      <c r="L32" s="2"/>
      <c r="M32" s="2"/>
      <c r="P32" s="10">
        <v>27</v>
      </c>
      <c r="Q32" s="2" t="s">
        <v>80</v>
      </c>
      <c r="R32" s="2" t="s">
        <v>127</v>
      </c>
      <c r="S32" s="2" t="s">
        <v>128</v>
      </c>
      <c r="T32" s="2">
        <v>2</v>
      </c>
      <c r="U32" s="2" t="s">
        <v>2</v>
      </c>
      <c r="V32" s="2"/>
      <c r="W32" s="2"/>
      <c r="X32" s="2"/>
      <c r="Y32" s="2"/>
      <c r="Z32" s="2">
        <v>2</v>
      </c>
      <c r="AD32" s="1" t="s">
        <v>306</v>
      </c>
      <c r="AM32" s="5" t="s">
        <v>264</v>
      </c>
      <c r="AN32" s="5">
        <v>19</v>
      </c>
      <c r="AW32">
        <v>0.98721020000000004</v>
      </c>
      <c r="AX32">
        <v>0.98719999999999997</v>
      </c>
      <c r="AY32">
        <v>0.71428570000000002</v>
      </c>
      <c r="BL32">
        <v>0.98561149999999997</v>
      </c>
      <c r="BM32">
        <v>0.98880000000000001</v>
      </c>
      <c r="BN32" s="8">
        <v>0.78571429999999998</v>
      </c>
      <c r="BT32" s="5" t="s">
        <v>263</v>
      </c>
      <c r="BU32" s="5">
        <v>20</v>
      </c>
    </row>
    <row r="33" spans="1:73" x14ac:dyDescent="0.25">
      <c r="A33" s="2">
        <v>28</v>
      </c>
      <c r="B33" s="2" t="s">
        <v>119</v>
      </c>
      <c r="C33" s="2" t="s">
        <v>120</v>
      </c>
      <c r="D33" s="2">
        <v>1</v>
      </c>
      <c r="E33" s="2" t="s">
        <v>4</v>
      </c>
      <c r="F33" s="2"/>
      <c r="G33" s="2"/>
      <c r="H33" s="2"/>
      <c r="I33" s="2"/>
      <c r="J33" s="2">
        <v>1</v>
      </c>
      <c r="K33" s="2"/>
      <c r="L33" s="2"/>
      <c r="M33" s="2"/>
      <c r="P33" s="10">
        <v>28</v>
      </c>
      <c r="Q33" s="2" t="s">
        <v>80</v>
      </c>
      <c r="R33" s="2" t="s">
        <v>131</v>
      </c>
      <c r="S33" s="2" t="s">
        <v>132</v>
      </c>
      <c r="T33" s="2">
        <v>2</v>
      </c>
      <c r="U33" s="2" t="s">
        <v>4</v>
      </c>
      <c r="V33" s="2"/>
      <c r="W33" s="2"/>
      <c r="X33" s="2"/>
      <c r="Y33" s="2"/>
      <c r="Z33" s="2">
        <v>2</v>
      </c>
      <c r="AC33" s="1" t="s">
        <v>2</v>
      </c>
      <c r="AD33">
        <v>11</v>
      </c>
      <c r="AE33">
        <f>SUM(T6:T14,T19,T21)</f>
        <v>64</v>
      </c>
      <c r="AW33">
        <v>0.98721020000000004</v>
      </c>
      <c r="AX33">
        <v>0.98719999999999997</v>
      </c>
      <c r="AY33">
        <v>0.71428570000000002</v>
      </c>
      <c r="BL33">
        <v>0.98561149999999997</v>
      </c>
      <c r="BM33">
        <v>0.98880000000000001</v>
      </c>
      <c r="BN33" s="8">
        <v>0.78571429999999998</v>
      </c>
    </row>
    <row r="34" spans="1:73" x14ac:dyDescent="0.25">
      <c r="A34" s="2">
        <v>29</v>
      </c>
      <c r="B34" s="2" t="s">
        <v>125</v>
      </c>
      <c r="C34" s="2" t="s">
        <v>126</v>
      </c>
      <c r="D34" s="2">
        <v>1</v>
      </c>
      <c r="E34" s="2" t="s">
        <v>3</v>
      </c>
      <c r="F34" s="2"/>
      <c r="G34" s="2"/>
      <c r="H34" s="2"/>
      <c r="I34" s="2"/>
      <c r="J34" s="2">
        <v>1</v>
      </c>
      <c r="K34" s="2"/>
      <c r="L34" s="2"/>
      <c r="M34" s="2"/>
      <c r="P34" s="10">
        <v>29</v>
      </c>
      <c r="Q34" s="2" t="s">
        <v>135</v>
      </c>
      <c r="R34" s="2" t="s">
        <v>136</v>
      </c>
      <c r="S34" s="2" t="s">
        <v>137</v>
      </c>
      <c r="T34" s="2">
        <v>1</v>
      </c>
      <c r="U34" s="2" t="s">
        <v>2</v>
      </c>
      <c r="V34" s="2">
        <v>1</v>
      </c>
      <c r="W34" s="2" t="s">
        <v>4</v>
      </c>
      <c r="X34" s="2"/>
      <c r="Y34" s="2"/>
      <c r="Z34" s="2">
        <v>2</v>
      </c>
      <c r="AC34" s="1" t="s">
        <v>3</v>
      </c>
      <c r="AD34">
        <v>7</v>
      </c>
      <c r="AE34">
        <f>SUM(V6:V9,V11,T16:T18)</f>
        <v>32</v>
      </c>
      <c r="AN34">
        <f>SUM(AN7:AN32)</f>
        <v>732</v>
      </c>
      <c r="AW34">
        <v>0.98800960000000004</v>
      </c>
      <c r="AX34">
        <v>0.98719999999999997</v>
      </c>
      <c r="AY34">
        <v>0.75</v>
      </c>
      <c r="BL34">
        <v>0.98641089999999998</v>
      </c>
      <c r="BM34">
        <v>0.98880000000000001</v>
      </c>
      <c r="BN34" s="8">
        <v>0.78571429999999998</v>
      </c>
      <c r="BU34">
        <f>SUM(BU8:BU32)</f>
        <v>496</v>
      </c>
    </row>
    <row r="35" spans="1:73" x14ac:dyDescent="0.25">
      <c r="A35" s="2">
        <v>30</v>
      </c>
      <c r="B35" s="2" t="s">
        <v>129</v>
      </c>
      <c r="C35" s="2" t="s">
        <v>130</v>
      </c>
      <c r="D35" s="2">
        <v>1</v>
      </c>
      <c r="E35" s="2" t="s">
        <v>4</v>
      </c>
      <c r="F35" s="2"/>
      <c r="G35" s="2"/>
      <c r="H35" s="2"/>
      <c r="I35" s="2"/>
      <c r="J35" s="2">
        <v>1</v>
      </c>
      <c r="K35" s="2"/>
      <c r="L35" s="2"/>
      <c r="M35" s="2"/>
      <c r="P35" s="10">
        <v>30</v>
      </c>
      <c r="Q35" s="2" t="s">
        <v>140</v>
      </c>
      <c r="R35" s="2" t="s">
        <v>141</v>
      </c>
      <c r="S35" s="2" t="s">
        <v>142</v>
      </c>
      <c r="T35" s="2">
        <v>2</v>
      </c>
      <c r="U35" s="2" t="s">
        <v>4</v>
      </c>
      <c r="V35" s="2"/>
      <c r="W35" s="2"/>
      <c r="X35" s="2"/>
      <c r="Y35" s="2"/>
      <c r="Z35" s="2">
        <v>2</v>
      </c>
      <c r="AC35" s="1" t="s">
        <v>4</v>
      </c>
      <c r="AD35">
        <v>12</v>
      </c>
      <c r="AE35">
        <f>SUM(X6:X9,V10,X11,V12,T15,V16,T20,V21,T22)</f>
        <v>73</v>
      </c>
      <c r="AW35">
        <v>0.98800960000000004</v>
      </c>
      <c r="AX35">
        <v>0.98880000000000001</v>
      </c>
      <c r="AY35">
        <v>0.75</v>
      </c>
      <c r="BL35">
        <v>0.98641089999999998</v>
      </c>
      <c r="BM35">
        <v>0.98880000000000001</v>
      </c>
      <c r="BN35" s="8">
        <v>0.78571429999999998</v>
      </c>
    </row>
    <row r="36" spans="1:73" x14ac:dyDescent="0.25">
      <c r="A36" s="2">
        <v>31</v>
      </c>
      <c r="B36" s="2" t="s">
        <v>133</v>
      </c>
      <c r="C36" s="2" t="s">
        <v>134</v>
      </c>
      <c r="D36" s="2">
        <v>1</v>
      </c>
      <c r="E36" s="2" t="s">
        <v>2</v>
      </c>
      <c r="F36" s="2"/>
      <c r="G36" s="2"/>
      <c r="H36" s="2"/>
      <c r="I36" s="2"/>
      <c r="J36" s="2">
        <v>1</v>
      </c>
      <c r="K36" s="2"/>
      <c r="L36" s="2"/>
      <c r="M36" s="2"/>
      <c r="P36" s="10">
        <v>31</v>
      </c>
      <c r="Q36" s="2" t="s">
        <v>145</v>
      </c>
      <c r="R36" s="2" t="s">
        <v>146</v>
      </c>
      <c r="S36" s="2" t="s">
        <v>147</v>
      </c>
      <c r="T36" s="2">
        <v>1</v>
      </c>
      <c r="U36" s="2" t="s">
        <v>2</v>
      </c>
      <c r="V36" s="2">
        <v>1</v>
      </c>
      <c r="W36" s="2" t="s">
        <v>4</v>
      </c>
      <c r="X36" s="2"/>
      <c r="Y36" s="2"/>
      <c r="Z36" s="2">
        <v>2</v>
      </c>
      <c r="AC36" s="1" t="s">
        <v>291</v>
      </c>
      <c r="AD36">
        <v>17</v>
      </c>
      <c r="AE36">
        <f>SUM(AE33:AE35)</f>
        <v>169</v>
      </c>
      <c r="BL36">
        <v>0.98641089999999998</v>
      </c>
      <c r="BM36">
        <v>0.98880000000000001</v>
      </c>
      <c r="BN36" s="8">
        <v>0.78571429999999998</v>
      </c>
    </row>
    <row r="37" spans="1:73" x14ac:dyDescent="0.25">
      <c r="A37" s="2">
        <v>32</v>
      </c>
      <c r="B37" s="2" t="s">
        <v>138</v>
      </c>
      <c r="C37" s="2" t="s">
        <v>139</v>
      </c>
      <c r="D37" s="2">
        <v>1</v>
      </c>
      <c r="E37" s="2" t="s">
        <v>4</v>
      </c>
      <c r="F37" s="2"/>
      <c r="G37" s="2"/>
      <c r="H37" s="2"/>
      <c r="I37" s="2"/>
      <c r="J37" s="2">
        <v>1</v>
      </c>
      <c r="K37" s="2"/>
      <c r="L37" s="2"/>
      <c r="M37" s="2"/>
      <c r="P37" s="10">
        <v>32</v>
      </c>
      <c r="Q37" s="2" t="s">
        <v>150</v>
      </c>
      <c r="R37" s="2" t="s">
        <v>151</v>
      </c>
      <c r="S37" s="2" t="s">
        <v>152</v>
      </c>
      <c r="T37" s="2">
        <v>2</v>
      </c>
      <c r="U37" s="2" t="s">
        <v>4</v>
      </c>
      <c r="V37" s="2"/>
      <c r="W37" s="2"/>
      <c r="X37" s="2"/>
      <c r="Y37" s="2"/>
      <c r="Z37" s="2">
        <v>2</v>
      </c>
      <c r="BL37">
        <v>0.98721020000000004</v>
      </c>
      <c r="BM37">
        <v>0.98880000000000001</v>
      </c>
      <c r="BN37" s="8">
        <v>0.78571429999999998</v>
      </c>
    </row>
    <row r="38" spans="1:73" x14ac:dyDescent="0.25">
      <c r="A38" s="2">
        <v>33</v>
      </c>
      <c r="B38" s="2" t="s">
        <v>143</v>
      </c>
      <c r="C38" s="2" t="s">
        <v>144</v>
      </c>
      <c r="D38" s="2">
        <v>1</v>
      </c>
      <c r="E38" s="2" t="s">
        <v>4</v>
      </c>
      <c r="F38" s="2"/>
      <c r="G38" s="2"/>
      <c r="H38" s="2"/>
      <c r="I38" s="2"/>
      <c r="J38" s="2">
        <v>1</v>
      </c>
      <c r="K38" s="2"/>
      <c r="L38" s="2"/>
      <c r="M38" s="2"/>
      <c r="P38" s="10">
        <v>33</v>
      </c>
      <c r="Q38" s="2" t="s">
        <v>35</v>
      </c>
      <c r="R38" s="2" t="s">
        <v>155</v>
      </c>
      <c r="S38" s="2" t="s">
        <v>156</v>
      </c>
      <c r="T38" s="2">
        <v>2</v>
      </c>
      <c r="U38" s="2" t="s">
        <v>2</v>
      </c>
      <c r="V38" s="2"/>
      <c r="W38" s="2"/>
      <c r="X38" s="2"/>
      <c r="Y38" s="2"/>
      <c r="Z38" s="2">
        <v>2</v>
      </c>
      <c r="AW38">
        <f>AVERAGE(AW6:AW35)</f>
        <v>0.98395949333333355</v>
      </c>
      <c r="AX38">
        <f>AVERAGE(AX6:AX35)</f>
        <v>0.98368000000000078</v>
      </c>
      <c r="AY38">
        <f>AVERAGE(AY6:AY35)</f>
        <v>0.66547617666666659</v>
      </c>
      <c r="BL38">
        <v>0.98721020000000004</v>
      </c>
      <c r="BM38">
        <v>0.98880000000000001</v>
      </c>
      <c r="BN38" s="8">
        <v>0.78571429999999998</v>
      </c>
    </row>
    <row r="39" spans="1:73" x14ac:dyDescent="0.25">
      <c r="A39" s="2">
        <v>34</v>
      </c>
      <c r="B39" s="2" t="s">
        <v>148</v>
      </c>
      <c r="C39" s="2" t="s">
        <v>149</v>
      </c>
      <c r="D39" s="2">
        <v>1</v>
      </c>
      <c r="E39" s="2" t="s">
        <v>4</v>
      </c>
      <c r="F39" s="2"/>
      <c r="G39" s="2"/>
      <c r="H39" s="2"/>
      <c r="I39" s="2"/>
      <c r="J39" s="2">
        <v>1</v>
      </c>
      <c r="K39" s="2"/>
      <c r="L39" s="2"/>
      <c r="M39" s="2"/>
      <c r="P39" s="10">
        <v>34</v>
      </c>
      <c r="Q39" s="2" t="s">
        <v>159</v>
      </c>
      <c r="R39" s="2" t="s">
        <v>160</v>
      </c>
      <c r="S39" s="2" t="s">
        <v>161</v>
      </c>
      <c r="T39" s="2">
        <v>2</v>
      </c>
      <c r="U39" s="2" t="s">
        <v>4</v>
      </c>
      <c r="V39" s="2"/>
      <c r="W39" s="2"/>
      <c r="X39" s="2"/>
      <c r="Y39" s="2"/>
      <c r="Z39" s="2">
        <v>2</v>
      </c>
      <c r="AC39" s="1" t="s">
        <v>292</v>
      </c>
      <c r="BL39">
        <v>0.98800960000000004</v>
      </c>
      <c r="BM39">
        <v>0.99039999999999995</v>
      </c>
      <c r="BN39" s="8">
        <v>0.82142859999999995</v>
      </c>
    </row>
    <row r="40" spans="1:73" x14ac:dyDescent="0.25">
      <c r="A40" s="2">
        <v>35</v>
      </c>
      <c r="B40" s="2" t="s">
        <v>153</v>
      </c>
      <c r="C40" s="2" t="s">
        <v>154</v>
      </c>
      <c r="D40" s="2">
        <v>1</v>
      </c>
      <c r="E40" s="2" t="s">
        <v>4</v>
      </c>
      <c r="F40" s="2"/>
      <c r="G40" s="2"/>
      <c r="H40" s="2"/>
      <c r="I40" s="2"/>
      <c r="J40" s="2">
        <v>1</v>
      </c>
      <c r="K40" s="2"/>
      <c r="L40" s="2"/>
      <c r="M40" s="2"/>
      <c r="P40" s="10">
        <v>35</v>
      </c>
      <c r="Q40" s="2" t="s">
        <v>7</v>
      </c>
      <c r="R40" s="2" t="s">
        <v>164</v>
      </c>
      <c r="S40" s="2" t="s">
        <v>165</v>
      </c>
      <c r="T40" s="2">
        <v>1</v>
      </c>
      <c r="U40" s="2" t="s">
        <v>3</v>
      </c>
      <c r="V40" s="2">
        <v>1</v>
      </c>
      <c r="W40" s="2" t="s">
        <v>4</v>
      </c>
      <c r="X40" s="2"/>
      <c r="Y40" s="2"/>
      <c r="Z40" s="2">
        <v>2</v>
      </c>
      <c r="AC40" s="1" t="s">
        <v>109</v>
      </c>
      <c r="AD40">
        <f>SUM(AD28,C50)</f>
        <v>42</v>
      </c>
      <c r="AE40">
        <f>SUM(AE28,D50)</f>
        <v>365</v>
      </c>
      <c r="BL40">
        <v>0.98880900000000005</v>
      </c>
      <c r="BM40">
        <v>0.99039999999999995</v>
      </c>
      <c r="BN40" s="8">
        <v>0.82142859999999995</v>
      </c>
    </row>
    <row r="41" spans="1:73" x14ac:dyDescent="0.25">
      <c r="A41" s="2">
        <v>36</v>
      </c>
      <c r="B41" s="2" t="s">
        <v>157</v>
      </c>
      <c r="C41" s="2" t="s">
        <v>158</v>
      </c>
      <c r="D41" s="2">
        <v>1</v>
      </c>
      <c r="E41" s="2" t="s">
        <v>4</v>
      </c>
      <c r="F41" s="2"/>
      <c r="G41" s="2"/>
      <c r="H41" s="2"/>
      <c r="I41" s="2"/>
      <c r="J41" s="2">
        <v>1</v>
      </c>
      <c r="K41" s="2"/>
      <c r="L41" s="2"/>
      <c r="M41" s="2"/>
      <c r="P41" s="10">
        <v>36</v>
      </c>
      <c r="Q41" s="2" t="s">
        <v>7</v>
      </c>
      <c r="R41" s="2" t="s">
        <v>168</v>
      </c>
      <c r="S41" s="2" t="s">
        <v>169</v>
      </c>
      <c r="T41" s="2">
        <v>2</v>
      </c>
      <c r="U41" s="2" t="s">
        <v>4</v>
      </c>
      <c r="V41" s="2"/>
      <c r="W41" s="2"/>
      <c r="X41" s="2"/>
      <c r="Y41" s="2"/>
      <c r="Z41" s="2">
        <v>2</v>
      </c>
      <c r="AC41" s="1" t="s">
        <v>3</v>
      </c>
      <c r="AD41">
        <f>SUM(AD29,C51)</f>
        <v>26</v>
      </c>
      <c r="AE41">
        <f>SUM(AE29,D51)</f>
        <v>148</v>
      </c>
    </row>
    <row r="42" spans="1:73" x14ac:dyDescent="0.25">
      <c r="A42" s="2">
        <v>37</v>
      </c>
      <c r="B42" s="2" t="s">
        <v>162</v>
      </c>
      <c r="C42" s="2" t="s">
        <v>163</v>
      </c>
      <c r="D42" s="2">
        <v>1</v>
      </c>
      <c r="E42" s="2" t="s">
        <v>4</v>
      </c>
      <c r="F42" s="2"/>
      <c r="G42" s="2"/>
      <c r="H42" s="2"/>
      <c r="I42" s="2"/>
      <c r="J42" s="2">
        <v>1</v>
      </c>
      <c r="K42" s="2"/>
      <c r="L42" s="2"/>
      <c r="M42" s="2"/>
      <c r="P42" s="10">
        <v>37</v>
      </c>
      <c r="Q42" s="2" t="s">
        <v>172</v>
      </c>
      <c r="R42" s="2" t="s">
        <v>173</v>
      </c>
      <c r="S42" s="2" t="s">
        <v>174</v>
      </c>
      <c r="T42" s="2">
        <v>1</v>
      </c>
      <c r="U42" s="2" t="s">
        <v>4</v>
      </c>
      <c r="V42" s="2"/>
      <c r="W42" s="2"/>
      <c r="X42" s="2"/>
      <c r="Y42" s="2"/>
      <c r="Z42" s="2">
        <v>1</v>
      </c>
      <c r="AC42" s="1" t="s">
        <v>4</v>
      </c>
      <c r="AD42">
        <f>SUM(C52,AD30)</f>
        <v>78</v>
      </c>
      <c r="AE42">
        <f>SUM(AE30,D52)</f>
        <v>300</v>
      </c>
      <c r="BL42">
        <f>AVERAGE(BL6:BL40)</f>
        <v>0.98140916285714286</v>
      </c>
      <c r="BM42">
        <f>AVERAGE(BM6:BM40)</f>
        <v>0.98500571428571493</v>
      </c>
      <c r="BN42">
        <f>AVERAGE(BN6:BN40)</f>
        <v>0.71326530571428537</v>
      </c>
    </row>
    <row r="43" spans="1:73" x14ac:dyDescent="0.25">
      <c r="A43" s="2">
        <v>38</v>
      </c>
      <c r="B43" s="2" t="s">
        <v>166</v>
      </c>
      <c r="C43" s="2" t="s">
        <v>167</v>
      </c>
      <c r="D43" s="2">
        <v>1</v>
      </c>
      <c r="E43" s="2" t="s">
        <v>4</v>
      </c>
      <c r="F43" s="2"/>
      <c r="G43" s="2"/>
      <c r="H43" s="2"/>
      <c r="I43" s="2"/>
      <c r="J43" s="2">
        <v>1</v>
      </c>
      <c r="K43" s="2"/>
      <c r="L43" s="2"/>
      <c r="M43" s="2"/>
      <c r="P43" s="10">
        <v>38</v>
      </c>
      <c r="Q43" s="2" t="s">
        <v>12</v>
      </c>
      <c r="R43" s="2" t="s">
        <v>175</v>
      </c>
      <c r="S43" s="2" t="s">
        <v>176</v>
      </c>
      <c r="T43" s="2">
        <v>1</v>
      </c>
      <c r="U43" s="2" t="s">
        <v>4</v>
      </c>
      <c r="V43" s="2"/>
      <c r="W43" s="2"/>
      <c r="X43" s="2"/>
      <c r="Y43" s="2"/>
      <c r="Z43" s="2">
        <v>1</v>
      </c>
      <c r="AC43" s="1" t="s">
        <v>295</v>
      </c>
      <c r="AD43">
        <v>100</v>
      </c>
      <c r="AE43">
        <f>SUM(AE40:AE42)</f>
        <v>813</v>
      </c>
      <c r="BL43" s="9">
        <f>100*BL42</f>
        <v>98.140916285714283</v>
      </c>
      <c r="BM43" s="9">
        <f t="shared" ref="BM43:BN43" si="0">100*BM42</f>
        <v>98.50057142857149</v>
      </c>
      <c r="BN43" s="9">
        <f t="shared" si="0"/>
        <v>71.326530571428535</v>
      </c>
    </row>
    <row r="44" spans="1:73" x14ac:dyDescent="0.25">
      <c r="A44" s="2">
        <v>39</v>
      </c>
      <c r="B44" s="2" t="s">
        <v>170</v>
      </c>
      <c r="C44" s="2" t="s">
        <v>171</v>
      </c>
      <c r="D44" s="2">
        <v>1</v>
      </c>
      <c r="E44" s="2" t="s">
        <v>4</v>
      </c>
      <c r="F44" s="2"/>
      <c r="G44" s="2"/>
      <c r="H44" s="2"/>
      <c r="I44" s="2"/>
      <c r="J44" s="2">
        <v>1</v>
      </c>
      <c r="K44" s="2"/>
      <c r="L44" s="2"/>
      <c r="M44" s="2"/>
      <c r="P44" s="10">
        <v>39</v>
      </c>
      <c r="Q44" s="2" t="s">
        <v>12</v>
      </c>
      <c r="R44" s="2" t="s">
        <v>177</v>
      </c>
      <c r="S44" s="2" t="s">
        <v>178</v>
      </c>
      <c r="T44" s="2">
        <v>1</v>
      </c>
      <c r="U44" s="2" t="s">
        <v>4</v>
      </c>
      <c r="V44" s="2"/>
      <c r="W44" s="2"/>
      <c r="X44" s="2"/>
      <c r="Y44" s="2"/>
      <c r="Z44" s="2">
        <v>1</v>
      </c>
    </row>
    <row r="45" spans="1:73" x14ac:dyDescent="0.25">
      <c r="P45" s="10">
        <v>40</v>
      </c>
      <c r="Q45" s="2" t="s">
        <v>12</v>
      </c>
      <c r="R45" s="2" t="s">
        <v>179</v>
      </c>
      <c r="S45" s="2" t="s">
        <v>180</v>
      </c>
      <c r="T45" s="2">
        <v>1</v>
      </c>
      <c r="U45" s="2" t="s">
        <v>4</v>
      </c>
      <c r="V45" s="2"/>
      <c r="W45" s="2"/>
      <c r="X45" s="2"/>
      <c r="Y45" s="2"/>
      <c r="Z45" s="2">
        <v>1</v>
      </c>
    </row>
    <row r="46" spans="1:73" x14ac:dyDescent="0.25">
      <c r="J46" s="1">
        <f>SUM(J6:J44)</f>
        <v>581</v>
      </c>
      <c r="P46" s="10">
        <v>41</v>
      </c>
      <c r="Q46" s="2" t="s">
        <v>181</v>
      </c>
      <c r="R46" s="2" t="s">
        <v>182</v>
      </c>
      <c r="S46" s="2" t="s">
        <v>183</v>
      </c>
      <c r="T46" s="2">
        <v>1</v>
      </c>
      <c r="U46" s="2" t="s">
        <v>3</v>
      </c>
      <c r="V46" s="2"/>
      <c r="W46" s="2"/>
      <c r="X46" s="2"/>
      <c r="Y46" s="2"/>
      <c r="Z46" s="2">
        <v>1</v>
      </c>
    </row>
    <row r="47" spans="1:73" x14ac:dyDescent="0.25">
      <c r="P47" s="10">
        <v>42</v>
      </c>
      <c r="Q47" s="2" t="s">
        <v>184</v>
      </c>
      <c r="R47" s="2" t="s">
        <v>185</v>
      </c>
      <c r="S47" s="2" t="s">
        <v>186</v>
      </c>
      <c r="T47" s="2">
        <v>1</v>
      </c>
      <c r="U47" s="2" t="s">
        <v>4</v>
      </c>
      <c r="V47" s="2"/>
      <c r="W47" s="2"/>
      <c r="X47" s="2"/>
      <c r="Y47" s="2"/>
      <c r="Z47" s="2">
        <v>1</v>
      </c>
    </row>
    <row r="48" spans="1:73" x14ac:dyDescent="0.25">
      <c r="B48" s="1" t="s">
        <v>294</v>
      </c>
      <c r="P48" s="10">
        <v>43</v>
      </c>
      <c r="Q48" s="2" t="s">
        <v>187</v>
      </c>
      <c r="R48" s="2" t="s">
        <v>188</v>
      </c>
      <c r="S48" s="2" t="s">
        <v>189</v>
      </c>
      <c r="T48" s="2">
        <v>1</v>
      </c>
      <c r="U48" s="2" t="s">
        <v>3</v>
      </c>
      <c r="V48" s="2"/>
      <c r="W48" s="2"/>
      <c r="X48" s="2"/>
      <c r="Y48" s="2"/>
      <c r="Z48" s="2">
        <v>1</v>
      </c>
    </row>
    <row r="49" spans="2:26" x14ac:dyDescent="0.25">
      <c r="C49" s="11" t="s">
        <v>307</v>
      </c>
      <c r="D49" s="11" t="s">
        <v>301</v>
      </c>
      <c r="E49" s="1"/>
      <c r="P49" s="10">
        <v>44</v>
      </c>
      <c r="Q49" s="2" t="s">
        <v>190</v>
      </c>
      <c r="R49" s="2" t="s">
        <v>191</v>
      </c>
      <c r="S49" s="2" t="s">
        <v>192</v>
      </c>
      <c r="T49" s="2">
        <v>1</v>
      </c>
      <c r="U49" s="2" t="s">
        <v>4</v>
      </c>
      <c r="V49" s="2"/>
      <c r="W49" s="2"/>
      <c r="X49" s="2"/>
      <c r="Y49" s="2"/>
      <c r="Z49" s="2">
        <v>1</v>
      </c>
    </row>
    <row r="50" spans="2:26" x14ac:dyDescent="0.25">
      <c r="B50" s="1" t="s">
        <v>2</v>
      </c>
      <c r="C50">
        <v>20</v>
      </c>
      <c r="D50">
        <f>SUM(D6:D20,D22,D26,D29:D30,D36)</f>
        <v>286</v>
      </c>
      <c r="P50" s="10">
        <v>45</v>
      </c>
      <c r="Q50" s="2" t="s">
        <v>193</v>
      </c>
      <c r="R50" s="2" t="s">
        <v>194</v>
      </c>
      <c r="S50" s="2" t="s">
        <v>195</v>
      </c>
      <c r="T50" s="2">
        <v>1</v>
      </c>
      <c r="U50" s="2" t="s">
        <v>4</v>
      </c>
      <c r="V50" s="2"/>
      <c r="W50" s="2"/>
      <c r="X50" s="2"/>
      <c r="Y50" s="2"/>
      <c r="Z50" s="2">
        <v>1</v>
      </c>
    </row>
    <row r="51" spans="2:26" x14ac:dyDescent="0.25">
      <c r="B51" s="1" t="s">
        <v>3</v>
      </c>
      <c r="C51">
        <v>13</v>
      </c>
      <c r="D51">
        <f>SUM(F6:F13,F15,F19,D23:D24,D34,)</f>
        <v>110</v>
      </c>
      <c r="P51" s="10">
        <v>46</v>
      </c>
      <c r="Q51" s="2" t="s">
        <v>193</v>
      </c>
      <c r="R51" s="2" t="s">
        <v>196</v>
      </c>
      <c r="S51" s="2" t="s">
        <v>197</v>
      </c>
      <c r="T51" s="2">
        <v>1</v>
      </c>
      <c r="U51" s="2" t="s">
        <v>4</v>
      </c>
      <c r="V51" s="2"/>
      <c r="W51" s="2"/>
      <c r="X51" s="2"/>
      <c r="Y51" s="2"/>
      <c r="Z51" s="2">
        <v>1</v>
      </c>
    </row>
    <row r="52" spans="2:26" x14ac:dyDescent="0.25">
      <c r="B52" s="1" t="s">
        <v>4</v>
      </c>
      <c r="C52">
        <v>33</v>
      </c>
      <c r="D52">
        <f>SUM(H6:H13,H15,F16,H19,F20,D21,F22:F24,D25,D27:D28,F29,D31:D33,D35,D37:D44,F18)</f>
        <v>185</v>
      </c>
      <c r="P52" s="10">
        <v>47</v>
      </c>
      <c r="Q52" s="2" t="s">
        <v>193</v>
      </c>
      <c r="R52" s="2" t="s">
        <v>198</v>
      </c>
      <c r="S52" s="2" t="s">
        <v>199</v>
      </c>
      <c r="T52" s="2">
        <v>1</v>
      </c>
      <c r="U52" s="2" t="s">
        <v>4</v>
      </c>
      <c r="V52" s="2"/>
      <c r="W52" s="2"/>
      <c r="X52" s="2"/>
      <c r="Y52" s="2"/>
      <c r="Z52" s="2">
        <v>1</v>
      </c>
    </row>
    <row r="53" spans="2:26" x14ac:dyDescent="0.25">
      <c r="B53" s="1" t="s">
        <v>291</v>
      </c>
      <c r="C53">
        <v>39</v>
      </c>
      <c r="D53" s="1">
        <f>SUM(D50:D52)</f>
        <v>581</v>
      </c>
      <c r="P53" s="10">
        <v>48</v>
      </c>
      <c r="Q53" s="2" t="s">
        <v>80</v>
      </c>
      <c r="R53" s="2" t="s">
        <v>200</v>
      </c>
      <c r="S53" s="2" t="s">
        <v>201</v>
      </c>
      <c r="T53" s="2">
        <v>1</v>
      </c>
      <c r="U53" s="2" t="s">
        <v>2</v>
      </c>
      <c r="V53" s="2"/>
      <c r="W53" s="2"/>
      <c r="X53" s="2"/>
      <c r="Y53" s="2"/>
      <c r="Z53" s="2">
        <v>1</v>
      </c>
    </row>
    <row r="54" spans="2:26" x14ac:dyDescent="0.25">
      <c r="P54" s="10">
        <v>49</v>
      </c>
      <c r="Q54" s="2" t="s">
        <v>80</v>
      </c>
      <c r="R54" s="2" t="s">
        <v>202</v>
      </c>
      <c r="S54" s="2" t="s">
        <v>203</v>
      </c>
      <c r="T54" s="2">
        <v>1</v>
      </c>
      <c r="U54" s="2" t="s">
        <v>4</v>
      </c>
      <c r="V54" s="2"/>
      <c r="W54" s="2"/>
      <c r="X54" s="2"/>
      <c r="Y54" s="2"/>
      <c r="Z54" s="2">
        <v>1</v>
      </c>
    </row>
    <row r="55" spans="2:26" x14ac:dyDescent="0.25">
      <c r="C55" s="1" t="s">
        <v>308</v>
      </c>
      <c r="P55" s="10">
        <v>50</v>
      </c>
      <c r="Q55" s="2" t="s">
        <v>80</v>
      </c>
      <c r="R55" s="2" t="s">
        <v>204</v>
      </c>
      <c r="S55" s="2" t="s">
        <v>205</v>
      </c>
      <c r="T55" s="2">
        <v>1</v>
      </c>
      <c r="U55" s="2" t="s">
        <v>4</v>
      </c>
      <c r="V55" s="2"/>
      <c r="W55" s="2"/>
      <c r="X55" s="2"/>
      <c r="Y55" s="2"/>
      <c r="Z55" s="2">
        <v>1</v>
      </c>
    </row>
    <row r="56" spans="2:26" x14ac:dyDescent="0.25">
      <c r="B56" s="1" t="s">
        <v>2</v>
      </c>
      <c r="C56">
        <v>16</v>
      </c>
      <c r="D56">
        <f>SUM(D6:D20,D22)</f>
        <v>280</v>
      </c>
      <c r="P56" s="10">
        <v>51</v>
      </c>
      <c r="Q56" s="2" t="s">
        <v>206</v>
      </c>
      <c r="R56" s="2" t="s">
        <v>207</v>
      </c>
      <c r="S56" s="2" t="s">
        <v>208</v>
      </c>
      <c r="T56" s="2">
        <v>1</v>
      </c>
      <c r="U56" s="2" t="s">
        <v>4</v>
      </c>
      <c r="V56" s="2"/>
      <c r="W56" s="2"/>
      <c r="X56" s="2"/>
      <c r="Y56" s="2"/>
      <c r="Z56" s="2">
        <v>1</v>
      </c>
    </row>
    <row r="57" spans="2:26" x14ac:dyDescent="0.25">
      <c r="B57" s="1" t="s">
        <v>3</v>
      </c>
      <c r="C57">
        <v>12</v>
      </c>
      <c r="D57">
        <f>SUM(F6:F13,F15,F19,D23:D24)</f>
        <v>109</v>
      </c>
      <c r="P57" s="10">
        <v>52</v>
      </c>
      <c r="Q57" s="2" t="s">
        <v>209</v>
      </c>
      <c r="R57" s="2" t="s">
        <v>210</v>
      </c>
      <c r="S57" s="2" t="s">
        <v>211</v>
      </c>
      <c r="T57" s="2">
        <v>1</v>
      </c>
      <c r="U57" s="2" t="s">
        <v>4</v>
      </c>
      <c r="V57" s="2"/>
      <c r="W57" s="2"/>
      <c r="X57" s="2"/>
      <c r="Y57" s="2"/>
      <c r="Z57" s="2">
        <v>1</v>
      </c>
    </row>
    <row r="58" spans="2:26" x14ac:dyDescent="0.25">
      <c r="B58" s="1" t="s">
        <v>4</v>
      </c>
      <c r="C58">
        <v>17</v>
      </c>
      <c r="D58">
        <f>SUM(H6:H13,H15,F16,F18,H19,F20,D21,F22:F24,D25)</f>
        <v>168</v>
      </c>
      <c r="P58" s="10">
        <v>53</v>
      </c>
      <c r="Q58" s="2" t="s">
        <v>212</v>
      </c>
      <c r="R58" s="2" t="s">
        <v>213</v>
      </c>
      <c r="S58" s="2" t="s">
        <v>214</v>
      </c>
      <c r="T58" s="2">
        <v>1</v>
      </c>
      <c r="U58" s="2" t="s">
        <v>3</v>
      </c>
      <c r="V58" s="2"/>
      <c r="W58" s="2"/>
      <c r="X58" s="2"/>
      <c r="Y58" s="2"/>
      <c r="Z58" s="2">
        <v>1</v>
      </c>
    </row>
    <row r="59" spans="2:26" x14ac:dyDescent="0.25">
      <c r="B59" s="1" t="s">
        <v>291</v>
      </c>
      <c r="C59">
        <v>20</v>
      </c>
      <c r="D59">
        <f>SUM(D56:D58)</f>
        <v>557</v>
      </c>
      <c r="P59" s="10">
        <v>54</v>
      </c>
      <c r="Q59" s="2" t="s">
        <v>215</v>
      </c>
      <c r="R59" s="2" t="s">
        <v>216</v>
      </c>
      <c r="S59" s="2" t="s">
        <v>217</v>
      </c>
      <c r="T59" s="2">
        <v>1</v>
      </c>
      <c r="U59" s="2" t="s">
        <v>2</v>
      </c>
      <c r="V59" s="2"/>
      <c r="W59" s="2"/>
      <c r="X59" s="2"/>
      <c r="Y59" s="2"/>
      <c r="Z59" s="2">
        <v>1</v>
      </c>
    </row>
    <row r="60" spans="2:26" x14ac:dyDescent="0.25">
      <c r="P60" s="10">
        <v>55</v>
      </c>
      <c r="Q60" s="2" t="s">
        <v>35</v>
      </c>
      <c r="R60" s="2" t="s">
        <v>218</v>
      </c>
      <c r="S60" s="2" t="s">
        <v>219</v>
      </c>
      <c r="T60" s="2">
        <v>1</v>
      </c>
      <c r="U60" s="2" t="s">
        <v>4</v>
      </c>
      <c r="V60" s="2"/>
      <c r="W60" s="2"/>
      <c r="X60" s="2"/>
      <c r="Y60" s="2"/>
      <c r="Z60" s="2">
        <v>1</v>
      </c>
    </row>
    <row r="61" spans="2:26" x14ac:dyDescent="0.25">
      <c r="P61" s="10">
        <v>56</v>
      </c>
      <c r="Q61" s="2" t="s">
        <v>35</v>
      </c>
      <c r="R61" s="2" t="s">
        <v>220</v>
      </c>
      <c r="S61" s="2" t="s">
        <v>221</v>
      </c>
      <c r="T61" s="2">
        <v>1</v>
      </c>
      <c r="U61" s="2" t="s">
        <v>4</v>
      </c>
      <c r="V61" s="2"/>
      <c r="W61" s="2"/>
      <c r="X61" s="2"/>
      <c r="Y61" s="2"/>
      <c r="Z61" s="2">
        <v>1</v>
      </c>
    </row>
    <row r="62" spans="2:26" x14ac:dyDescent="0.25">
      <c r="P62" s="10">
        <v>57</v>
      </c>
      <c r="Q62" s="2" t="s">
        <v>222</v>
      </c>
      <c r="R62" s="2" t="s">
        <v>223</v>
      </c>
      <c r="S62" s="2" t="s">
        <v>224</v>
      </c>
      <c r="T62" s="2">
        <v>1</v>
      </c>
      <c r="U62" s="2" t="s">
        <v>2</v>
      </c>
      <c r="V62" s="2"/>
      <c r="W62" s="2"/>
      <c r="X62" s="2"/>
      <c r="Y62" s="2"/>
      <c r="Z62" s="2">
        <v>1</v>
      </c>
    </row>
    <row r="63" spans="2:26" x14ac:dyDescent="0.25">
      <c r="P63" s="10">
        <v>58</v>
      </c>
      <c r="Q63" s="2" t="s">
        <v>225</v>
      </c>
      <c r="R63" s="2" t="s">
        <v>226</v>
      </c>
      <c r="S63" s="2" t="s">
        <v>227</v>
      </c>
      <c r="T63" s="2">
        <v>1</v>
      </c>
      <c r="U63" s="2" t="s">
        <v>4</v>
      </c>
      <c r="V63" s="2"/>
      <c r="W63" s="2"/>
      <c r="X63" s="2"/>
      <c r="Y63" s="2"/>
      <c r="Z63" s="2">
        <v>1</v>
      </c>
    </row>
    <row r="64" spans="2:26" x14ac:dyDescent="0.25">
      <c r="P64" s="10">
        <v>59</v>
      </c>
      <c r="Q64" s="2" t="s">
        <v>7</v>
      </c>
      <c r="R64" s="2" t="s">
        <v>228</v>
      </c>
      <c r="S64" s="2" t="s">
        <v>229</v>
      </c>
      <c r="T64" s="2">
        <v>1</v>
      </c>
      <c r="U64" s="2" t="s">
        <v>4</v>
      </c>
      <c r="V64" s="2"/>
      <c r="W64" s="2"/>
      <c r="X64" s="2"/>
      <c r="Y64" s="2"/>
      <c r="Z64" s="2">
        <v>1</v>
      </c>
    </row>
    <row r="65" spans="16:26" x14ac:dyDescent="0.25">
      <c r="P65" s="10">
        <v>60</v>
      </c>
      <c r="Q65" s="2" t="s">
        <v>230</v>
      </c>
      <c r="R65" s="2" t="s">
        <v>231</v>
      </c>
      <c r="S65" s="2" t="s">
        <v>232</v>
      </c>
      <c r="T65" s="2">
        <v>1</v>
      </c>
      <c r="U65" s="2" t="s">
        <v>4</v>
      </c>
      <c r="V65" s="2"/>
      <c r="W65" s="2"/>
      <c r="X65" s="2"/>
      <c r="Y65" s="2"/>
      <c r="Z65" s="2">
        <v>1</v>
      </c>
    </row>
    <row r="66" spans="16:26" x14ac:dyDescent="0.25">
      <c r="P66" s="10">
        <v>61</v>
      </c>
      <c r="Q66" s="2" t="s">
        <v>233</v>
      </c>
      <c r="R66" s="2" t="s">
        <v>234</v>
      </c>
      <c r="S66" s="2" t="s">
        <v>235</v>
      </c>
      <c r="T66" s="2">
        <v>1</v>
      </c>
      <c r="U66" s="2" t="s">
        <v>4</v>
      </c>
      <c r="V66" s="2"/>
      <c r="W66" s="2"/>
      <c r="X66" s="2"/>
      <c r="Y66" s="2"/>
      <c r="Z66" s="2">
        <v>1</v>
      </c>
    </row>
    <row r="68" spans="16:26" x14ac:dyDescent="0.25">
      <c r="T68">
        <f>SUM(T6:T66)</f>
        <v>141</v>
      </c>
      <c r="Z68" s="1">
        <f>SUM(Z6:Z66)</f>
        <v>232</v>
      </c>
    </row>
    <row r="71" spans="16:26" x14ac:dyDescent="0.25">
      <c r="Z71">
        <f>J46/(J46+Z68)</f>
        <v>0.71463714637146369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Ozren Jović</dc:creator>
  <cp:lastModifiedBy>Ozren Jović</cp:lastModifiedBy>
  <dcterms:created xsi:type="dcterms:W3CDTF">2020-04-20T20:25:57Z</dcterms:created>
  <dcterms:modified xsi:type="dcterms:W3CDTF">2020-04-29T18:54:51Z</dcterms:modified>
</cp:coreProperties>
</file>