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890" windowHeight="11700" tabRatio="500" activeTab="1"/>
  </bookViews>
  <sheets>
    <sheet name="QoI and DB hits post MD" sheetId="1" r:id="rId1"/>
    <sheet name="Other compounds" sheetId="2" r:id="rId2"/>
    <sheet name="Coconut compounds" sheetId="3" r:id="rId3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90" i="2"/>
  <c r="N69" i="1"/>
  <c r="O69" s="1"/>
  <c r="O80"/>
  <c r="N80"/>
  <c r="H80"/>
  <c r="G80"/>
  <c r="F80"/>
  <c r="N79"/>
  <c r="F79"/>
  <c r="G79" s="1"/>
  <c r="N78"/>
  <c r="O78" s="1"/>
  <c r="H78"/>
  <c r="G78"/>
  <c r="F78"/>
  <c r="N77"/>
  <c r="H77"/>
  <c r="G77"/>
  <c r="F77"/>
  <c r="O76"/>
  <c r="N76"/>
  <c r="H76"/>
  <c r="G76"/>
  <c r="F76"/>
  <c r="O75"/>
  <c r="N75"/>
  <c r="H75"/>
  <c r="G75"/>
  <c r="F75"/>
  <c r="N74"/>
  <c r="G74"/>
  <c r="H74" s="1"/>
  <c r="F74"/>
  <c r="N73"/>
  <c r="F73"/>
  <c r="G73" s="1"/>
  <c r="N72"/>
  <c r="O72" s="1"/>
  <c r="H72"/>
  <c r="G72"/>
  <c r="F72"/>
  <c r="N71"/>
  <c r="H71"/>
  <c r="G71"/>
  <c r="F71"/>
  <c r="O70"/>
  <c r="N70"/>
  <c r="H70"/>
  <c r="G70"/>
  <c r="F70"/>
  <c r="H69"/>
  <c r="G69"/>
  <c r="F69"/>
  <c r="O65"/>
  <c r="G65"/>
  <c r="O64"/>
  <c r="G64"/>
  <c r="O63"/>
  <c r="G63"/>
  <c r="O62"/>
  <c r="G62"/>
  <c r="O61"/>
  <c r="G61"/>
  <c r="G60"/>
  <c r="O60" s="1"/>
  <c r="O59"/>
  <c r="G59"/>
  <c r="O58"/>
  <c r="G58"/>
  <c r="O57"/>
  <c r="G57"/>
  <c r="O56"/>
  <c r="G56"/>
  <c r="O55"/>
  <c r="G55"/>
  <c r="O71" l="1"/>
  <c r="O77"/>
  <c r="O79"/>
  <c r="H73"/>
  <c r="O73"/>
  <c r="O74"/>
  <c r="M90" i="2" l="1"/>
  <c r="AU9" i="1"/>
  <c r="U32"/>
  <c r="AS4"/>
  <c r="AU37"/>
  <c r="AS37"/>
  <c r="AM37"/>
  <c r="AS36"/>
  <c r="AM36"/>
  <c r="AS35"/>
  <c r="AM35"/>
  <c r="AU35" s="1"/>
  <c r="AU34"/>
  <c r="AS34"/>
  <c r="AM34"/>
  <c r="AS33"/>
  <c r="AM33"/>
  <c r="AU33" s="1"/>
  <c r="M96" i="2"/>
  <c r="N96" s="1"/>
  <c r="M95"/>
  <c r="N95" s="1"/>
  <c r="M94"/>
  <c r="N94" s="1"/>
  <c r="N93"/>
  <c r="M93"/>
  <c r="M92"/>
  <c r="H92"/>
  <c r="I92" s="1"/>
  <c r="N91"/>
  <c r="M91"/>
  <c r="I91"/>
  <c r="H91"/>
  <c r="I90"/>
  <c r="H90"/>
  <c r="H86"/>
  <c r="P86" s="1"/>
  <c r="H85"/>
  <c r="P85" s="1"/>
  <c r="H84"/>
  <c r="P84" s="1"/>
  <c r="H83"/>
  <c r="P83" s="1"/>
  <c r="H82"/>
  <c r="P82" s="1"/>
  <c r="M20" i="3"/>
  <c r="F20"/>
  <c r="E20"/>
  <c r="U19"/>
  <c r="V19" s="1"/>
  <c r="N19"/>
  <c r="M19"/>
  <c r="L19"/>
  <c r="K19"/>
  <c r="F19"/>
  <c r="E19"/>
  <c r="M18"/>
  <c r="L18"/>
  <c r="N18" s="1"/>
  <c r="K18"/>
  <c r="F18"/>
  <c r="E18"/>
  <c r="W17"/>
  <c r="V17"/>
  <c r="U17"/>
  <c r="K17"/>
  <c r="E17"/>
  <c r="F17" s="1"/>
  <c r="W16"/>
  <c r="V16"/>
  <c r="U16"/>
  <c r="M16"/>
  <c r="L16"/>
  <c r="N16" s="1"/>
  <c r="K16"/>
  <c r="F16"/>
  <c r="E16"/>
  <c r="K15"/>
  <c r="F15"/>
  <c r="L15" s="1"/>
  <c r="N15" s="1"/>
  <c r="E15"/>
  <c r="K14"/>
  <c r="E14"/>
  <c r="F14" s="1"/>
  <c r="M13"/>
  <c r="F13"/>
  <c r="E13"/>
  <c r="K12"/>
  <c r="F12"/>
  <c r="L12" s="1"/>
  <c r="N12" s="1"/>
  <c r="E12"/>
  <c r="W11"/>
  <c r="V11"/>
  <c r="U11"/>
  <c r="N11"/>
  <c r="M11"/>
  <c r="L11"/>
  <c r="K11"/>
  <c r="F11"/>
  <c r="E11"/>
  <c r="L10"/>
  <c r="N10" s="1"/>
  <c r="K10"/>
  <c r="F10"/>
  <c r="M10" s="1"/>
  <c r="E10"/>
  <c r="V9"/>
  <c r="W9" s="1"/>
  <c r="U9"/>
  <c r="N9"/>
  <c r="M9"/>
  <c r="L9"/>
  <c r="K9"/>
  <c r="F9"/>
  <c r="E9"/>
  <c r="W8"/>
  <c r="V8"/>
  <c r="U8"/>
  <c r="L8"/>
  <c r="N8" s="1"/>
  <c r="K8"/>
  <c r="F8"/>
  <c r="M8" s="1"/>
  <c r="E8"/>
  <c r="V7"/>
  <c r="W7" s="1"/>
  <c r="U7"/>
  <c r="N7"/>
  <c r="M7"/>
  <c r="L7"/>
  <c r="K7"/>
  <c r="F7"/>
  <c r="E7"/>
  <c r="M6"/>
  <c r="F6"/>
  <c r="E6"/>
  <c r="K5"/>
  <c r="E5"/>
  <c r="F5" s="1"/>
  <c r="N92" i="2" l="1"/>
  <c r="AU39" i="1"/>
  <c r="L14" i="3"/>
  <c r="N14" s="1"/>
  <c r="M14"/>
  <c r="L17"/>
  <c r="N17" s="1"/>
  <c r="M17"/>
  <c r="W19"/>
  <c r="L5"/>
  <c r="N5" s="1"/>
  <c r="M5"/>
  <c r="M12"/>
  <c r="M15"/>
  <c r="K50" i="2" l="1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49"/>
  <c r="I78"/>
  <c r="H78"/>
  <c r="H77"/>
  <c r="I77" s="1"/>
  <c r="H76"/>
  <c r="I76" s="1"/>
  <c r="H75"/>
  <c r="I75" s="1"/>
  <c r="H74"/>
  <c r="I74" s="1"/>
  <c r="H73"/>
  <c r="I73" s="1"/>
  <c r="H72"/>
  <c r="I72" s="1"/>
  <c r="H71"/>
  <c r="I71" s="1"/>
  <c r="H70"/>
  <c r="I70" s="1"/>
  <c r="H69"/>
  <c r="I69" s="1"/>
  <c r="H68"/>
  <c r="I68" s="1"/>
  <c r="I67"/>
  <c r="H67"/>
  <c r="H66"/>
  <c r="I66" s="1"/>
  <c r="H65"/>
  <c r="I65" s="1"/>
  <c r="H64"/>
  <c r="I64" s="1"/>
  <c r="H63"/>
  <c r="I63" s="1"/>
  <c r="I62"/>
  <c r="H62"/>
  <c r="H61"/>
  <c r="I61" s="1"/>
  <c r="I60"/>
  <c r="H60"/>
  <c r="H59"/>
  <c r="I59" s="1"/>
  <c r="H58"/>
  <c r="I58" s="1"/>
  <c r="H57"/>
  <c r="I57" s="1"/>
  <c r="H56"/>
  <c r="I56" s="1"/>
  <c r="I55"/>
  <c r="H55"/>
  <c r="H54"/>
  <c r="I54" s="1"/>
  <c r="H53"/>
  <c r="I53" s="1"/>
  <c r="I52"/>
  <c r="H52"/>
  <c r="I51"/>
  <c r="H51"/>
  <c r="I50"/>
  <c r="H50"/>
  <c r="H49"/>
  <c r="I49" s="1"/>
  <c r="K48"/>
  <c r="I48"/>
  <c r="H48"/>
  <c r="H47"/>
  <c r="I47" s="1"/>
  <c r="K47" s="1"/>
  <c r="I46"/>
  <c r="K46" s="1"/>
  <c r="H46"/>
  <c r="H45"/>
  <c r="I45" s="1"/>
  <c r="K45" s="1"/>
  <c r="H44"/>
  <c r="I44" s="1"/>
  <c r="K44" s="1"/>
  <c r="I43"/>
  <c r="K43" s="1"/>
  <c r="H43"/>
  <c r="H42"/>
  <c r="I42" s="1"/>
  <c r="K42" s="1"/>
  <c r="H41"/>
  <c r="I41" s="1"/>
  <c r="K41" s="1"/>
  <c r="I40"/>
  <c r="K40" s="1"/>
  <c r="H40"/>
  <c r="H39"/>
  <c r="I39" s="1"/>
  <c r="K39" s="1"/>
  <c r="I38"/>
  <c r="K38" s="1"/>
  <c r="H38"/>
  <c r="H37"/>
  <c r="I37" s="1"/>
  <c r="K37" s="1"/>
  <c r="H36"/>
  <c r="I36" s="1"/>
  <c r="K36" s="1"/>
  <c r="I35"/>
  <c r="K35" s="1"/>
  <c r="H35"/>
  <c r="H34"/>
  <c r="I34" s="1"/>
  <c r="K34" s="1"/>
  <c r="H33"/>
  <c r="I33" s="1"/>
  <c r="K33" s="1"/>
  <c r="I32"/>
  <c r="K32" s="1"/>
  <c r="H32"/>
  <c r="H31"/>
  <c r="I31" s="1"/>
  <c r="K31" s="1"/>
  <c r="I30"/>
  <c r="K30" s="1"/>
  <c r="H30"/>
  <c r="H29"/>
  <c r="I29" s="1"/>
  <c r="K29" s="1"/>
  <c r="AC27" i="1"/>
  <c r="AC22"/>
  <c r="AP23" l="1"/>
  <c r="AP25"/>
  <c r="AP26"/>
  <c r="AP5"/>
  <c r="AP8"/>
  <c r="AP13"/>
  <c r="AP14"/>
  <c r="AN28"/>
  <c r="AO28" s="1"/>
  <c r="AM28"/>
  <c r="AN27"/>
  <c r="AP27" s="1"/>
  <c r="AM27"/>
  <c r="AM26"/>
  <c r="AN26" s="1"/>
  <c r="AO26" s="1"/>
  <c r="AZ26"/>
  <c r="AO25"/>
  <c r="AN25"/>
  <c r="AU26" s="1"/>
  <c r="AV26" s="1"/>
  <c r="AM25"/>
  <c r="AZ25"/>
  <c r="AM24"/>
  <c r="AN24" s="1"/>
  <c r="AP24" s="1"/>
  <c r="AZ24"/>
  <c r="AM23"/>
  <c r="AN23" s="1"/>
  <c r="AO23" s="1"/>
  <c r="AZ22"/>
  <c r="AM22"/>
  <c r="AN22" s="1"/>
  <c r="AP22" s="1"/>
  <c r="AZ21"/>
  <c r="AM21"/>
  <c r="AN21" s="1"/>
  <c r="AP21" s="1"/>
  <c r="AZ20"/>
  <c r="AZ19"/>
  <c r="AM19"/>
  <c r="AN19" s="1"/>
  <c r="AP19" s="1"/>
  <c r="AZ18"/>
  <c r="AM18"/>
  <c r="AN18" s="1"/>
  <c r="AP18" s="1"/>
  <c r="AZ17"/>
  <c r="AM17"/>
  <c r="AN17" s="1"/>
  <c r="AP17" s="1"/>
  <c r="AZ16"/>
  <c r="AM16"/>
  <c r="AN16" s="1"/>
  <c r="AP16" s="1"/>
  <c r="AZ15"/>
  <c r="AM15"/>
  <c r="AN15" s="1"/>
  <c r="AP15" s="1"/>
  <c r="AZ14"/>
  <c r="AM14"/>
  <c r="AN14" s="1"/>
  <c r="AZ13"/>
  <c r="AM13"/>
  <c r="AN13" s="1"/>
  <c r="AZ12"/>
  <c r="AM12"/>
  <c r="AN12" s="1"/>
  <c r="AP12" s="1"/>
  <c r="AZ11"/>
  <c r="AM11"/>
  <c r="AN11" s="1"/>
  <c r="AP11" s="1"/>
  <c r="AZ10"/>
  <c r="AM10"/>
  <c r="AN10" s="1"/>
  <c r="AP10" s="1"/>
  <c r="AZ9"/>
  <c r="AM9"/>
  <c r="AN9" s="1"/>
  <c r="AP9" s="1"/>
  <c r="AZ8"/>
  <c r="AS8"/>
  <c r="AO8"/>
  <c r="AN8"/>
  <c r="AM8"/>
  <c r="AZ7"/>
  <c r="AU7"/>
  <c r="AV7" s="1"/>
  <c r="AO7"/>
  <c r="AN7"/>
  <c r="AP7" s="1"/>
  <c r="AM7"/>
  <c r="AZ6"/>
  <c r="AS6"/>
  <c r="AO6"/>
  <c r="AN6"/>
  <c r="AP6" s="1"/>
  <c r="AM6"/>
  <c r="AZ5"/>
  <c r="AS5"/>
  <c r="AM5"/>
  <c r="AN5" s="1"/>
  <c r="AO5" s="1"/>
  <c r="AZ4"/>
  <c r="AN4"/>
  <c r="AP4" s="1"/>
  <c r="AM4"/>
  <c r="AR7" l="1"/>
  <c r="AS7" s="1"/>
  <c r="AO27"/>
  <c r="AP28"/>
  <c r="AO4"/>
  <c r="AR26"/>
  <c r="AS26" s="1"/>
  <c r="AU25"/>
  <c r="AV25" s="1"/>
  <c r="AO24"/>
  <c r="AR25"/>
  <c r="AS25" s="1"/>
  <c r="AO16"/>
  <c r="AR16"/>
  <c r="AS16" s="1"/>
  <c r="AU16"/>
  <c r="AV16" s="1"/>
  <c r="AV9"/>
  <c r="AO9"/>
  <c r="AR9"/>
  <c r="AS9" s="1"/>
  <c r="AU17"/>
  <c r="AV17" s="1"/>
  <c r="AO17"/>
  <c r="AR17"/>
  <c r="AS17" s="1"/>
  <c r="AO12"/>
  <c r="AR12"/>
  <c r="AS12" s="1"/>
  <c r="AU12"/>
  <c r="AV12" s="1"/>
  <c r="AU15"/>
  <c r="AV15" s="1"/>
  <c r="AO15"/>
  <c r="AR15"/>
  <c r="AS15" s="1"/>
  <c r="AO14"/>
  <c r="AR14"/>
  <c r="AS14" s="1"/>
  <c r="AU14"/>
  <c r="AV14" s="1"/>
  <c r="AU13"/>
  <c r="AV13" s="1"/>
  <c r="AO13"/>
  <c r="AR13"/>
  <c r="AS13" s="1"/>
  <c r="AO21"/>
  <c r="AR21"/>
  <c r="AS21" s="1"/>
  <c r="AU21"/>
  <c r="AV21" s="1"/>
  <c r="AU11"/>
  <c r="AV11" s="1"/>
  <c r="AO11"/>
  <c r="AR11"/>
  <c r="AS11" s="1"/>
  <c r="AU19"/>
  <c r="AV19" s="1"/>
  <c r="AO19"/>
  <c r="AR19"/>
  <c r="AS19" s="1"/>
  <c r="AO10"/>
  <c r="AR10"/>
  <c r="AS10" s="1"/>
  <c r="AU10"/>
  <c r="AV10" s="1"/>
  <c r="AO18"/>
  <c r="AR18"/>
  <c r="AS18" s="1"/>
  <c r="AU18"/>
  <c r="AV18" s="1"/>
  <c r="AU22"/>
  <c r="AV22" s="1"/>
  <c r="AO22"/>
  <c r="AR22"/>
  <c r="AS22" s="1"/>
  <c r="J49" l="1"/>
  <c r="J48"/>
  <c r="J47"/>
  <c r="J45"/>
  <c r="J43"/>
  <c r="J42"/>
  <c r="J41"/>
  <c r="J40"/>
  <c r="J39"/>
  <c r="AD25"/>
  <c r="AD18"/>
  <c r="AD10"/>
  <c r="AD7"/>
  <c r="AA16" l="1"/>
  <c r="AA17"/>
  <c r="AB17" s="1"/>
  <c r="AB19"/>
  <c r="AA19"/>
  <c r="AA20"/>
  <c r="AB20" s="1"/>
  <c r="AA15"/>
  <c r="AB15" s="1"/>
  <c r="AA14"/>
  <c r="AB14" s="1"/>
  <c r="AC17" l="1"/>
  <c r="AD17"/>
  <c r="AC19"/>
  <c r="AD19"/>
  <c r="AC20"/>
  <c r="AD20"/>
  <c r="AC15"/>
  <c r="AD15"/>
  <c r="AC14"/>
  <c r="AD14"/>
  <c r="AB16"/>
  <c r="AD16" s="1"/>
  <c r="G20"/>
  <c r="AA5"/>
  <c r="AB5" s="1"/>
  <c r="G50"/>
  <c r="H50" s="1"/>
  <c r="I49"/>
  <c r="I48"/>
  <c r="I47"/>
  <c r="G46"/>
  <c r="H46" s="1"/>
  <c r="I45"/>
  <c r="G44"/>
  <c r="H44" s="1"/>
  <c r="I43"/>
  <c r="I42"/>
  <c r="I41"/>
  <c r="I40"/>
  <c r="I39"/>
  <c r="G38"/>
  <c r="H38" s="1"/>
  <c r="U33"/>
  <c r="V28"/>
  <c r="U28"/>
  <c r="T28"/>
  <c r="J28"/>
  <c r="K26"/>
  <c r="J26"/>
  <c r="AC25"/>
  <c r="H25"/>
  <c r="G25"/>
  <c r="AA24"/>
  <c r="AB24" s="1"/>
  <c r="G24"/>
  <c r="H24" s="1"/>
  <c r="AA23"/>
  <c r="AB23" s="1"/>
  <c r="G23"/>
  <c r="H23" s="1"/>
  <c r="G22"/>
  <c r="H22" s="1"/>
  <c r="AA21"/>
  <c r="AB21" s="1"/>
  <c r="G21"/>
  <c r="H21" s="1"/>
  <c r="H20"/>
  <c r="G19"/>
  <c r="H19" s="1"/>
  <c r="AC18"/>
  <c r="G18"/>
  <c r="H18" s="1"/>
  <c r="G17"/>
  <c r="H17" s="1"/>
  <c r="G16"/>
  <c r="H16" s="1"/>
  <c r="G15"/>
  <c r="H15" s="1"/>
  <c r="G14"/>
  <c r="H14" s="1"/>
  <c r="AA13"/>
  <c r="AB13" s="1"/>
  <c r="G13"/>
  <c r="H13" s="1"/>
  <c r="G12"/>
  <c r="H12" s="1"/>
  <c r="AA11"/>
  <c r="AB11" s="1"/>
  <c r="H11"/>
  <c r="G11"/>
  <c r="AC10"/>
  <c r="G10"/>
  <c r="H10" s="1"/>
  <c r="G9"/>
  <c r="H9" s="1"/>
  <c r="AA8"/>
  <c r="AB8" s="1"/>
  <c r="G8"/>
  <c r="H8" s="1"/>
  <c r="AC7"/>
  <c r="G7"/>
  <c r="H7" s="1"/>
  <c r="AA6"/>
  <c r="AB6" s="1"/>
  <c r="G6"/>
  <c r="H6" s="1"/>
  <c r="G5"/>
  <c r="H5" s="1"/>
  <c r="AA4"/>
  <c r="AB4" s="1"/>
  <c r="G4"/>
  <c r="H4" s="1"/>
  <c r="AC21" l="1"/>
  <c r="AD21"/>
  <c r="I38"/>
  <c r="J38"/>
  <c r="I46"/>
  <c r="J46"/>
  <c r="AC16"/>
  <c r="AC13"/>
  <c r="AD13"/>
  <c r="I44"/>
  <c r="J44"/>
  <c r="AC24"/>
  <c r="AD24"/>
  <c r="AC5"/>
  <c r="AD5"/>
  <c r="AC11"/>
  <c r="AD11"/>
  <c r="AC6"/>
  <c r="AD6"/>
  <c r="AC4"/>
  <c r="AD4"/>
  <c r="I50"/>
  <c r="J50"/>
  <c r="AC8"/>
  <c r="AD8"/>
  <c r="AD23"/>
  <c r="AC23"/>
  <c r="Z7" i="3"/>
  <c r="Z9"/>
  <c r="Z16"/>
  <c r="X16"/>
  <c r="Y16"/>
  <c r="Y19"/>
  <c r="Z19"/>
  <c r="Z8"/>
  <c r="X9"/>
  <c r="Y9"/>
  <c r="X11"/>
  <c r="Y11"/>
  <c r="Z11"/>
  <c r="X8"/>
  <c r="Y8"/>
  <c r="X17"/>
  <c r="Y17"/>
  <c r="Z17"/>
  <c r="X19"/>
  <c r="X7"/>
  <c r="Y7"/>
</calcChain>
</file>

<file path=xl/sharedStrings.xml><?xml version="1.0" encoding="utf-8"?>
<sst xmlns="http://schemas.openxmlformats.org/spreadsheetml/2006/main" count="511" uniqueCount="264">
  <si>
    <t>TOP scored conformations in GOLD</t>
  </si>
  <si>
    <t>TOP scored conformations in Autodock4</t>
  </si>
  <si>
    <t>TOP scored Gold conformations but under condition of</t>
  </si>
  <si>
    <t>GOLD top scored conformations, with 10 flexible sidechains B97-D3/def2-SVP//B97-D3/3-21G</t>
  </si>
  <si>
    <t>Autodock4 top scored confformations, with 10 flexible sidechains B97-D3/def2-SVP//B97-D3/3-21G</t>
  </si>
  <si>
    <t>H-Bonded: Ligand C=O...H-N Glu272 top scored conformations in Gold</t>
  </si>
  <si>
    <t>compl</t>
  </si>
  <si>
    <t>lig</t>
  </si>
  <si>
    <t>cisti prot</t>
  </si>
  <si>
    <t>Binding E</t>
  </si>
  <si>
    <t>in kcal/mol</t>
  </si>
  <si>
    <t>Gold</t>
  </si>
  <si>
    <t>Adt4</t>
  </si>
  <si>
    <t>HB272</t>
  </si>
  <si>
    <t>Azoxystrobin p II Gold</t>
  </si>
  <si>
    <t>Azoxystrobin II (Adt) toc</t>
  </si>
  <si>
    <t>Azoxystrobin HB272</t>
  </si>
  <si>
    <t>Coumoxystrobin</t>
  </si>
  <si>
    <t>Coumoxystrobin Adt</t>
  </si>
  <si>
    <t>dimoxystrobin</t>
  </si>
  <si>
    <t>dimoxystrobin Adt</t>
  </si>
  <si>
    <t xml:space="preserve"> </t>
  </si>
  <si>
    <t>enoxastrobin</t>
  </si>
  <si>
    <t>enoxastrobin Adt</t>
  </si>
  <si>
    <t>famoxadone</t>
  </si>
  <si>
    <t>famoxadone Adt</t>
  </si>
  <si>
    <t>Fenamidone Gold</t>
  </si>
  <si>
    <t>fenamidone II (Adt) toc</t>
  </si>
  <si>
    <t>fenaminstrobin</t>
  </si>
  <si>
    <t>fenaminstrobin Adt</t>
  </si>
  <si>
    <t>fenaminstrobin HB272</t>
  </si>
  <si>
    <t>flufenoxystrobin</t>
  </si>
  <si>
    <t>flufenoxystrobin Adt</t>
  </si>
  <si>
    <t>Flufenoxystrobin 200 HB272</t>
  </si>
  <si>
    <t>Fluoxastrobin Gold</t>
  </si>
  <si>
    <t>fluoxastrobin II (Adt) toc</t>
  </si>
  <si>
    <t>kresoxim-methyl Gold</t>
  </si>
  <si>
    <t>kresoxim-methyl Adt</t>
  </si>
  <si>
    <t>Kresoxim-methyl</t>
  </si>
  <si>
    <t>mandestrobin</t>
  </si>
  <si>
    <t>mandestrobin Adt</t>
  </si>
  <si>
    <t>mandestrobin flex</t>
  </si>
  <si>
    <t>metominostrobin Gold</t>
  </si>
  <si>
    <t>metominostrobin Adt</t>
  </si>
  <si>
    <t>orysastrobin Gold</t>
  </si>
  <si>
    <t>orysastrobin (Adt)</t>
  </si>
  <si>
    <t>picoxystrobin Gold</t>
  </si>
  <si>
    <t>picoxystrobin (Adt)</t>
  </si>
  <si>
    <t>Pyraclostrobin Gold</t>
  </si>
  <si>
    <t>Pyraclostrobin Adt</t>
  </si>
  <si>
    <t>Pyraclostrobin</t>
  </si>
  <si>
    <t>pyrametostrobin Gold</t>
  </si>
  <si>
    <t>pyrametostrobin (Adt)</t>
  </si>
  <si>
    <t>pyraoxystrobin</t>
  </si>
  <si>
    <t>pyraoxystrobin Adt</t>
  </si>
  <si>
    <t>pyribencarb</t>
  </si>
  <si>
    <t>pyribencarb Adt</t>
  </si>
  <si>
    <t>pyribencarb HB272</t>
  </si>
  <si>
    <t>Stigmatellin_Gold</t>
  </si>
  <si>
    <t>Stigmatellin_Adt</t>
  </si>
  <si>
    <t>triclopyricarb Gold</t>
  </si>
  <si>
    <t>triclopyricarb (Adt)</t>
  </si>
  <si>
    <t>trifloxystrobin Gold</t>
  </si>
  <si>
    <t>trifloxystrobin Adt</t>
  </si>
  <si>
    <t>metyltetraprole HB272</t>
  </si>
  <si>
    <t>metyltetraprole Adt</t>
  </si>
  <si>
    <t>Average:</t>
  </si>
  <si>
    <t>Stigmatellin_cryst</t>
  </si>
  <si>
    <t>Significant</t>
  </si>
  <si>
    <t>TTEST</t>
  </si>
  <si>
    <t>Ttest is two-tailed paired</t>
  </si>
  <si>
    <t>TOP Azoxystrobin conf binding energy</t>
  </si>
  <si>
    <t>B97-D3/def2-SVP//B97-D3/3-21G</t>
  </si>
  <si>
    <t>Reference value for hit ligands</t>
  </si>
  <si>
    <t>DB12812 (Adt)</t>
  </si>
  <si>
    <t>fails due to lower score than azoxystrobin</t>
  </si>
  <si>
    <t>DB12812 flex (HB272)</t>
  </si>
  <si>
    <t>DB08439 Gold CO...HN</t>
  </si>
  <si>
    <t>passes due to BOTH hogher (abosulte) energy and binding score than azoxystrobin</t>
  </si>
  <si>
    <t>DB08439 Gold SO...HN</t>
  </si>
  <si>
    <t>DB07943 top Gold</t>
  </si>
  <si>
    <t>DB07943 CO...HN</t>
  </si>
  <si>
    <t>DB14668 CO...HN</t>
  </si>
  <si>
    <t>DB14668 top Gold</t>
  </si>
  <si>
    <t>DB08557 topGold&amp;CO...HN</t>
  </si>
  <si>
    <t>DB07831 top Gold</t>
  </si>
  <si>
    <t>DB07181 charged</t>
  </si>
  <si>
    <t>Gold (HB272)</t>
  </si>
  <si>
    <t>pyraclostrobin</t>
  </si>
  <si>
    <t>pyrametostrobin</t>
  </si>
  <si>
    <t>metyltetraprole</t>
  </si>
  <si>
    <t>trifloxystrobin</t>
  </si>
  <si>
    <t>DB07943</t>
  </si>
  <si>
    <t>DB12812</t>
  </si>
  <si>
    <t>SHB vs top rigid</t>
  </si>
  <si>
    <t>SHB vs HSC</t>
  </si>
  <si>
    <t>///</t>
  </si>
  <si>
    <t>metominostrobin</t>
  </si>
  <si>
    <t>picoxystrobin</t>
  </si>
  <si>
    <t>orysastrobin</t>
  </si>
  <si>
    <t>score 1</t>
  </si>
  <si>
    <t>HAC</t>
  </si>
  <si>
    <t>score 2 deltaE/HAC</t>
  </si>
  <si>
    <t>score 2</t>
  </si>
  <si>
    <t>azoxystrobin HSC</t>
  </si>
  <si>
    <t>deltaE - single point E</t>
  </si>
  <si>
    <t>Approximated delta G based on greq cal on lower lev of theory</t>
  </si>
  <si>
    <t>complex</t>
  </si>
  <si>
    <t>protein</t>
  </si>
  <si>
    <t>ligand</t>
  </si>
  <si>
    <t>in kcal</t>
  </si>
  <si>
    <t>Binding score /Bind E/ligand E</t>
  </si>
  <si>
    <t>deltaG</t>
  </si>
  <si>
    <t>G-El cor 3-21G</t>
  </si>
  <si>
    <t>*</t>
  </si>
  <si>
    <t>dimoxystrobin Gold HB272</t>
  </si>
  <si>
    <t>famoxadone Gold HB272</t>
  </si>
  <si>
    <t>mandestrobin Gold HB272</t>
  </si>
  <si>
    <t>trifloxystrobin Gold HB272</t>
  </si>
  <si>
    <t>DB08557</t>
  </si>
  <si>
    <t>DB08557 Gold HB272</t>
  </si>
  <si>
    <t>DB07831</t>
  </si>
  <si>
    <t>DB07831 Gold</t>
  </si>
  <si>
    <t>DB07943 flex HB272</t>
  </si>
  <si>
    <t>DB08439 CO</t>
  </si>
  <si>
    <t>DB08439 Gold CO HB272</t>
  </si>
  <si>
    <t>enoxastrobin HB272</t>
  </si>
  <si>
    <t>DB14668</t>
  </si>
  <si>
    <t>DB14668 HB272</t>
  </si>
  <si>
    <t>pyribencarb Gold</t>
  </si>
  <si>
    <t>stigmatellin cryst</t>
  </si>
  <si>
    <t>Stigmatellin cryst</t>
  </si>
  <si>
    <t>stigmatellin Adt</t>
  </si>
  <si>
    <t>Stgmatellin Adt</t>
  </si>
  <si>
    <t>DB08242</t>
  </si>
  <si>
    <t>DB08242 Gold</t>
  </si>
  <si>
    <t>DB07181 (ch)</t>
  </si>
  <si>
    <t>Azoxystrobin</t>
  </si>
  <si>
    <t>triclopyricarb</t>
  </si>
  <si>
    <t>kresoxyl-methyl</t>
  </si>
  <si>
    <t>OPTIMIZATION AND ENERGY AT DEF2-SVP GCP B97-D3 GRID6</t>
  </si>
  <si>
    <t>Score 2</t>
  </si>
  <si>
    <t>Azoxystrobin SHB</t>
  </si>
  <si>
    <t>Firategrast (Adt)</t>
  </si>
  <si>
    <t>DB12732</t>
  </si>
  <si>
    <t>AZD-5423 (Adt)</t>
  </si>
  <si>
    <t>DB12280</t>
  </si>
  <si>
    <t>BMS-582949 (Adt)</t>
  </si>
  <si>
    <t>DB12696</t>
  </si>
  <si>
    <t>Candesartan (Adt)</t>
  </si>
  <si>
    <t>DB13919</t>
  </si>
  <si>
    <t>Dimethylcurcumin (Adt)</t>
  </si>
  <si>
    <t>DB06133</t>
  </si>
  <si>
    <t>Fenoxaprop-ethyl (Adt)</t>
  </si>
  <si>
    <t>DB05252</t>
  </si>
  <si>
    <t>Flurbiprofen methyl ester</t>
  </si>
  <si>
    <t>DB03753</t>
  </si>
  <si>
    <t>hit 1 (Adt)</t>
  </si>
  <si>
    <t>DB02400</t>
  </si>
  <si>
    <t>hit 2 (Adt)</t>
  </si>
  <si>
    <t>DB03181</t>
  </si>
  <si>
    <t>hit 5 (Adt)</t>
  </si>
  <si>
    <t>DB07215</t>
  </si>
  <si>
    <t>hit 6 (Adt)</t>
  </si>
  <si>
    <t>DB07503</t>
  </si>
  <si>
    <t>hiz 8 (Adt)</t>
  </si>
  <si>
    <t>DB08498</t>
  </si>
  <si>
    <t>hit 9 (Adt)</t>
  </si>
  <si>
    <t>DB08590</t>
  </si>
  <si>
    <t>hit 10 (Adt)</t>
  </si>
  <si>
    <t>DB08772</t>
  </si>
  <si>
    <t>J147 (Adt)</t>
  </si>
  <si>
    <t>DB13957</t>
  </si>
  <si>
    <t>MK-0686 (Adt)</t>
  </si>
  <si>
    <t>DB12563</t>
  </si>
  <si>
    <t>MK-0767 (Adt)</t>
  </si>
  <si>
    <t>DB12055</t>
  </si>
  <si>
    <t>OSI-930 (Adt)</t>
  </si>
  <si>
    <t>DB05913</t>
  </si>
  <si>
    <t>Vidupiprant (Adt)</t>
  </si>
  <si>
    <t>DB12272</t>
  </si>
  <si>
    <t>Rilpivirine (Adt)</t>
  </si>
  <si>
    <t>DB08864</t>
  </si>
  <si>
    <t>Senicapoc (Adt)</t>
  </si>
  <si>
    <t>DB06280</t>
  </si>
  <si>
    <t>Bind E in calmol-1/mol size in hartress</t>
  </si>
  <si>
    <t>Ebin/HAC</t>
  </si>
  <si>
    <t>DB07244</t>
  </si>
  <si>
    <t>DB07809</t>
  </si>
  <si>
    <t>DB07943 (Adt)</t>
  </si>
  <si>
    <t>DB07227 (Adt)</t>
  </si>
  <si>
    <t>DB08639 (Adt)</t>
  </si>
  <si>
    <t>DB07227</t>
  </si>
  <si>
    <t>DB07274</t>
  </si>
  <si>
    <t>DB08439</t>
  </si>
  <si>
    <t>DB09199</t>
  </si>
  <si>
    <t>DB08121</t>
  </si>
  <si>
    <t>DB08384</t>
  </si>
  <si>
    <t>DB08639</t>
  </si>
  <si>
    <t>DB03788</t>
  </si>
  <si>
    <t>DB04930</t>
  </si>
  <si>
    <t>Adt</t>
  </si>
  <si>
    <t>Comment</t>
  </si>
  <si>
    <t>But fell on low interaction energy in MD runs</t>
  </si>
  <si>
    <t>Not considered only due to similarity and/or func. group criterion, but still the compound contains carbonyl group and is threfore worth marking</t>
  </si>
  <si>
    <t>Does not contain carbonyl group</t>
  </si>
  <si>
    <t>contains COOH which is not acceptable</t>
  </si>
  <si>
    <t>fell on MD runs (H bond count)</t>
  </si>
  <si>
    <t>Not considered only due to similarity and/or func. group criterion, but still the compound contains carbonyl group and is therefore worth marking</t>
  </si>
  <si>
    <t>fell on MD runs (low interaction energy)</t>
  </si>
  <si>
    <t>Significantly outperforms all mentioned compounds even almost all QoI (SHB-s) at this level of theory, although it is not SHB conformation, it is HSC conformation but still containing (different) H-bond</t>
  </si>
  <si>
    <t>Other compounds</t>
  </si>
  <si>
    <t>NumFreq</t>
  </si>
  <si>
    <t>G -El</t>
  </si>
  <si>
    <t>Complex</t>
  </si>
  <si>
    <t>Protein</t>
  </si>
  <si>
    <t>Ligand</t>
  </si>
  <si>
    <t>delta E</t>
  </si>
  <si>
    <t>delta G corr</t>
  </si>
  <si>
    <t>deltaE/HAC</t>
  </si>
  <si>
    <t>deltaG/HAC</t>
  </si>
  <si>
    <t>G-El +n-vcor</t>
  </si>
  <si>
    <t>delta G</t>
  </si>
  <si>
    <t>CNP0048157</t>
  </si>
  <si>
    <t>CNP0049103</t>
  </si>
  <si>
    <t>CNP0061106</t>
  </si>
  <si>
    <t>CNP0083976</t>
  </si>
  <si>
    <t>CNP0105092</t>
  </si>
  <si>
    <t>CNP0151817</t>
  </si>
  <si>
    <t>CNP0153569</t>
  </si>
  <si>
    <t>CNP0167760</t>
  </si>
  <si>
    <t>CNP0191444</t>
  </si>
  <si>
    <t>CNP0295631</t>
  </si>
  <si>
    <t>CNP0304461</t>
  </si>
  <si>
    <t>CNP0330896</t>
  </si>
  <si>
    <t>CNP0361420</t>
  </si>
  <si>
    <t>CNP0364174</t>
  </si>
  <si>
    <t>CNP0364473</t>
  </si>
  <si>
    <t>CNP0375239</t>
  </si>
  <si>
    <t>16 COCONUT COMPOUNDS THAT PASSED MD SIMULATION RUNS</t>
  </si>
  <si>
    <t>G-El complex</t>
  </si>
  <si>
    <t>G-El prot</t>
  </si>
  <si>
    <t>G-El lig</t>
  </si>
  <si>
    <t>DB07809 Adt</t>
  </si>
  <si>
    <t>Mandestrobin</t>
  </si>
  <si>
    <t>G-El sum</t>
  </si>
  <si>
    <t>/</t>
  </si>
  <si>
    <t>difference between higher and lower level of theory G-El</t>
  </si>
  <si>
    <t>3-21G basis set level of theory</t>
  </si>
  <si>
    <t>def2-SVP basis set level of theory</t>
  </si>
  <si>
    <t>Average difference (G-El) between higher and lower level of theory used as a compensation for calculations at higher level of theory</t>
  </si>
  <si>
    <t>* calculated at higher level of theory - so NOT approximetd in these (*) cases!</t>
  </si>
  <si>
    <t>average</t>
  </si>
  <si>
    <t>Gold HSC</t>
  </si>
  <si>
    <t>Adt4 rigid</t>
  </si>
  <si>
    <t>Gold SHB</t>
  </si>
  <si>
    <t>*Top scored QMMM binding energy value among ALL displayed values (at this level of theory  B97-D3/def2-SVP//B97-D3/3-21G) and one of the top scored E/HAC</t>
  </si>
  <si>
    <t>G-El tot</t>
  </si>
  <si>
    <t>HB272 flex</t>
  </si>
  <si>
    <t>DB08439 Gold CO</t>
  </si>
  <si>
    <t>delta E kcal/mol</t>
  </si>
  <si>
    <t>delta G calculations</t>
  </si>
  <si>
    <t>OPT: 3-21G/FINAL CALC: def2-SVP</t>
  </si>
  <si>
    <t>B97-D3/def2-SVP//B97-D3/def2-SVP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</si>
</sst>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rgb="FF00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name val="Calibri"/>
      <family val="2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8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92D050"/>
      <name val="Calibri"/>
      <family val="2"/>
      <charset val="1"/>
    </font>
    <font>
      <b/>
      <sz val="16"/>
      <color rgb="FF7030A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name val="Arial Unicode MS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Arial Unicode MS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24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200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2" fontId="0" fillId="0" borderId="0" xfId="0" applyNumberFormat="1"/>
    <xf numFmtId="0" fontId="0" fillId="0" borderId="0" xfId="0" applyFont="1"/>
    <xf numFmtId="2" fontId="0" fillId="0" borderId="0" xfId="0" applyNumberFormat="1" applyFont="1"/>
    <xf numFmtId="0" fontId="0" fillId="0" borderId="0" xfId="0" applyFont="1" applyAlignment="1">
      <alignment wrapText="1"/>
    </xf>
    <xf numFmtId="0" fontId="4" fillId="0" borderId="0" xfId="0" applyFont="1" applyAlignment="1">
      <alignment horizontal="left" wrapText="1" indent="1"/>
    </xf>
    <xf numFmtId="0" fontId="8" fillId="0" borderId="0" xfId="0" applyFont="1"/>
    <xf numFmtId="0" fontId="9" fillId="0" borderId="0" xfId="0" applyFont="1"/>
    <xf numFmtId="0" fontId="0" fillId="3" borderId="0" xfId="0" applyFont="1" applyFill="1"/>
    <xf numFmtId="0" fontId="0" fillId="3" borderId="0" xfId="0" applyFill="1"/>
    <xf numFmtId="0" fontId="10" fillId="0" borderId="0" xfId="0" applyFont="1"/>
    <xf numFmtId="2" fontId="0" fillId="3" borderId="0" xfId="0" applyNumberFormat="1" applyFill="1"/>
    <xf numFmtId="0" fontId="11" fillId="0" borderId="0" xfId="0" applyFont="1"/>
    <xf numFmtId="0" fontId="4" fillId="0" borderId="0" xfId="0" applyFont="1" applyAlignment="1">
      <alignment horizontal="center" wrapText="1"/>
    </xf>
    <xf numFmtId="0" fontId="0" fillId="4" borderId="0" xfId="0" applyFill="1"/>
    <xf numFmtId="0" fontId="0" fillId="0" borderId="0" xfId="0" applyFill="1"/>
    <xf numFmtId="0" fontId="4" fillId="0" borderId="0" xfId="0" applyFont="1" applyFill="1" applyAlignment="1">
      <alignment horizontal="left" wrapText="1" indent="4"/>
    </xf>
    <xf numFmtId="0" fontId="0" fillId="0" borderId="0" xfId="0" applyFont="1" applyFill="1" applyAlignment="1">
      <alignment horizontal="left" wrapText="1" indent="4"/>
    </xf>
    <xf numFmtId="0" fontId="6" fillId="0" borderId="0" xfId="0" applyFont="1" applyFill="1" applyAlignment="1">
      <alignment horizontal="left" wrapText="1" indent="4"/>
    </xf>
    <xf numFmtId="0" fontId="4" fillId="0" borderId="0" xfId="0" applyFont="1" applyFill="1" applyAlignment="1">
      <alignment horizontal="left" vertical="top" wrapText="1" indent="4"/>
    </xf>
    <xf numFmtId="0" fontId="7" fillId="0" borderId="0" xfId="0" applyFont="1" applyFill="1" applyAlignment="1">
      <alignment horizontal="left" wrapText="1" indent="4"/>
    </xf>
    <xf numFmtId="164" fontId="4" fillId="0" borderId="0" xfId="0" applyNumberFormat="1" applyFont="1" applyFill="1" applyAlignment="1">
      <alignment horizontal="left" wrapText="1" indent="4"/>
    </xf>
    <xf numFmtId="0" fontId="0" fillId="0" borderId="0" xfId="0" applyFill="1" applyBorder="1"/>
    <xf numFmtId="0" fontId="4" fillId="0" borderId="0" xfId="0" applyFont="1" applyFill="1" applyBorder="1" applyAlignment="1">
      <alignment horizontal="left" vertical="top" wrapText="1" indent="4"/>
    </xf>
    <xf numFmtId="0" fontId="5" fillId="0" borderId="0" xfId="0" applyFont="1" applyFill="1" applyBorder="1" applyAlignment="1">
      <alignment horizontal="left" vertical="top" wrapText="1" indent="4"/>
    </xf>
    <xf numFmtId="0" fontId="4" fillId="0" borderId="0" xfId="0" applyFont="1" applyFill="1" applyBorder="1" applyAlignment="1">
      <alignment horizontal="left" wrapText="1" indent="4"/>
    </xf>
    <xf numFmtId="0" fontId="3" fillId="0" borderId="0" xfId="0" applyFont="1" applyFill="1"/>
    <xf numFmtId="0" fontId="9" fillId="0" borderId="0" xfId="0" applyFont="1" applyFill="1"/>
    <xf numFmtId="0" fontId="13" fillId="0" borderId="0" xfId="0" applyFont="1" applyFill="1" applyAlignment="1">
      <alignment vertical="center"/>
    </xf>
    <xf numFmtId="0" fontId="3" fillId="4" borderId="0" xfId="0" applyFont="1" applyFill="1"/>
    <xf numFmtId="0" fontId="0" fillId="0" borderId="0" xfId="0" applyFont="1" applyFill="1"/>
    <xf numFmtId="0" fontId="9" fillId="5" borderId="0" xfId="0" applyFont="1" applyFill="1"/>
    <xf numFmtId="0" fontId="0" fillId="5" borderId="0" xfId="0" applyFill="1"/>
    <xf numFmtId="0" fontId="3" fillId="5" borderId="0" xfId="0" applyFont="1" applyFill="1"/>
    <xf numFmtId="0" fontId="14" fillId="0" borderId="0" xfId="0" applyFont="1" applyFill="1" applyBorder="1" applyAlignment="1">
      <alignment horizontal="left" wrapText="1" indent="4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8" fillId="2" borderId="0" xfId="0" applyFont="1" applyFill="1"/>
    <xf numFmtId="2" fontId="16" fillId="0" borderId="0" xfId="0" applyNumberFormat="1" applyFont="1"/>
    <xf numFmtId="0" fontId="1" fillId="0" borderId="0" xfId="0" applyFont="1" applyFill="1"/>
    <xf numFmtId="0" fontId="2" fillId="0" borderId="0" xfId="0" applyFont="1" applyFill="1"/>
    <xf numFmtId="0" fontId="18" fillId="5" borderId="0" xfId="0" applyFont="1" applyFill="1"/>
    <xf numFmtId="0" fontId="19" fillId="0" borderId="0" xfId="0" applyFont="1"/>
    <xf numFmtId="0" fontId="4" fillId="0" borderId="0" xfId="0" applyFont="1" applyFill="1" applyBorder="1" applyAlignment="1">
      <alignment horizontal="left" vertical="top" indent="4"/>
    </xf>
    <xf numFmtId="0" fontId="4" fillId="0" borderId="0" xfId="0" applyFont="1" applyFill="1" applyBorder="1" applyAlignment="1">
      <alignment horizontal="left" vertical="top" wrapText="1" indent="4"/>
    </xf>
    <xf numFmtId="0" fontId="12" fillId="0" borderId="0" xfId="0" applyFont="1" applyFill="1" applyBorder="1" applyAlignment="1">
      <alignment horizontal="left" wrapText="1" indent="4"/>
    </xf>
    <xf numFmtId="0" fontId="4" fillId="0" borderId="0" xfId="0" applyFont="1" applyFill="1" applyBorder="1" applyAlignment="1">
      <alignment horizontal="left" wrapText="1" indent="4"/>
    </xf>
    <xf numFmtId="0" fontId="6" fillId="0" borderId="0" xfId="0" applyFont="1" applyFill="1" applyBorder="1" applyAlignment="1">
      <alignment horizontal="left" wrapText="1" indent="4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/>
      <c:barChart>
        <c:barDir val="col"/>
        <c:grouping val="clustered"/>
        <c:ser>
          <c:idx val="0"/>
          <c:order val="0"/>
          <c:tx>
            <c:v>SHB</c:v>
          </c:tx>
          <c:spPr>
            <a:solidFill>
              <a:srgbClr val="004586"/>
            </a:solidFill>
            <a:ln>
              <a:noFill/>
            </a:ln>
          </c:spPr>
          <c:val>
            <c:numRef>
              <c:f>'QoI and DB hits post MD'!$L$123:$L$127</c:f>
              <c:numCache>
                <c:formatCode>General</c:formatCode>
                <c:ptCount val="5"/>
                <c:pt idx="0">
                  <c:v>-33.3297944030124</c:v>
                </c:pt>
                <c:pt idx="1">
                  <c:v>-41.959457305083099</c:v>
                </c:pt>
                <c:pt idx="2">
                  <c:v>-41.042294586962598</c:v>
                </c:pt>
                <c:pt idx="3">
                  <c:v>-37.3206476425174</c:v>
                </c:pt>
                <c:pt idx="4">
                  <c:v>-36.460512244048097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A4-4AB6-8C46-D9D6B2215B16}"/>
            </c:ext>
          </c:extLst>
        </c:ser>
        <c:ser>
          <c:idx val="1"/>
          <c:order val="1"/>
          <c:tx>
            <c:v>Top rigid</c:v>
          </c:tx>
          <c:spPr>
            <a:solidFill>
              <a:srgbClr val="FF420E"/>
            </a:solidFill>
            <a:ln>
              <a:noFill/>
            </a:ln>
          </c:spPr>
          <c:val>
            <c:numRef>
              <c:f>'QoI and DB hits post MD'!$M$123:$M$127</c:f>
              <c:numCache>
                <c:formatCode>0.00</c:formatCode>
                <c:ptCount val="5"/>
                <c:pt idx="0">
                  <c:v>-27.219896601091701</c:v>
                </c:pt>
                <c:pt idx="1">
                  <c:v>-19.9421736735131</c:v>
                </c:pt>
                <c:pt idx="2" formatCode="General">
                  <c:v>-24.447330200105799</c:v>
                </c:pt>
                <c:pt idx="3" formatCode="General">
                  <c:v>-30.790320136742199</c:v>
                </c:pt>
                <c:pt idx="4" formatCode="General">
                  <c:v>-28.962594010414001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5A4-4AB6-8C46-D9D6B2215B16}"/>
            </c:ext>
          </c:extLst>
        </c:ser>
        <c:gapWidth val="100"/>
        <c:axId val="122545280"/>
        <c:axId val="122546816"/>
      </c:barChart>
      <c:catAx>
        <c:axId val="122545280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sr-Latn-CS"/>
          </a:p>
        </c:txPr>
        <c:crossAx val="122546816"/>
        <c:crosses val="autoZero"/>
        <c:auto val="1"/>
        <c:lblAlgn val="ctr"/>
        <c:lblOffset val="100"/>
      </c:catAx>
      <c:valAx>
        <c:axId val="122546816"/>
        <c:scaling>
          <c:orientation val="minMax"/>
        </c:scaling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hr-HR"/>
                  <a:t>ΔE(bind)/(kcal/mol)</a:t>
                </a:r>
              </a:p>
            </c:rich>
          </c:tx>
        </c:title>
        <c:numFmt formatCode="General" sourceLinked="0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sr-Latn-CS"/>
          </a:p>
        </c:txPr>
        <c:crossAx val="122545280"/>
        <c:crosses val="autoZero"/>
        <c:crossBetween val="between"/>
      </c:valAx>
      <c:spPr>
        <a:noFill/>
        <a:ln>
          <a:solidFill>
            <a:srgbClr val="B3B3B3"/>
          </a:solidFill>
        </a:ln>
      </c:spPr>
    </c:plotArea>
    <c:legend>
      <c:legendPos val="b"/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/>
      <c:barChart>
        <c:barDir val="col"/>
        <c:grouping val="clustered"/>
        <c:ser>
          <c:idx val="0"/>
          <c:order val="0"/>
          <c:tx>
            <c:v>SHB</c:v>
          </c:tx>
          <c:spPr>
            <a:solidFill>
              <a:srgbClr val="004586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'QoI and DB hits post MD'!$L$129:$L$133</c:f>
              <c:numCache>
                <c:formatCode>General</c:formatCode>
                <c:ptCount val="5"/>
                <c:pt idx="0">
                  <c:v>-205</c:v>
                </c:pt>
                <c:pt idx="1">
                  <c:v>-195</c:v>
                </c:pt>
                <c:pt idx="2">
                  <c:v>-203</c:v>
                </c:pt>
                <c:pt idx="3">
                  <c:v>-202</c:v>
                </c:pt>
                <c:pt idx="4">
                  <c:v>-247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44-4202-BEFA-0FB56FEE2402}"/>
            </c:ext>
          </c:extLst>
        </c:ser>
        <c:ser>
          <c:idx val="1"/>
          <c:order val="1"/>
          <c:tx>
            <c:v>Top rigid</c:v>
          </c:tx>
          <c:spPr>
            <a:solidFill>
              <a:srgbClr val="FF420E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'QoI and DB hits post MD'!$M$129:$M$133</c:f>
              <c:numCache>
                <c:formatCode>General</c:formatCode>
                <c:ptCount val="5"/>
                <c:pt idx="0">
                  <c:v>-177</c:v>
                </c:pt>
                <c:pt idx="1">
                  <c:v>-165</c:v>
                </c:pt>
                <c:pt idx="2">
                  <c:v>-180</c:v>
                </c:pt>
                <c:pt idx="3">
                  <c:v>-164</c:v>
                </c:pt>
                <c:pt idx="4">
                  <c:v>-149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44-4202-BEFA-0FB56FEE2402}"/>
            </c:ext>
          </c:extLst>
        </c:ser>
        <c:dLbls>
          <c:showVal val="1"/>
        </c:dLbls>
        <c:gapWidth val="100"/>
        <c:axId val="123720832"/>
        <c:axId val="123722368"/>
      </c:barChart>
      <c:catAx>
        <c:axId val="123720832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sr-Latn-CS"/>
          </a:p>
        </c:txPr>
        <c:crossAx val="123722368"/>
        <c:crosses val="autoZero"/>
        <c:auto val="1"/>
        <c:lblAlgn val="ctr"/>
        <c:lblOffset val="100"/>
      </c:catAx>
      <c:valAx>
        <c:axId val="123722368"/>
        <c:scaling>
          <c:orientation val="minMax"/>
        </c:scaling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hr-HR"/>
                  <a:t>E(int) (Coul + vdW)/ (kJ/mol)</a:t>
                </a:r>
              </a:p>
            </c:rich>
          </c:tx>
        </c:title>
        <c:numFmt formatCode="General" sourceLinked="0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sr-Latn-CS"/>
          </a:p>
        </c:txPr>
        <c:crossAx val="123720832"/>
        <c:crosses val="autoZero"/>
        <c:crossBetween val="between"/>
      </c:valAx>
      <c:spPr>
        <a:noFill/>
        <a:ln>
          <a:solidFill>
            <a:srgbClr val="B3B3B3"/>
          </a:solidFill>
        </a:ln>
      </c:spPr>
    </c:plotArea>
    <c:legend>
      <c:legendPos val="b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latin typeface="Arial"/>
            </a:defRPr>
          </a:pPr>
          <a:endParaRPr lang="sr-Latn-C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4777</xdr:colOff>
      <xdr:row>145</xdr:row>
      <xdr:rowOff>183594</xdr:rowOff>
    </xdr:from>
    <xdr:to>
      <xdr:col>22</xdr:col>
      <xdr:colOff>482658</xdr:colOff>
      <xdr:row>164</xdr:row>
      <xdr:rowOff>19203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0</xdr:colOff>
      <xdr:row>129</xdr:row>
      <xdr:rowOff>0</xdr:rowOff>
    </xdr:from>
    <xdr:to>
      <xdr:col>22</xdr:col>
      <xdr:colOff>526950</xdr:colOff>
      <xdr:row>146</xdr:row>
      <xdr:rowOff>1080</xdr:rowOff>
    </xdr:to>
    <xdr:graphicFrame macro="">
      <xdr:nvGraphicFramePr>
        <xdr:cNvPr id="5" name="Chart 42949672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133"/>
  <sheetViews>
    <sheetView topLeftCell="A10" zoomScaleNormal="100" workbookViewId="0">
      <selection activeCell="B50" sqref="B50"/>
    </sheetView>
  </sheetViews>
  <sheetFormatPr defaultRowHeight="15"/>
  <cols>
    <col min="1" max="1" width="8.5703125" customWidth="1"/>
    <col min="2" max="2" width="14.140625" customWidth="1"/>
    <col min="3" max="3" width="16.7109375" customWidth="1"/>
    <col min="4" max="10" width="8.5703125" customWidth="1"/>
    <col min="11" max="11" width="13.42578125" customWidth="1"/>
    <col min="12" max="18" width="8.5703125" customWidth="1"/>
    <col min="19" max="19" width="13.7109375" customWidth="1"/>
    <col min="20" max="20" width="12" customWidth="1"/>
    <col min="21" max="21" width="12.85546875" customWidth="1"/>
    <col min="22" max="49" width="8.5703125" customWidth="1"/>
    <col min="50" max="50" width="12.5703125" customWidth="1"/>
    <col min="51" max="1025" width="8.5703125" customWidth="1"/>
  </cols>
  <sheetData>
    <row r="1" spans="2:52" ht="21">
      <c r="B1" t="s">
        <v>0</v>
      </c>
      <c r="L1" t="s">
        <v>1</v>
      </c>
      <c r="P1" s="1"/>
      <c r="W1" t="s">
        <v>2</v>
      </c>
      <c r="AH1" s="12" t="s">
        <v>140</v>
      </c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2:52">
      <c r="B2" t="s">
        <v>3</v>
      </c>
      <c r="L2" t="s">
        <v>4</v>
      </c>
      <c r="W2" t="s">
        <v>5</v>
      </c>
      <c r="AH2" s="2"/>
      <c r="AI2" s="2"/>
      <c r="AJ2" s="2" t="s">
        <v>105</v>
      </c>
      <c r="AK2" s="2"/>
      <c r="AL2" s="2"/>
      <c r="AM2" s="2"/>
      <c r="AN2" s="2"/>
      <c r="AO2" s="2"/>
      <c r="AP2" s="6" t="s">
        <v>106</v>
      </c>
      <c r="AQ2" s="6"/>
      <c r="AR2" s="6"/>
      <c r="AS2" s="6"/>
      <c r="AT2" s="6"/>
      <c r="AU2" s="6"/>
    </row>
    <row r="3" spans="2:52">
      <c r="D3" t="s">
        <v>6</v>
      </c>
      <c r="E3" t="s">
        <v>7</v>
      </c>
      <c r="F3" t="s">
        <v>8</v>
      </c>
      <c r="G3" t="s">
        <v>9</v>
      </c>
      <c r="H3" t="s">
        <v>10</v>
      </c>
      <c r="J3" t="s">
        <v>11</v>
      </c>
      <c r="K3" t="s">
        <v>12</v>
      </c>
      <c r="N3" t="s">
        <v>6</v>
      </c>
      <c r="O3" t="s">
        <v>7</v>
      </c>
      <c r="P3" t="s">
        <v>8</v>
      </c>
      <c r="Q3" t="s">
        <v>9</v>
      </c>
      <c r="R3" t="s">
        <v>10</v>
      </c>
      <c r="S3" t="s">
        <v>101</v>
      </c>
      <c r="T3" s="36" t="s">
        <v>11</v>
      </c>
      <c r="U3" s="36" t="s">
        <v>12</v>
      </c>
      <c r="V3" s="36" t="s">
        <v>13</v>
      </c>
      <c r="AC3" t="s">
        <v>100</v>
      </c>
      <c r="AD3" t="s">
        <v>102</v>
      </c>
      <c r="AG3" t="s">
        <v>101</v>
      </c>
      <c r="AH3" s="2"/>
      <c r="AI3" s="2"/>
      <c r="AJ3" s="2" t="s">
        <v>107</v>
      </c>
      <c r="AK3" s="2" t="s">
        <v>108</v>
      </c>
      <c r="AL3" s="7" t="s">
        <v>109</v>
      </c>
      <c r="AM3" s="2" t="s">
        <v>9</v>
      </c>
      <c r="AN3" s="2" t="s">
        <v>110</v>
      </c>
      <c r="AO3" s="2" t="s">
        <v>111</v>
      </c>
      <c r="AP3" s="2" t="s">
        <v>141</v>
      </c>
      <c r="AR3" s="6" t="s">
        <v>112</v>
      </c>
      <c r="AS3" s="6" t="s">
        <v>111</v>
      </c>
      <c r="AT3" s="2"/>
      <c r="AU3" s="8"/>
      <c r="AY3" s="2" t="s">
        <v>113</v>
      </c>
    </row>
    <row r="4" spans="2:52">
      <c r="B4" s="2" t="s">
        <v>14</v>
      </c>
      <c r="D4">
        <v>-4559.7502906728896</v>
      </c>
      <c r="E4" s="2">
        <v>-1386.8816093456301</v>
      </c>
      <c r="F4">
        <v>-3172.8211345927398</v>
      </c>
      <c r="G4">
        <f t="shared" ref="G4:G25" si="0">D4-(E4+F4)</f>
        <v>-4.75467345195284E-2</v>
      </c>
      <c r="H4">
        <f t="shared" ref="H4:H25" si="1">627.51*G4</f>
        <v>-29.836051378349264</v>
      </c>
      <c r="J4">
        <v>-29.8360513783493</v>
      </c>
      <c r="K4" s="1">
        <v>-14.710902628789601</v>
      </c>
      <c r="L4" t="s">
        <v>15</v>
      </c>
      <c r="N4">
        <v>-4559.7930544217797</v>
      </c>
      <c r="O4">
        <v>-1386.8823117158499</v>
      </c>
      <c r="P4">
        <v>-3172.8872994100002</v>
      </c>
      <c r="Q4">
        <v>-2.344329592961E-2</v>
      </c>
      <c r="R4">
        <v>-14.710902628789601</v>
      </c>
      <c r="S4">
        <v>30</v>
      </c>
      <c r="T4" s="36">
        <v>-29.8360513783493</v>
      </c>
      <c r="U4" s="36">
        <v>-14.710902628789601</v>
      </c>
      <c r="V4" s="36">
        <v>-24.3246348640244</v>
      </c>
      <c r="W4" t="s">
        <v>16</v>
      </c>
      <c r="X4">
        <v>-4559.6720348972904</v>
      </c>
      <c r="Y4">
        <v>-1386.87632323203</v>
      </c>
      <c r="Z4">
        <v>-3172.7569479246599</v>
      </c>
      <c r="AA4">
        <f>X4-(Y4+Z4)</f>
        <v>-3.8763740600188612E-2</v>
      </c>
      <c r="AB4">
        <f>627.51*AA4</f>
        <v>-24.324634864024354</v>
      </c>
      <c r="AC4">
        <f>1000*AB4/Y4</f>
        <v>17.539152162708557</v>
      </c>
      <c r="AD4">
        <f>AB4/S4</f>
        <v>-0.81082116213414512</v>
      </c>
      <c r="AG4">
        <v>24</v>
      </c>
      <c r="AH4" s="2" t="s">
        <v>19</v>
      </c>
      <c r="AI4" s="2"/>
      <c r="AJ4" s="2">
        <v>-4243.7924194467596</v>
      </c>
      <c r="AK4" s="2">
        <v>-3172.8818362481102</v>
      </c>
      <c r="AL4" s="2">
        <v>-1070.8209923505699</v>
      </c>
      <c r="AM4" s="2">
        <f t="shared" ref="AM4:AM19" si="2">AJ4-(AK4+AL4)</f>
        <v>-8.9590848079751595E-2</v>
      </c>
      <c r="AN4" s="3">
        <f t="shared" ref="AN4:AN19" si="3">AM4*627.51</f>
        <v>-56.219153078524926</v>
      </c>
      <c r="AO4" s="3">
        <f t="shared" ref="AO4:AO19" si="4">1000*AN4/AL4</f>
        <v>52.500981471345362</v>
      </c>
      <c r="AP4" s="3">
        <f>AN4/AG4</f>
        <v>-2.3424647116052051</v>
      </c>
      <c r="AQ4" s="2" t="s">
        <v>114</v>
      </c>
      <c r="AR4">
        <v>-34.0431077606356</v>
      </c>
      <c r="AS4">
        <f>1000*AR4/AL4</f>
        <v>31.791595424280235</v>
      </c>
      <c r="AU4" s="9">
        <v>-34.0431077606356</v>
      </c>
      <c r="AV4" s="9">
        <v>31.791595424280199</v>
      </c>
      <c r="AX4" t="s">
        <v>115</v>
      </c>
      <c r="AY4" s="1">
        <v>28.24</v>
      </c>
      <c r="AZ4" s="1">
        <f>AY4+AZ$28</f>
        <v>19.585000000000001</v>
      </c>
    </row>
    <row r="5" spans="2:52">
      <c r="B5" t="s">
        <v>17</v>
      </c>
      <c r="D5">
        <v>-4629.6188896550002</v>
      </c>
      <c r="E5">
        <v>-1456.8251375888899</v>
      </c>
      <c r="F5">
        <v>-3172.7635577751998</v>
      </c>
      <c r="G5">
        <f t="shared" si="0"/>
        <v>-3.0194290910912969E-2</v>
      </c>
      <c r="H5">
        <f t="shared" si="1"/>
        <v>-18.947219489506995</v>
      </c>
      <c r="J5">
        <v>-18.947219489506999</v>
      </c>
      <c r="K5" s="1">
        <v>-12.867815592222399</v>
      </c>
      <c r="L5" t="s">
        <v>18</v>
      </c>
      <c r="N5">
        <v>-4629.7329423800002</v>
      </c>
      <c r="O5">
        <v>-1456.82513681776</v>
      </c>
      <c r="P5">
        <v>-3172.8872994100002</v>
      </c>
      <c r="Q5" s="1">
        <v>-2.0506152240159298E-2</v>
      </c>
      <c r="R5">
        <v>-12.867815592222399</v>
      </c>
      <c r="S5">
        <v>32</v>
      </c>
      <c r="T5" s="36">
        <v>-18.947219489506999</v>
      </c>
      <c r="U5" s="36">
        <v>-12.867815592222399</v>
      </c>
      <c r="V5" s="36">
        <v>-10.630255802104275</v>
      </c>
      <c r="W5" t="s">
        <v>17</v>
      </c>
      <c r="X5">
        <v>-4629.6142928605404</v>
      </c>
      <c r="Y5">
        <v>-1456.8132972630599</v>
      </c>
      <c r="Z5">
        <v>-3172.7840552207499</v>
      </c>
      <c r="AA5">
        <f>X5-(Y5+Z5)</f>
        <v>-1.6940376730417483E-2</v>
      </c>
      <c r="AB5">
        <f>627.51*AA5</f>
        <v>-10.630255802104275</v>
      </c>
      <c r="AC5">
        <f>1000*AB5/Y5</f>
        <v>7.29692392434605</v>
      </c>
      <c r="AD5">
        <f t="shared" ref="AD5:AD25" si="5">AB5/S5</f>
        <v>-0.33219549381575858</v>
      </c>
      <c r="AG5">
        <v>28</v>
      </c>
      <c r="AH5" s="2" t="s">
        <v>24</v>
      </c>
      <c r="AI5" s="2"/>
      <c r="AJ5" s="2">
        <v>-4430.6462387638203</v>
      </c>
      <c r="AK5" s="2">
        <v>-3172.8107174695301</v>
      </c>
      <c r="AL5" s="2">
        <v>-1257.7492466889901</v>
      </c>
      <c r="AM5" s="2">
        <f t="shared" si="2"/>
        <v>-8.6274605299877294E-2</v>
      </c>
      <c r="AN5" s="3">
        <f t="shared" si="3"/>
        <v>-54.138177571725997</v>
      </c>
      <c r="AO5" s="3">
        <f t="shared" si="4"/>
        <v>43.043697075743914</v>
      </c>
      <c r="AP5" s="3">
        <f t="shared" ref="AP5:AP19" si="6">AN5/AG5</f>
        <v>-1.933506341847357</v>
      </c>
      <c r="AQ5" s="2" t="s">
        <v>114</v>
      </c>
      <c r="AR5">
        <v>-57.135067879364598</v>
      </c>
      <c r="AS5">
        <f t="shared" ref="AS5:AS19" si="7">1000*AR5/AL5</f>
        <v>45.42643776553394</v>
      </c>
      <c r="AU5" s="9">
        <v>-57.135067879364598</v>
      </c>
      <c r="AV5" s="9">
        <v>45.426437765533898</v>
      </c>
      <c r="AX5" t="s">
        <v>116</v>
      </c>
      <c r="AY5" s="1">
        <v>0.73000000000001797</v>
      </c>
      <c r="AZ5">
        <f t="shared" ref="AZ5:AZ22" si="8">AY5+AZ$28</f>
        <v>-7.9249999999999812</v>
      </c>
    </row>
    <row r="6" spans="2:52">
      <c r="B6" t="s">
        <v>19</v>
      </c>
      <c r="D6">
        <v>-4243.7434194676998</v>
      </c>
      <c r="E6">
        <v>-1070.8073761180301</v>
      </c>
      <c r="F6">
        <v>-3172.85694115878</v>
      </c>
      <c r="G6">
        <f t="shared" si="0"/>
        <v>-7.9102190889898338E-2</v>
      </c>
      <c r="H6">
        <f t="shared" si="1"/>
        <v>-49.637415805320103</v>
      </c>
      <c r="J6">
        <v>-49.637415805320103</v>
      </c>
      <c r="K6" s="1">
        <v>-19.424868215718298</v>
      </c>
      <c r="L6" t="s">
        <v>20</v>
      </c>
      <c r="N6">
        <v>-4243.7256310000002</v>
      </c>
      <c r="O6">
        <v>-1070.8073761180301</v>
      </c>
      <c r="P6">
        <v>-3172.8872994100002</v>
      </c>
      <c r="Q6" s="1">
        <v>-3.0955471969718901E-2</v>
      </c>
      <c r="R6">
        <v>-19.424868215718298</v>
      </c>
      <c r="S6">
        <v>24</v>
      </c>
      <c r="T6" s="36">
        <v>-49.637415805320103</v>
      </c>
      <c r="U6" s="36">
        <v>-19.424868215718298</v>
      </c>
      <c r="V6" s="36">
        <v>-49.637415805320103</v>
      </c>
      <c r="W6" t="s">
        <v>19</v>
      </c>
      <c r="X6">
        <v>-4243.7434194676998</v>
      </c>
      <c r="Y6">
        <v>-1070.8073761180301</v>
      </c>
      <c r="Z6">
        <v>-3172.85694115878</v>
      </c>
      <c r="AA6">
        <f>X6-(Y6+Z6)</f>
        <v>-7.9102190889898338E-2</v>
      </c>
      <c r="AB6">
        <f>627.51*AA6</f>
        <v>-49.637415805320103</v>
      </c>
      <c r="AC6">
        <f>1000*AB6/Y6</f>
        <v>46.355130635417666</v>
      </c>
      <c r="AD6">
        <f t="shared" si="5"/>
        <v>-2.0682256585550043</v>
      </c>
      <c r="AG6">
        <v>23</v>
      </c>
      <c r="AH6" s="2" t="s">
        <v>39</v>
      </c>
      <c r="AI6" s="10"/>
      <c r="AJ6" s="7">
        <v>-4189.7024188557298</v>
      </c>
      <c r="AK6" s="7">
        <v>-3172.8717973539101</v>
      </c>
      <c r="AL6" s="7">
        <v>-1016.7944203016</v>
      </c>
      <c r="AM6" s="2">
        <f t="shared" si="2"/>
        <v>-3.6201200219693419E-2</v>
      </c>
      <c r="AN6" s="3">
        <f t="shared" si="3"/>
        <v>-22.716615149859816</v>
      </c>
      <c r="AO6" s="3">
        <f t="shared" si="4"/>
        <v>22.341404217306433</v>
      </c>
      <c r="AP6" s="3">
        <f t="shared" si="6"/>
        <v>-0.98767891955912246</v>
      </c>
      <c r="AQ6" s="7" t="s">
        <v>114</v>
      </c>
      <c r="AR6">
        <v>-8.6837092834000806</v>
      </c>
      <c r="AS6">
        <f t="shared" si="7"/>
        <v>8.5402802277616097</v>
      </c>
      <c r="AU6" s="9">
        <v>-8.6837092834000806</v>
      </c>
      <c r="AV6" s="9">
        <v>8.5402802277616097</v>
      </c>
      <c r="AX6" s="2" t="s">
        <v>117</v>
      </c>
      <c r="AY6" s="2">
        <v>38.83</v>
      </c>
      <c r="AZ6">
        <f t="shared" si="8"/>
        <v>30.174999999999997</v>
      </c>
    </row>
    <row r="7" spans="2:52">
      <c r="B7" t="s">
        <v>22</v>
      </c>
      <c r="D7">
        <v>-4838.2985855326997</v>
      </c>
      <c r="E7">
        <v>-1665.44584330723</v>
      </c>
      <c r="F7">
        <v>-3172.80669024287</v>
      </c>
      <c r="G7">
        <f t="shared" si="0"/>
        <v>-4.6051982600147312E-2</v>
      </c>
      <c r="H7">
        <f t="shared" si="1"/>
        <v>-28.898079601418438</v>
      </c>
      <c r="J7">
        <v>-28.898079601418399</v>
      </c>
      <c r="K7" s="1">
        <v>-28.962594010414001</v>
      </c>
      <c r="L7" t="s">
        <v>23</v>
      </c>
      <c r="N7">
        <v>-4838.3792975099996</v>
      </c>
      <c r="O7">
        <v>-1665.44584330723</v>
      </c>
      <c r="P7">
        <v>-3172.8872994100002</v>
      </c>
      <c r="Q7" s="1">
        <v>-4.6154792768902601E-2</v>
      </c>
      <c r="R7">
        <v>-28.962594010414001</v>
      </c>
      <c r="S7">
        <v>28</v>
      </c>
      <c r="T7" s="36">
        <v>-28.898079601418399</v>
      </c>
      <c r="U7" s="36">
        <v>-28.962594010414001</v>
      </c>
      <c r="V7" s="36">
        <v>-36.460512244048097</v>
      </c>
      <c r="W7" t="s">
        <v>22</v>
      </c>
      <c r="X7">
        <v>-4838.27582334416</v>
      </c>
      <c r="Y7">
        <v>-1665.4441140143799</v>
      </c>
      <c r="Z7">
        <v>-3172.7736058537498</v>
      </c>
      <c r="AA7">
        <v>-5.8103476030737497E-2</v>
      </c>
      <c r="AB7">
        <v>-36.460512244048097</v>
      </c>
      <c r="AC7">
        <f>1000*AB7/Y7</f>
        <v>21.892366088564703</v>
      </c>
      <c r="AD7">
        <f t="shared" si="5"/>
        <v>-1.3021611515731464</v>
      </c>
      <c r="AG7">
        <v>29</v>
      </c>
      <c r="AH7" s="2" t="s">
        <v>91</v>
      </c>
      <c r="AI7" s="2"/>
      <c r="AJ7" s="2">
        <v>-4654.1354673478399</v>
      </c>
      <c r="AK7" s="2">
        <v>-3172.83350499276</v>
      </c>
      <c r="AL7" s="2">
        <v>-1481.2546000913801</v>
      </c>
      <c r="AM7" s="2">
        <f t="shared" si="2"/>
        <v>-4.7362263700051699E-2</v>
      </c>
      <c r="AN7" s="3">
        <f t="shared" si="3"/>
        <v>-29.72029409441944</v>
      </c>
      <c r="AO7" s="3">
        <f t="shared" si="4"/>
        <v>20.064271255316921</v>
      </c>
      <c r="AP7" s="3">
        <f t="shared" si="6"/>
        <v>-1.0248377273937739</v>
      </c>
      <c r="AQ7" s="2"/>
      <c r="AR7">
        <f>AN7+AY7</f>
        <v>1.8897059055805592</v>
      </c>
      <c r="AS7">
        <f t="shared" si="7"/>
        <v>-1.2757468604411297</v>
      </c>
      <c r="AU7" s="11">
        <f>AN7+AZ7</f>
        <v>-6.765294094419442</v>
      </c>
      <c r="AV7" s="9">
        <f>1000*AU7/AL7</f>
        <v>4.5672729684701627</v>
      </c>
      <c r="AX7" s="2" t="s">
        <v>118</v>
      </c>
      <c r="AY7" s="1">
        <v>31.61</v>
      </c>
      <c r="AZ7">
        <f t="shared" si="8"/>
        <v>22.954999999999998</v>
      </c>
    </row>
    <row r="8" spans="2:52">
      <c r="B8" t="s">
        <v>24</v>
      </c>
      <c r="D8">
        <v>-4430.6053512515</v>
      </c>
      <c r="E8">
        <v>-1257.7382601326899</v>
      </c>
      <c r="F8">
        <v>-3172.8076169309202</v>
      </c>
      <c r="G8">
        <f t="shared" si="0"/>
        <v>-5.9474187889463792E-2</v>
      </c>
      <c r="H8">
        <f t="shared" si="1"/>
        <v>-37.320647642517422</v>
      </c>
      <c r="J8">
        <v>-37.3206476425174</v>
      </c>
      <c r="K8" s="1">
        <v>-30.790320136742199</v>
      </c>
      <c r="L8" t="s">
        <v>25</v>
      </c>
      <c r="N8">
        <v>-4430.6746270000003</v>
      </c>
      <c r="O8">
        <v>-1257.7382601326899</v>
      </c>
      <c r="P8">
        <v>-3172.8872994100002</v>
      </c>
      <c r="Q8" s="1">
        <v>-4.9067457310229698E-2</v>
      </c>
      <c r="R8">
        <v>-30.790320136742199</v>
      </c>
      <c r="S8">
        <v>28</v>
      </c>
      <c r="T8" s="36">
        <v>-37.3206476425174</v>
      </c>
      <c r="U8" s="36">
        <v>-30.790320136742199</v>
      </c>
      <c r="V8" s="36">
        <v>-37.3206476425174</v>
      </c>
      <c r="W8" t="s">
        <v>24</v>
      </c>
      <c r="X8">
        <v>-4430.6053512515</v>
      </c>
      <c r="Y8">
        <v>-1257.7382601326899</v>
      </c>
      <c r="Z8">
        <v>-3172.8076169309202</v>
      </c>
      <c r="AA8">
        <f>X8-(Y8+Z8)</f>
        <v>-5.9474187889463792E-2</v>
      </c>
      <c r="AB8">
        <f>627.51*AA8</f>
        <v>-37.320647642517422</v>
      </c>
      <c r="AC8">
        <f>1000*AB8/Y8</f>
        <v>29.672825281295118</v>
      </c>
      <c r="AD8">
        <f t="shared" si="5"/>
        <v>-1.3328802729470508</v>
      </c>
      <c r="AG8">
        <v>28</v>
      </c>
      <c r="AH8" s="2" t="s">
        <v>119</v>
      </c>
      <c r="AI8" s="2"/>
      <c r="AJ8" s="2">
        <v>-4413.2035490742201</v>
      </c>
      <c r="AK8" s="2">
        <v>-3172.8014116620502</v>
      </c>
      <c r="AL8" s="7">
        <v>-1240.34051894147</v>
      </c>
      <c r="AM8" s="2">
        <f t="shared" si="2"/>
        <v>-6.1618470699613681E-2</v>
      </c>
      <c r="AN8" s="3">
        <f t="shared" si="3"/>
        <v>-38.666206548714584</v>
      </c>
      <c r="AO8" s="3">
        <f t="shared" si="4"/>
        <v>31.173863917396694</v>
      </c>
      <c r="AP8" s="3">
        <f t="shared" si="6"/>
        <v>-1.3809359481683781</v>
      </c>
      <c r="AQ8" s="2" t="s">
        <v>114</v>
      </c>
      <c r="AR8" s="2">
        <v>-25.184454964739398</v>
      </c>
      <c r="AS8">
        <f t="shared" si="7"/>
        <v>20.304468474699419</v>
      </c>
      <c r="AU8" s="9">
        <v>-25.184454964739398</v>
      </c>
      <c r="AV8" s="9">
        <v>20.304468474699402</v>
      </c>
      <c r="AX8" s="2" t="s">
        <v>120</v>
      </c>
      <c r="AY8" s="1">
        <v>13.55</v>
      </c>
      <c r="AZ8">
        <f t="shared" si="8"/>
        <v>4.8950000000000014</v>
      </c>
    </row>
    <row r="9" spans="2:52">
      <c r="B9" t="s">
        <v>26</v>
      </c>
      <c r="D9">
        <v>-4467.0986265880101</v>
      </c>
      <c r="E9" s="2">
        <v>-1294.2676377047001</v>
      </c>
      <c r="F9">
        <v>-3172.8064027629598</v>
      </c>
      <c r="G9">
        <f t="shared" si="0"/>
        <v>-2.4586120350249985E-2</v>
      </c>
      <c r="H9">
        <f t="shared" si="1"/>
        <v>-15.428036380985368</v>
      </c>
      <c r="J9">
        <v>-15.4280363809854</v>
      </c>
      <c r="K9" s="1">
        <v>-17.030697460119001</v>
      </c>
      <c r="L9" s="2" t="s">
        <v>27</v>
      </c>
      <c r="M9" s="2"/>
      <c r="N9" s="2">
        <v>-4467.1820772359097</v>
      </c>
      <c r="O9" s="2">
        <v>-1294.2676377047001</v>
      </c>
      <c r="P9" s="2">
        <v>-3172.8872994100002</v>
      </c>
      <c r="Q9" s="3">
        <v>-2.7140121209413299E-2</v>
      </c>
      <c r="R9">
        <v>-17.030697460119001</v>
      </c>
      <c r="T9" s="36"/>
      <c r="U9" s="36"/>
      <c r="V9" s="36"/>
      <c r="AG9">
        <v>31</v>
      </c>
      <c r="AH9" s="2" t="s">
        <v>121</v>
      </c>
      <c r="AI9" s="2"/>
      <c r="AJ9">
        <v>-4674.7196966351703</v>
      </c>
      <c r="AK9" s="2">
        <v>-3172.8169704662901</v>
      </c>
      <c r="AL9" s="2">
        <v>-1501.8117037855</v>
      </c>
      <c r="AM9" s="2">
        <f t="shared" si="2"/>
        <v>-9.1022383380732208E-2</v>
      </c>
      <c r="AN9" s="3">
        <f t="shared" si="3"/>
        <v>-57.117455795243266</v>
      </c>
      <c r="AO9" s="3">
        <f t="shared" si="4"/>
        <v>38.032368273114223</v>
      </c>
      <c r="AP9" s="3">
        <f t="shared" si="6"/>
        <v>-1.8424985740401054</v>
      </c>
      <c r="AQ9" s="2"/>
      <c r="AR9">
        <f t="shared" ref="AR9:AR19" si="9">AN9+AY9</f>
        <v>-48.147455795243232</v>
      </c>
      <c r="AS9">
        <f t="shared" si="7"/>
        <v>32.059582219183461</v>
      </c>
      <c r="AU9" s="11">
        <f>AN9+AZ9</f>
        <v>-56.802455795243233</v>
      </c>
      <c r="AV9" s="9">
        <f t="shared" ref="AV9:AV19" si="10">1000*AU9/AL9</f>
        <v>37.822621605668473</v>
      </c>
      <c r="AX9" s="2" t="s">
        <v>122</v>
      </c>
      <c r="AY9" s="1">
        <v>8.9700000000000308</v>
      </c>
      <c r="AZ9">
        <f t="shared" si="8"/>
        <v>0.31500000000003148</v>
      </c>
    </row>
    <row r="10" spans="2:52">
      <c r="B10" t="s">
        <v>28</v>
      </c>
      <c r="D10">
        <v>-5293.9236641799998</v>
      </c>
      <c r="E10">
        <v>-2121.06897483374</v>
      </c>
      <c r="F10">
        <v>-3172.83243922355</v>
      </c>
      <c r="G10">
        <f t="shared" si="0"/>
        <v>-2.2250122709920106E-2</v>
      </c>
      <c r="H10">
        <f t="shared" si="1"/>
        <v>-13.962174501701966</v>
      </c>
      <c r="J10">
        <v>-13.962174501702</v>
      </c>
      <c r="K10" s="1">
        <v>-18.682109283578601</v>
      </c>
      <c r="L10" s="2" t="s">
        <v>29</v>
      </c>
      <c r="M10" s="2"/>
      <c r="N10" s="2">
        <v>-5293.9860460549999</v>
      </c>
      <c r="O10" s="2">
        <v>-2121.06897483374</v>
      </c>
      <c r="P10" s="2">
        <v>-3172.8872994100002</v>
      </c>
      <c r="Q10" s="3">
        <v>-2.9771811259706699E-2</v>
      </c>
      <c r="R10">
        <v>-18.682109283578601</v>
      </c>
      <c r="S10">
        <v>29</v>
      </c>
      <c r="T10" s="36">
        <v>-13.962174501702</v>
      </c>
      <c r="U10" s="36">
        <v>-18.682109283578601</v>
      </c>
      <c r="V10" s="36">
        <v>-26.800274514897598</v>
      </c>
      <c r="W10" t="s">
        <v>30</v>
      </c>
      <c r="X10">
        <v>-5293.9473227689396</v>
      </c>
      <c r="Y10">
        <v>-2121.0657398900198</v>
      </c>
      <c r="Z10">
        <v>-3172.8388739587199</v>
      </c>
      <c r="AA10">
        <v>-4.2708920200311702E-2</v>
      </c>
      <c r="AB10">
        <v>-26.800274514897598</v>
      </c>
      <c r="AC10">
        <f>1000*AB10/Y10</f>
        <v>12.635287068606949</v>
      </c>
      <c r="AD10">
        <f t="shared" si="5"/>
        <v>-0.92414739706543447</v>
      </c>
      <c r="AG10">
        <v>28</v>
      </c>
      <c r="AH10" t="s">
        <v>92</v>
      </c>
      <c r="AJ10">
        <v>-4829.4610012132198</v>
      </c>
      <c r="AK10">
        <v>-3172.7104335896001</v>
      </c>
      <c r="AL10">
        <v>-1656.7011029047301</v>
      </c>
      <c r="AM10" s="2">
        <f t="shared" si="2"/>
        <v>-4.9464718889794312E-2</v>
      </c>
      <c r="AN10" s="3">
        <f t="shared" si="3"/>
        <v>-31.039605750534829</v>
      </c>
      <c r="AO10" s="3">
        <f t="shared" si="4"/>
        <v>18.735791082719999</v>
      </c>
      <c r="AP10" s="3">
        <f t="shared" si="6"/>
        <v>-1.1085573482333868</v>
      </c>
      <c r="AR10">
        <f t="shared" si="9"/>
        <v>-8.0196057505347298</v>
      </c>
      <c r="AS10">
        <f t="shared" si="7"/>
        <v>4.8407076789372452</v>
      </c>
      <c r="AU10" s="9">
        <f t="shared" ref="AU10:AU19" si="11">AN10+AZ10</f>
        <v>-16.674605750534731</v>
      </c>
      <c r="AV10" s="9">
        <f t="shared" si="10"/>
        <v>10.064945161984127</v>
      </c>
      <c r="AX10" t="s">
        <v>123</v>
      </c>
      <c r="AY10">
        <v>23.020000000000099</v>
      </c>
      <c r="AZ10">
        <f t="shared" si="8"/>
        <v>14.3650000000001</v>
      </c>
    </row>
    <row r="11" spans="2:52">
      <c r="B11" t="s">
        <v>31</v>
      </c>
      <c r="D11">
        <v>-4965.0432410640997</v>
      </c>
      <c r="E11">
        <v>-1792.2120946309001</v>
      </c>
      <c r="F11">
        <v>-3172.79906363499</v>
      </c>
      <c r="G11">
        <f t="shared" si="0"/>
        <v>-3.208279820955795E-2</v>
      </c>
      <c r="H11">
        <f t="shared" si="1"/>
        <v>-20.132276704479708</v>
      </c>
      <c r="J11">
        <v>-20.1322767044797</v>
      </c>
      <c r="K11" s="1">
        <v>10.256739366623</v>
      </c>
      <c r="L11" s="2" t="s">
        <v>32</v>
      </c>
      <c r="M11" s="2"/>
      <c r="N11" s="2">
        <v>-4965.0830489</v>
      </c>
      <c r="O11" s="2">
        <v>-1792.2120946309001</v>
      </c>
      <c r="P11" s="2">
        <v>-3172.8872994100002</v>
      </c>
      <c r="Q11" s="3">
        <v>1.6345140900739401E-2</v>
      </c>
      <c r="R11">
        <v>10.256739366623</v>
      </c>
      <c r="S11">
        <v>27</v>
      </c>
      <c r="T11" s="36">
        <v>-20.1322767044797</v>
      </c>
      <c r="U11" s="36">
        <v>10.256739366623</v>
      </c>
      <c r="V11" s="36">
        <v>-36.763187807872697</v>
      </c>
      <c r="W11" t="s">
        <v>33</v>
      </c>
      <c r="X11">
        <v>-4965.1248275654398</v>
      </c>
      <c r="Y11">
        <v>-1792.21231152717</v>
      </c>
      <c r="Z11">
        <v>-3172.8539302184299</v>
      </c>
      <c r="AA11">
        <f>X11-(Y11+Z11)</f>
        <v>-5.8585819840118347E-2</v>
      </c>
      <c r="AB11">
        <f>627.51*AA11</f>
        <v>-36.763187807872661</v>
      </c>
      <c r="AC11">
        <f>1000*AB11/Y11</f>
        <v>20.51274147120785</v>
      </c>
      <c r="AD11">
        <f t="shared" si="5"/>
        <v>-1.3615995484397283</v>
      </c>
      <c r="AG11">
        <v>26</v>
      </c>
      <c r="AH11" t="s">
        <v>124</v>
      </c>
      <c r="AJ11">
        <v>-4714.5178935348604</v>
      </c>
      <c r="AK11">
        <v>-3172.8515054064801</v>
      </c>
      <c r="AL11">
        <v>-1541.59998155014</v>
      </c>
      <c r="AM11" s="2">
        <f t="shared" si="2"/>
        <v>-6.6406578240275849E-2</v>
      </c>
      <c r="AN11" s="3">
        <f t="shared" si="3"/>
        <v>-41.670791911555497</v>
      </c>
      <c r="AO11" s="3">
        <f t="shared" si="4"/>
        <v>27.030872087617606</v>
      </c>
      <c r="AP11" s="3">
        <f t="shared" si="6"/>
        <v>-1.6027227658290575</v>
      </c>
      <c r="AR11">
        <f t="shared" si="9"/>
        <v>-13.690791911555497</v>
      </c>
      <c r="AS11">
        <f t="shared" si="7"/>
        <v>8.8808978174667992</v>
      </c>
      <c r="AU11" s="9">
        <f t="shared" si="11"/>
        <v>-22.345791911555494</v>
      </c>
      <c r="AV11" s="9">
        <f t="shared" si="10"/>
        <v>14.495194719116377</v>
      </c>
      <c r="AX11" t="s">
        <v>125</v>
      </c>
      <c r="AY11">
        <v>27.98</v>
      </c>
      <c r="AZ11">
        <f t="shared" si="8"/>
        <v>19.325000000000003</v>
      </c>
    </row>
    <row r="12" spans="2:52">
      <c r="B12" t="s">
        <v>34</v>
      </c>
      <c r="D12">
        <v>-5135.3917271328701</v>
      </c>
      <c r="E12" s="2">
        <v>-1962.5414552552299</v>
      </c>
      <c r="F12">
        <v>-3172.8087440685799</v>
      </c>
      <c r="G12">
        <f t="shared" si="0"/>
        <v>-4.152780906042608E-2</v>
      </c>
      <c r="H12">
        <f t="shared" si="1"/>
        <v>-26.059115463507968</v>
      </c>
      <c r="J12">
        <v>-26.059115463508</v>
      </c>
      <c r="K12" s="1">
        <v>-31.327574833342499</v>
      </c>
      <c r="L12" s="2" t="s">
        <v>35</v>
      </c>
      <c r="M12" s="2"/>
      <c r="N12" s="2">
        <v>-5135.4786782916799</v>
      </c>
      <c r="O12" s="2">
        <v>-1962.5414552552299</v>
      </c>
      <c r="P12" s="2">
        <v>-3172.8872994100002</v>
      </c>
      <c r="Q12" s="3">
        <v>-4.9923626449526602E-2</v>
      </c>
      <c r="R12">
        <v>-31.327574833342499</v>
      </c>
      <c r="T12" s="36"/>
      <c r="U12" s="36"/>
      <c r="V12" s="36"/>
      <c r="AG12">
        <v>28</v>
      </c>
      <c r="AH12" t="s">
        <v>22</v>
      </c>
      <c r="AJ12">
        <v>-4838.3216716304696</v>
      </c>
      <c r="AK12">
        <v>-3172.7973349581398</v>
      </c>
      <c r="AL12">
        <v>-1665.4655387018699</v>
      </c>
      <c r="AM12" s="2">
        <f t="shared" si="2"/>
        <v>-5.8797970459636417E-2</v>
      </c>
      <c r="AN12" s="3">
        <f t="shared" si="3"/>
        <v>-36.89631444312645</v>
      </c>
      <c r="AO12" s="3">
        <f t="shared" si="4"/>
        <v>22.153754362209682</v>
      </c>
      <c r="AP12" s="3">
        <f t="shared" si="6"/>
        <v>-1.3177255158259447</v>
      </c>
      <c r="AR12">
        <f t="shared" si="9"/>
        <v>-10.496314443126451</v>
      </c>
      <c r="AS12">
        <f t="shared" si="7"/>
        <v>6.3023306091987328</v>
      </c>
      <c r="AU12" s="9">
        <f t="shared" si="11"/>
        <v>-19.151314443126452</v>
      </c>
      <c r="AV12" s="9">
        <f t="shared" si="10"/>
        <v>11.499075782771072</v>
      </c>
      <c r="AX12" t="s">
        <v>126</v>
      </c>
      <c r="AY12">
        <v>26.4</v>
      </c>
      <c r="AZ12">
        <f t="shared" si="8"/>
        <v>17.744999999999997</v>
      </c>
    </row>
    <row r="13" spans="2:52">
      <c r="B13" t="s">
        <v>36</v>
      </c>
      <c r="D13">
        <v>-4224.1879219966904</v>
      </c>
      <c r="E13">
        <v>-1051.3827564400001</v>
      </c>
      <c r="F13">
        <v>-3172.7926363521001</v>
      </c>
      <c r="G13">
        <f t="shared" si="0"/>
        <v>-1.252920459046436E-2</v>
      </c>
      <c r="H13">
        <f t="shared" si="1"/>
        <v>-7.8622011725622905</v>
      </c>
      <c r="J13">
        <v>-7.8622011725622896</v>
      </c>
      <c r="K13" s="1">
        <v>-1.9178588130161001</v>
      </c>
      <c r="L13" t="s">
        <v>37</v>
      </c>
      <c r="N13">
        <v>-4224.2731121500001</v>
      </c>
      <c r="O13">
        <v>-1051.3827564400001</v>
      </c>
      <c r="P13">
        <v>-3172.8872994100002</v>
      </c>
      <c r="Q13" s="1">
        <v>-3.0563000000256601E-3</v>
      </c>
      <c r="R13">
        <v>-1.9178588130161001</v>
      </c>
      <c r="S13">
        <v>23</v>
      </c>
      <c r="T13" s="36">
        <v>-7.8622011725622896</v>
      </c>
      <c r="U13" s="36">
        <v>-1.9178588130161001</v>
      </c>
      <c r="V13" s="36">
        <v>-23.099697400142301</v>
      </c>
      <c r="W13" t="s">
        <v>38</v>
      </c>
      <c r="X13">
        <v>-4224.2463134017598</v>
      </c>
      <c r="Y13">
        <v>-1051.3790420845701</v>
      </c>
      <c r="Z13">
        <v>-3172.8304596370499</v>
      </c>
      <c r="AA13">
        <f>X13-(Y13+Z13)</f>
        <v>-3.6811680140090175E-2</v>
      </c>
      <c r="AB13">
        <f>627.51*AA13</f>
        <v>-23.099697404707985</v>
      </c>
      <c r="AC13">
        <f t="shared" ref="AC13:AC21" si="12">1000*AB13/Y13</f>
        <v>21.970855876019932</v>
      </c>
      <c r="AD13">
        <f t="shared" si="5"/>
        <v>-1.0043346697699125</v>
      </c>
      <c r="AG13">
        <v>29</v>
      </c>
      <c r="AH13" t="s">
        <v>28</v>
      </c>
      <c r="AJ13">
        <v>-5294.0020357324702</v>
      </c>
      <c r="AK13">
        <v>-3172.8645323939299</v>
      </c>
      <c r="AL13">
        <v>-2121.0913153104698</v>
      </c>
      <c r="AM13" s="2">
        <f t="shared" si="2"/>
        <v>-4.6188028070901055E-2</v>
      </c>
      <c r="AN13" s="3">
        <f t="shared" si="3"/>
        <v>-28.983449494771122</v>
      </c>
      <c r="AO13" s="3">
        <f t="shared" si="4"/>
        <v>13.664404396719119</v>
      </c>
      <c r="AP13" s="3">
        <f t="shared" si="6"/>
        <v>-0.99942929292314209</v>
      </c>
      <c r="AR13">
        <f t="shared" si="9"/>
        <v>-3.0534494947710229</v>
      </c>
      <c r="AS13">
        <f t="shared" si="7"/>
        <v>1.4395653184427286</v>
      </c>
      <c r="AU13" s="9">
        <f t="shared" si="11"/>
        <v>-11.708449494771024</v>
      </c>
      <c r="AV13" s="9">
        <f t="shared" si="10"/>
        <v>5.5200119911184622</v>
      </c>
      <c r="AX13" t="s">
        <v>30</v>
      </c>
      <c r="AY13">
        <v>25.930000000000099</v>
      </c>
      <c r="AZ13">
        <f t="shared" si="8"/>
        <v>17.275000000000098</v>
      </c>
    </row>
    <row r="14" spans="2:52">
      <c r="B14" t="s">
        <v>39</v>
      </c>
      <c r="D14">
        <v>-4189.6074924293998</v>
      </c>
      <c r="E14">
        <v>-1016.78263310964</v>
      </c>
      <c r="F14">
        <v>-3172.8498378880699</v>
      </c>
      <c r="G14">
        <f t="shared" si="0"/>
        <v>2.4978568309961702E-2</v>
      </c>
      <c r="H14">
        <f t="shared" si="1"/>
        <v>15.674301400184067</v>
      </c>
      <c r="J14">
        <v>15.674301400184101</v>
      </c>
      <c r="K14" s="1">
        <v>-18.378786449035498</v>
      </c>
      <c r="L14" s="2" t="s">
        <v>40</v>
      </c>
      <c r="M14" s="2"/>
      <c r="N14" s="2">
        <v>-4189.6992209556001</v>
      </c>
      <c r="O14" s="2">
        <v>-1016.78263310964</v>
      </c>
      <c r="P14" s="2">
        <v>-3172.8872994100002</v>
      </c>
      <c r="Q14" s="1">
        <v>-2.9288435959642801E-2</v>
      </c>
      <c r="R14">
        <v>-18.378786449035498</v>
      </c>
      <c r="S14">
        <v>23</v>
      </c>
      <c r="T14" s="36">
        <v>15.674301400184101</v>
      </c>
      <c r="U14" s="36">
        <v>-18.378786449035498</v>
      </c>
      <c r="V14" s="36">
        <v>15.674301400184101</v>
      </c>
      <c r="W14" t="s">
        <v>41</v>
      </c>
      <c r="X14">
        <v>-4189.6074924293998</v>
      </c>
      <c r="Y14">
        <v>-1016.78263310964</v>
      </c>
      <c r="Z14">
        <v>-3172.8498378880699</v>
      </c>
      <c r="AA14">
        <f>X14-(Y14+Z14)</f>
        <v>2.4978568309961702E-2</v>
      </c>
      <c r="AB14">
        <f>627.51*AA14</f>
        <v>15.674301400184067</v>
      </c>
      <c r="AC14">
        <f t="shared" si="12"/>
        <v>-15.415587255111882</v>
      </c>
      <c r="AD14">
        <f t="shared" si="5"/>
        <v>0.68149136522539422</v>
      </c>
      <c r="AG14">
        <v>27</v>
      </c>
      <c r="AH14" t="s">
        <v>50</v>
      </c>
      <c r="AJ14">
        <v>-4831.0811724851401</v>
      </c>
      <c r="AK14">
        <v>-3172.7622328181001</v>
      </c>
      <c r="AL14">
        <v>-1658.25441965661</v>
      </c>
      <c r="AM14" s="2">
        <f t="shared" si="2"/>
        <v>-6.4520010429987451E-2</v>
      </c>
      <c r="AN14" s="3">
        <f t="shared" si="3"/>
        <v>-40.486951744921427</v>
      </c>
      <c r="AO14" s="3">
        <f t="shared" si="4"/>
        <v>24.415404093001261</v>
      </c>
      <c r="AP14" s="3">
        <f t="shared" si="6"/>
        <v>-1.4995167312933861</v>
      </c>
      <c r="AR14">
        <f t="shared" si="9"/>
        <v>-27.516951744921528</v>
      </c>
      <c r="AS14">
        <f t="shared" si="7"/>
        <v>16.593926371454941</v>
      </c>
      <c r="AU14" s="9">
        <f t="shared" si="11"/>
        <v>-36.171951744921529</v>
      </c>
      <c r="AV14" s="9">
        <f t="shared" si="10"/>
        <v>21.813270217251695</v>
      </c>
      <c r="AX14" t="s">
        <v>50</v>
      </c>
      <c r="AY14">
        <v>12.969999999999899</v>
      </c>
      <c r="AZ14">
        <f t="shared" si="8"/>
        <v>4.3149999999999</v>
      </c>
    </row>
    <row r="15" spans="2:52">
      <c r="B15" t="s">
        <v>42</v>
      </c>
      <c r="D15">
        <v>-4125.9648754908903</v>
      </c>
      <c r="E15" s="2">
        <v>-953.05097702499995</v>
      </c>
      <c r="F15">
        <v>-3172.8906202040198</v>
      </c>
      <c r="G15">
        <f t="shared" si="0"/>
        <v>-2.3278261870473216E-2</v>
      </c>
      <c r="H15">
        <f t="shared" si="1"/>
        <v>-14.607342106340647</v>
      </c>
      <c r="J15">
        <v>-14.607342106340599</v>
      </c>
      <c r="K15" s="1">
        <v>-27.013367372622302</v>
      </c>
      <c r="L15" t="s">
        <v>43</v>
      </c>
      <c r="N15">
        <v>-4125.9813249400004</v>
      </c>
      <c r="O15">
        <v>-953.05097702499995</v>
      </c>
      <c r="P15">
        <v>-3172.8872994100002</v>
      </c>
      <c r="Q15" s="1">
        <v>-4.3048505000115297E-2</v>
      </c>
      <c r="R15">
        <v>-27.013367372622302</v>
      </c>
      <c r="S15">
        <v>21</v>
      </c>
      <c r="T15" s="36">
        <v>-14.607342106340599</v>
      </c>
      <c r="U15" s="40">
        <v>-27.013367372622302</v>
      </c>
      <c r="V15" s="36">
        <v>-19.02410197724792</v>
      </c>
      <c r="W15" t="s">
        <v>97</v>
      </c>
      <c r="X15">
        <v>-4125.90211573542</v>
      </c>
      <c r="Y15">
        <v>-953.04880688991898</v>
      </c>
      <c r="Z15">
        <v>-3172.8229920346498</v>
      </c>
      <c r="AA15">
        <f>X15-(Y15+Z15)</f>
        <v>-3.0316810851218179E-2</v>
      </c>
      <c r="AB15">
        <f>627.51*AA15</f>
        <v>-19.02410197724792</v>
      </c>
      <c r="AC15">
        <f t="shared" si="12"/>
        <v>19.961309263194199</v>
      </c>
      <c r="AD15">
        <f t="shared" si="5"/>
        <v>-0.90590961796418668</v>
      </c>
      <c r="AG15">
        <v>26</v>
      </c>
      <c r="AH15" t="s">
        <v>127</v>
      </c>
      <c r="AJ15">
        <v>-4323.6747682040304</v>
      </c>
      <c r="AK15">
        <v>-3172.7832116518798</v>
      </c>
      <c r="AL15">
        <v>-1150.80410278002</v>
      </c>
      <c r="AM15" s="2">
        <f t="shared" si="2"/>
        <v>-8.7453772131084406E-2</v>
      </c>
      <c r="AN15" s="3">
        <f t="shared" si="3"/>
        <v>-54.878116549976774</v>
      </c>
      <c r="AO15" s="3">
        <f t="shared" si="4"/>
        <v>47.686757822123361</v>
      </c>
      <c r="AP15" s="3">
        <f t="shared" si="6"/>
        <v>-2.1106967903837219</v>
      </c>
      <c r="AR15">
        <f t="shared" si="9"/>
        <v>-22.118116549976776</v>
      </c>
      <c r="AS15">
        <f t="shared" si="7"/>
        <v>19.219706026895114</v>
      </c>
      <c r="AU15" s="9">
        <f t="shared" si="11"/>
        <v>-30.773116549976777</v>
      </c>
      <c r="AV15" s="9">
        <f t="shared" si="10"/>
        <v>26.740534271330418</v>
      </c>
      <c r="AX15" t="s">
        <v>128</v>
      </c>
      <c r="AY15">
        <v>32.76</v>
      </c>
      <c r="AZ15">
        <f t="shared" si="8"/>
        <v>24.104999999999997</v>
      </c>
    </row>
    <row r="16" spans="2:52">
      <c r="B16" t="s">
        <v>44</v>
      </c>
      <c r="D16">
        <v>-4521.4091489689499</v>
      </c>
      <c r="E16">
        <v>-1348.6059826697001</v>
      </c>
      <c r="F16">
        <v>-3172.7836640385199</v>
      </c>
      <c r="G16">
        <f t="shared" si="0"/>
        <v>-1.9502260730405396E-2</v>
      </c>
      <c r="H16">
        <f t="shared" si="1"/>
        <v>-12.23786363093669</v>
      </c>
      <c r="J16">
        <v>-12.237863630936699</v>
      </c>
      <c r="K16" s="1">
        <v>-3.7782464323599401</v>
      </c>
      <c r="L16" s="2" t="s">
        <v>45</v>
      </c>
      <c r="M16" s="2"/>
      <c r="N16" s="2">
        <v>-4521.4993030936002</v>
      </c>
      <c r="O16" s="2">
        <v>-1348.6059826697001</v>
      </c>
      <c r="P16" s="2">
        <v>-3172.8872994100002</v>
      </c>
      <c r="Q16" s="3">
        <v>-6.0210138999536901E-3</v>
      </c>
      <c r="R16">
        <v>-3.7782464323599401</v>
      </c>
      <c r="S16">
        <v>28</v>
      </c>
      <c r="T16" s="36">
        <v>-12.237863630936699</v>
      </c>
      <c r="U16" s="40">
        <v>-3.7782464323599401</v>
      </c>
      <c r="V16" s="36">
        <v>-17.369355514163924</v>
      </c>
      <c r="W16" t="s">
        <v>99</v>
      </c>
      <c r="X16">
        <v>-4521.4077891590896</v>
      </c>
      <c r="Y16">
        <v>-1348.6060999091201</v>
      </c>
      <c r="Z16">
        <v>-3172.7740094432502</v>
      </c>
      <c r="AA16">
        <f>X16-(Y16+Z16)</f>
        <v>-2.7679806718879263E-2</v>
      </c>
      <c r="AB16">
        <f>627.51*AA16</f>
        <v>-17.369355514163924</v>
      </c>
      <c r="AC16">
        <f t="shared" si="12"/>
        <v>12.879487580053516</v>
      </c>
      <c r="AD16">
        <f t="shared" si="5"/>
        <v>-0.62033412550585443</v>
      </c>
      <c r="AG16">
        <v>25</v>
      </c>
      <c r="AH16" t="s">
        <v>55</v>
      </c>
      <c r="AJ16">
        <v>-4719.29638650586</v>
      </c>
      <c r="AK16">
        <v>-3172.8833827374501</v>
      </c>
      <c r="AL16">
        <v>-1546.3428602762499</v>
      </c>
      <c r="AM16" s="2">
        <f t="shared" si="2"/>
        <v>-7.0143492160241294E-2</v>
      </c>
      <c r="AN16" s="3">
        <f t="shared" si="3"/>
        <v>-44.015742765473014</v>
      </c>
      <c r="AO16" s="3">
        <f t="shared" si="4"/>
        <v>28.464413614979101</v>
      </c>
      <c r="AP16" s="3">
        <f t="shared" si="6"/>
        <v>-1.7606297106189206</v>
      </c>
      <c r="AR16">
        <f t="shared" si="9"/>
        <v>-20.765742765473014</v>
      </c>
      <c r="AS16">
        <f t="shared" si="7"/>
        <v>13.428938238032973</v>
      </c>
      <c r="AU16" s="9">
        <f t="shared" si="11"/>
        <v>-29.420742765473015</v>
      </c>
      <c r="AV16" s="9">
        <f t="shared" si="10"/>
        <v>19.026015200934857</v>
      </c>
      <c r="AX16" s="2" t="s">
        <v>129</v>
      </c>
      <c r="AY16" s="1">
        <v>23.25</v>
      </c>
      <c r="AZ16">
        <f t="shared" si="8"/>
        <v>14.595000000000001</v>
      </c>
    </row>
    <row r="17" spans="2:52">
      <c r="B17" t="s">
        <v>46</v>
      </c>
      <c r="D17">
        <v>-4521.56002999471</v>
      </c>
      <c r="E17">
        <v>-1348.7566026500001</v>
      </c>
      <c r="F17">
        <v>-3172.7907605093501</v>
      </c>
      <c r="G17">
        <f t="shared" si="0"/>
        <v>-1.2666835359596007E-2</v>
      </c>
      <c r="H17">
        <f t="shared" si="1"/>
        <v>-7.9485658565000898</v>
      </c>
      <c r="J17">
        <v>-7.9485658565000898</v>
      </c>
      <c r="K17" s="1">
        <v>-7.2452743856339996</v>
      </c>
      <c r="L17" s="2" t="s">
        <v>47</v>
      </c>
      <c r="M17" s="2"/>
      <c r="N17" s="2">
        <v>-4521.65544813</v>
      </c>
      <c r="O17" s="2">
        <v>-1348.7566026500001</v>
      </c>
      <c r="P17" s="2">
        <v>-3172.8872994100002</v>
      </c>
      <c r="Q17" s="3">
        <v>-1.15460699998948E-2</v>
      </c>
      <c r="R17">
        <v>-7.2452743856339996</v>
      </c>
      <c r="S17">
        <v>26</v>
      </c>
      <c r="T17" s="36">
        <v>-7.9485658565000898</v>
      </c>
      <c r="U17" s="40">
        <v>-7.2452743856339996</v>
      </c>
      <c r="V17" s="36">
        <v>-48.310454476278395</v>
      </c>
      <c r="W17" t="s">
        <v>98</v>
      </c>
      <c r="X17">
        <v>-4521.6026807586204</v>
      </c>
      <c r="Y17">
        <v>-1348.7544537506001</v>
      </c>
      <c r="Z17">
        <v>-3172.7712394628402</v>
      </c>
      <c r="AA17">
        <f>X17-(Y17+Z17)</f>
        <v>-7.6987545180600137E-2</v>
      </c>
      <c r="AB17">
        <f>627.51*AA17</f>
        <v>-48.310454476278395</v>
      </c>
      <c r="AC17">
        <f t="shared" si="12"/>
        <v>35.8185690078259</v>
      </c>
      <c r="AD17">
        <f t="shared" si="5"/>
        <v>-1.8580944029337845</v>
      </c>
      <c r="AG17">
        <v>30</v>
      </c>
      <c r="AH17" t="s">
        <v>93</v>
      </c>
      <c r="AJ17">
        <v>-4549.9625580271904</v>
      </c>
      <c r="AK17">
        <v>-3172.7920307719901</v>
      </c>
      <c r="AL17">
        <v>-1377.1274556245401</v>
      </c>
      <c r="AM17" s="2">
        <f t="shared" si="2"/>
        <v>-4.3071630660051596E-2</v>
      </c>
      <c r="AN17" s="3">
        <f t="shared" si="3"/>
        <v>-27.027878955488976</v>
      </c>
      <c r="AO17" s="3">
        <f t="shared" si="4"/>
        <v>19.62627267730392</v>
      </c>
      <c r="AP17" s="3">
        <f t="shared" si="6"/>
        <v>-0.90092929851629922</v>
      </c>
      <c r="AR17">
        <f t="shared" si="9"/>
        <v>11.122121044511022</v>
      </c>
      <c r="AS17">
        <f t="shared" si="7"/>
        <v>-8.0763192971612341</v>
      </c>
      <c r="AU17" s="11">
        <f t="shared" si="11"/>
        <v>2.4671210445110212</v>
      </c>
      <c r="AV17" s="9">
        <f t="shared" si="10"/>
        <v>-1.7914979724169098</v>
      </c>
      <c r="AX17" t="s">
        <v>76</v>
      </c>
      <c r="AY17">
        <v>38.15</v>
      </c>
      <c r="AZ17">
        <f t="shared" si="8"/>
        <v>29.494999999999997</v>
      </c>
    </row>
    <row r="18" spans="2:52">
      <c r="B18" t="s">
        <v>48</v>
      </c>
      <c r="D18">
        <v>-4831.0623958986598</v>
      </c>
      <c r="E18" s="2">
        <v>-1658.23567585</v>
      </c>
      <c r="F18">
        <v>-3172.78918452479</v>
      </c>
      <c r="G18">
        <f t="shared" si="0"/>
        <v>-3.7535523870246834E-2</v>
      </c>
      <c r="H18">
        <f t="shared" si="1"/>
        <v>-23.553916583818591</v>
      </c>
      <c r="J18">
        <v>-23.553916583818602</v>
      </c>
      <c r="K18" s="1">
        <v>-19.9421736735131</v>
      </c>
      <c r="L18" t="s">
        <v>49</v>
      </c>
      <c r="N18">
        <v>-4831.1547551100002</v>
      </c>
      <c r="O18">
        <v>-1658.23567585</v>
      </c>
      <c r="P18">
        <v>-3172.8872994100002</v>
      </c>
      <c r="Q18" s="1">
        <v>-3.1779850000020801E-2</v>
      </c>
      <c r="R18">
        <v>-19.9421736735131</v>
      </c>
      <c r="S18">
        <v>27</v>
      </c>
      <c r="T18" s="36">
        <v>-23.553916583818602</v>
      </c>
      <c r="U18" s="36">
        <v>-19.9421736735131</v>
      </c>
      <c r="V18" s="36">
        <v>-41.959457305083099</v>
      </c>
      <c r="W18" t="s">
        <v>50</v>
      </c>
      <c r="X18">
        <v>-4831.0360338520904</v>
      </c>
      <c r="Y18">
        <v>-1658.2311854846</v>
      </c>
      <c r="Z18">
        <v>-3172.7379817720498</v>
      </c>
      <c r="AA18">
        <v>-6.6866595440842502E-2</v>
      </c>
      <c r="AB18">
        <v>-41.959457305083099</v>
      </c>
      <c r="AC18">
        <f t="shared" si="12"/>
        <v>25.303743936537359</v>
      </c>
      <c r="AD18">
        <f t="shared" si="5"/>
        <v>-1.5540539742623369</v>
      </c>
      <c r="AG18">
        <v>37</v>
      </c>
      <c r="AH18" t="s">
        <v>130</v>
      </c>
      <c r="AJ18">
        <v>-4865.4642021927002</v>
      </c>
      <c r="AK18">
        <v>-3172.91071116189</v>
      </c>
      <c r="AL18">
        <v>-1692.4474217151701</v>
      </c>
      <c r="AM18" s="2">
        <f t="shared" si="2"/>
        <v>-0.10606931564052502</v>
      </c>
      <c r="AN18" s="3">
        <f t="shared" si="3"/>
        <v>-66.559556257585854</v>
      </c>
      <c r="AO18" s="3">
        <f t="shared" si="4"/>
        <v>39.327399719237761</v>
      </c>
      <c r="AP18" s="3">
        <f t="shared" si="6"/>
        <v>-1.7989069258806987</v>
      </c>
      <c r="AR18">
        <f t="shared" si="9"/>
        <v>-29.849556257586052</v>
      </c>
      <c r="AS18">
        <f t="shared" si="7"/>
        <v>17.636917918156499</v>
      </c>
      <c r="AU18" s="9">
        <f t="shared" si="11"/>
        <v>-38.504556257586053</v>
      </c>
      <c r="AV18" s="9">
        <f t="shared" si="10"/>
        <v>22.750813858999848</v>
      </c>
      <c r="AX18" t="s">
        <v>131</v>
      </c>
      <c r="AY18" s="1">
        <v>36.709999999999802</v>
      </c>
      <c r="AZ18">
        <f t="shared" si="8"/>
        <v>28.054999999999801</v>
      </c>
    </row>
    <row r="19" spans="2:52">
      <c r="B19" t="s">
        <v>51</v>
      </c>
      <c r="D19">
        <v>-4450.1294225342299</v>
      </c>
      <c r="E19" s="2">
        <v>-1277.2519442600001</v>
      </c>
      <c r="F19">
        <v>-3172.8243639104699</v>
      </c>
      <c r="G19">
        <f t="shared" si="0"/>
        <v>-5.3114363759959815E-2</v>
      </c>
      <c r="H19">
        <f t="shared" si="1"/>
        <v>-33.329794403012386</v>
      </c>
      <c r="J19">
        <v>-33.3297944030124</v>
      </c>
      <c r="K19" s="1">
        <v>-27.219896601091701</v>
      </c>
      <c r="L19" t="s">
        <v>52</v>
      </c>
      <c r="N19">
        <v>-4450.1826213000004</v>
      </c>
      <c r="O19">
        <v>-1277.2519442600001</v>
      </c>
      <c r="P19">
        <v>-3172.8872994100002</v>
      </c>
      <c r="Q19" s="1">
        <v>-4.3377629999668002E-2</v>
      </c>
      <c r="R19">
        <v>-27.219896601091701</v>
      </c>
      <c r="S19">
        <v>28</v>
      </c>
      <c r="T19" s="40">
        <v>-33.3297944030124</v>
      </c>
      <c r="U19" s="40">
        <v>-27.219896601091701</v>
      </c>
      <c r="V19" s="36">
        <v>-54.168992674188956</v>
      </c>
      <c r="W19" t="s">
        <v>51</v>
      </c>
      <c r="X19">
        <v>-4450.1572247758204</v>
      </c>
      <c r="Y19" s="2">
        <v>-1277.2623801734101</v>
      </c>
      <c r="Z19">
        <v>-3172.8085208901598</v>
      </c>
      <c r="AA19">
        <f>X19-(Y19+Z19)</f>
        <v>-8.6323712250305107E-2</v>
      </c>
      <c r="AB19">
        <f>627.51*AA19</f>
        <v>-54.168992674188956</v>
      </c>
      <c r="AC19">
        <f t="shared" si="12"/>
        <v>42.41023106531533</v>
      </c>
      <c r="AD19">
        <f t="shared" si="5"/>
        <v>-1.9346068812210342</v>
      </c>
      <c r="AG19">
        <v>37</v>
      </c>
      <c r="AH19" t="s">
        <v>132</v>
      </c>
      <c r="AJ19">
        <v>-4865.4413374538599</v>
      </c>
      <c r="AK19">
        <v>-3172.9108757946201</v>
      </c>
      <c r="AL19">
        <v>-1692.4357343904201</v>
      </c>
      <c r="AM19" s="2">
        <f t="shared" si="2"/>
        <v>-9.472726881995186E-2</v>
      </c>
      <c r="AN19" s="3">
        <f t="shared" si="3"/>
        <v>-59.442308457207993</v>
      </c>
      <c r="AO19" s="3">
        <f t="shared" si="4"/>
        <v>35.122343052286041</v>
      </c>
      <c r="AP19" s="3">
        <f t="shared" si="6"/>
        <v>-1.6065488772218377</v>
      </c>
      <c r="AR19">
        <f t="shared" si="9"/>
        <v>-26.892308457207996</v>
      </c>
      <c r="AS19">
        <f t="shared" si="7"/>
        <v>15.889707308085198</v>
      </c>
      <c r="AU19" s="9">
        <f t="shared" si="11"/>
        <v>-35.547308457207997</v>
      </c>
      <c r="AV19" s="9">
        <f t="shared" si="10"/>
        <v>21.00363856357086</v>
      </c>
      <c r="AX19" t="s">
        <v>133</v>
      </c>
      <c r="AY19" s="1">
        <v>32.549999999999997</v>
      </c>
      <c r="AZ19">
        <f t="shared" si="8"/>
        <v>23.894999999999996</v>
      </c>
    </row>
    <row r="20" spans="2:52">
      <c r="B20" t="s">
        <v>53</v>
      </c>
      <c r="D20">
        <v>-4892.3694331336701</v>
      </c>
      <c r="E20">
        <v>-1719.5679074283701</v>
      </c>
      <c r="F20">
        <v>-3172.7538233098298</v>
      </c>
      <c r="G20">
        <f>D20-(E20+F20)</f>
        <v>-4.7702395469968906E-2</v>
      </c>
      <c r="H20">
        <f t="shared" si="1"/>
        <v>-29.933730181360186</v>
      </c>
      <c r="J20">
        <v>-29.9337301813602</v>
      </c>
      <c r="K20" s="1">
        <v>-9.3864211049537793</v>
      </c>
      <c r="L20" t="s">
        <v>54</v>
      </c>
      <c r="N20">
        <v>-4892.4701650400002</v>
      </c>
      <c r="O20">
        <v>-1719.5679074283701</v>
      </c>
      <c r="P20">
        <v>-3172.8872994100002</v>
      </c>
      <c r="Q20" s="1">
        <v>-1.49582016301792E-2</v>
      </c>
      <c r="R20">
        <v>-9.3864211049537793</v>
      </c>
      <c r="S20">
        <v>29</v>
      </c>
      <c r="T20" s="36">
        <v>-29.9337301813602</v>
      </c>
      <c r="U20" s="36">
        <v>-9.3864211049537793</v>
      </c>
      <c r="V20" s="36">
        <v>-12.992146614698314</v>
      </c>
      <c r="W20" t="s">
        <v>53</v>
      </c>
      <c r="X20">
        <v>-4892.3501726878503</v>
      </c>
      <c r="Y20" s="2">
        <v>-1719.5675138730101</v>
      </c>
      <c r="Z20">
        <v>-3172.7619545286698</v>
      </c>
      <c r="AA20">
        <f>X20-(Y20+Z20)</f>
        <v>-2.0704286170257546E-2</v>
      </c>
      <c r="AB20">
        <f>627.51*AA20</f>
        <v>-12.992146614698314</v>
      </c>
      <c r="AC20">
        <f t="shared" si="12"/>
        <v>7.5554734023998211</v>
      </c>
      <c r="AD20">
        <f t="shared" si="5"/>
        <v>-0.4480050556792522</v>
      </c>
      <c r="AH20" t="s">
        <v>134</v>
      </c>
      <c r="AN20" s="1"/>
      <c r="AO20" s="1"/>
      <c r="AP20" s="1"/>
      <c r="AU20" s="9"/>
      <c r="AV20" s="9"/>
      <c r="AX20" s="2" t="s">
        <v>135</v>
      </c>
      <c r="AY20" s="1">
        <v>17.309999999999899</v>
      </c>
      <c r="AZ20">
        <f t="shared" si="8"/>
        <v>8.6549999999998999</v>
      </c>
    </row>
    <row r="21" spans="2:52">
      <c r="B21" t="s">
        <v>55</v>
      </c>
      <c r="D21">
        <v>-4719.2411894282995</v>
      </c>
      <c r="E21">
        <v>-1546.3236926421</v>
      </c>
      <c r="F21">
        <v>-3172.8670735058399</v>
      </c>
      <c r="G21">
        <f t="shared" si="0"/>
        <v>-5.0423280359609635E-2</v>
      </c>
      <c r="H21">
        <f t="shared" si="1"/>
        <v>-31.641112658458642</v>
      </c>
      <c r="J21">
        <v>-31.641112658458599</v>
      </c>
      <c r="K21" s="1">
        <v>-24.447330200105799</v>
      </c>
      <c r="L21" s="2" t="s">
        <v>56</v>
      </c>
      <c r="M21" s="2"/>
      <c r="N21" s="2">
        <v>-4719.24995132</v>
      </c>
      <c r="O21" s="2">
        <v>-1546.3236926421</v>
      </c>
      <c r="P21" s="2">
        <v>-3172.8872994100002</v>
      </c>
      <c r="Q21" s="3">
        <v>-3.8959267900281702E-2</v>
      </c>
      <c r="R21">
        <v>-24.447330200105799</v>
      </c>
      <c r="S21">
        <v>25</v>
      </c>
      <c r="T21" s="36">
        <v>-31.641112658458599</v>
      </c>
      <c r="U21" s="36">
        <v>-24.447330200105799</v>
      </c>
      <c r="V21" s="36">
        <v>-41.042294586962598</v>
      </c>
      <c r="W21" t="s">
        <v>57</v>
      </c>
      <c r="X21">
        <v>-4719.2447427942398</v>
      </c>
      <c r="Y21">
        <v>-1546.3312725892799</v>
      </c>
      <c r="Z21">
        <v>-3172.8480652001199</v>
      </c>
      <c r="AA21">
        <f>X21-(Y21+Z21)</f>
        <v>-6.5405004839703906E-2</v>
      </c>
      <c r="AB21">
        <f>627.51*AA21</f>
        <v>-41.042294586962598</v>
      </c>
      <c r="AC21">
        <f t="shared" si="12"/>
        <v>26.541721890057005</v>
      </c>
      <c r="AD21">
        <f t="shared" si="5"/>
        <v>-1.6416917834785039</v>
      </c>
      <c r="AG21">
        <v>26</v>
      </c>
      <c r="AH21" t="s">
        <v>136</v>
      </c>
      <c r="AJ21">
        <v>-4366.6369212417203</v>
      </c>
      <c r="AK21">
        <v>-3172.3513357348302</v>
      </c>
      <c r="AL21">
        <v>-1194.2487379817601</v>
      </c>
      <c r="AM21" s="2">
        <f t="shared" ref="AM21:AM28" si="13">AJ21-(AK21+AL21)</f>
        <v>-3.684752512981504E-2</v>
      </c>
      <c r="AN21" s="3">
        <f t="shared" ref="AN21:AN28" si="14">AM21*627.51</f>
        <v>-23.122190494210237</v>
      </c>
      <c r="AO21" s="3">
        <f t="shared" ref="AO21:AO28" si="15">1000*AN21/AL21</f>
        <v>19.361285265652409</v>
      </c>
      <c r="AP21" s="3">
        <f>AN21/AG21</f>
        <v>-0.88931501900808607</v>
      </c>
      <c r="AR21">
        <f>AN21+AY21</f>
        <v>-6.4621904942101374</v>
      </c>
      <c r="AS21">
        <f>1000*AR21/AL21</f>
        <v>5.4110925879067873</v>
      </c>
      <c r="AU21" s="9">
        <f>AN21+AZ21</f>
        <v>-15.117190494210137</v>
      </c>
      <c r="AV21" s="9">
        <f>1000*AU21/AL21</f>
        <v>12.6583265390405</v>
      </c>
      <c r="AX21" t="s">
        <v>86</v>
      </c>
      <c r="AY21">
        <v>16.6600000000001</v>
      </c>
      <c r="AZ21">
        <f t="shared" si="8"/>
        <v>8.0050000000001003</v>
      </c>
    </row>
    <row r="22" spans="2:52">
      <c r="B22" t="s">
        <v>58</v>
      </c>
      <c r="D22">
        <v>-4865.2871361850002</v>
      </c>
      <c r="E22">
        <v>-1692.4117232564899</v>
      </c>
      <c r="F22">
        <v>-3172.8034344532198</v>
      </c>
      <c r="G22">
        <f t="shared" si="0"/>
        <v>-7.1978475290052302E-2</v>
      </c>
      <c r="H22">
        <f t="shared" si="1"/>
        <v>-45.167213029260722</v>
      </c>
      <c r="J22">
        <v>-45.167213029260701</v>
      </c>
      <c r="K22" s="1">
        <v>-46.511318477295802</v>
      </c>
      <c r="L22" s="2" t="s">
        <v>59</v>
      </c>
      <c r="M22" s="2"/>
      <c r="N22" s="2">
        <v>-4865.3783228233597</v>
      </c>
      <c r="O22" s="2">
        <v>-1692.4169029714899</v>
      </c>
      <c r="P22" s="2">
        <v>-3172.8872994100002</v>
      </c>
      <c r="Q22" s="2">
        <v>-7.4120441869126794E-2</v>
      </c>
      <c r="R22">
        <v>-46.511318477295802</v>
      </c>
      <c r="S22">
        <v>37</v>
      </c>
      <c r="T22" s="36" t="s">
        <v>96</v>
      </c>
      <c r="U22" s="36"/>
      <c r="V22" s="36"/>
      <c r="AC22">
        <f>R22/S22</f>
        <v>-1.2570626615485352</v>
      </c>
      <c r="AG22">
        <v>30</v>
      </c>
      <c r="AH22" t="s">
        <v>142</v>
      </c>
      <c r="AJ22">
        <v>-4559.7205551263996</v>
      </c>
      <c r="AK22">
        <v>-3172.78063032826</v>
      </c>
      <c r="AL22">
        <v>-1386.8979179538301</v>
      </c>
      <c r="AM22" s="2">
        <f t="shared" si="13"/>
        <v>-4.2006844309071312E-2</v>
      </c>
      <c r="AN22" s="3">
        <f t="shared" si="14"/>
        <v>-26.359714872385339</v>
      </c>
      <c r="AO22" s="3">
        <f t="shared" si="15"/>
        <v>19.006240135737844</v>
      </c>
      <c r="AP22" s="3">
        <f t="shared" ref="AP22:AP28" si="16">AN22/AG22</f>
        <v>-0.87865716241284464</v>
      </c>
      <c r="AR22">
        <f>AN22+AY22</f>
        <v>-3.1597148723853401</v>
      </c>
      <c r="AS22">
        <f>1000*AR22/AL22</f>
        <v>2.2782605925654922</v>
      </c>
      <c r="AU22" s="9">
        <f>AN22+AZ22</f>
        <v>-11.814714872385339</v>
      </c>
      <c r="AV22" s="9">
        <f>1000*AU22/AL22</f>
        <v>8.5188064092101783</v>
      </c>
      <c r="AX22" t="s">
        <v>137</v>
      </c>
      <c r="AY22">
        <v>23.2</v>
      </c>
      <c r="AZ22">
        <f t="shared" si="8"/>
        <v>14.545</v>
      </c>
    </row>
    <row r="23" spans="2:52">
      <c r="B23" t="s">
        <v>60</v>
      </c>
      <c r="D23">
        <v>-5541.3844717101101</v>
      </c>
      <c r="E23">
        <v>-2368.5448205279999</v>
      </c>
      <c r="F23">
        <v>-3172.8064995878099</v>
      </c>
      <c r="G23">
        <f t="shared" si="0"/>
        <v>-3.3151594300761644E-2</v>
      </c>
      <c r="H23">
        <f t="shared" si="1"/>
        <v>-20.802956939670938</v>
      </c>
      <c r="J23">
        <v>-20.802956939670899</v>
      </c>
      <c r="K23" s="1">
        <v>-15.235554998697101</v>
      </c>
      <c r="L23" s="2" t="s">
        <v>61</v>
      </c>
      <c r="M23" s="2"/>
      <c r="N23" s="2">
        <v>-5541.4563993199999</v>
      </c>
      <c r="O23" s="2">
        <v>-2368.5448205279999</v>
      </c>
      <c r="P23" s="2">
        <v>-3172.8872994100002</v>
      </c>
      <c r="Q23" s="3">
        <v>-2.42793819998042E-2</v>
      </c>
      <c r="R23">
        <v>-15.235554998697101</v>
      </c>
      <c r="S23">
        <v>24</v>
      </c>
      <c r="T23" s="36">
        <v>-20.802956939670899</v>
      </c>
      <c r="U23" s="36">
        <v>-15.235554998697101</v>
      </c>
      <c r="V23" s="36">
        <v>-20.802956939670899</v>
      </c>
      <c r="W23" t="s">
        <v>60</v>
      </c>
      <c r="X23">
        <v>-5541.3844717101101</v>
      </c>
      <c r="Y23">
        <v>-2368.5448205279999</v>
      </c>
      <c r="Z23">
        <v>-3172.8064995878099</v>
      </c>
      <c r="AA23">
        <f>X23-(Y23+Z23)</f>
        <v>-3.3151594300761644E-2</v>
      </c>
      <c r="AB23">
        <f>627.51*AA23</f>
        <v>-20.802956939670938</v>
      </c>
      <c r="AC23">
        <f>1000*AB23/Y23</f>
        <v>8.7830117291314362</v>
      </c>
      <c r="AD23">
        <f t="shared" si="5"/>
        <v>-0.86678987248628914</v>
      </c>
      <c r="AG23">
        <v>32</v>
      </c>
      <c r="AH23" t="s">
        <v>17</v>
      </c>
      <c r="AJ23">
        <v>-4629.6777522633502</v>
      </c>
      <c r="AK23">
        <v>-3172.8113951803098</v>
      </c>
      <c r="AL23">
        <v>-1456.83818300709</v>
      </c>
      <c r="AM23" s="2">
        <f t="shared" si="13"/>
        <v>-2.8174075950119004E-2</v>
      </c>
      <c r="AN23" s="1">
        <f t="shared" si="14"/>
        <v>-17.679514399459176</v>
      </c>
      <c r="AO23" s="1">
        <f t="shared" si="15"/>
        <v>12.135537498726537</v>
      </c>
      <c r="AP23" s="3">
        <f t="shared" si="16"/>
        <v>-0.55248482498309925</v>
      </c>
      <c r="AU23" s="9"/>
      <c r="AV23" s="9"/>
    </row>
    <row r="24" spans="2:52">
      <c r="B24" t="s">
        <v>62</v>
      </c>
      <c r="D24">
        <v>-4654.0694306979403</v>
      </c>
      <c r="E24">
        <v>-1481.226288758</v>
      </c>
      <c r="F24">
        <v>-3172.8070250263099</v>
      </c>
      <c r="G24">
        <f t="shared" si="0"/>
        <v>-3.6116913630394265E-2</v>
      </c>
      <c r="H24">
        <f t="shared" si="1"/>
        <v>-22.663724472208706</v>
      </c>
      <c r="J24">
        <v>-22.663724472208699</v>
      </c>
      <c r="K24" s="1">
        <v>-3.34899576961404</v>
      </c>
      <c r="L24" t="s">
        <v>63</v>
      </c>
      <c r="N24">
        <v>-4654.1189251280002</v>
      </c>
      <c r="O24">
        <v>-1481.226288758</v>
      </c>
      <c r="P24">
        <v>-3172.8872994100002</v>
      </c>
      <c r="Q24">
        <v>-5.3369600000223701E-3</v>
      </c>
      <c r="R24">
        <v>-3.34899576961404</v>
      </c>
      <c r="S24">
        <v>29</v>
      </c>
      <c r="T24" s="36">
        <v>-22.663724472208699</v>
      </c>
      <c r="U24" s="36">
        <v>-3.34899576961404</v>
      </c>
      <c r="V24" s="36">
        <v>-22.663724472208699</v>
      </c>
      <c r="W24" t="s">
        <v>62</v>
      </c>
      <c r="X24">
        <v>-4654.0694306979403</v>
      </c>
      <c r="Y24">
        <v>-1481.226288758</v>
      </c>
      <c r="Z24">
        <v>-3172.8070250263099</v>
      </c>
      <c r="AA24">
        <f>X24-(Y24+Z24)</f>
        <v>-3.6116913630394265E-2</v>
      </c>
      <c r="AB24">
        <f>627.51*AA24</f>
        <v>-22.663724472208706</v>
      </c>
      <c r="AC24">
        <f>1000*AB24/Y24</f>
        <v>15.300649633495306</v>
      </c>
      <c r="AD24">
        <f t="shared" si="5"/>
        <v>-0.78150774042098992</v>
      </c>
      <c r="AG24">
        <v>28</v>
      </c>
      <c r="AH24" t="s">
        <v>90</v>
      </c>
      <c r="AJ24">
        <v>-4844.3120642009098</v>
      </c>
      <c r="AK24">
        <v>-3172.7618467376201</v>
      </c>
      <c r="AL24">
        <v>-1671.4733784227799</v>
      </c>
      <c r="AM24" s="2">
        <f t="shared" si="13"/>
        <v>-7.6839040510094492E-2</v>
      </c>
      <c r="AN24" s="3">
        <f t="shared" si="14"/>
        <v>-48.217266310489393</v>
      </c>
      <c r="AO24" s="3">
        <f t="shared" si="15"/>
        <v>28.847163785514624</v>
      </c>
      <c r="AP24" s="3">
        <f t="shared" si="16"/>
        <v>-1.7220452253746212</v>
      </c>
      <c r="AU24" s="9"/>
      <c r="AV24" s="9"/>
      <c r="AX24" t="s">
        <v>53</v>
      </c>
      <c r="AY24">
        <v>33.29</v>
      </c>
      <c r="AZ24">
        <f>AY24+AZ$28</f>
        <v>24.634999999999998</v>
      </c>
    </row>
    <row r="25" spans="2:52">
      <c r="B25" t="s">
        <v>64</v>
      </c>
      <c r="D25">
        <v>-4844.2516562942701</v>
      </c>
      <c r="E25">
        <v>-1671.4496819527999</v>
      </c>
      <c r="F25">
        <v>-3172.7376919990302</v>
      </c>
      <c r="G25">
        <f t="shared" si="0"/>
        <v>-6.4282342439582862E-2</v>
      </c>
      <c r="H25">
        <f t="shared" si="1"/>
        <v>-40.337812704262639</v>
      </c>
      <c r="J25">
        <v>-40.337812704262603</v>
      </c>
      <c r="K25">
        <v>-35.579735869208797</v>
      </c>
      <c r="L25" t="s">
        <v>65</v>
      </c>
      <c r="N25">
        <v>-4844.3945414830896</v>
      </c>
      <c r="O25">
        <v>-1671.4513429768399</v>
      </c>
      <c r="P25">
        <v>-3172.8864986355402</v>
      </c>
      <c r="Q25">
        <v>-5.66998707099629E-2</v>
      </c>
      <c r="R25">
        <v>-35.579735869208797</v>
      </c>
      <c r="S25">
        <v>28</v>
      </c>
      <c r="T25" s="36">
        <v>-40.337812704262603</v>
      </c>
      <c r="U25" s="36">
        <v>-35.579735869208797</v>
      </c>
      <c r="V25" s="36">
        <v>-40.337812704262603</v>
      </c>
      <c r="W25" t="s">
        <v>64</v>
      </c>
      <c r="X25">
        <v>-4844.2516562942701</v>
      </c>
      <c r="Y25">
        <v>-1671.4496819527999</v>
      </c>
      <c r="Z25">
        <v>-3172.7376919990302</v>
      </c>
      <c r="AA25">
        <v>-6.4282342439582904E-2</v>
      </c>
      <c r="AB25">
        <v>-40.337812704262603</v>
      </c>
      <c r="AC25">
        <f>1000*AB25/Y25</f>
        <v>24.133429285848941</v>
      </c>
      <c r="AD25">
        <f t="shared" si="5"/>
        <v>-1.4406361680093787</v>
      </c>
      <c r="AG25">
        <v>27</v>
      </c>
      <c r="AH25" t="s">
        <v>31</v>
      </c>
      <c r="AJ25">
        <v>-4965.1705331718003</v>
      </c>
      <c r="AK25">
        <v>-3172.87157697169</v>
      </c>
      <c r="AL25">
        <v>-1792.2291369899899</v>
      </c>
      <c r="AM25" s="2">
        <f t="shared" si="13"/>
        <v>-6.981921012084058E-2</v>
      </c>
      <c r="AN25" s="3">
        <f t="shared" si="14"/>
        <v>-43.812252542928675</v>
      </c>
      <c r="AO25" s="3">
        <f t="shared" si="15"/>
        <v>24.445675856219147</v>
      </c>
      <c r="AP25" s="3">
        <f t="shared" si="16"/>
        <v>-1.6226760201084696</v>
      </c>
      <c r="AR25">
        <f>AN24+AY25</f>
        <v>-26.077266310489392</v>
      </c>
      <c r="AS25">
        <f>1000*AR25/AL24</f>
        <v>15.601365027480233</v>
      </c>
      <c r="AU25" s="9">
        <f>AN24+AZ25</f>
        <v>-34.732266310489393</v>
      </c>
      <c r="AV25" s="9">
        <f>1000*AU25/AL24</f>
        <v>20.779431344137308</v>
      </c>
      <c r="AX25" t="s">
        <v>64</v>
      </c>
      <c r="AY25">
        <v>22.14</v>
      </c>
      <c r="AZ25">
        <f>AY25+AZ$28</f>
        <v>13.485000000000001</v>
      </c>
    </row>
    <row r="26" spans="2:52">
      <c r="I26" t="s">
        <v>66</v>
      </c>
      <c r="J26">
        <f>AVERAGE(J4:J25)</f>
        <v>-23.392406786636162</v>
      </c>
      <c r="K26" s="1">
        <f>AVERAGE(K4:K25)</f>
        <v>-18.34295922461143</v>
      </c>
      <c r="AG26">
        <v>24</v>
      </c>
      <c r="AH26" t="s">
        <v>138</v>
      </c>
      <c r="AJ26">
        <v>-5541.4379527825304</v>
      </c>
      <c r="AK26">
        <v>-3172.8294380637099</v>
      </c>
      <c r="AL26">
        <v>-2368.5626031023098</v>
      </c>
      <c r="AM26" s="2">
        <f t="shared" si="13"/>
        <v>-4.5911616510238673E-2</v>
      </c>
      <c r="AN26" s="3">
        <f t="shared" si="14"/>
        <v>-28.809998476339871</v>
      </c>
      <c r="AO26" s="3">
        <f t="shared" si="15"/>
        <v>12.163494618468155</v>
      </c>
      <c r="AP26" s="3">
        <f t="shared" si="16"/>
        <v>-1.2004166031808279</v>
      </c>
      <c r="AR26">
        <f>AN25+AY26</f>
        <v>-29.442252542928678</v>
      </c>
      <c r="AS26">
        <f>1000*AR26/AL25</f>
        <v>16.427727869872879</v>
      </c>
      <c r="AU26" s="9">
        <f>AN25+AZ26</f>
        <v>-38.097252542928672</v>
      </c>
      <c r="AV26" s="9">
        <f>1000*AU26/AL25</f>
        <v>21.256909485866402</v>
      </c>
      <c r="AX26" t="s">
        <v>31</v>
      </c>
      <c r="AY26">
        <v>14.37</v>
      </c>
      <c r="AZ26">
        <f>AY26+AZ$28</f>
        <v>5.7149999999999999</v>
      </c>
    </row>
    <row r="27" spans="2:52" ht="21">
      <c r="L27" t="s">
        <v>67</v>
      </c>
      <c r="N27">
        <v>-4865.3926422621998</v>
      </c>
      <c r="O27">
        <v>-1692.42744026385</v>
      </c>
      <c r="P27">
        <v>-3172.8872994100002</v>
      </c>
      <c r="Q27">
        <v>-7.7902588349388693E-2</v>
      </c>
      <c r="R27">
        <v>-48.884653215124899</v>
      </c>
      <c r="S27" s="38">
        <v>37</v>
      </c>
      <c r="T27" s="38" t="s">
        <v>253</v>
      </c>
      <c r="U27" s="38" t="s">
        <v>254</v>
      </c>
      <c r="V27" s="38" t="s">
        <v>255</v>
      </c>
      <c r="W27" s="38"/>
      <c r="X27" s="38"/>
      <c r="Y27" s="38"/>
      <c r="Z27" s="38"/>
      <c r="AC27">
        <f>R27/S27</f>
        <v>-1.3212068436520243</v>
      </c>
      <c r="AG27">
        <v>30</v>
      </c>
      <c r="AH27" t="s">
        <v>104</v>
      </c>
      <c r="AJ27">
        <v>-4559.78954779791</v>
      </c>
      <c r="AK27">
        <v>-3172.84357023747</v>
      </c>
      <c r="AL27">
        <v>-1386.89429031808</v>
      </c>
      <c r="AM27" s="2">
        <f t="shared" si="13"/>
        <v>-5.1687242360458185E-2</v>
      </c>
      <c r="AN27" s="3">
        <f t="shared" si="14"/>
        <v>-32.434261453611114</v>
      </c>
      <c r="AO27" s="3">
        <f t="shared" si="15"/>
        <v>23.386253501824147</v>
      </c>
      <c r="AP27" s="3">
        <f t="shared" si="16"/>
        <v>-1.0811420484537038</v>
      </c>
    </row>
    <row r="28" spans="2:52" ht="21">
      <c r="J28">
        <f>TTEST(J4:J25,K4:K25,2,1)</f>
        <v>0.10126894213896645</v>
      </c>
      <c r="S28" s="38" t="s">
        <v>252</v>
      </c>
      <c r="T28" s="38">
        <f>AVERAGE(T4:T25)</f>
        <v>-22.525188654328499</v>
      </c>
      <c r="U28" s="38">
        <f>AVERAGE(U4:U25)</f>
        <v>-16.246079587931273</v>
      </c>
      <c r="V28" s="38">
        <f>AVERAGE(V4:V25)</f>
        <v>-28.843874839237277</v>
      </c>
      <c r="W28" s="38"/>
      <c r="X28" s="38"/>
      <c r="Y28" s="38"/>
      <c r="Z28" s="38"/>
      <c r="AG28">
        <v>23</v>
      </c>
      <c r="AH28" t="s">
        <v>139</v>
      </c>
      <c r="AJ28">
        <v>-4224.3129872967202</v>
      </c>
      <c r="AK28">
        <v>-3172.8730543922502</v>
      </c>
      <c r="AL28">
        <v>-1051.39681595295</v>
      </c>
      <c r="AM28" s="2">
        <f t="shared" si="13"/>
        <v>-4.3116951519550639E-2</v>
      </c>
      <c r="AN28" s="3">
        <f t="shared" si="14"/>
        <v>-27.056318248033222</v>
      </c>
      <c r="AO28" s="3">
        <f t="shared" si="15"/>
        <v>25.73368859169533</v>
      </c>
      <c r="AP28" s="3">
        <f t="shared" si="16"/>
        <v>-1.1763616629579661</v>
      </c>
      <c r="AZ28" s="36">
        <v>-8.6549999999999994</v>
      </c>
    </row>
    <row r="29" spans="2:52" ht="21">
      <c r="S29" s="38"/>
      <c r="T29" s="38"/>
      <c r="U29" s="38"/>
      <c r="V29" s="38"/>
      <c r="W29" s="38"/>
      <c r="X29" s="38"/>
      <c r="Y29" s="38"/>
      <c r="Z29" s="38"/>
      <c r="AM29" s="2"/>
      <c r="AN29" s="3"/>
      <c r="AO29" s="3"/>
    </row>
    <row r="30" spans="2:52" ht="21">
      <c r="S30" s="38"/>
      <c r="T30" s="38"/>
      <c r="U30" s="38"/>
      <c r="V30" s="38"/>
      <c r="W30" s="38"/>
      <c r="X30" s="38"/>
      <c r="Y30" s="38"/>
      <c r="Z30" s="38"/>
      <c r="AH30" s="36" t="s">
        <v>251</v>
      </c>
      <c r="AI30" s="36"/>
      <c r="AJ30" s="36"/>
      <c r="AK30" s="36"/>
      <c r="AL30" s="36"/>
      <c r="AM30" s="36"/>
      <c r="AN30" s="36"/>
      <c r="AO30" s="36"/>
    </row>
    <row r="31" spans="2:52" ht="21">
      <c r="S31" s="38"/>
      <c r="T31" s="38"/>
      <c r="U31" s="38"/>
      <c r="V31" s="38"/>
      <c r="W31" s="38"/>
      <c r="X31" s="38"/>
      <c r="Y31" s="38"/>
      <c r="Z31" s="38"/>
      <c r="AK31" t="s">
        <v>249</v>
      </c>
      <c r="AQ31" t="s">
        <v>248</v>
      </c>
    </row>
    <row r="32" spans="2:52" ht="21">
      <c r="S32" s="39" t="s">
        <v>68</v>
      </c>
      <c r="T32" s="39" t="s">
        <v>69</v>
      </c>
      <c r="U32" s="39">
        <f>TTEST(U4:U25,V4:V25,2,1)</f>
        <v>6.9125340757348408E-3</v>
      </c>
      <c r="V32" s="39" t="s">
        <v>70</v>
      </c>
      <c r="W32" s="39"/>
      <c r="X32" s="39"/>
      <c r="Y32" s="39" t="s">
        <v>94</v>
      </c>
      <c r="Z32" s="39"/>
      <c r="AA32" s="32"/>
      <c r="AJ32" s="2" t="s">
        <v>240</v>
      </c>
      <c r="AK32" s="2" t="s">
        <v>241</v>
      </c>
      <c r="AL32" s="2" t="s">
        <v>242</v>
      </c>
      <c r="AM32" t="s">
        <v>245</v>
      </c>
      <c r="AP32" t="s">
        <v>240</v>
      </c>
      <c r="AQ32" t="s">
        <v>241</v>
      </c>
      <c r="AR32" t="s">
        <v>242</v>
      </c>
      <c r="AU32" t="s">
        <v>247</v>
      </c>
    </row>
    <row r="33" spans="1:48" ht="21">
      <c r="S33" s="43"/>
      <c r="T33" s="43" t="s">
        <v>69</v>
      </c>
      <c r="U33" s="43">
        <f>TTEST(T4:T25,V4:V25,2,1)</f>
        <v>4.348399332495094E-2</v>
      </c>
      <c r="V33" s="43" t="s">
        <v>70</v>
      </c>
      <c r="W33" s="43"/>
      <c r="X33" s="43"/>
      <c r="Y33" s="43" t="s">
        <v>95</v>
      </c>
      <c r="Z33" s="43"/>
      <c r="AA33" s="32"/>
      <c r="AH33" s="2" t="s">
        <v>24</v>
      </c>
      <c r="AJ33">
        <v>869.12</v>
      </c>
      <c r="AK33" s="4">
        <v>684.55</v>
      </c>
      <c r="AL33">
        <v>187.59</v>
      </c>
      <c r="AM33">
        <f>AJ33-(AK33+AL33)</f>
        <v>-3.0199999999999818</v>
      </c>
      <c r="AO33" s="2" t="s">
        <v>24</v>
      </c>
      <c r="AP33" s="4">
        <v>888.3</v>
      </c>
      <c r="AQ33">
        <v>696.77</v>
      </c>
      <c r="AR33">
        <v>190.8</v>
      </c>
      <c r="AS33">
        <f>AP33-(AQ33+AR33)</f>
        <v>0.73000000000001819</v>
      </c>
      <c r="AU33">
        <f>AM33-AS33</f>
        <v>-3.75</v>
      </c>
    </row>
    <row r="34" spans="1:48">
      <c r="AH34" s="2" t="s">
        <v>19</v>
      </c>
      <c r="AJ34">
        <v>885.09</v>
      </c>
      <c r="AK34">
        <v>665.4</v>
      </c>
      <c r="AL34">
        <v>197.53</v>
      </c>
      <c r="AM34">
        <f>AJ34-(AK34+AL34)</f>
        <v>22.160000000000082</v>
      </c>
      <c r="AO34" t="s">
        <v>19</v>
      </c>
      <c r="AP34" s="2">
        <v>915.99</v>
      </c>
      <c r="AQ34" s="2">
        <v>685.84</v>
      </c>
      <c r="AR34" s="2">
        <v>201.91</v>
      </c>
      <c r="AS34" s="2">
        <f>AP34-(AQ34+AR34)</f>
        <v>28.240000000000009</v>
      </c>
      <c r="AU34">
        <f>AM34-AS34</f>
        <v>-6.0799999999999272</v>
      </c>
    </row>
    <row r="35" spans="1:48">
      <c r="B35" t="s">
        <v>71</v>
      </c>
      <c r="F35" t="s">
        <v>72</v>
      </c>
      <c r="AH35" s="2" t="s">
        <v>39</v>
      </c>
      <c r="AJ35">
        <v>907.54</v>
      </c>
      <c r="AK35">
        <v>690.77</v>
      </c>
      <c r="AL35">
        <v>202.75</v>
      </c>
      <c r="AM35">
        <f>AJ35-(AK35+AL35)</f>
        <v>14.019999999999982</v>
      </c>
      <c r="AO35" s="2" t="s">
        <v>39</v>
      </c>
      <c r="AP35">
        <v>939.23</v>
      </c>
      <c r="AQ35">
        <v>692.76</v>
      </c>
      <c r="AR35">
        <v>207.64</v>
      </c>
      <c r="AS35" s="2">
        <f>AP35-(AQ35+AR35)</f>
        <v>38.830000000000041</v>
      </c>
      <c r="AU35">
        <f>AM35-AS35</f>
        <v>-24.810000000000059</v>
      </c>
    </row>
    <row r="36" spans="1:48">
      <c r="AH36" s="2" t="s">
        <v>91</v>
      </c>
      <c r="AJ36">
        <v>1281.55</v>
      </c>
      <c r="AK36">
        <v>659.04</v>
      </c>
      <c r="AL36">
        <v>187.89</v>
      </c>
      <c r="AM36">
        <f>AJ36-(AK36+AL36)</f>
        <v>434.62</v>
      </c>
      <c r="AO36" t="s">
        <v>91</v>
      </c>
      <c r="AP36" s="2">
        <v>895.62</v>
      </c>
      <c r="AQ36" s="2">
        <v>674.22</v>
      </c>
      <c r="AR36" s="2">
        <v>189.79</v>
      </c>
      <c r="AS36" s="2">
        <f>AP36-(AQ36+AR36)</f>
        <v>31.610000000000014</v>
      </c>
      <c r="AU36" t="s">
        <v>246</v>
      </c>
    </row>
    <row r="37" spans="1:48">
      <c r="A37" t="s">
        <v>101</v>
      </c>
      <c r="D37" t="s">
        <v>6</v>
      </c>
      <c r="E37" t="s">
        <v>7</v>
      </c>
      <c r="F37" t="s">
        <v>8</v>
      </c>
      <c r="G37" t="s">
        <v>9</v>
      </c>
      <c r="H37" t="s">
        <v>10</v>
      </c>
      <c r="I37" t="s">
        <v>100</v>
      </c>
      <c r="J37" t="s">
        <v>103</v>
      </c>
      <c r="AH37" t="s">
        <v>119</v>
      </c>
      <c r="AJ37">
        <v>885.4</v>
      </c>
      <c r="AK37">
        <v>649.35</v>
      </c>
      <c r="AL37">
        <v>222.48</v>
      </c>
      <c r="AM37">
        <f>AJ37-(AK37+AL37)</f>
        <v>13.569999999999936</v>
      </c>
      <c r="AO37" t="s">
        <v>119</v>
      </c>
      <c r="AP37" s="2">
        <v>917.31</v>
      </c>
      <c r="AQ37" s="2">
        <v>676.66</v>
      </c>
      <c r="AR37" s="2">
        <v>227.1</v>
      </c>
      <c r="AS37" s="2">
        <f>AP37-(AQ37+AR37)</f>
        <v>13.549999999999955</v>
      </c>
      <c r="AU37">
        <f>AM37-AS37</f>
        <v>1.999999999998181E-2</v>
      </c>
    </row>
    <row r="38" spans="1:48">
      <c r="A38">
        <v>30</v>
      </c>
      <c r="B38" t="s">
        <v>16</v>
      </c>
      <c r="D38">
        <v>-4559.6720348972904</v>
      </c>
      <c r="E38">
        <v>-1386.87632323203</v>
      </c>
      <c r="F38">
        <v>-3172.7569479246599</v>
      </c>
      <c r="G38">
        <f>D38-(E38+F38)</f>
        <v>-3.8763740600188612E-2</v>
      </c>
      <c r="H38">
        <f>627.51*G38</f>
        <v>-24.324634864024354</v>
      </c>
      <c r="I38">
        <f t="shared" ref="I38:I50" si="17">1000*H38/E38</f>
        <v>17.539152162708557</v>
      </c>
      <c r="J38">
        <f t="shared" ref="J38:J50" si="18">H38/A38</f>
        <v>-0.81082116213414512</v>
      </c>
    </row>
    <row r="39" spans="1:48" ht="15.75">
      <c r="A39">
        <v>30</v>
      </c>
      <c r="B39" t="s">
        <v>14</v>
      </c>
      <c r="D39">
        <v>-4559.7502906728896</v>
      </c>
      <c r="E39">
        <v>-1386.8816093456301</v>
      </c>
      <c r="F39">
        <v>-3172.8211345927398</v>
      </c>
      <c r="G39">
        <v>-4.75467345195284E-2</v>
      </c>
      <c r="H39" s="15">
        <v>-29.8360513783493</v>
      </c>
      <c r="I39" s="15">
        <f t="shared" si="17"/>
        <v>21.513048538026826</v>
      </c>
      <c r="J39" s="15">
        <f t="shared" si="18"/>
        <v>-0.99453504594497666</v>
      </c>
      <c r="K39" s="15" t="s">
        <v>73</v>
      </c>
      <c r="L39" s="15"/>
      <c r="AU39" s="36">
        <f>AVERAGE(AU33:AU35,AU37)</f>
        <v>-8.6550000000000011</v>
      </c>
      <c r="AV39" s="37" t="s">
        <v>250</v>
      </c>
    </row>
    <row r="40" spans="1:48">
      <c r="A40">
        <v>30</v>
      </c>
      <c r="B40" t="s">
        <v>74</v>
      </c>
      <c r="D40">
        <v>-4550.0458198213901</v>
      </c>
      <c r="E40">
        <v>-1377.1130532417901</v>
      </c>
      <c r="F40">
        <v>-3172.8872994100002</v>
      </c>
      <c r="G40">
        <v>-4.5467169599760403E-2</v>
      </c>
      <c r="H40" s="15">
        <v>-28.531103595545598</v>
      </c>
      <c r="I40" s="15">
        <f t="shared" si="17"/>
        <v>20.718054722073845</v>
      </c>
      <c r="J40" s="15">
        <f t="shared" si="18"/>
        <v>-0.95103678651818657</v>
      </c>
      <c r="K40" s="15" t="s">
        <v>75</v>
      </c>
      <c r="L40" s="15"/>
    </row>
    <row r="41" spans="1:48">
      <c r="A41">
        <v>30</v>
      </c>
      <c r="B41" t="s">
        <v>76</v>
      </c>
      <c r="D41">
        <v>-4549.9153169492201</v>
      </c>
      <c r="E41">
        <v>-1377.1166548413601</v>
      </c>
      <c r="F41">
        <v>-3172.76231256968</v>
      </c>
      <c r="G41">
        <v>-3.6349538179820201E-2</v>
      </c>
      <c r="H41" s="15">
        <v>-22.809698703218999</v>
      </c>
      <c r="I41" s="15">
        <f t="shared" si="17"/>
        <v>16.563374368489217</v>
      </c>
      <c r="J41" s="15">
        <f t="shared" si="18"/>
        <v>-0.76032329010729993</v>
      </c>
      <c r="K41" s="15"/>
      <c r="L41" s="15"/>
    </row>
    <row r="42" spans="1:48">
      <c r="A42">
        <v>26</v>
      </c>
      <c r="B42" t="s">
        <v>77</v>
      </c>
      <c r="D42">
        <v>-4714.4492157143604</v>
      </c>
      <c r="E42">
        <v>-1541.56544291418</v>
      </c>
      <c r="F42">
        <v>-3172.82591970061</v>
      </c>
      <c r="G42">
        <v>-5.7853099570820597E-2</v>
      </c>
      <c r="H42" s="30">
        <v>-36.3033985116857</v>
      </c>
      <c r="I42" s="30">
        <f t="shared" si="17"/>
        <v>23.549696627252906</v>
      </c>
      <c r="J42" s="15">
        <f t="shared" si="18"/>
        <v>-1.3962845581417578</v>
      </c>
      <c r="K42" s="30" t="s">
        <v>78</v>
      </c>
      <c r="L42" s="30"/>
      <c r="M42" s="30"/>
    </row>
    <row r="43" spans="1:48">
      <c r="A43">
        <v>26</v>
      </c>
      <c r="B43" t="s">
        <v>79</v>
      </c>
      <c r="D43">
        <v>-4714.4383276311801</v>
      </c>
      <c r="E43">
        <v>-1541.56404407027</v>
      </c>
      <c r="F43">
        <v>-3172.8179614576902</v>
      </c>
      <c r="G43">
        <v>-5.6322103219827099E-2</v>
      </c>
      <c r="H43" s="15">
        <v>-35.342682991473701</v>
      </c>
      <c r="I43" s="15">
        <f t="shared" si="17"/>
        <v>22.926509688275175</v>
      </c>
      <c r="J43" s="15">
        <f t="shared" si="18"/>
        <v>-1.3593339612105271</v>
      </c>
      <c r="K43" s="15"/>
      <c r="L43" s="15"/>
      <c r="M43" s="15"/>
    </row>
    <row r="44" spans="1:48">
      <c r="A44">
        <v>28</v>
      </c>
      <c r="B44" t="s">
        <v>80</v>
      </c>
      <c r="D44">
        <v>-4829.4989119833899</v>
      </c>
      <c r="E44">
        <v>-1656.68057677351</v>
      </c>
      <c r="F44">
        <v>-3172.7682179626199</v>
      </c>
      <c r="G44">
        <f>D44-(E44+F44)</f>
        <v>-5.0117247259549913E-2</v>
      </c>
      <c r="H44" s="15">
        <f>627.51*G44</f>
        <v>-31.449073827840166</v>
      </c>
      <c r="I44" s="15">
        <f t="shared" si="17"/>
        <v>18.983184971655323</v>
      </c>
      <c r="J44" s="15">
        <f t="shared" si="18"/>
        <v>-1.1231812081371488</v>
      </c>
      <c r="K44" s="15" t="s">
        <v>75</v>
      </c>
      <c r="L44" s="15"/>
      <c r="M44" s="15"/>
    </row>
    <row r="45" spans="1:48">
      <c r="A45">
        <v>28</v>
      </c>
      <c r="B45" t="s">
        <v>81</v>
      </c>
      <c r="D45">
        <v>-4829.4109352781197</v>
      </c>
      <c r="E45">
        <v>-1656.6882003548001</v>
      </c>
      <c r="F45">
        <v>-3172.6848309422899</v>
      </c>
      <c r="G45">
        <v>-3.7903981029558102E-2</v>
      </c>
      <c r="H45" s="15">
        <v>-23.785127135858001</v>
      </c>
      <c r="I45" s="15">
        <f t="shared" si="17"/>
        <v>14.357032983493289</v>
      </c>
      <c r="J45" s="15">
        <f t="shared" si="18"/>
        <v>-0.84946882628064291</v>
      </c>
      <c r="K45" s="15"/>
      <c r="L45" s="15"/>
      <c r="M45" s="15"/>
    </row>
    <row r="46" spans="1:48">
      <c r="A46">
        <v>26</v>
      </c>
      <c r="B46" t="s">
        <v>82</v>
      </c>
      <c r="D46">
        <v>-4323.6370558688604</v>
      </c>
      <c r="E46">
        <v>-1150.79124455394</v>
      </c>
      <c r="F46">
        <v>-3172.78020604825</v>
      </c>
      <c r="G46">
        <f>D46-(E46+F46)</f>
        <v>-6.5605266669990669E-2</v>
      </c>
      <c r="H46" s="30">
        <f>627.51*G46</f>
        <v>-41.167960888085844</v>
      </c>
      <c r="I46" s="30">
        <f t="shared" si="17"/>
        <v>35.773613227343432</v>
      </c>
      <c r="J46" s="15">
        <f t="shared" si="18"/>
        <v>-1.5833831110802248</v>
      </c>
      <c r="K46" s="30" t="s">
        <v>78</v>
      </c>
      <c r="L46" s="30"/>
      <c r="M46" s="30"/>
    </row>
    <row r="47" spans="1:48">
      <c r="A47">
        <v>26</v>
      </c>
      <c r="B47" t="s">
        <v>83</v>
      </c>
      <c r="D47">
        <v>-4323.6291888874603</v>
      </c>
      <c r="E47">
        <v>-1150.78867021161</v>
      </c>
      <c r="F47">
        <v>-3172.78065845216</v>
      </c>
      <c r="G47">
        <v>-5.9860223690520797E-2</v>
      </c>
      <c r="H47" s="15">
        <v>-37.562888968038699</v>
      </c>
      <c r="I47" s="15">
        <f t="shared" si="17"/>
        <v>32.640996509925266</v>
      </c>
      <c r="J47" s="15">
        <f t="shared" si="18"/>
        <v>-1.4447264987707191</v>
      </c>
      <c r="K47" s="15"/>
      <c r="L47" s="15"/>
      <c r="M47" s="15"/>
    </row>
    <row r="48" spans="1:48">
      <c r="A48">
        <v>28</v>
      </c>
      <c r="B48" t="s">
        <v>84</v>
      </c>
      <c r="D48">
        <v>-4413.1641814009799</v>
      </c>
      <c r="E48">
        <v>-1240.3301417821399</v>
      </c>
      <c r="F48">
        <v>-3172.7754353794599</v>
      </c>
      <c r="G48">
        <v>-5.8604239380656502E-2</v>
      </c>
      <c r="H48" s="30">
        <v>-36.774746253755801</v>
      </c>
      <c r="I48" s="30">
        <f t="shared" si="17"/>
        <v>29.649159538215248</v>
      </c>
      <c r="J48" s="15">
        <f t="shared" si="18"/>
        <v>-1.3133837947769929</v>
      </c>
      <c r="K48" s="30" t="s">
        <v>78</v>
      </c>
      <c r="L48" s="30"/>
      <c r="M48" s="30"/>
    </row>
    <row r="49" spans="1:17">
      <c r="A49">
        <v>31</v>
      </c>
      <c r="B49" t="s">
        <v>85</v>
      </c>
      <c r="D49">
        <v>-4674.6754740024398</v>
      </c>
      <c r="E49">
        <v>-1501.7906860885901</v>
      </c>
      <c r="F49">
        <v>-3172.7898966938501</v>
      </c>
      <c r="G49">
        <v>-9.4891219999226506E-2</v>
      </c>
      <c r="H49" s="41">
        <v>-59.5451894617146</v>
      </c>
      <c r="I49" s="26">
        <f t="shared" si="17"/>
        <v>39.649459817066713</v>
      </c>
      <c r="J49" s="42">
        <f t="shared" si="18"/>
        <v>-1.9208125632811162</v>
      </c>
      <c r="K49" s="42" t="s">
        <v>256</v>
      </c>
      <c r="L49" s="30"/>
      <c r="M49" s="30"/>
    </row>
    <row r="50" spans="1:17">
      <c r="A50">
        <v>26</v>
      </c>
      <c r="B50" t="s">
        <v>86</v>
      </c>
      <c r="D50">
        <v>-4366.5937678372502</v>
      </c>
      <c r="E50">
        <v>-1194.23773201104</v>
      </c>
      <c r="F50">
        <v>-3172.3275286522398</v>
      </c>
      <c r="G50">
        <f>D50-(E50+F50)</f>
        <v>-2.8507173970865551E-2</v>
      </c>
      <c r="H50" s="15">
        <f>627.51*G50</f>
        <v>-17.888536738457841</v>
      </c>
      <c r="I50" s="26">
        <f t="shared" si="17"/>
        <v>14.979041658928654</v>
      </c>
      <c r="J50" s="15">
        <f t="shared" si="18"/>
        <v>-0.68802064378684002</v>
      </c>
      <c r="K50" s="15" t="s">
        <v>75</v>
      </c>
      <c r="L50" s="15"/>
      <c r="M50" s="15"/>
    </row>
    <row r="51" spans="1:17">
      <c r="M51" s="15"/>
    </row>
    <row r="52" spans="1:17" ht="31.5">
      <c r="B52" s="44" t="s">
        <v>261</v>
      </c>
      <c r="K52" t="s">
        <v>21</v>
      </c>
    </row>
    <row r="53" spans="1:17">
      <c r="Q53" s="4"/>
    </row>
    <row r="54" spans="1:17">
      <c r="D54" t="s">
        <v>240</v>
      </c>
      <c r="E54" t="s">
        <v>241</v>
      </c>
      <c r="F54" t="s">
        <v>242</v>
      </c>
      <c r="G54" t="s">
        <v>257</v>
      </c>
      <c r="J54" t="s">
        <v>6</v>
      </c>
      <c r="K54" t="s">
        <v>7</v>
      </c>
      <c r="L54" t="s">
        <v>8</v>
      </c>
      <c r="M54" t="s">
        <v>9</v>
      </c>
      <c r="N54" t="s">
        <v>217</v>
      </c>
      <c r="O54" s="36" t="s">
        <v>222</v>
      </c>
    </row>
    <row r="55" spans="1:17">
      <c r="B55" t="s">
        <v>24</v>
      </c>
      <c r="D55" s="4">
        <v>888.3</v>
      </c>
      <c r="E55">
        <v>696.77</v>
      </c>
      <c r="F55">
        <v>190.8</v>
      </c>
      <c r="G55">
        <f t="shared" ref="G55:G65" si="19">D55-(E55+F55)</f>
        <v>0.73000000000001819</v>
      </c>
      <c r="I55" s="2" t="s">
        <v>24</v>
      </c>
      <c r="J55">
        <v>-4430.6053512515</v>
      </c>
      <c r="K55">
        <v>-1257.7382601326899</v>
      </c>
      <c r="L55">
        <v>-3172.8076169309202</v>
      </c>
      <c r="M55">
        <v>-5.9474187889463799E-2</v>
      </c>
      <c r="N55">
        <v>-37.3206476425174</v>
      </c>
      <c r="O55" s="2">
        <f t="shared" ref="O55:O65" si="20">N55+G55</f>
        <v>-36.590647642517382</v>
      </c>
    </row>
    <row r="56" spans="1:17">
      <c r="B56" t="s">
        <v>19</v>
      </c>
      <c r="D56">
        <v>915.99</v>
      </c>
      <c r="E56">
        <v>685.84</v>
      </c>
      <c r="F56">
        <v>201.91</v>
      </c>
      <c r="G56">
        <f t="shared" si="19"/>
        <v>28.240000000000009</v>
      </c>
      <c r="I56" s="2" t="s">
        <v>19</v>
      </c>
      <c r="J56">
        <v>-4243.7434194676998</v>
      </c>
      <c r="K56">
        <v>-1070.8073761180301</v>
      </c>
      <c r="L56">
        <v>-3172.85694115878</v>
      </c>
      <c r="M56">
        <v>-7.9102190889898297E-2</v>
      </c>
      <c r="N56">
        <v>-49.637415805320103</v>
      </c>
      <c r="O56" s="2">
        <f t="shared" si="20"/>
        <v>-21.397415805320094</v>
      </c>
    </row>
    <row r="57" spans="1:17">
      <c r="B57" t="s">
        <v>131</v>
      </c>
      <c r="D57">
        <v>1098.1099999999999</v>
      </c>
      <c r="E57" s="2">
        <v>686.66</v>
      </c>
      <c r="F57">
        <v>374.74</v>
      </c>
      <c r="G57">
        <f t="shared" si="19"/>
        <v>36.709999999999809</v>
      </c>
      <c r="I57" t="s">
        <v>59</v>
      </c>
      <c r="J57">
        <v>-4865.3783228233597</v>
      </c>
      <c r="K57">
        <v>-1692.4169029714899</v>
      </c>
      <c r="L57">
        <v>-3172.8872994100002</v>
      </c>
      <c r="M57">
        <v>-7.4120441869126794E-2</v>
      </c>
      <c r="N57">
        <v>-46.511318477295802</v>
      </c>
      <c r="O57" s="2">
        <f t="shared" si="20"/>
        <v>-9.8013184772959931</v>
      </c>
    </row>
    <row r="58" spans="1:17">
      <c r="B58" t="s">
        <v>133</v>
      </c>
      <c r="D58">
        <v>1104.02</v>
      </c>
      <c r="E58" s="2">
        <v>687</v>
      </c>
      <c r="F58">
        <v>374.47</v>
      </c>
      <c r="G58">
        <f t="shared" si="19"/>
        <v>42.549999999999955</v>
      </c>
      <c r="I58" t="s">
        <v>67</v>
      </c>
      <c r="J58">
        <v>-4865.3926422621998</v>
      </c>
      <c r="K58">
        <v>-1692.42744026385</v>
      </c>
      <c r="L58">
        <v>-3172.8872994100002</v>
      </c>
      <c r="M58">
        <v>-7.7902588349388693E-2</v>
      </c>
      <c r="N58">
        <v>-48.884653215124899</v>
      </c>
      <c r="O58" s="2">
        <f t="shared" si="20"/>
        <v>-6.3346532151249448</v>
      </c>
    </row>
    <row r="59" spans="1:17">
      <c r="B59" s="2" t="s">
        <v>121</v>
      </c>
      <c r="C59" t="s">
        <v>11</v>
      </c>
      <c r="D59">
        <v>933.29</v>
      </c>
      <c r="E59">
        <v>697.04</v>
      </c>
      <c r="F59">
        <v>227.28</v>
      </c>
      <c r="G59" s="2">
        <f t="shared" si="19"/>
        <v>8.9700000000000273</v>
      </c>
      <c r="I59" s="14" t="s">
        <v>121</v>
      </c>
      <c r="J59" s="14">
        <v>-4674.6754740024398</v>
      </c>
      <c r="K59" s="14">
        <v>-1501.7906860885901</v>
      </c>
      <c r="L59" s="14">
        <v>-3172.7898966938501</v>
      </c>
      <c r="M59" s="14">
        <v>-9.4891219999226506E-2</v>
      </c>
      <c r="N59" s="14">
        <v>-59.5451894617146</v>
      </c>
      <c r="O59" s="14">
        <f t="shared" si="20"/>
        <v>-50.575189461714572</v>
      </c>
    </row>
    <row r="60" spans="1:17">
      <c r="B60" s="2" t="s">
        <v>127</v>
      </c>
      <c r="C60" t="s">
        <v>11</v>
      </c>
      <c r="D60">
        <v>931.35</v>
      </c>
      <c r="E60">
        <v>690.52</v>
      </c>
      <c r="F60">
        <v>205.41</v>
      </c>
      <c r="G60" s="2">
        <f t="shared" si="19"/>
        <v>35.420000000000073</v>
      </c>
      <c r="I60" s="15" t="s">
        <v>127</v>
      </c>
      <c r="J60" s="15">
        <v>-4323.6291888874603</v>
      </c>
      <c r="K60" s="15">
        <v>-1150.78867021161</v>
      </c>
      <c r="L60" s="15">
        <v>-3172.78065845216</v>
      </c>
      <c r="M60" s="15">
        <v>-5.9860223690520797E-2</v>
      </c>
      <c r="N60" s="15">
        <v>-37.562888968038699</v>
      </c>
      <c r="O60">
        <f t="shared" si="20"/>
        <v>-2.1428889680386263</v>
      </c>
    </row>
    <row r="61" spans="1:17">
      <c r="B61" s="2" t="s">
        <v>119</v>
      </c>
      <c r="C61" t="s">
        <v>11</v>
      </c>
      <c r="D61">
        <v>917.31</v>
      </c>
      <c r="E61">
        <v>676.66</v>
      </c>
      <c r="F61">
        <v>227.1</v>
      </c>
      <c r="G61" s="2">
        <f t="shared" si="19"/>
        <v>13.549999999999955</v>
      </c>
      <c r="I61" s="15" t="s">
        <v>119</v>
      </c>
      <c r="J61" s="15">
        <v>-4413.1641814009799</v>
      </c>
      <c r="K61" s="15">
        <v>-1240.3301417821399</v>
      </c>
      <c r="L61" s="15">
        <v>-3172.7754353794599</v>
      </c>
      <c r="M61" s="15">
        <v>-5.8604239380656502E-2</v>
      </c>
      <c r="N61" s="15">
        <v>-36.774746253755801</v>
      </c>
      <c r="O61">
        <f t="shared" si="20"/>
        <v>-23.224746253755846</v>
      </c>
    </row>
    <row r="62" spans="1:17">
      <c r="B62" s="2" t="s">
        <v>55</v>
      </c>
      <c r="C62" t="s">
        <v>11</v>
      </c>
      <c r="D62">
        <v>919.55</v>
      </c>
      <c r="E62">
        <v>707.31</v>
      </c>
      <c r="F62">
        <v>188.99</v>
      </c>
      <c r="G62" s="2">
        <f t="shared" si="19"/>
        <v>23.25</v>
      </c>
      <c r="I62" t="s">
        <v>55</v>
      </c>
      <c r="J62">
        <v>-4719.2411894282995</v>
      </c>
      <c r="K62">
        <v>-1546.3236926421</v>
      </c>
      <c r="L62">
        <v>-3172.8670735058399</v>
      </c>
      <c r="M62">
        <v>-5.04232803596096E-2</v>
      </c>
      <c r="N62">
        <v>-31.641112658458599</v>
      </c>
      <c r="O62">
        <f t="shared" si="20"/>
        <v>-8.3911126584585993</v>
      </c>
    </row>
    <row r="63" spans="1:17">
      <c r="B63" s="2" t="s">
        <v>91</v>
      </c>
      <c r="C63" t="s">
        <v>11</v>
      </c>
      <c r="D63">
        <v>895.62</v>
      </c>
      <c r="E63">
        <v>674.22</v>
      </c>
      <c r="F63">
        <v>189.79</v>
      </c>
      <c r="G63" s="2">
        <f t="shared" si="19"/>
        <v>31.610000000000014</v>
      </c>
      <c r="I63" t="s">
        <v>62</v>
      </c>
      <c r="J63">
        <v>-4654.0694306979403</v>
      </c>
      <c r="K63">
        <v>-1481.226288758</v>
      </c>
      <c r="L63">
        <v>-3172.8070250263099</v>
      </c>
      <c r="M63">
        <v>-3.61169136303943E-2</v>
      </c>
      <c r="N63">
        <v>-22.663724472208699</v>
      </c>
      <c r="O63">
        <f t="shared" si="20"/>
        <v>8.9462755277913146</v>
      </c>
    </row>
    <row r="64" spans="1:17">
      <c r="B64" s="2" t="s">
        <v>28</v>
      </c>
      <c r="C64" t="s">
        <v>11</v>
      </c>
      <c r="D64">
        <v>935.98</v>
      </c>
      <c r="E64">
        <v>695.52</v>
      </c>
      <c r="F64">
        <v>201.44</v>
      </c>
      <c r="G64" s="2">
        <f t="shared" si="19"/>
        <v>39.019999999999982</v>
      </c>
      <c r="I64" t="s">
        <v>28</v>
      </c>
      <c r="J64">
        <v>-5293.9236641799998</v>
      </c>
      <c r="K64">
        <v>-2121.06897483374</v>
      </c>
      <c r="L64">
        <v>-3172.83243922355</v>
      </c>
      <c r="M64">
        <v>-2.2250122709920099E-2</v>
      </c>
      <c r="N64">
        <v>-13.962174501702</v>
      </c>
      <c r="O64">
        <f t="shared" si="20"/>
        <v>25.05782549829798</v>
      </c>
    </row>
    <row r="65" spans="2:15">
      <c r="B65" s="2" t="s">
        <v>244</v>
      </c>
      <c r="C65" t="s">
        <v>201</v>
      </c>
      <c r="D65">
        <v>926.5</v>
      </c>
      <c r="E65">
        <v>686.52</v>
      </c>
      <c r="F65">
        <v>207.64</v>
      </c>
      <c r="G65" s="2">
        <f t="shared" si="19"/>
        <v>32.340000000000032</v>
      </c>
      <c r="I65" t="s">
        <v>40</v>
      </c>
      <c r="J65">
        <v>-4189.6992209556001</v>
      </c>
      <c r="K65">
        <v>-1016.78263310964</v>
      </c>
      <c r="L65">
        <v>-3172.8872994100002</v>
      </c>
      <c r="M65">
        <v>-2.9288435959642801E-2</v>
      </c>
      <c r="N65">
        <v>-18.378786449035498</v>
      </c>
      <c r="O65">
        <f t="shared" si="20"/>
        <v>13.961213550964533</v>
      </c>
    </row>
    <row r="67" spans="2:15">
      <c r="E67" t="s">
        <v>262</v>
      </c>
    </row>
    <row r="68" spans="2:15">
      <c r="B68" t="s">
        <v>258</v>
      </c>
      <c r="C68" t="s">
        <v>6</v>
      </c>
      <c r="D68" t="s">
        <v>7</v>
      </c>
      <c r="E68" t="s">
        <v>8</v>
      </c>
      <c r="F68" t="s">
        <v>9</v>
      </c>
      <c r="G68" t="s">
        <v>10</v>
      </c>
      <c r="H68" t="s">
        <v>185</v>
      </c>
      <c r="K68" t="s">
        <v>240</v>
      </c>
      <c r="L68" t="s">
        <v>241</v>
      </c>
      <c r="M68" t="s">
        <v>242</v>
      </c>
      <c r="N68" t="s">
        <v>257</v>
      </c>
      <c r="O68" s="36" t="s">
        <v>222</v>
      </c>
    </row>
    <row r="69" spans="2:15">
      <c r="B69" t="s">
        <v>50</v>
      </c>
      <c r="C69">
        <v>-4831.0360338520904</v>
      </c>
      <c r="D69">
        <v>-1658.2311854846</v>
      </c>
      <c r="E69">
        <v>-3172.7379817720498</v>
      </c>
      <c r="F69">
        <f t="shared" ref="F69:F80" si="21">C69-(D69+E69)</f>
        <v>-6.6866595440842502E-2</v>
      </c>
      <c r="G69">
        <f t="shared" ref="G69:G80" si="22">627.51*F69</f>
        <v>-41.959457305083077</v>
      </c>
      <c r="H69">
        <f t="shared" ref="H69:H78" si="23">1000*G69/D69</f>
        <v>25.303743936537344</v>
      </c>
      <c r="K69">
        <v>890.68</v>
      </c>
      <c r="L69">
        <v>697.9</v>
      </c>
      <c r="M69">
        <v>179.81</v>
      </c>
      <c r="N69">
        <f t="shared" ref="N69:N80" si="24">K69-(L69+M69)</f>
        <v>12.969999999999914</v>
      </c>
      <c r="O69">
        <f t="shared" ref="O69:O80" si="25">G69+N69</f>
        <v>-28.989457305083164</v>
      </c>
    </row>
    <row r="70" spans="2:15">
      <c r="B70" t="s">
        <v>123</v>
      </c>
      <c r="C70">
        <v>-4829.4109352781197</v>
      </c>
      <c r="D70">
        <v>-1656.6882003548001</v>
      </c>
      <c r="E70">
        <v>-3172.6848309422899</v>
      </c>
      <c r="F70">
        <f t="shared" si="21"/>
        <v>-3.7903981029558054E-2</v>
      </c>
      <c r="G70">
        <f t="shared" si="22"/>
        <v>-23.785127135857973</v>
      </c>
      <c r="H70">
        <f t="shared" si="23"/>
        <v>14.357032983493271</v>
      </c>
      <c r="K70">
        <v>914.07</v>
      </c>
      <c r="L70">
        <v>688.24</v>
      </c>
      <c r="M70">
        <v>202.81</v>
      </c>
      <c r="N70">
        <f t="shared" si="24"/>
        <v>23.020000000000095</v>
      </c>
      <c r="O70">
        <f t="shared" si="25"/>
        <v>-0.76512713585787751</v>
      </c>
    </row>
    <row r="71" spans="2:15">
      <c r="B71" t="s">
        <v>22</v>
      </c>
      <c r="C71">
        <v>-4838.27582334416</v>
      </c>
      <c r="D71">
        <v>-1665.4441140143799</v>
      </c>
      <c r="E71">
        <v>-3172.7736058537498</v>
      </c>
      <c r="F71">
        <f t="shared" si="21"/>
        <v>-5.8103476030737511E-2</v>
      </c>
      <c r="G71">
        <f t="shared" si="22"/>
        <v>-36.460512244048097</v>
      </c>
      <c r="H71">
        <f t="shared" si="23"/>
        <v>21.892366088564703</v>
      </c>
      <c r="K71">
        <v>895.1</v>
      </c>
      <c r="L71">
        <v>660.39</v>
      </c>
      <c r="M71">
        <v>208.31</v>
      </c>
      <c r="N71">
        <f t="shared" si="24"/>
        <v>26.399999999999977</v>
      </c>
      <c r="O71">
        <f t="shared" si="25"/>
        <v>-10.06051224404812</v>
      </c>
    </row>
    <row r="72" spans="2:15">
      <c r="B72" t="s">
        <v>30</v>
      </c>
      <c r="C72">
        <v>-5293.9473227689396</v>
      </c>
      <c r="D72">
        <v>-2121.0657398900198</v>
      </c>
      <c r="E72">
        <v>-3172.8388739587199</v>
      </c>
      <c r="F72">
        <f t="shared" si="21"/>
        <v>-4.2708920200311695E-2</v>
      </c>
      <c r="G72">
        <f t="shared" si="22"/>
        <v>-26.800274514897591</v>
      </c>
      <c r="H72">
        <f t="shared" si="23"/>
        <v>12.635287068606946</v>
      </c>
      <c r="K72">
        <v>915.72</v>
      </c>
      <c r="L72">
        <v>687.8</v>
      </c>
      <c r="M72">
        <v>201.99</v>
      </c>
      <c r="N72">
        <f t="shared" si="24"/>
        <v>25.930000000000064</v>
      </c>
      <c r="O72">
        <f t="shared" si="25"/>
        <v>-0.8702745148975275</v>
      </c>
    </row>
    <row r="73" spans="2:15">
      <c r="B73" t="s">
        <v>64</v>
      </c>
      <c r="C73">
        <v>-4844.2516562942701</v>
      </c>
      <c r="D73">
        <v>-1671.4496819527999</v>
      </c>
      <c r="E73">
        <v>-3172.7376919990302</v>
      </c>
      <c r="F73">
        <f t="shared" si="21"/>
        <v>-6.4282342439582862E-2</v>
      </c>
      <c r="G73">
        <f t="shared" si="22"/>
        <v>-40.337812704262639</v>
      </c>
      <c r="H73">
        <f t="shared" si="23"/>
        <v>24.133429285848962</v>
      </c>
      <c r="K73">
        <v>894.35</v>
      </c>
      <c r="L73">
        <v>693.07</v>
      </c>
      <c r="M73">
        <v>179.14</v>
      </c>
      <c r="N73">
        <f t="shared" si="24"/>
        <v>22.139999999999986</v>
      </c>
      <c r="O73">
        <f t="shared" si="25"/>
        <v>-18.197812704262653</v>
      </c>
    </row>
    <row r="74" spans="2:15">
      <c r="B74" t="s">
        <v>57</v>
      </c>
      <c r="C74">
        <v>-4719.2447427942398</v>
      </c>
      <c r="D74">
        <v>-1546.3312725892799</v>
      </c>
      <c r="E74">
        <v>-3172.8480652001199</v>
      </c>
      <c r="F74">
        <f t="shared" si="21"/>
        <v>-6.5405004839703906E-2</v>
      </c>
      <c r="G74">
        <f t="shared" si="22"/>
        <v>-41.042294586962598</v>
      </c>
      <c r="H74">
        <f t="shared" si="23"/>
        <v>26.541721890057005</v>
      </c>
      <c r="K74">
        <v>905.09</v>
      </c>
      <c r="L74">
        <v>694.97</v>
      </c>
      <c r="M74">
        <v>188.56</v>
      </c>
      <c r="N74">
        <f t="shared" si="24"/>
        <v>21.560000000000059</v>
      </c>
      <c r="O74">
        <f t="shared" si="25"/>
        <v>-19.482294586962539</v>
      </c>
    </row>
    <row r="75" spans="2:15">
      <c r="B75" t="s">
        <v>127</v>
      </c>
      <c r="C75">
        <v>-4323.6370558688604</v>
      </c>
      <c r="D75">
        <v>-1150.79124455394</v>
      </c>
      <c r="E75">
        <v>-3172.78020604825</v>
      </c>
      <c r="F75">
        <f t="shared" si="21"/>
        <v>-6.5605266669990669E-2</v>
      </c>
      <c r="G75">
        <f t="shared" si="22"/>
        <v>-41.167960888085844</v>
      </c>
      <c r="H75">
        <f t="shared" si="23"/>
        <v>35.773613227343432</v>
      </c>
      <c r="K75">
        <v>928.06</v>
      </c>
      <c r="L75">
        <v>690</v>
      </c>
      <c r="M75">
        <v>205.3</v>
      </c>
      <c r="N75">
        <f t="shared" si="24"/>
        <v>32.759999999999991</v>
      </c>
      <c r="O75">
        <f t="shared" si="25"/>
        <v>-8.407960888085853</v>
      </c>
    </row>
    <row r="76" spans="2:15">
      <c r="B76" t="s">
        <v>86</v>
      </c>
      <c r="C76">
        <v>-4366.5937678372502</v>
      </c>
      <c r="D76">
        <v>-1194.23773201104</v>
      </c>
      <c r="E76">
        <v>-3172.3275286522398</v>
      </c>
      <c r="F76">
        <f t="shared" si="21"/>
        <v>-2.8507173970865551E-2</v>
      </c>
      <c r="G76">
        <f t="shared" si="22"/>
        <v>-17.888536738457841</v>
      </c>
      <c r="H76">
        <f t="shared" si="23"/>
        <v>14.979041658928654</v>
      </c>
      <c r="K76">
        <v>883</v>
      </c>
      <c r="L76">
        <v>672.05</v>
      </c>
      <c r="M76">
        <v>194.29</v>
      </c>
      <c r="N76">
        <f t="shared" si="24"/>
        <v>16.660000000000082</v>
      </c>
      <c r="O76">
        <f t="shared" si="25"/>
        <v>-1.228536738457759</v>
      </c>
    </row>
    <row r="77" spans="2:15">
      <c r="B77" t="s">
        <v>76</v>
      </c>
      <c r="C77">
        <v>-4549.9153169492201</v>
      </c>
      <c r="D77">
        <v>-1377.1166548413601</v>
      </c>
      <c r="E77">
        <v>-3172.76231256968</v>
      </c>
      <c r="F77">
        <f t="shared" si="21"/>
        <v>-3.6349538179820229E-2</v>
      </c>
      <c r="G77">
        <f t="shared" si="22"/>
        <v>-22.809698703218992</v>
      </c>
      <c r="H77">
        <f t="shared" si="23"/>
        <v>16.563374368489214</v>
      </c>
      <c r="K77">
        <v>944.3</v>
      </c>
      <c r="L77">
        <v>684.39</v>
      </c>
      <c r="M77">
        <v>221.76</v>
      </c>
      <c r="N77">
        <f t="shared" si="24"/>
        <v>38.149999999999977</v>
      </c>
      <c r="O77">
        <f t="shared" si="25"/>
        <v>15.340301296780986</v>
      </c>
    </row>
    <row r="78" spans="2:15">
      <c r="B78" t="s">
        <v>16</v>
      </c>
      <c r="C78">
        <v>-4559.6720348972904</v>
      </c>
      <c r="D78">
        <v>-1386.87632323203</v>
      </c>
      <c r="E78">
        <v>-3172.7569479246599</v>
      </c>
      <c r="F78">
        <f t="shared" si="21"/>
        <v>-3.8763740600188612E-2</v>
      </c>
      <c r="G78">
        <f t="shared" si="22"/>
        <v>-24.324634864024354</v>
      </c>
      <c r="H78">
        <f t="shared" si="23"/>
        <v>17.539152162708557</v>
      </c>
      <c r="K78">
        <v>881.64</v>
      </c>
      <c r="L78">
        <v>673.03</v>
      </c>
      <c r="M78">
        <v>185.41</v>
      </c>
      <c r="N78">
        <f t="shared" si="24"/>
        <v>23.200000000000045</v>
      </c>
      <c r="O78">
        <f t="shared" si="25"/>
        <v>-1.1246348640243085</v>
      </c>
    </row>
    <row r="79" spans="2:15">
      <c r="B79" t="s">
        <v>33</v>
      </c>
      <c r="C79">
        <v>-4965.1248275654398</v>
      </c>
      <c r="D79">
        <v>-1792.21231152717</v>
      </c>
      <c r="E79">
        <v>-3172.8539302184299</v>
      </c>
      <c r="F79">
        <f t="shared" si="21"/>
        <v>-5.8585819840118347E-2</v>
      </c>
      <c r="G79">
        <f t="shared" si="22"/>
        <v>-36.763187807872661</v>
      </c>
      <c r="K79">
        <v>871.15</v>
      </c>
      <c r="L79">
        <v>693.72</v>
      </c>
      <c r="M79">
        <v>163.06</v>
      </c>
      <c r="N79">
        <f t="shared" si="24"/>
        <v>14.370000000000005</v>
      </c>
      <c r="O79">
        <f t="shared" si="25"/>
        <v>-22.393187807872657</v>
      </c>
    </row>
    <row r="80" spans="2:15">
      <c r="B80" t="s">
        <v>259</v>
      </c>
      <c r="C80" s="4">
        <v>-4714.4492157143604</v>
      </c>
      <c r="D80">
        <v>-1541.56544291418</v>
      </c>
      <c r="E80">
        <v>-3172.82591970061</v>
      </c>
      <c r="F80">
        <f t="shared" si="21"/>
        <v>-5.7853099570820632E-2</v>
      </c>
      <c r="G80">
        <f t="shared" si="22"/>
        <v>-36.303398511685657</v>
      </c>
      <c r="H80">
        <f>1000*G80/D80</f>
        <v>23.549696627252878</v>
      </c>
      <c r="K80">
        <v>891.58</v>
      </c>
      <c r="L80">
        <v>687.58</v>
      </c>
      <c r="M80">
        <v>176.02</v>
      </c>
      <c r="N80" s="2">
        <f t="shared" si="24"/>
        <v>27.980000000000018</v>
      </c>
      <c r="O80" s="2">
        <f t="shared" si="25"/>
        <v>-8.3233985116856388</v>
      </c>
    </row>
    <row r="122" spans="12:14">
      <c r="L122" t="s">
        <v>87</v>
      </c>
      <c r="M122" t="s">
        <v>12</v>
      </c>
    </row>
    <row r="123" spans="12:14">
      <c r="L123">
        <v>-33.3297944030124</v>
      </c>
      <c r="M123" s="1">
        <v>-27.219896601091701</v>
      </c>
      <c r="N123" t="s">
        <v>52</v>
      </c>
    </row>
    <row r="124" spans="12:14">
      <c r="L124">
        <v>-41.959457305083099</v>
      </c>
      <c r="M124" s="1">
        <v>-19.9421736735131</v>
      </c>
      <c r="N124" t="s">
        <v>88</v>
      </c>
    </row>
    <row r="125" spans="12:14">
      <c r="L125">
        <v>-41.042294586962598</v>
      </c>
      <c r="M125">
        <v>-24.447330200105799</v>
      </c>
      <c r="N125" t="s">
        <v>57</v>
      </c>
    </row>
    <row r="126" spans="12:14">
      <c r="L126">
        <v>-37.3206476425174</v>
      </c>
      <c r="M126">
        <v>-30.790320136742199</v>
      </c>
      <c r="N126" t="s">
        <v>24</v>
      </c>
    </row>
    <row r="127" spans="12:14">
      <c r="L127">
        <v>-36.460512244048097</v>
      </c>
      <c r="M127">
        <v>-28.962594010414001</v>
      </c>
      <c r="N127" t="s">
        <v>22</v>
      </c>
    </row>
    <row r="129" spans="12:14">
      <c r="L129">
        <v>-205</v>
      </c>
      <c r="M129">
        <v>-177</v>
      </c>
      <c r="N129" t="s">
        <v>89</v>
      </c>
    </row>
    <row r="130" spans="12:14">
      <c r="L130">
        <v>-195</v>
      </c>
      <c r="M130">
        <v>-165</v>
      </c>
      <c r="N130" t="s">
        <v>88</v>
      </c>
    </row>
    <row r="131" spans="12:14">
      <c r="L131">
        <v>-203</v>
      </c>
      <c r="M131">
        <v>-180</v>
      </c>
      <c r="N131" t="s">
        <v>57</v>
      </c>
    </row>
    <row r="132" spans="12:14">
      <c r="L132">
        <v>-202</v>
      </c>
      <c r="M132">
        <v>-164</v>
      </c>
      <c r="N132" t="s">
        <v>24</v>
      </c>
    </row>
    <row r="133" spans="12:14">
      <c r="L133">
        <v>-247</v>
      </c>
      <c r="M133">
        <v>-149</v>
      </c>
      <c r="N133" t="s">
        <v>22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S149"/>
  <sheetViews>
    <sheetView tabSelected="1" topLeftCell="A40" zoomScaleNormal="100" workbookViewId="0">
      <selection activeCell="B46" sqref="B46"/>
    </sheetView>
  </sheetViews>
  <sheetFormatPr defaultRowHeight="15"/>
  <cols>
    <col min="1" max="2" width="8.5703125" customWidth="1"/>
    <col min="3" max="3" width="31.42578125" customWidth="1"/>
    <col min="4" max="4" width="15.28515625" customWidth="1"/>
    <col min="5" max="5" width="11.85546875" customWidth="1"/>
    <col min="6" max="6" width="12" customWidth="1"/>
    <col min="7" max="9" width="11.85546875" customWidth="1"/>
    <col min="10" max="10" width="11.28515625" customWidth="1"/>
    <col min="11" max="11" width="13.7109375" customWidth="1"/>
    <col min="12" max="14" width="8.5703125" customWidth="1"/>
    <col min="15" max="15" width="10.7109375" customWidth="1"/>
    <col min="16" max="1025" width="8.5703125" customWidth="1"/>
  </cols>
  <sheetData>
    <row r="2" spans="2:12">
      <c r="B2" s="15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2:12" ht="15.75" customHeight="1">
      <c r="B3" s="15"/>
      <c r="C3" s="23"/>
      <c r="D3" s="45"/>
      <c r="E3" s="45"/>
      <c r="F3" s="45"/>
      <c r="G3" s="45"/>
      <c r="H3" s="46"/>
      <c r="I3" s="46"/>
      <c r="J3" s="46"/>
      <c r="K3" s="46"/>
      <c r="L3" s="22"/>
    </row>
    <row r="4" spans="2:12">
      <c r="B4" s="15"/>
      <c r="C4" s="23"/>
      <c r="D4" s="24"/>
      <c r="E4" s="23"/>
      <c r="F4" s="23"/>
      <c r="G4" s="23"/>
      <c r="H4" s="24"/>
      <c r="I4" s="23"/>
      <c r="J4" s="23"/>
      <c r="K4" s="23"/>
      <c r="L4" s="22"/>
    </row>
    <row r="5" spans="2:12">
      <c r="B5" s="15"/>
      <c r="C5" s="25"/>
      <c r="D5" s="25"/>
      <c r="E5" s="25"/>
      <c r="F5" s="25"/>
      <c r="G5" s="25"/>
      <c r="H5" s="25"/>
      <c r="I5" s="25"/>
      <c r="J5" s="25"/>
      <c r="K5" s="25"/>
      <c r="L5" s="22"/>
    </row>
    <row r="6" spans="2:12">
      <c r="B6" s="15"/>
      <c r="C6" s="16"/>
      <c r="D6" s="16"/>
      <c r="E6" s="16"/>
      <c r="F6" s="16"/>
      <c r="G6" s="16"/>
      <c r="H6" s="16"/>
      <c r="I6" s="16"/>
      <c r="J6" s="16"/>
      <c r="K6" s="16"/>
      <c r="L6" s="15"/>
    </row>
    <row r="7" spans="2:12">
      <c r="B7" s="15"/>
      <c r="C7" s="16"/>
      <c r="D7" s="16"/>
      <c r="E7" s="16"/>
      <c r="F7" s="16"/>
      <c r="G7" s="16"/>
      <c r="H7" s="16"/>
      <c r="I7" s="17"/>
      <c r="J7" s="17"/>
      <c r="K7" s="17"/>
      <c r="L7" s="15"/>
    </row>
    <row r="8" spans="2:12">
      <c r="B8" s="15"/>
      <c r="C8" s="16"/>
      <c r="D8" s="16"/>
      <c r="E8" s="16"/>
      <c r="F8" s="16"/>
      <c r="G8" s="16"/>
      <c r="H8" s="16"/>
      <c r="I8" s="16"/>
      <c r="J8" s="17"/>
      <c r="K8" s="17"/>
      <c r="L8" s="15"/>
    </row>
    <row r="9" spans="2:12">
      <c r="B9" s="15"/>
      <c r="C9" s="16"/>
      <c r="D9" s="16"/>
      <c r="E9" s="16"/>
      <c r="F9" s="16"/>
      <c r="G9" s="16"/>
      <c r="H9" s="16"/>
      <c r="I9" s="16"/>
      <c r="J9" s="16"/>
      <c r="K9" s="16"/>
      <c r="L9" s="15"/>
    </row>
    <row r="10" spans="2:12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5"/>
    </row>
    <row r="11" spans="2:12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5"/>
    </row>
    <row r="12" spans="2:12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5"/>
    </row>
    <row r="13" spans="2:12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5"/>
    </row>
    <row r="14" spans="2:12">
      <c r="B14" s="15"/>
      <c r="C14" s="16"/>
      <c r="D14" s="16"/>
      <c r="E14" s="16"/>
      <c r="F14" s="16"/>
      <c r="G14" s="16"/>
      <c r="H14" s="16"/>
      <c r="I14" s="16"/>
      <c r="J14" s="16"/>
      <c r="K14" s="16"/>
      <c r="L14" s="15"/>
    </row>
    <row r="15" spans="2:12">
      <c r="B15" s="15"/>
      <c r="C15" s="16"/>
      <c r="D15" s="16"/>
      <c r="E15" s="16"/>
      <c r="F15" s="16"/>
      <c r="G15" s="16"/>
      <c r="H15" s="16"/>
      <c r="I15" s="18"/>
      <c r="J15" s="18"/>
      <c r="K15" s="18"/>
      <c r="L15" s="15"/>
    </row>
    <row r="16" spans="2:12">
      <c r="B16" s="15"/>
      <c r="C16" s="16"/>
      <c r="D16" s="16"/>
      <c r="E16" s="16"/>
      <c r="F16" s="16"/>
      <c r="G16" s="16"/>
      <c r="H16" s="19"/>
      <c r="I16" s="19"/>
      <c r="J16" s="19"/>
      <c r="K16" s="19"/>
      <c r="L16" s="15"/>
    </row>
    <row r="17" spans="2:12">
      <c r="B17" s="15"/>
      <c r="C17" s="16"/>
      <c r="D17" s="16"/>
      <c r="E17" s="16"/>
      <c r="F17" s="16"/>
      <c r="G17" s="16"/>
      <c r="H17" s="19"/>
      <c r="I17" s="19"/>
      <c r="J17" s="19"/>
      <c r="K17" s="19"/>
      <c r="L17" s="15"/>
    </row>
    <row r="18" spans="2:12" ht="15.75">
      <c r="B18" s="15"/>
      <c r="C18" s="20"/>
      <c r="D18" s="21"/>
      <c r="E18" s="21"/>
      <c r="F18" s="21"/>
      <c r="G18" s="21"/>
      <c r="H18" s="21"/>
      <c r="I18" s="21"/>
      <c r="J18" s="21"/>
      <c r="K18" s="21"/>
      <c r="L18" s="15"/>
    </row>
    <row r="19" spans="2:12">
      <c r="B19" s="15"/>
      <c r="C19" s="18"/>
      <c r="D19" s="16"/>
      <c r="E19" s="16"/>
      <c r="F19" s="17"/>
      <c r="G19" s="17"/>
      <c r="H19" s="19"/>
      <c r="I19" s="19"/>
      <c r="J19" s="19"/>
      <c r="K19" s="19"/>
      <c r="L19" s="15"/>
    </row>
    <row r="20" spans="2:12">
      <c r="B20" s="15"/>
      <c r="C20" s="18"/>
      <c r="D20" s="16"/>
      <c r="E20" s="16"/>
      <c r="F20" s="16"/>
      <c r="G20" s="16"/>
      <c r="H20" s="16"/>
      <c r="I20" s="19"/>
      <c r="J20" s="19"/>
      <c r="K20" s="19"/>
      <c r="L20" s="15"/>
    </row>
    <row r="21" spans="2:12">
      <c r="B21" s="15"/>
      <c r="C21" s="18"/>
      <c r="D21" s="16"/>
      <c r="E21" s="16"/>
      <c r="F21" s="16"/>
      <c r="G21" s="16"/>
      <c r="H21" s="16"/>
      <c r="I21" s="19"/>
      <c r="J21" s="19"/>
      <c r="K21" s="19"/>
      <c r="L21" s="15"/>
    </row>
    <row r="22" spans="2:12">
      <c r="B22" s="15"/>
      <c r="C22" s="18"/>
      <c r="D22" s="16"/>
      <c r="E22" s="16"/>
      <c r="F22" s="16"/>
      <c r="G22" s="16"/>
      <c r="H22" s="16"/>
      <c r="I22" s="19"/>
      <c r="J22" s="19"/>
      <c r="K22" s="19"/>
      <c r="L22" s="15"/>
    </row>
    <row r="23" spans="2:12">
      <c r="B23" s="15"/>
      <c r="C23" s="18"/>
      <c r="D23" s="16"/>
      <c r="E23" s="16"/>
      <c r="F23" s="16"/>
      <c r="G23" s="16"/>
      <c r="H23" s="16"/>
      <c r="I23" s="19"/>
      <c r="J23" s="19"/>
      <c r="K23" s="19"/>
      <c r="L23" s="15"/>
    </row>
    <row r="24" spans="2:12">
      <c r="B24" s="15"/>
      <c r="C24" s="18"/>
      <c r="D24" s="16"/>
      <c r="E24" s="16"/>
      <c r="F24" s="16"/>
      <c r="G24" s="16"/>
      <c r="H24" s="16"/>
      <c r="I24" s="19"/>
      <c r="J24" s="19"/>
      <c r="K24" s="19"/>
      <c r="L24" s="15"/>
    </row>
    <row r="25" spans="2:12" ht="23.25">
      <c r="B25" s="22"/>
      <c r="C25" s="34" t="s">
        <v>211</v>
      </c>
      <c r="D25" s="25"/>
      <c r="E25" s="25"/>
      <c r="F25" s="16"/>
      <c r="G25" s="16"/>
      <c r="H25" s="16"/>
      <c r="I25" s="19"/>
      <c r="J25" s="19"/>
      <c r="K25" s="19"/>
      <c r="L25" s="15"/>
    </row>
    <row r="26" spans="2:12" ht="15" customHeight="1">
      <c r="B26" s="22"/>
      <c r="C26" s="47" t="s">
        <v>72</v>
      </c>
      <c r="D26" s="48"/>
      <c r="E26" s="49"/>
      <c r="F26" s="49"/>
      <c r="G26" s="49"/>
      <c r="H26" s="48"/>
      <c r="I26" s="46"/>
      <c r="J26" s="46"/>
      <c r="K26" s="46"/>
      <c r="L26" s="15"/>
    </row>
    <row r="27" spans="2:12">
      <c r="B27" s="22"/>
      <c r="C27" s="47"/>
      <c r="D27" s="48"/>
      <c r="E27" s="49"/>
      <c r="F27" s="49"/>
      <c r="G27" s="49"/>
      <c r="H27" s="48"/>
      <c r="I27" s="46"/>
      <c r="J27" s="46"/>
      <c r="K27" s="46"/>
      <c r="L27" s="15" t="s">
        <v>202</v>
      </c>
    </row>
    <row r="28" spans="2:12">
      <c r="C28" s="25"/>
      <c r="D28" s="23"/>
      <c r="E28" t="s">
        <v>6</v>
      </c>
      <c r="F28" t="s">
        <v>7</v>
      </c>
      <c r="G28" t="s">
        <v>108</v>
      </c>
      <c r="H28" t="s">
        <v>9</v>
      </c>
      <c r="I28" t="s">
        <v>185</v>
      </c>
      <c r="J28" t="s">
        <v>101</v>
      </c>
      <c r="K28" s="16" t="s">
        <v>186</v>
      </c>
    </row>
    <row r="29" spans="2:12">
      <c r="C29" s="27" t="s">
        <v>143</v>
      </c>
      <c r="D29" s="27" t="s">
        <v>144</v>
      </c>
      <c r="E29" s="27">
        <v>-4921.3033863999999</v>
      </c>
      <c r="F29" s="27">
        <v>-1748.3458897400001</v>
      </c>
      <c r="G29" s="27">
        <v>-3172.8872994100002</v>
      </c>
      <c r="H29" s="27">
        <f t="shared" ref="H29:H49" si="0">E29-(F29+G29)</f>
        <v>-7.0197250000092026E-2</v>
      </c>
      <c r="I29" s="27">
        <f t="shared" ref="I29:I49" si="1">627.51*H29</f>
        <v>-44.04947634755775</v>
      </c>
      <c r="J29">
        <v>36</v>
      </c>
      <c r="K29">
        <f t="shared" ref="K29:K49" si="2">I29/J29</f>
        <v>-1.2235965652099374</v>
      </c>
    </row>
    <row r="30" spans="2:12">
      <c r="C30" s="27" t="s">
        <v>145</v>
      </c>
      <c r="D30" s="27" t="s">
        <v>146</v>
      </c>
      <c r="E30" s="27">
        <v>-4924.9400170099998</v>
      </c>
      <c r="F30" s="27">
        <v>-1752.0413373870001</v>
      </c>
      <c r="G30" s="27">
        <v>-3172.8872994100002</v>
      </c>
      <c r="H30" s="27">
        <f t="shared" si="0"/>
        <v>-1.1380212999938522E-2</v>
      </c>
      <c r="I30" s="27">
        <f t="shared" si="1"/>
        <v>-7.1411974595914218</v>
      </c>
      <c r="J30">
        <v>35</v>
      </c>
      <c r="K30">
        <f t="shared" si="2"/>
        <v>-0.20403421313118347</v>
      </c>
    </row>
    <row r="31" spans="2:12">
      <c r="C31" s="27" t="s">
        <v>147</v>
      </c>
      <c r="D31" s="27" t="s">
        <v>148</v>
      </c>
      <c r="E31" s="27">
        <v>-4503.9223613000004</v>
      </c>
      <c r="F31" s="27">
        <v>-1330.9967328</v>
      </c>
      <c r="G31" s="27">
        <v>-3172.8872994100002</v>
      </c>
      <c r="H31" s="27">
        <f t="shared" si="0"/>
        <v>-3.8329089999933785E-2</v>
      </c>
      <c r="I31" s="27">
        <f t="shared" si="1"/>
        <v>-24.051887265858451</v>
      </c>
      <c r="J31">
        <v>30</v>
      </c>
      <c r="K31">
        <f t="shared" si="2"/>
        <v>-0.80172957552861501</v>
      </c>
    </row>
    <row r="32" spans="2:12">
      <c r="C32" s="27" t="s">
        <v>149</v>
      </c>
      <c r="D32" s="27" t="s">
        <v>150</v>
      </c>
      <c r="E32" s="27">
        <v>-4651.5078304799999</v>
      </c>
      <c r="F32" s="27">
        <v>-1478.5981252449999</v>
      </c>
      <c r="G32" s="27">
        <v>-3172.8872994100002</v>
      </c>
      <c r="H32" s="27">
        <f t="shared" si="0"/>
        <v>-2.2405824999623292E-2</v>
      </c>
      <c r="I32" s="27">
        <f t="shared" si="1"/>
        <v>-14.059879245513612</v>
      </c>
      <c r="J32">
        <v>33</v>
      </c>
      <c r="K32">
        <f t="shared" si="2"/>
        <v>-0.42605694683374579</v>
      </c>
    </row>
    <row r="33" spans="3:12">
      <c r="C33" s="31" t="s">
        <v>151</v>
      </c>
      <c r="D33" s="31" t="s">
        <v>152</v>
      </c>
      <c r="E33" s="31">
        <v>-4513.1260963249997</v>
      </c>
      <c r="F33" s="31">
        <v>-1340.1766322999999</v>
      </c>
      <c r="G33" s="31">
        <v>-3172.8872994100002</v>
      </c>
      <c r="H33" s="31">
        <f t="shared" si="0"/>
        <v>-6.2164614999346668E-2</v>
      </c>
      <c r="I33" s="31">
        <f t="shared" si="1"/>
        <v>-39.008917558240029</v>
      </c>
      <c r="J33" s="32">
        <v>29</v>
      </c>
      <c r="K33" s="32">
        <f t="shared" si="2"/>
        <v>-1.3451350882151734</v>
      </c>
      <c r="L33" s="32" t="s">
        <v>208</v>
      </c>
    </row>
    <row r="34" spans="3:12">
      <c r="C34" s="27" t="s">
        <v>153</v>
      </c>
      <c r="D34" s="27" t="s">
        <v>154</v>
      </c>
      <c r="E34" s="27">
        <v>-4757.7637372299996</v>
      </c>
      <c r="F34" s="27">
        <v>-1584.8363865470001</v>
      </c>
      <c r="G34" s="27">
        <v>-3172.8872994100002</v>
      </c>
      <c r="H34" s="27">
        <f t="shared" si="0"/>
        <v>-4.0051272999335197E-2</v>
      </c>
      <c r="I34" s="27">
        <f t="shared" si="1"/>
        <v>-25.132574319812829</v>
      </c>
      <c r="J34">
        <v>25</v>
      </c>
      <c r="K34">
        <f t="shared" si="2"/>
        <v>-1.0053029727925131</v>
      </c>
    </row>
    <row r="35" spans="3:12">
      <c r="C35" s="31" t="s">
        <v>155</v>
      </c>
      <c r="D35" s="31" t="s">
        <v>156</v>
      </c>
      <c r="E35" s="31">
        <v>-4040.6924994999999</v>
      </c>
      <c r="F35" s="31">
        <v>-867.76440839999998</v>
      </c>
      <c r="G35" s="31">
        <v>-3172.8872994100002</v>
      </c>
      <c r="H35" s="31">
        <f t="shared" si="0"/>
        <v>-4.0791689999878145E-2</v>
      </c>
      <c r="I35" s="31">
        <f t="shared" si="1"/>
        <v>-25.597193391823534</v>
      </c>
      <c r="J35" s="32">
        <v>19</v>
      </c>
      <c r="K35" s="32">
        <f t="shared" si="2"/>
        <v>-1.3472207048328175</v>
      </c>
      <c r="L35" s="32" t="s">
        <v>208</v>
      </c>
    </row>
    <row r="36" spans="3:12">
      <c r="C36" s="27" t="s">
        <v>157</v>
      </c>
      <c r="D36" s="27" t="s">
        <v>158</v>
      </c>
      <c r="E36" s="27">
        <v>-4427.3819278499996</v>
      </c>
      <c r="F36" s="27">
        <v>-1254.4580628000001</v>
      </c>
      <c r="G36" s="27">
        <v>-3172.8872994100002</v>
      </c>
      <c r="H36" s="27">
        <f t="shared" si="0"/>
        <v>-3.6565639999025734E-2</v>
      </c>
      <c r="I36" s="27">
        <f t="shared" si="1"/>
        <v>-22.945304755788637</v>
      </c>
      <c r="J36">
        <v>26</v>
      </c>
      <c r="K36">
        <f t="shared" si="2"/>
        <v>-0.88251172137648604</v>
      </c>
    </row>
    <row r="37" spans="3:12">
      <c r="C37" s="27" t="s">
        <v>159</v>
      </c>
      <c r="D37" s="27" t="s">
        <v>160</v>
      </c>
      <c r="E37" s="27">
        <v>-4411.0144582499997</v>
      </c>
      <c r="F37" s="27">
        <v>-1238.1255055399999</v>
      </c>
      <c r="G37" s="27">
        <v>-3172.8872994100002</v>
      </c>
      <c r="H37" s="27">
        <f t="shared" si="0"/>
        <v>-1.6532999998162268E-3</v>
      </c>
      <c r="I37" s="27">
        <f t="shared" si="1"/>
        <v>-1.0374622828846805</v>
      </c>
      <c r="J37">
        <v>27</v>
      </c>
      <c r="K37">
        <f t="shared" si="2"/>
        <v>-3.8424528995728909E-2</v>
      </c>
    </row>
    <row r="38" spans="3:12">
      <c r="C38" s="27" t="s">
        <v>161</v>
      </c>
      <c r="D38" s="27" t="s">
        <v>162</v>
      </c>
      <c r="E38" s="27">
        <v>-5167.7785983499998</v>
      </c>
      <c r="F38" s="27">
        <v>-1994.8377412</v>
      </c>
      <c r="G38" s="27">
        <v>-3172.8872994100002</v>
      </c>
      <c r="H38" s="27">
        <f t="shared" si="0"/>
        <v>-5.3557739999632759E-2</v>
      </c>
      <c r="I38" s="27">
        <f t="shared" si="1"/>
        <v>-33.60801742716955</v>
      </c>
      <c r="J38">
        <v>33</v>
      </c>
      <c r="K38">
        <f t="shared" si="2"/>
        <v>-1.0184247705202893</v>
      </c>
    </row>
    <row r="39" spans="3:12">
      <c r="C39" s="27" t="s">
        <v>163</v>
      </c>
      <c r="D39" s="27" t="s">
        <v>164</v>
      </c>
      <c r="E39" s="27">
        <v>-4547.1409934399999</v>
      </c>
      <c r="F39" s="27">
        <v>-1374.2246261</v>
      </c>
      <c r="G39" s="27">
        <v>-3172.8872994100002</v>
      </c>
      <c r="H39" s="27">
        <f t="shared" si="0"/>
        <v>-2.9067929999655462E-2</v>
      </c>
      <c r="I39" s="27">
        <f t="shared" si="1"/>
        <v>-18.2404167540838</v>
      </c>
      <c r="J39">
        <v>19</v>
      </c>
      <c r="K39">
        <f t="shared" si="2"/>
        <v>-0.96002193442546313</v>
      </c>
    </row>
    <row r="40" spans="3:12">
      <c r="C40" s="27" t="s">
        <v>165</v>
      </c>
      <c r="D40" s="27" t="s">
        <v>166</v>
      </c>
      <c r="E40" s="27">
        <v>-4923.8984356999999</v>
      </c>
      <c r="F40" s="27">
        <v>-1750.9815401999999</v>
      </c>
      <c r="G40" s="27">
        <v>-3172.8872994100002</v>
      </c>
      <c r="H40" s="27">
        <f t="shared" si="0"/>
        <v>-2.959608999935881E-2</v>
      </c>
      <c r="I40" s="27">
        <f t="shared" si="1"/>
        <v>-18.571842435497647</v>
      </c>
      <c r="J40">
        <v>28</v>
      </c>
      <c r="K40">
        <f t="shared" si="2"/>
        <v>-0.66328008698205887</v>
      </c>
    </row>
    <row r="41" spans="3:12">
      <c r="C41" s="27" t="s">
        <v>167</v>
      </c>
      <c r="D41" s="27" t="s">
        <v>168</v>
      </c>
      <c r="E41" s="27">
        <v>-4693.8185850999998</v>
      </c>
      <c r="F41" s="27">
        <v>-1520.869978859</v>
      </c>
      <c r="G41" s="27">
        <v>-3172.8872994100002</v>
      </c>
      <c r="H41" s="27">
        <f t="shared" si="0"/>
        <v>-6.1306830999455997E-2</v>
      </c>
      <c r="I41" s="27">
        <f t="shared" si="1"/>
        <v>-38.470649520468633</v>
      </c>
      <c r="J41">
        <v>32</v>
      </c>
      <c r="K41">
        <f t="shared" si="2"/>
        <v>-1.2022077975146448</v>
      </c>
    </row>
    <row r="42" spans="3:12">
      <c r="C42" t="s">
        <v>169</v>
      </c>
      <c r="D42" t="s">
        <v>170</v>
      </c>
      <c r="E42">
        <v>-4989.7094436460002</v>
      </c>
      <c r="F42">
        <v>-1816.7918359499999</v>
      </c>
      <c r="G42">
        <v>-3172.8872994100002</v>
      </c>
      <c r="H42">
        <f t="shared" si="0"/>
        <v>-3.0308286000035878E-2</v>
      </c>
      <c r="I42">
        <f t="shared" si="1"/>
        <v>-19.018752547882514</v>
      </c>
      <c r="J42">
        <v>29</v>
      </c>
      <c r="K42">
        <f t="shared" si="2"/>
        <v>-0.65581905337525914</v>
      </c>
    </row>
    <row r="43" spans="3:12">
      <c r="C43" t="s">
        <v>171</v>
      </c>
      <c r="D43" t="s">
        <v>172</v>
      </c>
      <c r="E43">
        <v>-4426.6919830999996</v>
      </c>
      <c r="F43">
        <v>-1253.7796149999999</v>
      </c>
      <c r="G43">
        <v>-3172.8872994100002</v>
      </c>
      <c r="H43">
        <f t="shared" si="0"/>
        <v>-2.5068689999898197E-2</v>
      </c>
      <c r="I43">
        <f t="shared" si="1"/>
        <v>-15.730853661836118</v>
      </c>
      <c r="J43">
        <v>25</v>
      </c>
      <c r="K43">
        <f t="shared" si="2"/>
        <v>-0.62923414647344478</v>
      </c>
    </row>
    <row r="44" spans="3:12">
      <c r="C44" t="s">
        <v>173</v>
      </c>
      <c r="D44" t="s">
        <v>174</v>
      </c>
      <c r="E44">
        <v>-5290.1625180999999</v>
      </c>
      <c r="F44">
        <v>-2117.24022896</v>
      </c>
      <c r="G44">
        <v>-3172.8872994100002</v>
      </c>
      <c r="H44">
        <f t="shared" si="0"/>
        <v>-3.4989730000233976E-2</v>
      </c>
      <c r="I44">
        <f t="shared" si="1"/>
        <v>-21.956405472446821</v>
      </c>
      <c r="J44">
        <v>33</v>
      </c>
      <c r="K44">
        <f t="shared" si="2"/>
        <v>-0.66534562037717637</v>
      </c>
    </row>
    <row r="45" spans="3:12">
      <c r="C45" t="s">
        <v>175</v>
      </c>
      <c r="D45" t="s">
        <v>176</v>
      </c>
      <c r="E45">
        <v>-4728.2627852599999</v>
      </c>
      <c r="F45">
        <v>-1555.34562594</v>
      </c>
      <c r="G45">
        <v>-3172.8872994100002</v>
      </c>
      <c r="H45">
        <f t="shared" si="0"/>
        <v>-2.9859909999686352E-2</v>
      </c>
      <c r="I45">
        <f t="shared" si="1"/>
        <v>-18.737392123903181</v>
      </c>
      <c r="J45">
        <v>30</v>
      </c>
      <c r="K45">
        <f t="shared" si="2"/>
        <v>-0.62457973746343931</v>
      </c>
    </row>
    <row r="46" spans="3:12">
      <c r="C46" t="s">
        <v>177</v>
      </c>
      <c r="D46" s="2" t="s">
        <v>178</v>
      </c>
      <c r="E46">
        <v>-5031.1026810000003</v>
      </c>
      <c r="F46">
        <v>-1858.1902177500001</v>
      </c>
      <c r="G46">
        <v>-3172.8872994100002</v>
      </c>
      <c r="H46">
        <f t="shared" si="0"/>
        <v>-2.5163840000459459E-2</v>
      </c>
      <c r="I46">
        <f t="shared" si="1"/>
        <v>-15.790561238688314</v>
      </c>
      <c r="J46">
        <v>31</v>
      </c>
      <c r="K46">
        <f t="shared" si="2"/>
        <v>-0.50937294318349402</v>
      </c>
    </row>
    <row r="47" spans="3:12">
      <c r="C47" t="s">
        <v>179</v>
      </c>
      <c r="D47" s="2" t="s">
        <v>180</v>
      </c>
      <c r="E47">
        <v>-6232.4411531597998</v>
      </c>
      <c r="F47">
        <v>-3059.5411985557498</v>
      </c>
      <c r="G47">
        <v>-3172.8872994100002</v>
      </c>
      <c r="H47">
        <f t="shared" si="0"/>
        <v>-1.2655194050239515E-2</v>
      </c>
      <c r="I47">
        <f t="shared" si="1"/>
        <v>-7.941260818465798</v>
      </c>
      <c r="J47">
        <v>40</v>
      </c>
      <c r="K47">
        <f t="shared" si="2"/>
        <v>-0.19853152046164496</v>
      </c>
    </row>
    <row r="48" spans="3:12">
      <c r="C48" t="s">
        <v>181</v>
      </c>
      <c r="D48" s="2" t="s">
        <v>182</v>
      </c>
      <c r="E48">
        <v>-4348.8565138757003</v>
      </c>
      <c r="F48">
        <v>-1175.96617391367</v>
      </c>
      <c r="G48">
        <v>-3172.8872994100002</v>
      </c>
      <c r="H48">
        <f t="shared" si="0"/>
        <v>-3.0405520301428623E-3</v>
      </c>
      <c r="I48">
        <f t="shared" si="1"/>
        <v>-1.9079768044349474</v>
      </c>
      <c r="J48">
        <v>28</v>
      </c>
      <c r="K48">
        <f t="shared" si="2"/>
        <v>-6.8142028729819545E-2</v>
      </c>
    </row>
    <row r="49" spans="3:12">
      <c r="C49" t="s">
        <v>183</v>
      </c>
      <c r="D49" s="2" t="s">
        <v>184</v>
      </c>
      <c r="E49">
        <v>-4272.1285830239303</v>
      </c>
      <c r="F49">
        <v>-1099.2403274204401</v>
      </c>
      <c r="G49">
        <v>-3172.8872994100002</v>
      </c>
      <c r="H49">
        <f t="shared" si="0"/>
        <v>-9.5619349031039746E-4</v>
      </c>
      <c r="I49">
        <f t="shared" si="1"/>
        <v>-0.6000209771046775</v>
      </c>
      <c r="J49">
        <v>24</v>
      </c>
      <c r="K49">
        <f t="shared" si="2"/>
        <v>-2.5000874046028229E-2</v>
      </c>
    </row>
    <row r="50" spans="3:12">
      <c r="C50" s="26" t="s">
        <v>187</v>
      </c>
      <c r="D50" s="26" t="s">
        <v>201</v>
      </c>
      <c r="E50" s="26">
        <v>-4380.1121328264298</v>
      </c>
      <c r="F50" s="26">
        <v>-1207.19281492083</v>
      </c>
      <c r="G50" s="27">
        <v>-3172.8872994100002</v>
      </c>
      <c r="H50" s="26">
        <f t="shared" ref="H50:H78" si="3">E50-(F50+G50)</f>
        <v>-3.2018495599913877E-2</v>
      </c>
      <c r="I50" s="26">
        <f t="shared" ref="I50:I78" si="4">627.51*H50</f>
        <v>-20.091926173901957</v>
      </c>
      <c r="J50">
        <v>26</v>
      </c>
      <c r="K50">
        <f t="shared" ref="K50:K78" si="5">I50/J50</f>
        <v>-0.77276639130392144</v>
      </c>
    </row>
    <row r="51" spans="3:12">
      <c r="C51" s="33" t="s">
        <v>188</v>
      </c>
      <c r="D51" s="33" t="s">
        <v>201</v>
      </c>
      <c r="E51" s="33">
        <v>-4277.8507627695899</v>
      </c>
      <c r="F51" s="33">
        <v>-1104.90177215524</v>
      </c>
      <c r="G51" s="33">
        <v>-3172.8872994100002</v>
      </c>
      <c r="H51" s="33">
        <f t="shared" si="3"/>
        <v>-6.1691204349699547E-2</v>
      </c>
      <c r="I51" s="33">
        <f t="shared" si="4"/>
        <v>-38.711847641479963</v>
      </c>
      <c r="J51" s="32">
        <v>26</v>
      </c>
      <c r="K51" s="32">
        <f t="shared" si="5"/>
        <v>-1.4889172169799987</v>
      </c>
      <c r="L51" s="32" t="s">
        <v>204</v>
      </c>
    </row>
    <row r="52" spans="3:12">
      <c r="C52" s="26" t="s">
        <v>92</v>
      </c>
      <c r="D52" s="26" t="s">
        <v>201</v>
      </c>
      <c r="E52" s="26">
        <v>-4829.6103069742103</v>
      </c>
      <c r="F52" s="26">
        <v>-1656.68057677351</v>
      </c>
      <c r="G52" s="27">
        <v>-3172.8872994100002</v>
      </c>
      <c r="H52" s="26">
        <f t="shared" si="3"/>
        <v>-4.2430790700564103E-2</v>
      </c>
      <c r="I52" s="26">
        <f t="shared" si="4"/>
        <v>-26.625745472510978</v>
      </c>
      <c r="J52">
        <v>28</v>
      </c>
      <c r="K52">
        <f t="shared" si="5"/>
        <v>-0.95091948116110636</v>
      </c>
    </row>
    <row r="53" spans="3:12">
      <c r="C53" s="26" t="s">
        <v>192</v>
      </c>
      <c r="D53" s="26" t="s">
        <v>201</v>
      </c>
      <c r="E53" s="26">
        <v>-4830.5895328144397</v>
      </c>
      <c r="F53" s="26">
        <v>-1657.6584513979201</v>
      </c>
      <c r="G53" s="26">
        <v>-3172.8872994100002</v>
      </c>
      <c r="H53" s="26">
        <f t="shared" si="3"/>
        <v>-4.3782006519904826E-2</v>
      </c>
      <c r="I53" s="26">
        <f t="shared" si="4"/>
        <v>-27.473646911305476</v>
      </c>
      <c r="J53">
        <v>29</v>
      </c>
      <c r="K53">
        <f t="shared" si="5"/>
        <v>-0.9473671348726026</v>
      </c>
    </row>
    <row r="54" spans="3:12">
      <c r="C54" s="26" t="s">
        <v>193</v>
      </c>
      <c r="D54" s="26" t="s">
        <v>201</v>
      </c>
      <c r="E54" s="26">
        <v>-4547.2036691799203</v>
      </c>
      <c r="F54" s="26">
        <v>-1374.25624781121</v>
      </c>
      <c r="G54" s="27">
        <v>-3172.8872994100002</v>
      </c>
      <c r="H54" s="26">
        <f t="shared" si="3"/>
        <v>-6.0121958709714818E-2</v>
      </c>
      <c r="I54" s="26">
        <f t="shared" si="4"/>
        <v>-37.727130309933145</v>
      </c>
      <c r="J54">
        <v>31</v>
      </c>
      <c r="K54">
        <f t="shared" si="5"/>
        <v>-1.2170042035462305</v>
      </c>
    </row>
    <row r="55" spans="3:12">
      <c r="C55" s="26" t="s">
        <v>121</v>
      </c>
      <c r="D55" s="26" t="s">
        <v>201</v>
      </c>
      <c r="E55" s="26">
        <v>-4674.7101736597797</v>
      </c>
      <c r="F55" s="26">
        <v>-1501.7906860885901</v>
      </c>
      <c r="G55" s="26">
        <v>-3172.8872994100002</v>
      </c>
      <c r="H55" s="26">
        <f t="shared" si="3"/>
        <v>-3.2188161188969389E-2</v>
      </c>
      <c r="I55" s="26">
        <f t="shared" si="4"/>
        <v>-20.19839302769018</v>
      </c>
      <c r="J55">
        <v>31</v>
      </c>
      <c r="K55">
        <f t="shared" si="5"/>
        <v>-0.65156106540936065</v>
      </c>
    </row>
    <row r="56" spans="3:12">
      <c r="C56" s="26" t="s">
        <v>134</v>
      </c>
      <c r="D56" s="26" t="s">
        <v>201</v>
      </c>
      <c r="E56" s="26">
        <v>-4347.9493240363199</v>
      </c>
      <c r="F56" s="26">
        <v>-1175.00208037778</v>
      </c>
      <c r="G56" s="27">
        <v>-3172.8872994100002</v>
      </c>
      <c r="H56" s="26">
        <f t="shared" si="3"/>
        <v>-5.9944248539977707E-2</v>
      </c>
      <c r="I56" s="26">
        <f t="shared" si="4"/>
        <v>-37.615615401321413</v>
      </c>
      <c r="J56">
        <v>27</v>
      </c>
      <c r="K56">
        <f t="shared" si="5"/>
        <v>-1.393170940789682</v>
      </c>
      <c r="L56" t="s">
        <v>209</v>
      </c>
    </row>
    <row r="57" spans="3:12">
      <c r="C57" s="26" t="s">
        <v>194</v>
      </c>
      <c r="D57" s="26" t="s">
        <v>201</v>
      </c>
      <c r="E57" s="26">
        <v>-4714.4813273405598</v>
      </c>
      <c r="F57" s="26">
        <v>-1541.56404407027</v>
      </c>
      <c r="G57" s="26">
        <v>-3172.8872994100002</v>
      </c>
      <c r="H57" s="26">
        <f t="shared" si="3"/>
        <v>-2.9983860289576114E-2</v>
      </c>
      <c r="I57" s="26">
        <f t="shared" si="4"/>
        <v>-18.815172170311907</v>
      </c>
      <c r="J57">
        <v>26</v>
      </c>
      <c r="K57">
        <f t="shared" si="5"/>
        <v>-0.72366046808891948</v>
      </c>
    </row>
    <row r="58" spans="3:12">
      <c r="C58" s="26" t="s">
        <v>195</v>
      </c>
      <c r="D58" s="26" t="s">
        <v>201</v>
      </c>
      <c r="E58" s="26">
        <v>-4759.43654670047</v>
      </c>
      <c r="F58" s="26">
        <v>-1586.5240060372901</v>
      </c>
      <c r="G58" s="27">
        <v>-3172.8872994100002</v>
      </c>
      <c r="H58" s="26">
        <f t="shared" si="3"/>
        <v>-2.5241253179956402E-2</v>
      </c>
      <c r="I58" s="26">
        <f t="shared" si="4"/>
        <v>-15.839138782954441</v>
      </c>
      <c r="J58">
        <v>27</v>
      </c>
      <c r="K58">
        <f t="shared" si="5"/>
        <v>-0.58663476973905337</v>
      </c>
    </row>
    <row r="59" spans="3:12">
      <c r="C59" s="26" t="s">
        <v>127</v>
      </c>
      <c r="D59" s="26" t="s">
        <v>201</v>
      </c>
      <c r="E59" s="26">
        <v>-4323.7095211313999</v>
      </c>
      <c r="F59" s="26">
        <v>-1150.78867021161</v>
      </c>
      <c r="G59" s="26">
        <v>-3172.8872994100002</v>
      </c>
      <c r="H59" s="26">
        <f t="shared" si="3"/>
        <v>-3.3551509789504053E-2</v>
      </c>
      <c r="I59" s="26">
        <f t="shared" si="4"/>
        <v>-21.053907908011688</v>
      </c>
      <c r="J59">
        <v>26</v>
      </c>
      <c r="K59">
        <f t="shared" si="5"/>
        <v>-0.80976568876968025</v>
      </c>
    </row>
    <row r="60" spans="3:12">
      <c r="C60" s="26" t="s">
        <v>196</v>
      </c>
      <c r="D60" s="26" t="s">
        <v>201</v>
      </c>
      <c r="E60" s="26">
        <v>-4208.1614155200396</v>
      </c>
      <c r="F60" s="26">
        <v>-1035.2351949778999</v>
      </c>
      <c r="G60" s="27">
        <v>-3172.8872994100002</v>
      </c>
      <c r="H60" s="26">
        <f t="shared" si="3"/>
        <v>-3.8921132138966641E-2</v>
      </c>
      <c r="I60" s="26">
        <f t="shared" si="4"/>
        <v>-24.423399628522958</v>
      </c>
      <c r="J60">
        <v>24</v>
      </c>
      <c r="K60">
        <f t="shared" si="5"/>
        <v>-1.0176416511884565</v>
      </c>
    </row>
    <row r="61" spans="3:12">
      <c r="C61" s="26" t="s">
        <v>197</v>
      </c>
      <c r="D61" s="26" t="s">
        <v>201</v>
      </c>
      <c r="E61" s="26">
        <v>-4430.0054297831903</v>
      </c>
      <c r="F61" s="26">
        <v>-1257.06282412888</v>
      </c>
      <c r="G61" s="26">
        <v>-3172.8872994100002</v>
      </c>
      <c r="H61" s="26">
        <f t="shared" si="3"/>
        <v>-5.5306244310486363E-2</v>
      </c>
      <c r="I61" s="26">
        <f t="shared" si="4"/>
        <v>-34.705221367273296</v>
      </c>
      <c r="J61">
        <v>30</v>
      </c>
      <c r="K61">
        <f t="shared" si="5"/>
        <v>-1.1568407122424431</v>
      </c>
    </row>
    <row r="62" spans="3:12">
      <c r="C62" s="26" t="s">
        <v>198</v>
      </c>
      <c r="D62" s="26" t="s">
        <v>201</v>
      </c>
      <c r="E62" s="26">
        <v>-4218.7430743245704</v>
      </c>
      <c r="F62" s="26">
        <v>-1045.8181485084999</v>
      </c>
      <c r="G62" s="28">
        <v>-3172.8862293809302</v>
      </c>
      <c r="H62" s="26">
        <f t="shared" si="3"/>
        <v>-3.8696435140082031E-2</v>
      </c>
      <c r="I62" s="26">
        <f t="shared" si="4"/>
        <v>-24.282400014752874</v>
      </c>
      <c r="J62">
        <v>25</v>
      </c>
      <c r="K62">
        <f t="shared" si="5"/>
        <v>-0.97129600059011489</v>
      </c>
    </row>
    <row r="63" spans="3:12">
      <c r="C63" s="26" t="s">
        <v>119</v>
      </c>
      <c r="D63" s="26" t="s">
        <v>201</v>
      </c>
      <c r="E63" s="26">
        <v>-4413.2506910411003</v>
      </c>
      <c r="F63" s="26">
        <v>-1240.3301417821399</v>
      </c>
      <c r="G63" s="26">
        <v>-3172.8872994100002</v>
      </c>
      <c r="H63" s="26">
        <f t="shared" si="3"/>
        <v>-3.3249848959712835E-2</v>
      </c>
      <c r="I63" s="26">
        <f t="shared" si="4"/>
        <v>-20.864612720709403</v>
      </c>
      <c r="J63">
        <v>28</v>
      </c>
      <c r="K63">
        <f t="shared" si="5"/>
        <v>-0.74516474002533584</v>
      </c>
    </row>
    <row r="64" spans="3:12">
      <c r="C64" s="26" t="s">
        <v>199</v>
      </c>
      <c r="D64" s="26" t="s">
        <v>201</v>
      </c>
      <c r="E64" s="26">
        <v>-4401.0388828880104</v>
      </c>
      <c r="F64" s="26">
        <v>-1228.0933433546199</v>
      </c>
      <c r="G64" s="27">
        <v>-3172.8872994100002</v>
      </c>
      <c r="H64" s="26">
        <f t="shared" si="3"/>
        <v>-5.8240123390532972E-2</v>
      </c>
      <c r="I64" s="26">
        <f t="shared" si="4"/>
        <v>-36.546259828793346</v>
      </c>
      <c r="J64">
        <v>28</v>
      </c>
      <c r="K64">
        <f t="shared" si="5"/>
        <v>-1.305223565314048</v>
      </c>
      <c r="L64" t="s">
        <v>206</v>
      </c>
    </row>
    <row r="65" spans="3:12">
      <c r="C65" s="26" t="s">
        <v>200</v>
      </c>
      <c r="D65" s="26" t="s">
        <v>201</v>
      </c>
      <c r="E65" s="26">
        <v>-5129.4404425960402</v>
      </c>
      <c r="F65" s="26">
        <v>-1956.53219696881</v>
      </c>
      <c r="G65" s="26">
        <v>-3172.8872994100002</v>
      </c>
      <c r="H65" s="26">
        <f t="shared" si="3"/>
        <v>-2.0946217229720787E-2</v>
      </c>
      <c r="I65" s="26">
        <f t="shared" si="4"/>
        <v>-13.143960773822091</v>
      </c>
      <c r="J65">
        <v>26</v>
      </c>
      <c r="K65">
        <f t="shared" si="5"/>
        <v>-0.50553695283931122</v>
      </c>
    </row>
    <row r="66" spans="3:12">
      <c r="C66" s="26" t="s">
        <v>93</v>
      </c>
      <c r="D66" s="26" t="s">
        <v>201</v>
      </c>
      <c r="E66" s="26">
        <v>-4550.0458198213901</v>
      </c>
      <c r="F66" s="26">
        <v>-1377.1130532417901</v>
      </c>
      <c r="G66" s="26">
        <v>-3172.8872994100002</v>
      </c>
      <c r="H66" s="26">
        <f t="shared" si="3"/>
        <v>-4.5467169599760382E-2</v>
      </c>
      <c r="I66" s="26">
        <f t="shared" si="4"/>
        <v>-28.531103595545638</v>
      </c>
      <c r="J66">
        <v>30</v>
      </c>
      <c r="K66">
        <f t="shared" si="5"/>
        <v>-0.9510367865181879</v>
      </c>
    </row>
    <row r="67" spans="3:12">
      <c r="C67" s="26" t="s">
        <v>187</v>
      </c>
      <c r="D67" s="26" t="s">
        <v>11</v>
      </c>
      <c r="E67" s="26">
        <v>-4380.0175799820299</v>
      </c>
      <c r="F67" s="26">
        <v>-1207.19281492083</v>
      </c>
      <c r="G67" s="26">
        <v>-3172.78196864868</v>
      </c>
      <c r="H67" s="26">
        <f t="shared" si="3"/>
        <v>-4.2796412520146987E-2</v>
      </c>
      <c r="I67" s="26">
        <f t="shared" si="4"/>
        <v>-26.855176820517435</v>
      </c>
      <c r="J67">
        <v>26</v>
      </c>
      <c r="K67">
        <f t="shared" si="5"/>
        <v>-1.0328914161737475</v>
      </c>
    </row>
    <row r="68" spans="3:12">
      <c r="C68" s="26" t="s">
        <v>188</v>
      </c>
      <c r="D68" s="26" t="s">
        <v>11</v>
      </c>
      <c r="E68" s="26">
        <v>-4277.7441241406996</v>
      </c>
      <c r="F68" s="26">
        <v>-1104.90177215524</v>
      </c>
      <c r="G68" s="26">
        <v>-3172.8104235986798</v>
      </c>
      <c r="H68" s="26">
        <f t="shared" si="3"/>
        <v>-3.1928386779327411E-2</v>
      </c>
      <c r="I68" s="26">
        <f t="shared" si="4"/>
        <v>-20.035381987895743</v>
      </c>
      <c r="J68">
        <v>26</v>
      </c>
      <c r="K68">
        <f t="shared" si="5"/>
        <v>-0.77059161491906703</v>
      </c>
    </row>
    <row r="69" spans="3:12">
      <c r="C69" s="26" t="s">
        <v>192</v>
      </c>
      <c r="D69" s="26" t="s">
        <v>11</v>
      </c>
      <c r="E69" s="26">
        <v>-4830.6040285189802</v>
      </c>
      <c r="F69" s="26">
        <v>-1657.6584513979201</v>
      </c>
      <c r="G69" s="26">
        <v>-3172.8885392385</v>
      </c>
      <c r="H69" s="26">
        <f t="shared" si="3"/>
        <v>-5.7037882560507569E-2</v>
      </c>
      <c r="I69" s="26">
        <f t="shared" si="4"/>
        <v>-35.791841685544107</v>
      </c>
      <c r="J69">
        <v>29</v>
      </c>
      <c r="K69">
        <f t="shared" si="5"/>
        <v>-1.2342014374325554</v>
      </c>
    </row>
    <row r="70" spans="3:12">
      <c r="C70" s="26" t="s">
        <v>193</v>
      </c>
      <c r="D70" s="26" t="s">
        <v>11</v>
      </c>
      <c r="E70" s="26">
        <v>-4547.1414426255096</v>
      </c>
      <c r="F70" s="26">
        <v>-1374.25624781121</v>
      </c>
      <c r="G70" s="26">
        <v>-3172.8157832192801</v>
      </c>
      <c r="H70" s="26">
        <f t="shared" si="3"/>
        <v>-6.9411595020028471E-2</v>
      </c>
      <c r="I70" s="26">
        <f t="shared" si="4"/>
        <v>-43.556469991018062</v>
      </c>
      <c r="J70">
        <v>31</v>
      </c>
      <c r="K70">
        <f t="shared" si="5"/>
        <v>-1.4050474190650988</v>
      </c>
      <c r="L70" t="s">
        <v>203</v>
      </c>
    </row>
    <row r="71" spans="3:12">
      <c r="C71" s="29" t="s">
        <v>121</v>
      </c>
      <c r="D71" s="29" t="s">
        <v>11</v>
      </c>
      <c r="E71" s="29">
        <v>-4674.6754740024398</v>
      </c>
      <c r="F71" s="29">
        <v>-1501.7906860885901</v>
      </c>
      <c r="G71" s="29">
        <v>-3172.7898966938501</v>
      </c>
      <c r="H71" s="29">
        <f t="shared" si="3"/>
        <v>-9.489121999922645E-2</v>
      </c>
      <c r="I71" s="29">
        <f t="shared" si="4"/>
        <v>-59.545189461714592</v>
      </c>
      <c r="J71" s="14">
        <v>31</v>
      </c>
      <c r="K71" s="14">
        <f t="shared" si="5"/>
        <v>-1.9208125632811159</v>
      </c>
      <c r="L71" s="14" t="s">
        <v>210</v>
      </c>
    </row>
    <row r="72" spans="3:12">
      <c r="C72" s="26" t="s">
        <v>134</v>
      </c>
      <c r="D72" s="26" t="s">
        <v>11</v>
      </c>
      <c r="E72" s="26">
        <v>-4347.8633153659603</v>
      </c>
      <c r="F72" s="26">
        <v>-1175.00208037778</v>
      </c>
      <c r="G72" s="26">
        <v>-3172.78955910174</v>
      </c>
      <c r="H72" s="26">
        <f t="shared" si="3"/>
        <v>-7.1675886440061731E-2</v>
      </c>
      <c r="I72" s="26">
        <f t="shared" si="4"/>
        <v>-44.977335500003136</v>
      </c>
      <c r="J72">
        <v>27</v>
      </c>
      <c r="K72">
        <f t="shared" si="5"/>
        <v>-1.665827240740857</v>
      </c>
    </row>
    <row r="73" spans="3:12">
      <c r="C73" s="26" t="s">
        <v>195</v>
      </c>
      <c r="D73" s="26" t="s">
        <v>11</v>
      </c>
      <c r="E73" s="26">
        <v>-4759.2977223850803</v>
      </c>
      <c r="F73" s="26">
        <v>-1586.5240060372901</v>
      </c>
      <c r="G73" s="26">
        <v>-3172.7299566525699</v>
      </c>
      <c r="H73" s="26">
        <f t="shared" si="3"/>
        <v>-4.3759695220614958E-2</v>
      </c>
      <c r="I73" s="26">
        <f t="shared" si="4"/>
        <v>-27.459646347888093</v>
      </c>
      <c r="J73">
        <v>27</v>
      </c>
      <c r="K73">
        <f t="shared" si="5"/>
        <v>-1.0170239388106701</v>
      </c>
    </row>
    <row r="74" spans="3:12">
      <c r="C74" s="26" t="s">
        <v>196</v>
      </c>
      <c r="D74" s="26" t="s">
        <v>11</v>
      </c>
      <c r="E74" s="26">
        <v>-4208.0796795924898</v>
      </c>
      <c r="F74" s="26">
        <v>-1035.2351949778999</v>
      </c>
      <c r="G74" s="26">
        <v>-3172.8064289218901</v>
      </c>
      <c r="H74" s="26">
        <f t="shared" si="3"/>
        <v>-3.805569270025444E-2</v>
      </c>
      <c r="I74" s="26">
        <f t="shared" si="4"/>
        <v>-23.880327726336663</v>
      </c>
      <c r="J74">
        <v>24</v>
      </c>
      <c r="K74">
        <f t="shared" si="5"/>
        <v>-0.99501365526402763</v>
      </c>
    </row>
    <row r="75" spans="3:12">
      <c r="C75" s="26" t="s">
        <v>197</v>
      </c>
      <c r="D75" s="26" t="s">
        <v>11</v>
      </c>
      <c r="E75" s="26">
        <v>-4429.9741384982599</v>
      </c>
      <c r="F75" s="26">
        <v>-1257.06282412888</v>
      </c>
      <c r="G75" s="26">
        <v>-3172.83548180547</v>
      </c>
      <c r="H75" s="26">
        <f t="shared" si="3"/>
        <v>-7.5832563909898454E-2</v>
      </c>
      <c r="I75" s="26">
        <f t="shared" si="4"/>
        <v>-47.585692179100377</v>
      </c>
      <c r="J75" s="15">
        <v>30</v>
      </c>
      <c r="K75" s="15">
        <f t="shared" si="5"/>
        <v>-1.5861897393033459</v>
      </c>
      <c r="L75" t="s">
        <v>205</v>
      </c>
    </row>
    <row r="76" spans="3:12">
      <c r="C76" s="26" t="s">
        <v>198</v>
      </c>
      <c r="D76" s="26" t="s">
        <v>11</v>
      </c>
      <c r="E76" s="26">
        <v>-4218.65700987337</v>
      </c>
      <c r="F76" s="26">
        <v>-1045.8181485084999</v>
      </c>
      <c r="G76" s="26">
        <v>-3172.8309022008102</v>
      </c>
      <c r="H76" s="26">
        <f t="shared" si="3"/>
        <v>-7.9591640596845536E-3</v>
      </c>
      <c r="I76" s="26">
        <f t="shared" si="4"/>
        <v>-4.9944550390926539</v>
      </c>
      <c r="J76">
        <v>25</v>
      </c>
      <c r="K76">
        <f t="shared" si="5"/>
        <v>-0.19977820156370615</v>
      </c>
    </row>
    <row r="77" spans="3:12">
      <c r="C77" s="26" t="s">
        <v>199</v>
      </c>
      <c r="D77" s="26" t="s">
        <v>11</v>
      </c>
      <c r="E77" s="26">
        <v>-4400.9067013399299</v>
      </c>
      <c r="F77" s="26">
        <v>-1228.0933433546199</v>
      </c>
      <c r="G77" s="26">
        <v>-3172.7499374446902</v>
      </c>
      <c r="H77" s="26">
        <f t="shared" si="3"/>
        <v>-6.3420540619517851E-2</v>
      </c>
      <c r="I77" s="26">
        <f t="shared" si="4"/>
        <v>-39.797023444153645</v>
      </c>
      <c r="J77">
        <v>28</v>
      </c>
      <c r="K77">
        <f t="shared" si="5"/>
        <v>-1.4213222658626301</v>
      </c>
      <c r="L77" t="s">
        <v>206</v>
      </c>
    </row>
    <row r="78" spans="3:12">
      <c r="C78" s="26" t="s">
        <v>200</v>
      </c>
      <c r="D78" s="26" t="s">
        <v>11</v>
      </c>
      <c r="E78" s="26">
        <v>-5129.34657038761</v>
      </c>
      <c r="F78" s="26">
        <v>-1956.53219696881</v>
      </c>
      <c r="G78" s="26">
        <v>-3172.74510732306</v>
      </c>
      <c r="H78" s="26">
        <f t="shared" si="3"/>
        <v>-6.9266095740204037E-2</v>
      </c>
      <c r="I78" s="26">
        <f t="shared" si="4"/>
        <v>-43.465167737935431</v>
      </c>
      <c r="J78">
        <v>26</v>
      </c>
      <c r="K78">
        <f t="shared" si="5"/>
        <v>-1.6717372206898242</v>
      </c>
      <c r="L78" t="s">
        <v>207</v>
      </c>
    </row>
    <row r="81" spans="3:16">
      <c r="E81" t="s">
        <v>240</v>
      </c>
      <c r="F81" t="s">
        <v>241</v>
      </c>
      <c r="G81" t="s">
        <v>242</v>
      </c>
      <c r="H81" t="s">
        <v>257</v>
      </c>
      <c r="K81" t="s">
        <v>6</v>
      </c>
      <c r="L81" t="s">
        <v>7</v>
      </c>
      <c r="M81" t="s">
        <v>108</v>
      </c>
      <c r="N81" t="s">
        <v>9</v>
      </c>
      <c r="O81" t="s">
        <v>260</v>
      </c>
      <c r="P81" s="36" t="s">
        <v>222</v>
      </c>
    </row>
    <row r="82" spans="3:16">
      <c r="C82" s="2" t="s">
        <v>243</v>
      </c>
      <c r="E82">
        <v>913.63</v>
      </c>
      <c r="F82">
        <v>689.59</v>
      </c>
      <c r="G82">
        <v>198.37</v>
      </c>
      <c r="H82" s="2">
        <f>E82-(F82+G82)</f>
        <v>25.669999999999959</v>
      </c>
      <c r="J82" s="30" t="s">
        <v>188</v>
      </c>
      <c r="K82" s="15">
        <v>-4277.8507627695899</v>
      </c>
      <c r="L82" s="15">
        <v>-1104.90177215524</v>
      </c>
      <c r="M82" s="15">
        <v>-3172.8872994100002</v>
      </c>
      <c r="N82" s="15">
        <v>-6.1691204349699498E-2</v>
      </c>
      <c r="O82" s="30">
        <v>-38.711847641479999</v>
      </c>
      <c r="P82">
        <f>O82+H82</f>
        <v>-13.041847641480039</v>
      </c>
    </row>
    <row r="83" spans="3:16">
      <c r="C83" s="2" t="s">
        <v>193</v>
      </c>
      <c r="D83" t="s">
        <v>11</v>
      </c>
      <c r="E83">
        <v>955.02</v>
      </c>
      <c r="F83">
        <v>698.67</v>
      </c>
      <c r="G83">
        <v>228.16</v>
      </c>
      <c r="H83" s="2">
        <f>E83-(F83+G83)</f>
        <v>28.190000000000055</v>
      </c>
      <c r="J83" s="30" t="s">
        <v>193</v>
      </c>
      <c r="K83" s="15">
        <v>-4547.1414426255096</v>
      </c>
      <c r="L83" s="15">
        <v>-1374.25624781121</v>
      </c>
      <c r="M83" s="15">
        <v>-3172.8157832192801</v>
      </c>
      <c r="N83" s="15">
        <v>-6.9411595020028499E-2</v>
      </c>
      <c r="O83" s="15">
        <v>-43.556469991018098</v>
      </c>
      <c r="P83">
        <f>O83+H83</f>
        <v>-15.366469991018043</v>
      </c>
    </row>
    <row r="84" spans="3:16">
      <c r="C84" s="2" t="s">
        <v>134</v>
      </c>
      <c r="D84" t="s">
        <v>11</v>
      </c>
      <c r="E84">
        <v>904.78</v>
      </c>
      <c r="F84">
        <v>699.03</v>
      </c>
      <c r="G84">
        <v>188.44</v>
      </c>
      <c r="H84" s="2">
        <f>E84-(F84+G84)</f>
        <v>17.309999999999945</v>
      </c>
      <c r="J84" s="30" t="s">
        <v>134</v>
      </c>
      <c r="K84" s="15">
        <v>-4347.8633153659603</v>
      </c>
      <c r="L84" s="15">
        <v>-1175.00208037778</v>
      </c>
      <c r="M84" s="15">
        <v>-3172.78955910174</v>
      </c>
      <c r="N84" s="15">
        <v>-7.1675886440061704E-2</v>
      </c>
      <c r="O84" s="15">
        <v>-44.9773355000031</v>
      </c>
      <c r="P84">
        <f>O84+H84</f>
        <v>-27.667335500003155</v>
      </c>
    </row>
    <row r="85" spans="3:16">
      <c r="C85" s="2" t="s">
        <v>197</v>
      </c>
      <c r="D85" t="s">
        <v>11</v>
      </c>
      <c r="E85">
        <v>932.81</v>
      </c>
      <c r="F85">
        <v>693.61</v>
      </c>
      <c r="G85">
        <v>218.15</v>
      </c>
      <c r="H85" s="2">
        <f>E85-(F85+G85)</f>
        <v>21.049999999999955</v>
      </c>
      <c r="J85" s="30" t="s">
        <v>197</v>
      </c>
      <c r="K85" s="15">
        <v>-4429.9741384982599</v>
      </c>
      <c r="L85" s="15">
        <v>-1257.06282412888</v>
      </c>
      <c r="M85" s="15">
        <v>-3172.83548180547</v>
      </c>
      <c r="N85" s="15">
        <v>-7.5832563909898495E-2</v>
      </c>
      <c r="O85" s="15">
        <v>-47.585692179100398</v>
      </c>
      <c r="P85">
        <f>O85+H85</f>
        <v>-26.535692179100444</v>
      </c>
    </row>
    <row r="86" spans="3:16">
      <c r="C86" s="2" t="s">
        <v>199</v>
      </c>
      <c r="D86" t="s">
        <v>11</v>
      </c>
      <c r="E86">
        <v>939.89</v>
      </c>
      <c r="F86">
        <v>696.95</v>
      </c>
      <c r="G86">
        <v>234.06</v>
      </c>
      <c r="H86" s="2">
        <f>E86-(F86+G86)</f>
        <v>8.8799999999999955</v>
      </c>
      <c r="J86" s="30" t="s">
        <v>199</v>
      </c>
      <c r="K86" s="15">
        <v>-4400.9067013399299</v>
      </c>
      <c r="L86" s="15">
        <v>-1228.0933433546199</v>
      </c>
      <c r="M86" s="15">
        <v>-3172.7499374446902</v>
      </c>
      <c r="N86" s="15">
        <v>-6.3420540619517907E-2</v>
      </c>
      <c r="O86" s="15">
        <v>-39.797023444153602</v>
      </c>
      <c r="P86">
        <f>O86+H86</f>
        <v>-30.917023444153607</v>
      </c>
    </row>
    <row r="89" spans="3:16">
      <c r="E89" t="s">
        <v>6</v>
      </c>
      <c r="F89" t="s">
        <v>7</v>
      </c>
      <c r="G89" t="s">
        <v>108</v>
      </c>
      <c r="H89" t="s">
        <v>9</v>
      </c>
      <c r="I89" t="s">
        <v>217</v>
      </c>
      <c r="J89" t="s">
        <v>240</v>
      </c>
      <c r="K89" t="s">
        <v>241</v>
      </c>
      <c r="L89" t="s">
        <v>242</v>
      </c>
      <c r="M89" t="s">
        <v>257</v>
      </c>
      <c r="N89" s="36" t="s">
        <v>222</v>
      </c>
    </row>
    <row r="90" spans="3:16">
      <c r="C90" t="s">
        <v>189</v>
      </c>
      <c r="E90">
        <v>-4829.6103069742103</v>
      </c>
      <c r="F90">
        <v>-1656.68057677351</v>
      </c>
      <c r="G90">
        <v>-3172.8872994100002</v>
      </c>
      <c r="H90">
        <f>E90-(F90+G90)</f>
        <v>-4.2430790700564103E-2</v>
      </c>
      <c r="I90">
        <f>627.51*H90</f>
        <v>-26.625745472510978</v>
      </c>
      <c r="J90">
        <v>907.33</v>
      </c>
      <c r="K90">
        <v>687.56</v>
      </c>
      <c r="L90">
        <v>204.26</v>
      </c>
      <c r="M90">
        <f>J90-(K90+L90)</f>
        <v>15.510000000000105</v>
      </c>
      <c r="N90" s="2">
        <f>M90+I90</f>
        <v>-11.115745472510874</v>
      </c>
    </row>
    <row r="91" spans="3:16">
      <c r="C91" t="s">
        <v>190</v>
      </c>
      <c r="E91">
        <v>-4830.5895328144397</v>
      </c>
      <c r="F91">
        <v>-1657.6584513979201</v>
      </c>
      <c r="G91">
        <v>-3172.8872994100002</v>
      </c>
      <c r="H91">
        <f>E91-(F91+G91)</f>
        <v>-4.3782006519904826E-2</v>
      </c>
      <c r="I91">
        <f>627.51*H91</f>
        <v>-27.473646911305476</v>
      </c>
      <c r="J91">
        <v>915.28</v>
      </c>
      <c r="K91">
        <v>687.02</v>
      </c>
      <c r="L91">
        <v>208.23</v>
      </c>
      <c r="M91">
        <f t="shared" ref="M91:M96" si="6">J91-(K91+L91)</f>
        <v>20.029999999999973</v>
      </c>
      <c r="N91" s="2">
        <f t="shared" ref="N91:N96" si="7">M91+I91</f>
        <v>-7.4436469113055033</v>
      </c>
    </row>
    <row r="92" spans="3:16">
      <c r="C92" t="s">
        <v>191</v>
      </c>
      <c r="E92">
        <v>-4218.7430743245704</v>
      </c>
      <c r="F92">
        <v>-1045.8181485084999</v>
      </c>
      <c r="G92">
        <v>-3172.8872994100002</v>
      </c>
      <c r="H92">
        <f>E92-(F92+G92)</f>
        <v>-3.7626406070558005E-2</v>
      </c>
      <c r="I92">
        <f>627.51*H92</f>
        <v>-23.610946073335853</v>
      </c>
      <c r="J92">
        <v>898.63</v>
      </c>
      <c r="K92">
        <v>681.38</v>
      </c>
      <c r="L92">
        <v>189.73</v>
      </c>
      <c r="M92">
        <f t="shared" si="6"/>
        <v>27.519999999999982</v>
      </c>
      <c r="N92" s="2">
        <f t="shared" si="7"/>
        <v>3.9090539266641287</v>
      </c>
    </row>
    <row r="93" spans="3:16">
      <c r="C93" t="s">
        <v>74</v>
      </c>
      <c r="E93">
        <v>-4550.0458198213901</v>
      </c>
      <c r="F93">
        <v>-1377.1130532417901</v>
      </c>
      <c r="G93">
        <v>-3172.8872994100002</v>
      </c>
      <c r="H93">
        <v>-4.5467169599760403E-2</v>
      </c>
      <c r="I93">
        <v>-28.531103595545598</v>
      </c>
      <c r="J93">
        <v>942.27</v>
      </c>
      <c r="K93">
        <v>686.74</v>
      </c>
      <c r="L93">
        <v>221.28</v>
      </c>
      <c r="M93">
        <f t="shared" si="6"/>
        <v>34.25</v>
      </c>
      <c r="N93" s="2">
        <f t="shared" si="7"/>
        <v>5.7188964044544015</v>
      </c>
    </row>
    <row r="94" spans="3:16">
      <c r="C94" t="s">
        <v>187</v>
      </c>
      <c r="D94" t="s">
        <v>11</v>
      </c>
      <c r="E94">
        <v>-4380.0175799820299</v>
      </c>
      <c r="F94">
        <v>-1207.19281492083</v>
      </c>
      <c r="G94">
        <v>-3172.78196864868</v>
      </c>
      <c r="H94">
        <v>-4.2796412520147001E-2</v>
      </c>
      <c r="I94">
        <v>-26.8551768205174</v>
      </c>
      <c r="J94">
        <v>895.62</v>
      </c>
      <c r="K94">
        <v>676.15</v>
      </c>
      <c r="L94">
        <v>189.35</v>
      </c>
      <c r="M94">
        <f t="shared" si="6"/>
        <v>30.120000000000005</v>
      </c>
      <c r="N94" s="2">
        <f t="shared" si="7"/>
        <v>3.2648231794826046</v>
      </c>
    </row>
    <row r="95" spans="3:16">
      <c r="C95" t="s">
        <v>194</v>
      </c>
      <c r="D95" t="s">
        <v>11</v>
      </c>
      <c r="E95">
        <v>-4714.4383276311801</v>
      </c>
      <c r="F95">
        <v>-1541.56404407027</v>
      </c>
      <c r="G95">
        <v>-3172.8179614576902</v>
      </c>
      <c r="H95">
        <v>-5.6322103219827099E-2</v>
      </c>
      <c r="I95">
        <v>-35.342682991473701</v>
      </c>
      <c r="J95">
        <v>877.13</v>
      </c>
      <c r="K95">
        <v>668.6</v>
      </c>
      <c r="L95">
        <v>176.7</v>
      </c>
      <c r="M95">
        <f t="shared" si="6"/>
        <v>31.830000000000041</v>
      </c>
      <c r="N95" s="2">
        <f t="shared" si="7"/>
        <v>-3.5126829914736604</v>
      </c>
    </row>
    <row r="96" spans="3:16">
      <c r="C96" t="s">
        <v>195</v>
      </c>
      <c r="D96" t="s">
        <v>11</v>
      </c>
      <c r="E96">
        <v>-4759.2977223850803</v>
      </c>
      <c r="F96">
        <v>-1586.5240060372901</v>
      </c>
      <c r="G96">
        <v>-3172.7299566525699</v>
      </c>
      <c r="H96">
        <v>-4.3759695220615E-2</v>
      </c>
      <c r="I96">
        <v>-27.4596463478881</v>
      </c>
      <c r="J96">
        <v>869.16</v>
      </c>
      <c r="K96">
        <v>677.12</v>
      </c>
      <c r="L96">
        <v>171.88</v>
      </c>
      <c r="M96">
        <f t="shared" si="6"/>
        <v>20.159999999999968</v>
      </c>
      <c r="N96" s="2">
        <f t="shared" si="7"/>
        <v>-7.2996463478881317</v>
      </c>
    </row>
    <row r="97" spans="3:8">
      <c r="C97" s="2"/>
      <c r="H97" s="2"/>
    </row>
    <row r="98" spans="3:8">
      <c r="C98" s="2"/>
      <c r="H98" s="2"/>
    </row>
    <row r="139" spans="18:19">
      <c r="R139" s="2"/>
      <c r="S139" s="2"/>
    </row>
    <row r="146" spans="13:14">
      <c r="M146" s="2"/>
      <c r="N146" s="2"/>
    </row>
    <row r="147" spans="13:14">
      <c r="M147" s="2"/>
      <c r="N147" s="2"/>
    </row>
    <row r="149" spans="13:14">
      <c r="M149" s="2"/>
      <c r="N149" s="2"/>
    </row>
  </sheetData>
  <mergeCells count="11">
    <mergeCell ref="D3:G3"/>
    <mergeCell ref="H3:K3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1"/>
  <sheetViews>
    <sheetView topLeftCell="H1" zoomScaleNormal="100" workbookViewId="0">
      <selection activeCell="AB13" sqref="AB13"/>
    </sheetView>
  </sheetViews>
  <sheetFormatPr defaultRowHeight="15"/>
  <cols>
    <col min="1" max="1" width="14.7109375" customWidth="1"/>
    <col min="2" max="1025" width="8.5703125" customWidth="1"/>
  </cols>
  <sheetData>
    <row r="1" spans="1:26">
      <c r="H1" s="36" t="s">
        <v>239</v>
      </c>
    </row>
    <row r="2" spans="1:26">
      <c r="D2" s="5"/>
      <c r="E2" s="13"/>
      <c r="F2" s="5"/>
      <c r="G2" s="5"/>
      <c r="H2" s="5"/>
      <c r="L2" s="5"/>
      <c r="M2" s="5"/>
      <c r="N2" s="5"/>
    </row>
    <row r="3" spans="1:26" ht="21">
      <c r="B3" s="36" t="s">
        <v>72</v>
      </c>
      <c r="H3" t="s">
        <v>212</v>
      </c>
      <c r="I3" t="s">
        <v>213</v>
      </c>
      <c r="R3" s="12" t="s">
        <v>263</v>
      </c>
    </row>
    <row r="4" spans="1:26">
      <c r="B4" t="s">
        <v>214</v>
      </c>
      <c r="C4" t="s">
        <v>215</v>
      </c>
      <c r="D4" t="s">
        <v>216</v>
      </c>
      <c r="E4" t="s">
        <v>217</v>
      </c>
      <c r="F4" t="s">
        <v>10</v>
      </c>
      <c r="G4" t="s">
        <v>101</v>
      </c>
      <c r="H4" t="s">
        <v>214</v>
      </c>
      <c r="I4" t="s">
        <v>215</v>
      </c>
      <c r="J4" t="s">
        <v>216</v>
      </c>
      <c r="K4" t="s">
        <v>218</v>
      </c>
      <c r="L4" t="s">
        <v>112</v>
      </c>
      <c r="M4" t="s">
        <v>219</v>
      </c>
      <c r="N4" t="s">
        <v>220</v>
      </c>
      <c r="P4" t="s">
        <v>101</v>
      </c>
      <c r="R4" t="s">
        <v>214</v>
      </c>
      <c r="S4" t="s">
        <v>215</v>
      </c>
      <c r="T4" t="s">
        <v>216</v>
      </c>
      <c r="U4" t="s">
        <v>217</v>
      </c>
      <c r="V4" t="s">
        <v>10</v>
      </c>
      <c r="X4" t="s">
        <v>221</v>
      </c>
      <c r="Y4" t="s">
        <v>222</v>
      </c>
    </row>
    <row r="5" spans="1:26">
      <c r="A5" t="s">
        <v>223</v>
      </c>
      <c r="B5">
        <v>-4263.3967320797501</v>
      </c>
      <c r="C5">
        <v>-3172.8246550754302</v>
      </c>
      <c r="D5">
        <v>-1090.5385274791599</v>
      </c>
      <c r="E5">
        <f>B5-(C5+D5)</f>
        <v>-3.3549525160196936E-2</v>
      </c>
      <c r="F5">
        <f>627.51*E5</f>
        <v>-21.052662533275178</v>
      </c>
      <c r="G5">
        <v>25</v>
      </c>
      <c r="H5">
        <v>889.81</v>
      </c>
      <c r="I5">
        <v>683.81</v>
      </c>
      <c r="J5">
        <v>188.72</v>
      </c>
      <c r="K5">
        <f>H5-(I5+J5)</f>
        <v>17.279999999999973</v>
      </c>
      <c r="L5">
        <f>F5+K5</f>
        <v>-3.7726625332752057</v>
      </c>
      <c r="M5">
        <f t="shared" ref="M5:M20" si="0">F5/G5</f>
        <v>-0.84210650133100717</v>
      </c>
      <c r="N5">
        <f>L5/G5</f>
        <v>-0.15090650133100822</v>
      </c>
      <c r="P5">
        <v>25</v>
      </c>
    </row>
    <row r="6" spans="1:26">
      <c r="A6" t="s">
        <v>224</v>
      </c>
      <c r="B6">
        <v>-4398.7258562105299</v>
      </c>
      <c r="C6">
        <v>-3172.7674666431399</v>
      </c>
      <c r="D6">
        <v>-1225.9369597637301</v>
      </c>
      <c r="E6">
        <f t="shared" ref="E6:E20" si="1">B6-(C6+D6)</f>
        <v>-2.1429803659884783E-2</v>
      </c>
      <c r="F6">
        <f t="shared" ref="F6:F20" si="2">627.51*E6</f>
        <v>-13.447416094614299</v>
      </c>
      <c r="G6">
        <v>27</v>
      </c>
      <c r="M6">
        <f t="shared" si="0"/>
        <v>-0.49805244794867776</v>
      </c>
      <c r="P6">
        <v>27</v>
      </c>
    </row>
    <row r="7" spans="1:26">
      <c r="A7" t="s">
        <v>225</v>
      </c>
      <c r="B7">
        <v>-4320.2545420765</v>
      </c>
      <c r="C7">
        <v>-3172.77179609307</v>
      </c>
      <c r="D7">
        <v>-1147.42845454648</v>
      </c>
      <c r="E7">
        <f t="shared" si="1"/>
        <v>-5.4291436949824856E-2</v>
      </c>
      <c r="F7">
        <f t="shared" si="2"/>
        <v>-34.068419600384594</v>
      </c>
      <c r="G7">
        <v>25</v>
      </c>
      <c r="H7">
        <v>869.47</v>
      </c>
      <c r="I7">
        <v>683.71</v>
      </c>
      <c r="J7">
        <v>178.94</v>
      </c>
      <c r="K7">
        <f>H7-(I7+J7)</f>
        <v>6.8199999999999363</v>
      </c>
      <c r="L7">
        <f>F7+K7</f>
        <v>-27.248419600384658</v>
      </c>
      <c r="M7">
        <f t="shared" si="0"/>
        <v>-1.3627367840153837</v>
      </c>
      <c r="N7">
        <f t="shared" ref="N7:N19" si="3">L7/G7</f>
        <v>-1.0899367840153864</v>
      </c>
      <c r="P7">
        <v>25</v>
      </c>
      <c r="Q7" t="s">
        <v>225</v>
      </c>
      <c r="R7">
        <v>-4320.2944050248398</v>
      </c>
      <c r="S7">
        <v>-3172.79552918739</v>
      </c>
      <c r="T7">
        <v>-1147.43941715402</v>
      </c>
      <c r="U7">
        <f>R7-(S7+T7)</f>
        <v>-5.9458683429511439E-2</v>
      </c>
      <c r="V7">
        <f>627.51*U7</f>
        <v>-37.310918438852724</v>
      </c>
      <c r="W7">
        <f>V7/P7</f>
        <v>-1.492436737554109</v>
      </c>
      <c r="X7">
        <f ca="1">K7+X$19</f>
        <v>-1.835000000000063</v>
      </c>
      <c r="Y7">
        <f ca="1">V7+X7</f>
        <v>-39.145918438852789</v>
      </c>
      <c r="Z7">
        <f ca="1">Y7/P7</f>
        <v>-1.5658367375541116</v>
      </c>
    </row>
    <row r="8" spans="1:26">
      <c r="A8" t="s">
        <v>226</v>
      </c>
      <c r="B8">
        <v>-4321.25544995988</v>
      </c>
      <c r="C8">
        <v>-3172.75248152423</v>
      </c>
      <c r="D8">
        <v>-1148.4134992619699</v>
      </c>
      <c r="E8">
        <f t="shared" si="1"/>
        <v>-8.9469173680299718E-2</v>
      </c>
      <c r="F8">
        <f t="shared" si="2"/>
        <v>-56.142801176124877</v>
      </c>
      <c r="G8">
        <v>26</v>
      </c>
      <c r="H8">
        <v>877.08</v>
      </c>
      <c r="I8">
        <v>683.71</v>
      </c>
      <c r="J8">
        <v>182.65</v>
      </c>
      <c r="K8">
        <f>H8-(I8+J8)</f>
        <v>10.720000000000027</v>
      </c>
      <c r="L8">
        <f>F8+K8</f>
        <v>-45.42280117612485</v>
      </c>
      <c r="M8">
        <f t="shared" si="0"/>
        <v>-2.1593385067740338</v>
      </c>
      <c r="N8">
        <f t="shared" si="3"/>
        <v>-1.7470308144663405</v>
      </c>
      <c r="P8">
        <v>26</v>
      </c>
      <c r="Q8" t="s">
        <v>226</v>
      </c>
      <c r="R8">
        <v>-4321.2891337708197</v>
      </c>
      <c r="S8">
        <v>-3172.7750623217398</v>
      </c>
      <c r="T8">
        <v>-1148.4260600702401</v>
      </c>
      <c r="U8">
        <f>R8-(S8+T8)</f>
        <v>-8.8011378839837562E-2</v>
      </c>
      <c r="V8">
        <f>627.51*U8</f>
        <v>-55.228020335786468</v>
      </c>
      <c r="W8">
        <f t="shared" ref="W8:W11" si="4">V8/P8</f>
        <v>-2.1241546282994794</v>
      </c>
      <c r="X8">
        <f t="shared" ref="X8" ca="1" si="5">K8+X$19</f>
        <v>2.0650000000000279</v>
      </c>
      <c r="Y8">
        <f t="shared" ref="Y8:Y11" ca="1" si="6">V8+X8</f>
        <v>-53.163020335786442</v>
      </c>
      <c r="Z8">
        <f t="shared" ref="Z8:Z11" ca="1" si="7">Y8/P8</f>
        <v>-2.0447315513764015</v>
      </c>
    </row>
    <row r="9" spans="1:26">
      <c r="A9" t="s">
        <v>227</v>
      </c>
      <c r="B9">
        <v>-4398.5929086633496</v>
      </c>
      <c r="C9">
        <v>-3172.8381957228298</v>
      </c>
      <c r="D9">
        <v>-1225.6998816549101</v>
      </c>
      <c r="E9">
        <f t="shared" si="1"/>
        <v>-5.4831285609907354E-2</v>
      </c>
      <c r="F9">
        <f t="shared" si="2"/>
        <v>-34.407180033072962</v>
      </c>
      <c r="G9">
        <v>28</v>
      </c>
      <c r="H9">
        <v>921.48</v>
      </c>
      <c r="I9">
        <v>693.9</v>
      </c>
      <c r="J9">
        <v>202.79</v>
      </c>
      <c r="K9">
        <f>H9-(I9+J9)</f>
        <v>24.790000000000077</v>
      </c>
      <c r="L9">
        <f>F9+K9</f>
        <v>-9.6171800330728843</v>
      </c>
      <c r="M9">
        <f t="shared" si="0"/>
        <v>-1.2288278583240344</v>
      </c>
      <c r="N9">
        <f t="shared" si="3"/>
        <v>-0.34347071546688873</v>
      </c>
      <c r="P9">
        <v>28</v>
      </c>
      <c r="Q9" t="s">
        <v>227</v>
      </c>
      <c r="R9">
        <v>-4398.6321784735101</v>
      </c>
      <c r="S9">
        <v>-3172.86061678939</v>
      </c>
      <c r="T9">
        <v>-1225.7125891191899</v>
      </c>
      <c r="U9">
        <f>R9-(S9+T9)</f>
        <v>-5.8972564929717919E-2</v>
      </c>
      <c r="V9">
        <f>627.51*U9</f>
        <v>-37.005874219047293</v>
      </c>
      <c r="W9">
        <f t="shared" si="4"/>
        <v>-1.3216383649659746</v>
      </c>
      <c r="X9">
        <f ca="1">K9+X$19</f>
        <v>16.135000000000076</v>
      </c>
      <c r="Y9">
        <f t="shared" ca="1" si="6"/>
        <v>-20.870874219047217</v>
      </c>
      <c r="Z9">
        <f t="shared" ca="1" si="7"/>
        <v>-0.74538836496597205</v>
      </c>
    </row>
    <row r="10" spans="1:26">
      <c r="A10" t="s">
        <v>228</v>
      </c>
      <c r="B10">
        <v>-4638.8102927949503</v>
      </c>
      <c r="C10">
        <v>-3172.7555157072502</v>
      </c>
      <c r="D10">
        <v>-1466.0110876280901</v>
      </c>
      <c r="E10">
        <f t="shared" si="1"/>
        <v>-4.3689459610504855E-2</v>
      </c>
      <c r="F10">
        <f t="shared" si="2"/>
        <v>-27.415572800187903</v>
      </c>
      <c r="G10">
        <v>30</v>
      </c>
      <c r="H10">
        <v>911.45</v>
      </c>
      <c r="I10">
        <v>685.01</v>
      </c>
      <c r="J10">
        <v>197.33</v>
      </c>
      <c r="K10">
        <f t="shared" ref="K10:K19" si="8">H10-(I10+J10)</f>
        <v>29.110000000000014</v>
      </c>
      <c r="L10">
        <f t="shared" ref="L10:L19" si="9">F10+K10</f>
        <v>1.694427199812111</v>
      </c>
      <c r="M10">
        <f t="shared" si="0"/>
        <v>-0.9138524266729301</v>
      </c>
      <c r="N10">
        <f t="shared" si="3"/>
        <v>5.6480906660403701E-2</v>
      </c>
      <c r="P10">
        <v>30</v>
      </c>
    </row>
    <row r="11" spans="1:26">
      <c r="A11" t="s">
        <v>229</v>
      </c>
      <c r="B11">
        <v>-4458.5658585287701</v>
      </c>
      <c r="C11">
        <v>-3172.7228622511602</v>
      </c>
      <c r="D11">
        <v>-1285.7843387412199</v>
      </c>
      <c r="E11">
        <f t="shared" si="1"/>
        <v>-5.8657536389546294E-2</v>
      </c>
      <c r="F11">
        <f t="shared" si="2"/>
        <v>-36.808190659804197</v>
      </c>
      <c r="G11">
        <v>27</v>
      </c>
      <c r="H11">
        <v>891.15</v>
      </c>
      <c r="I11">
        <v>678.76</v>
      </c>
      <c r="J11">
        <v>190.86</v>
      </c>
      <c r="K11">
        <f t="shared" si="8"/>
        <v>21.529999999999973</v>
      </c>
      <c r="L11">
        <f t="shared" si="9"/>
        <v>-15.278190659804224</v>
      </c>
      <c r="M11">
        <f t="shared" si="0"/>
        <v>-1.3632663207334887</v>
      </c>
      <c r="N11">
        <f t="shared" si="3"/>
        <v>-0.5658589133260824</v>
      </c>
      <c r="P11">
        <v>27</v>
      </c>
      <c r="Q11" t="s">
        <v>229</v>
      </c>
      <c r="R11">
        <v>-4458.6114492780498</v>
      </c>
      <c r="S11">
        <v>-3172.74598681424</v>
      </c>
      <c r="T11">
        <v>-1285.7981868506999</v>
      </c>
      <c r="U11">
        <f>R11-(S11+T11)</f>
        <v>-6.7275613109814003E-2</v>
      </c>
      <c r="V11">
        <f>627.51*U11</f>
        <v>-42.216119982539382</v>
      </c>
      <c r="W11">
        <f t="shared" si="4"/>
        <v>-1.5635599993533105</v>
      </c>
      <c r="X11">
        <f ca="1">K11+X$19</f>
        <v>12.874999999999973</v>
      </c>
      <c r="Y11">
        <f t="shared" ca="1" si="6"/>
        <v>-29.341119982539411</v>
      </c>
      <c r="Z11">
        <f t="shared" ca="1" si="7"/>
        <v>-1.0867081475014597</v>
      </c>
    </row>
    <row r="12" spans="1:26">
      <c r="A12" t="s">
        <v>230</v>
      </c>
      <c r="B12">
        <v>-6934.0309550723496</v>
      </c>
      <c r="C12">
        <v>-3172.7443029478</v>
      </c>
      <c r="D12">
        <v>-3761.23995957436</v>
      </c>
      <c r="E12">
        <f t="shared" si="1"/>
        <v>-4.6692550189618487E-2</v>
      </c>
      <c r="F12">
        <f t="shared" si="2"/>
        <v>-29.300042169487497</v>
      </c>
      <c r="G12">
        <v>28</v>
      </c>
      <c r="H12">
        <v>862.15</v>
      </c>
      <c r="I12">
        <v>653.28</v>
      </c>
      <c r="J12">
        <v>189.42</v>
      </c>
      <c r="K12">
        <f t="shared" si="8"/>
        <v>19.450000000000045</v>
      </c>
      <c r="L12">
        <f t="shared" si="9"/>
        <v>-9.8500421694874518</v>
      </c>
      <c r="M12">
        <f t="shared" si="0"/>
        <v>-1.0464300774816964</v>
      </c>
      <c r="N12">
        <f t="shared" si="3"/>
        <v>-0.35178722033883758</v>
      </c>
      <c r="P12">
        <v>28</v>
      </c>
    </row>
    <row r="13" spans="1:26">
      <c r="A13" t="s">
        <v>231</v>
      </c>
      <c r="B13">
        <v>-4473.6328348004199</v>
      </c>
      <c r="C13">
        <v>-3172.7496397029799</v>
      </c>
      <c r="D13">
        <v>-1300.84145484949</v>
      </c>
      <c r="E13">
        <f t="shared" si="1"/>
        <v>-4.1740247949746845E-2</v>
      </c>
      <c r="F13">
        <f t="shared" si="2"/>
        <v>-26.192422990945641</v>
      </c>
      <c r="G13">
        <v>29</v>
      </c>
      <c r="H13">
        <v>912.06</v>
      </c>
      <c r="I13">
        <v>1087.82</v>
      </c>
      <c r="J13">
        <v>206.57</v>
      </c>
      <c r="M13">
        <f t="shared" si="0"/>
        <v>-0.90318699968778071</v>
      </c>
      <c r="P13">
        <v>29</v>
      </c>
    </row>
    <row r="14" spans="1:26">
      <c r="A14" t="s">
        <v>232</v>
      </c>
      <c r="B14">
        <v>-4247.4871207223596</v>
      </c>
      <c r="C14">
        <v>-3172.7860876557602</v>
      </c>
      <c r="D14">
        <v>-1074.6527700265699</v>
      </c>
      <c r="E14">
        <f t="shared" si="1"/>
        <v>-4.8263040029269177E-2</v>
      </c>
      <c r="F14">
        <f t="shared" si="2"/>
        <v>-30.285540248766701</v>
      </c>
      <c r="G14">
        <v>24</v>
      </c>
      <c r="H14">
        <v>886.1</v>
      </c>
      <c r="I14">
        <v>658.03</v>
      </c>
      <c r="J14">
        <v>202.46</v>
      </c>
      <c r="K14">
        <f t="shared" si="8"/>
        <v>25.610000000000014</v>
      </c>
      <c r="L14">
        <f t="shared" si="9"/>
        <v>-4.6755402487666871</v>
      </c>
      <c r="M14">
        <f t="shared" si="0"/>
        <v>-1.2618975103652792</v>
      </c>
      <c r="N14">
        <f t="shared" si="3"/>
        <v>-0.19481417703194528</v>
      </c>
      <c r="P14">
        <v>24</v>
      </c>
    </row>
    <row r="15" spans="1:26">
      <c r="A15" t="s">
        <v>233</v>
      </c>
      <c r="B15">
        <v>-4683.7791782867398</v>
      </c>
      <c r="C15">
        <v>-3172.7785046559502</v>
      </c>
      <c r="D15">
        <v>-1510.9513349228901</v>
      </c>
      <c r="E15">
        <f t="shared" si="1"/>
        <v>-4.9338707899551082E-2</v>
      </c>
      <c r="F15">
        <f t="shared" si="2"/>
        <v>-30.960532594047297</v>
      </c>
      <c r="G15">
        <v>25</v>
      </c>
      <c r="H15">
        <v>880.25</v>
      </c>
      <c r="I15">
        <v>693.99</v>
      </c>
      <c r="J15">
        <v>174.21</v>
      </c>
      <c r="K15">
        <f t="shared" si="8"/>
        <v>12.049999999999955</v>
      </c>
      <c r="L15">
        <f t="shared" si="9"/>
        <v>-18.910532594047343</v>
      </c>
      <c r="M15">
        <f t="shared" si="0"/>
        <v>-1.2384213037618919</v>
      </c>
      <c r="N15">
        <f t="shared" si="3"/>
        <v>-0.75642130376189376</v>
      </c>
      <c r="P15">
        <v>25</v>
      </c>
    </row>
    <row r="16" spans="1:26">
      <c r="A16" t="s">
        <v>234</v>
      </c>
      <c r="B16">
        <v>-4320.2926929158702</v>
      </c>
      <c r="C16">
        <v>-3172.80328192055</v>
      </c>
      <c r="D16">
        <v>-1147.42887138796</v>
      </c>
      <c r="E16">
        <f t="shared" si="1"/>
        <v>-6.0539607359714864E-2</v>
      </c>
      <c r="F16">
        <f t="shared" si="2"/>
        <v>-37.989209014294673</v>
      </c>
      <c r="G16">
        <v>25</v>
      </c>
      <c r="H16">
        <v>887.43</v>
      </c>
      <c r="I16">
        <v>675.53</v>
      </c>
      <c r="J16">
        <v>179.11</v>
      </c>
      <c r="K16">
        <f t="shared" si="8"/>
        <v>32.789999999999964</v>
      </c>
      <c r="L16">
        <f t="shared" si="9"/>
        <v>-5.1992090142947092</v>
      </c>
      <c r="M16">
        <f t="shared" si="0"/>
        <v>-1.5195683605717869</v>
      </c>
      <c r="N16">
        <f t="shared" si="3"/>
        <v>-0.20796836057178836</v>
      </c>
      <c r="P16">
        <v>25</v>
      </c>
      <c r="Q16" t="s">
        <v>234</v>
      </c>
      <c r="R16">
        <v>-4320.3303257916396</v>
      </c>
      <c r="S16">
        <v>-3172.82777517368</v>
      </c>
      <c r="T16">
        <v>-1147.43903928592</v>
      </c>
      <c r="U16">
        <f>R16-(S16+T16)</f>
        <v>-6.3511332039524859E-2</v>
      </c>
      <c r="V16">
        <f>627.51*U16</f>
        <v>-39.853995968122241</v>
      </c>
      <c r="W16">
        <f t="shared" ref="W16:W19" si="10">V16/P16</f>
        <v>-1.5941598387248896</v>
      </c>
      <c r="X16">
        <f ca="1">K16+X$19</f>
        <v>24.134999999999962</v>
      </c>
      <c r="Y16">
        <f t="shared" ref="Y16:Y19" ca="1" si="11">V16+X16</f>
        <v>-15.718995968122279</v>
      </c>
      <c r="Z16">
        <f t="shared" ref="Z16:Z19" ca="1" si="12">Y16/P16</f>
        <v>-0.62875983872489116</v>
      </c>
    </row>
    <row r="17" spans="1:26">
      <c r="A17" t="s">
        <v>235</v>
      </c>
      <c r="B17">
        <v>-4526.7581071184104</v>
      </c>
      <c r="C17">
        <v>-3172.7380889751598</v>
      </c>
      <c r="D17">
        <v>-1353.9478463367</v>
      </c>
      <c r="E17">
        <f t="shared" si="1"/>
        <v>-7.2171806550613837E-2</v>
      </c>
      <c r="F17">
        <f t="shared" si="2"/>
        <v>-45.288530328575689</v>
      </c>
      <c r="G17">
        <v>29</v>
      </c>
      <c r="H17">
        <v>887.92</v>
      </c>
      <c r="I17">
        <v>673.14</v>
      </c>
      <c r="J17">
        <v>199.89</v>
      </c>
      <c r="K17">
        <f t="shared" si="8"/>
        <v>14.889999999999986</v>
      </c>
      <c r="L17">
        <f t="shared" si="9"/>
        <v>-30.398530328575703</v>
      </c>
      <c r="M17">
        <f t="shared" si="0"/>
        <v>-1.5616734596060582</v>
      </c>
      <c r="N17">
        <f t="shared" si="3"/>
        <v>-1.0482251837439898</v>
      </c>
      <c r="P17">
        <v>29</v>
      </c>
      <c r="Q17" t="s">
        <v>235</v>
      </c>
      <c r="R17">
        <v>-4526.7997380797096</v>
      </c>
      <c r="S17">
        <v>-3172.76309984717</v>
      </c>
      <c r="T17">
        <v>-1353.9681708021501</v>
      </c>
      <c r="U17">
        <f>R17-(S17+T17)</f>
        <v>-6.8467430389318906E-2</v>
      </c>
      <c r="V17">
        <f>627.51*U17</f>
        <v>-42.963997243601504</v>
      </c>
      <c r="W17">
        <f t="shared" si="10"/>
        <v>-1.4815171463310863</v>
      </c>
      <c r="X17">
        <f ca="1">K17+X$19</f>
        <v>6.234999999999987</v>
      </c>
      <c r="Y17">
        <f t="shared" ca="1" si="11"/>
        <v>-36.728997243601519</v>
      </c>
      <c r="Z17">
        <f t="shared" ca="1" si="12"/>
        <v>-1.2665171463310869</v>
      </c>
    </row>
    <row r="18" spans="1:26">
      <c r="A18" t="s">
        <v>236</v>
      </c>
      <c r="B18">
        <v>-4284.6888689642701</v>
      </c>
      <c r="C18">
        <v>-3172.8600994390999</v>
      </c>
      <c r="D18">
        <v>-1111.7793131691801</v>
      </c>
      <c r="E18">
        <f t="shared" si="1"/>
        <v>-4.9456355990514567E-2</v>
      </c>
      <c r="F18">
        <f t="shared" si="2"/>
        <v>-31.034357947607795</v>
      </c>
      <c r="G18">
        <v>24</v>
      </c>
      <c r="H18">
        <v>906.51</v>
      </c>
      <c r="I18">
        <v>691.21</v>
      </c>
      <c r="J18">
        <v>204.36</v>
      </c>
      <c r="K18">
        <f t="shared" si="8"/>
        <v>10.939999999999941</v>
      </c>
      <c r="L18">
        <f t="shared" si="9"/>
        <v>-20.094357947607854</v>
      </c>
      <c r="M18">
        <f t="shared" si="0"/>
        <v>-1.2930982478169915</v>
      </c>
      <c r="N18">
        <f t="shared" si="3"/>
        <v>-0.83726491448366058</v>
      </c>
      <c r="P18">
        <v>24</v>
      </c>
    </row>
    <row r="19" spans="1:26">
      <c r="A19" t="s">
        <v>237</v>
      </c>
      <c r="B19">
        <v>-4359.5035152972596</v>
      </c>
      <c r="C19">
        <v>-3172.7570618847899</v>
      </c>
      <c r="D19">
        <v>-1186.67795276473</v>
      </c>
      <c r="E19">
        <f t="shared" si="1"/>
        <v>-6.8500647739710985E-2</v>
      </c>
      <c r="F19">
        <f t="shared" si="2"/>
        <v>-42.98484146314604</v>
      </c>
      <c r="G19">
        <v>26</v>
      </c>
      <c r="H19">
        <v>889.26</v>
      </c>
      <c r="I19">
        <v>675.49</v>
      </c>
      <c r="J19">
        <v>197.37</v>
      </c>
      <c r="K19">
        <f t="shared" si="8"/>
        <v>16.399999999999977</v>
      </c>
      <c r="L19">
        <f t="shared" si="9"/>
        <v>-26.584841463146063</v>
      </c>
      <c r="M19">
        <f t="shared" si="0"/>
        <v>-1.6532631331979246</v>
      </c>
      <c r="N19">
        <f t="shared" si="3"/>
        <v>-1.0224939024286948</v>
      </c>
      <c r="P19">
        <v>26</v>
      </c>
      <c r="Q19" t="s">
        <v>237</v>
      </c>
      <c r="R19">
        <v>-4359.5721192991996</v>
      </c>
      <c r="S19">
        <v>-3172.7970048760299</v>
      </c>
      <c r="T19">
        <v>-1186.6900627305499</v>
      </c>
      <c r="U19">
        <f>R19-(S19+T19)</f>
        <v>-8.5051692619344976E-2</v>
      </c>
      <c r="V19">
        <f>627.51*U19</f>
        <v>-53.370787635565165</v>
      </c>
      <c r="W19">
        <f t="shared" si="10"/>
        <v>-2.0527226013678908</v>
      </c>
      <c r="X19">
        <f ca="1">K19+X$19</f>
        <v>7.7449999999999779</v>
      </c>
      <c r="Y19">
        <f t="shared" ca="1" si="11"/>
        <v>-45.625787635565189</v>
      </c>
      <c r="Z19">
        <f t="shared" ca="1" si="12"/>
        <v>-1.7548379859832766</v>
      </c>
    </row>
    <row r="20" spans="1:26">
      <c r="A20" t="s">
        <v>238</v>
      </c>
      <c r="B20">
        <v>-4476.0947860590804</v>
      </c>
      <c r="C20">
        <v>-3172.8336509085598</v>
      </c>
      <c r="D20">
        <v>-1303.2154655279301</v>
      </c>
      <c r="E20">
        <f t="shared" si="1"/>
        <v>-4.5669622590139625E-2</v>
      </c>
      <c r="F20">
        <f t="shared" si="2"/>
        <v>-28.658144871538514</v>
      </c>
      <c r="G20">
        <v>29</v>
      </c>
      <c r="H20" s="35">
        <v>934.64</v>
      </c>
      <c r="J20">
        <v>234.54</v>
      </c>
      <c r="M20">
        <f t="shared" si="0"/>
        <v>-0.98821189212201777</v>
      </c>
      <c r="P20">
        <v>29</v>
      </c>
    </row>
    <row r="21" spans="1:26">
      <c r="X21">
        <v>-8.6549999999999994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QoI and DB hits post MD</vt:lpstr>
      <vt:lpstr>Other compounds</vt:lpstr>
      <vt:lpstr>Coconut compounds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ojovic</dc:creator>
  <cp:lastModifiedBy>ojovic</cp:lastModifiedBy>
  <cp:revision>2</cp:revision>
  <dcterms:created xsi:type="dcterms:W3CDTF">2021-02-04T10:21:20Z</dcterms:created>
  <dcterms:modified xsi:type="dcterms:W3CDTF">2021-07-08T09:06:49Z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