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dpi\Desktop\4.18\1193073\"/>
    </mc:Choice>
  </mc:AlternateContent>
  <bookViews>
    <workbookView xWindow="0" yWindow="0" windowWidth="22980" windowHeight="9090"/>
  </bookViews>
  <sheets>
    <sheet name="MgPPi" sheetId="1" r:id="rId1"/>
    <sheet name="Mg2PPi" sheetId="4" r:id="rId2"/>
    <sheet name="MgPi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" i="3" l="1"/>
  <c r="D6" i="4"/>
  <c r="D6" i="3"/>
  <c r="D6" i="1"/>
  <c r="I4" i="3"/>
  <c r="K4" i="3" s="1"/>
  <c r="D9" i="4"/>
  <c r="H12" i="4" s="1"/>
  <c r="J12" i="4" s="1"/>
  <c r="I14" i="3"/>
  <c r="K14" i="3" s="1"/>
  <c r="I13" i="3"/>
  <c r="K13" i="3" s="1"/>
  <c r="I12" i="3"/>
  <c r="K12" i="3" s="1"/>
  <c r="I11" i="3"/>
  <c r="K11" i="3" s="1"/>
  <c r="I10" i="3"/>
  <c r="K10" i="3" s="1"/>
  <c r="I9" i="3"/>
  <c r="K9" i="3" s="1"/>
  <c r="I8" i="3"/>
  <c r="K8" i="3" s="1"/>
  <c r="I7" i="3"/>
  <c r="K7" i="3" s="1"/>
  <c r="I6" i="3"/>
  <c r="K6" i="3" s="1"/>
  <c r="I5" i="3"/>
  <c r="K5" i="3" s="1"/>
  <c r="D9" i="1"/>
  <c r="H18" i="4" l="1"/>
  <c r="J18" i="4" s="1"/>
  <c r="H10" i="4"/>
  <c r="J10" i="4" s="1"/>
  <c r="H19" i="4"/>
  <c r="J19" i="4" s="1"/>
  <c r="H17" i="4"/>
  <c r="J17" i="4" s="1"/>
  <c r="H9" i="4"/>
  <c r="J9" i="4" s="1"/>
  <c r="H16" i="4"/>
  <c r="J16" i="4" s="1"/>
  <c r="H8" i="4"/>
  <c r="J8" i="4" s="1"/>
  <c r="I10" i="4"/>
  <c r="H15" i="4"/>
  <c r="J15" i="4" s="1"/>
  <c r="H7" i="4"/>
  <c r="J7" i="4" s="1"/>
  <c r="H14" i="4"/>
  <c r="J14" i="4" s="1"/>
  <c r="H6" i="4"/>
  <c r="J6" i="4" s="1"/>
  <c r="H4" i="4"/>
  <c r="H13" i="4"/>
  <c r="J13" i="4" s="1"/>
  <c r="H5" i="4"/>
  <c r="J5" i="4" s="1"/>
  <c r="H11" i="4"/>
  <c r="J11" i="4" s="1"/>
  <c r="H20" i="4"/>
  <c r="J20" i="4" s="1"/>
  <c r="I9" i="4"/>
  <c r="I18" i="4"/>
  <c r="I20" i="4"/>
  <c r="I8" i="4"/>
  <c r="I17" i="4"/>
  <c r="I16" i="4"/>
  <c r="I14" i="4"/>
  <c r="I6" i="4"/>
  <c r="I15" i="4"/>
  <c r="I4" i="4"/>
  <c r="I12" i="4"/>
  <c r="J4" i="4"/>
  <c r="K18" i="4"/>
  <c r="H12" i="1"/>
  <c r="I12" i="1" s="1"/>
  <c r="H7" i="1"/>
  <c r="I7" i="1" s="1"/>
  <c r="H10" i="1"/>
  <c r="I10" i="1" s="1"/>
  <c r="H14" i="1"/>
  <c r="I14" i="1" s="1"/>
  <c r="H18" i="1"/>
  <c r="I18" i="1" s="1"/>
  <c r="H17" i="1"/>
  <c r="I17" i="1" s="1"/>
  <c r="H4" i="1"/>
  <c r="J4" i="1" s="1"/>
  <c r="H19" i="1"/>
  <c r="I19" i="1" s="1"/>
  <c r="H11" i="1"/>
  <c r="I11" i="1" s="1"/>
  <c r="H16" i="1"/>
  <c r="I16" i="1" s="1"/>
  <c r="H20" i="1"/>
  <c r="I20" i="1" s="1"/>
  <c r="H6" i="1"/>
  <c r="I6" i="1" s="1"/>
  <c r="H9" i="1"/>
  <c r="I9" i="1" s="1"/>
  <c r="H15" i="1"/>
  <c r="I15" i="1" s="1"/>
  <c r="H5" i="1"/>
  <c r="I5" i="1" s="1"/>
  <c r="H8" i="1"/>
  <c r="I8" i="1" s="1"/>
  <c r="H13" i="1"/>
  <c r="I13" i="1" s="1"/>
  <c r="L10" i="4" l="1"/>
  <c r="M10" i="4"/>
  <c r="I19" i="4"/>
  <c r="L17" i="4"/>
  <c r="M17" i="4"/>
  <c r="L16" i="4"/>
  <c r="M16" i="4"/>
  <c r="M12" i="4"/>
  <c r="L12" i="4"/>
  <c r="M8" i="4"/>
  <c r="L8" i="4"/>
  <c r="M4" i="4"/>
  <c r="L4" i="4"/>
  <c r="L6" i="4"/>
  <c r="M6" i="4"/>
  <c r="I11" i="4"/>
  <c r="M20" i="4"/>
  <c r="L20" i="4"/>
  <c r="L15" i="4"/>
  <c r="M15" i="4"/>
  <c r="I7" i="4"/>
  <c r="L18" i="4"/>
  <c r="M18" i="4"/>
  <c r="L14" i="4"/>
  <c r="M14" i="4"/>
  <c r="L9" i="4"/>
  <c r="M9" i="4"/>
  <c r="I13" i="4"/>
  <c r="I5" i="4"/>
  <c r="L18" i="1"/>
  <c r="M18" i="1"/>
  <c r="M9" i="1"/>
  <c r="L9" i="1"/>
  <c r="M13" i="1"/>
  <c r="L13" i="1"/>
  <c r="L6" i="1"/>
  <c r="M6" i="1"/>
  <c r="M7" i="1"/>
  <c r="L7" i="1"/>
  <c r="L19" i="1"/>
  <c r="M19" i="1"/>
  <c r="M20" i="1"/>
  <c r="L20" i="1"/>
  <c r="M5" i="1"/>
  <c r="L5" i="1"/>
  <c r="M14" i="1"/>
  <c r="L14" i="1"/>
  <c r="M16" i="1"/>
  <c r="L16" i="1"/>
  <c r="M8" i="1"/>
  <c r="L8" i="1"/>
  <c r="M15" i="1"/>
  <c r="L15" i="1"/>
  <c r="M17" i="1"/>
  <c r="L17" i="1"/>
  <c r="L12" i="1"/>
  <c r="M12" i="1"/>
  <c r="L10" i="1"/>
  <c r="M10" i="1"/>
  <c r="I4" i="1"/>
  <c r="M11" i="1"/>
  <c r="L11" i="1"/>
  <c r="K15" i="4"/>
  <c r="K20" i="4"/>
  <c r="K11" i="4"/>
  <c r="K7" i="4"/>
  <c r="K9" i="4"/>
  <c r="K8" i="4"/>
  <c r="K10" i="4"/>
  <c r="K12" i="4"/>
  <c r="K4" i="4"/>
  <c r="K17" i="4"/>
  <c r="K5" i="4"/>
  <c r="K6" i="4"/>
  <c r="N6" i="4" s="1"/>
  <c r="K13" i="4"/>
  <c r="K19" i="4"/>
  <c r="K14" i="4"/>
  <c r="K16" i="4"/>
  <c r="N18" i="4"/>
  <c r="J18" i="1"/>
  <c r="K18" i="1" s="1"/>
  <c r="J20" i="1"/>
  <c r="K20" i="1" s="1"/>
  <c r="J10" i="1"/>
  <c r="K10" i="1" s="1"/>
  <c r="J6" i="1"/>
  <c r="K6" i="1" s="1"/>
  <c r="J13" i="1"/>
  <c r="K13" i="1" s="1"/>
  <c r="J16" i="1"/>
  <c r="K16" i="1" s="1"/>
  <c r="J7" i="1"/>
  <c r="K7" i="1" s="1"/>
  <c r="J14" i="1"/>
  <c r="K14" i="1" s="1"/>
  <c r="J8" i="1"/>
  <c r="K8" i="1" s="1"/>
  <c r="J11" i="1"/>
  <c r="K11" i="1" s="1"/>
  <c r="J5" i="1"/>
  <c r="K5" i="1" s="1"/>
  <c r="J19" i="1"/>
  <c r="K19" i="1" s="1"/>
  <c r="J12" i="1"/>
  <c r="K12" i="1" s="1"/>
  <c r="J15" i="1"/>
  <c r="K15" i="1" s="1"/>
  <c r="K4" i="1"/>
  <c r="J9" i="1"/>
  <c r="K9" i="1" s="1"/>
  <c r="J17" i="1"/>
  <c r="K17" i="1" s="1"/>
  <c r="N14" i="4" l="1"/>
  <c r="L5" i="4"/>
  <c r="N5" i="4" s="1"/>
  <c r="M5" i="4"/>
  <c r="L7" i="4"/>
  <c r="M7" i="4"/>
  <c r="N7" i="4" s="1"/>
  <c r="L11" i="4"/>
  <c r="M11" i="4"/>
  <c r="L13" i="4"/>
  <c r="N13" i="4" s="1"/>
  <c r="M13" i="4"/>
  <c r="L19" i="4"/>
  <c r="N19" i="4" s="1"/>
  <c r="M19" i="4"/>
  <c r="L4" i="1"/>
  <c r="M4" i="1"/>
  <c r="N9" i="4"/>
  <c r="N15" i="4"/>
  <c r="N8" i="4"/>
  <c r="N4" i="4"/>
  <c r="N16" i="4"/>
  <c r="N12" i="4"/>
  <c r="N10" i="4"/>
  <c r="N11" i="4"/>
  <c r="N17" i="4"/>
  <c r="N20" i="4"/>
  <c r="N9" i="1"/>
  <c r="N8" i="1"/>
  <c r="N14" i="1"/>
  <c r="N6" i="1"/>
  <c r="N17" i="1"/>
  <c r="N12" i="1"/>
  <c r="N5" i="1"/>
  <c r="N15" i="1"/>
  <c r="N7" i="1"/>
  <c r="N10" i="1"/>
  <c r="N11" i="1"/>
  <c r="N16" i="1"/>
  <c r="N20" i="1"/>
  <c r="N13" i="1"/>
  <c r="N19" i="1"/>
  <c r="N18" i="1"/>
  <c r="H9" i="3"/>
  <c r="J9" i="3" s="1"/>
  <c r="N9" i="3" l="1"/>
  <c r="M9" i="3"/>
  <c r="L9" i="3"/>
  <c r="N4" i="1"/>
  <c r="H6" i="3"/>
  <c r="J6" i="3" s="1"/>
  <c r="H14" i="3"/>
  <c r="J14" i="3" s="1"/>
  <c r="H5" i="3"/>
  <c r="J5" i="3" s="1"/>
  <c r="H8" i="3"/>
  <c r="J8" i="3" s="1"/>
  <c r="H7" i="3"/>
  <c r="J7" i="3" s="1"/>
  <c r="H10" i="3"/>
  <c r="J10" i="3" s="1"/>
  <c r="H13" i="3"/>
  <c r="J13" i="3" s="1"/>
  <c r="H12" i="3"/>
  <c r="J12" i="3" s="1"/>
  <c r="H11" i="3"/>
  <c r="J11" i="3" s="1"/>
  <c r="H4" i="3"/>
  <c r="J4" i="3" s="1"/>
  <c r="O9" i="3" l="1"/>
  <c r="N5" i="3"/>
  <c r="M5" i="3"/>
  <c r="L5" i="3"/>
  <c r="L4" i="3"/>
  <c r="M4" i="3"/>
  <c r="L12" i="3"/>
  <c r="M12" i="3"/>
  <c r="N7" i="3"/>
  <c r="M7" i="3"/>
  <c r="L7" i="3"/>
  <c r="N11" i="3"/>
  <c r="L11" i="3"/>
  <c r="M11" i="3"/>
  <c r="N14" i="3"/>
  <c r="M14" i="3"/>
  <c r="L14" i="3"/>
  <c r="N13" i="3"/>
  <c r="M13" i="3"/>
  <c r="L13" i="3"/>
  <c r="N10" i="3"/>
  <c r="L10" i="3"/>
  <c r="M10" i="3"/>
  <c r="N8" i="3"/>
  <c r="M8" i="3"/>
  <c r="L8" i="3"/>
  <c r="N6" i="3"/>
  <c r="M6" i="3"/>
  <c r="L6" i="3"/>
  <c r="N4" i="3"/>
  <c r="N12" i="3"/>
  <c r="O13" i="3" l="1"/>
  <c r="O10" i="3"/>
  <c r="O6" i="3"/>
  <c r="O7" i="3"/>
  <c r="O5" i="3"/>
  <c r="O8" i="3"/>
  <c r="O14" i="3"/>
  <c r="O12" i="3"/>
  <c r="O11" i="3"/>
</calcChain>
</file>

<file path=xl/sharedStrings.xml><?xml version="1.0" encoding="utf-8"?>
<sst xmlns="http://schemas.openxmlformats.org/spreadsheetml/2006/main" count="111" uniqueCount="55">
  <si>
    <t>Volume ml</t>
  </si>
  <si>
    <t>MPP</t>
  </si>
  <si>
    <t>M2PP</t>
  </si>
  <si>
    <t>Buffer</t>
  </si>
  <si>
    <t>uM</t>
  </si>
  <si>
    <t>mM</t>
  </si>
  <si>
    <t>ul</t>
  </si>
  <si>
    <t>ml</t>
  </si>
  <si>
    <t>[Mg] mM</t>
  </si>
  <si>
    <t>pH</t>
  </si>
  <si>
    <t>[K+] mM</t>
  </si>
  <si>
    <t>[Na+] mM</t>
  </si>
  <si>
    <t>PP_tot</t>
  </si>
  <si>
    <t>Mg_tot</t>
  </si>
  <si>
    <r>
      <t>MgCl</t>
    </r>
    <r>
      <rPr>
        <vertAlign val="subscript"/>
        <sz val="10"/>
        <rFont val="Arial"/>
        <family val="2"/>
        <charset val="204"/>
      </rPr>
      <t>2</t>
    </r>
    <r>
      <rPr>
        <sz val="10"/>
        <rFont val="Arial"/>
        <charset val="238"/>
      </rPr>
      <t>, M</t>
    </r>
  </si>
  <si>
    <r>
      <t>PP</t>
    </r>
    <r>
      <rPr>
        <vertAlign val="subscript"/>
        <sz val="10"/>
        <rFont val="Arial"/>
        <family val="2"/>
        <charset val="204"/>
      </rPr>
      <t>i</t>
    </r>
    <r>
      <rPr>
        <sz val="10"/>
        <rFont val="Arial"/>
        <charset val="238"/>
      </rPr>
      <t>, mM</t>
    </r>
  </si>
  <si>
    <t>Reference:</t>
  </si>
  <si>
    <t xml:space="preserve">Baykov, A.A.; Bakuleva, N.P.; Rea P.A. Steady-state kinetics of substrate hydrolysis by vacuolar H+-pyrophosphatase. </t>
  </si>
  <si>
    <t>A simple three-state model. Eur. J. Biochem. 1993, 217, 755–762.  https://doi.org/10.1111/j.1432-1033.1993.tb18303.x</t>
  </si>
  <si>
    <t>Volume ul</t>
  </si>
  <si>
    <t>MP</t>
  </si>
  <si>
    <t>Ptot</t>
  </si>
  <si>
    <t>Mg tot</t>
  </si>
  <si>
    <t xml:space="preserve">Daniele, P.G.; De Robertis, A.; De Stefano, C.; Gianguzza, A.; Sammartano, S. Salt effects on the protonation </t>
  </si>
  <si>
    <t>of orthophosphate between 10 and 50 degrees Celsius in aqueous solution. A complex formation model. J. Solution Chem. 1991, 20, 495–515</t>
  </si>
  <si>
    <t>Apparent</t>
  </si>
  <si>
    <t>constants</t>
  </si>
  <si>
    <t>Kmpp</t>
  </si>
  <si>
    <t>Km2pp</t>
  </si>
  <si>
    <t>Stock Mg</t>
  </si>
  <si>
    <t>Stock PP</t>
  </si>
  <si>
    <t>1/10 PP</t>
  </si>
  <si>
    <t>[K+], mM</t>
  </si>
  <si>
    <t>[Na+], mM</t>
  </si>
  <si>
    <t>Kmp</t>
  </si>
  <si>
    <t>Stock Pi</t>
  </si>
  <si>
    <t>1/10 Pi</t>
  </si>
  <si>
    <r>
      <t>MgCl</t>
    </r>
    <r>
      <rPr>
        <vertAlign val="subscript"/>
        <sz val="10"/>
        <rFont val="Arial"/>
        <family val="2"/>
        <charset val="204"/>
      </rPr>
      <t>2</t>
    </r>
    <r>
      <rPr>
        <sz val="10"/>
        <rFont val="Arial"/>
        <family val="2"/>
        <charset val="204"/>
      </rPr>
      <t>, M</t>
    </r>
  </si>
  <si>
    <r>
      <t>P</t>
    </r>
    <r>
      <rPr>
        <vertAlign val="subscript"/>
        <sz val="10"/>
        <rFont val="Arial"/>
        <family val="2"/>
        <charset val="204"/>
      </rPr>
      <t>i</t>
    </r>
    <r>
      <rPr>
        <sz val="10"/>
        <rFont val="Arial"/>
        <charset val="238"/>
      </rPr>
      <t>, mM</t>
    </r>
  </si>
  <si>
    <t>KOH, M</t>
  </si>
  <si>
    <t>Stock KOH</t>
  </si>
  <si>
    <t>constant</t>
  </si>
  <si>
    <t>deltaH+</t>
  </si>
  <si>
    <t>Conditions</t>
  </si>
  <si>
    <t>Stocks</t>
  </si>
  <si>
    <t xml:space="preserve">1. Insert 7 numerical values into boxes of column B (assay volume, free Mg2+ concentration, pH, K+ and Na concentrations, stock MgCl2 and PPi concentrations) </t>
  </si>
  <si>
    <t xml:space="preserve">3. The program calculates automatically the apparent (pH-dependent) binding constants in column D and, on their basis, the concentrations in columns H-J. </t>
  </si>
  <si>
    <t>4. Read volumes of additions in columns K-N.</t>
  </si>
  <si>
    <t xml:space="preserve">1. Insert 8 numerical values into boxes of column B (assay volume, free Mg2+ concentration, pH, K+ and Na concentrations, stock MgCl2, PPi, and KOH concentrations) </t>
  </si>
  <si>
    <t xml:space="preserve">3. The program calculates automatically the apparent (pH-dependent) binding constant in column D and, on its basis, the concentrations in columns H-J. </t>
  </si>
  <si>
    <t>4. Read volumes of additions in columns K-O.</t>
  </si>
  <si>
    <t>5. Read concentration of H+ ions evolved because of MgPi complex formation in column J and the required volume of alkali to compensate for the acidification in column N.</t>
  </si>
  <si>
    <t>2. Insert different desired MP concentrations into column F, if necessary.</t>
  </si>
  <si>
    <t>2. Insert different desired M2PP concentrations into column F, if necessary.</t>
  </si>
  <si>
    <t>2. Insert different desired MPP concentrations into column F, if necessary.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</si>
</sst>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4" x14ac:knownFonts="1">
    <font>
      <sz val="10"/>
      <name val="Arial"/>
      <charset val="238"/>
    </font>
    <font>
      <sz val="10"/>
      <name val="Arial"/>
      <family val="2"/>
      <charset val="204"/>
    </font>
    <font>
      <vertAlign val="subscript"/>
      <sz val="10"/>
      <name val="Arial"/>
      <family val="2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3">
    <xf numFmtId="0" fontId="0" fillId="0" borderId="0" xfId="0"/>
    <xf numFmtId="0" fontId="0" fillId="0" borderId="1" xfId="0" applyBorder="1"/>
    <xf numFmtId="0" fontId="1" fillId="0" borderId="0" xfId="0" applyFont="1"/>
    <xf numFmtId="0" fontId="0" fillId="0" borderId="2" xfId="0" applyBorder="1"/>
    <xf numFmtId="2" fontId="0" fillId="0" borderId="0" xfId="0" applyNumberForma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1" fillId="0" borderId="4" xfId="0" applyFont="1" applyBorder="1"/>
    <xf numFmtId="0" fontId="1" fillId="0" borderId="5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164" fontId="0" fillId="0" borderId="0" xfId="0" applyNumberFormat="1"/>
    <xf numFmtId="0" fontId="0" fillId="0" borderId="12" xfId="0" applyBorder="1"/>
    <xf numFmtId="0" fontId="0" fillId="0" borderId="12" xfId="0" quotePrefix="1" applyBorder="1"/>
    <xf numFmtId="0" fontId="0" fillId="0" borderId="0" xfId="0" applyBorder="1"/>
    <xf numFmtId="0" fontId="0" fillId="0" borderId="12" xfId="0" applyFill="1" applyBorder="1"/>
    <xf numFmtId="0" fontId="0" fillId="0" borderId="17" xfId="0" quotePrefix="1" applyBorder="1"/>
    <xf numFmtId="0" fontId="1" fillId="0" borderId="0" xfId="0" quotePrefix="1" applyFont="1" applyBorder="1"/>
    <xf numFmtId="0" fontId="1" fillId="0" borderId="0" xfId="0" applyFont="1" applyBorder="1"/>
    <xf numFmtId="0" fontId="0" fillId="0" borderId="0" xfId="0" quotePrefix="1" applyBorder="1"/>
    <xf numFmtId="0" fontId="0" fillId="0" borderId="8" xfId="0" applyFill="1" applyBorder="1"/>
    <xf numFmtId="0" fontId="0" fillId="0" borderId="3" xfId="0" applyFill="1" applyBorder="1"/>
    <xf numFmtId="0" fontId="0" fillId="0" borderId="9" xfId="0" applyFill="1" applyBorder="1"/>
    <xf numFmtId="164" fontId="0" fillId="0" borderId="10" xfId="0" applyNumberFormat="1" applyFill="1" applyBorder="1"/>
    <xf numFmtId="2" fontId="0" fillId="0" borderId="9" xfId="0" applyNumberFormat="1" applyFill="1" applyBorder="1"/>
    <xf numFmtId="165" fontId="0" fillId="0" borderId="1" xfId="0" applyNumberFormat="1" applyFill="1" applyBorder="1"/>
    <xf numFmtId="164" fontId="0" fillId="0" borderId="11" xfId="0" applyNumberFormat="1" applyFill="1" applyBorder="1"/>
    <xf numFmtId="0" fontId="0" fillId="0" borderId="13" xfId="0" applyFill="1" applyBorder="1"/>
    <xf numFmtId="164" fontId="0" fillId="0" borderId="16" xfId="0" applyNumberFormat="1" applyFill="1" applyBorder="1"/>
    <xf numFmtId="2" fontId="0" fillId="0" borderId="13" xfId="0" applyNumberFormat="1" applyFill="1" applyBorder="1"/>
    <xf numFmtId="165" fontId="0" fillId="0" borderId="14" xfId="0" applyNumberFormat="1" applyFill="1" applyBorder="1"/>
    <xf numFmtId="164" fontId="0" fillId="0" borderId="15" xfId="0" applyNumberFormat="1" applyFill="1" applyBorder="1"/>
    <xf numFmtId="0" fontId="0" fillId="0" borderId="0" xfId="0" applyFill="1" applyBorder="1"/>
    <xf numFmtId="0" fontId="1" fillId="0" borderId="18" xfId="0" applyFont="1" applyBorder="1"/>
    <xf numFmtId="2" fontId="0" fillId="0" borderId="9" xfId="0" applyNumberFormat="1" applyBorder="1"/>
    <xf numFmtId="165" fontId="0" fillId="0" borderId="1" xfId="0" applyNumberFormat="1" applyBorder="1"/>
    <xf numFmtId="2" fontId="0" fillId="0" borderId="19" xfId="0" applyNumberFormat="1" applyBorder="1"/>
    <xf numFmtId="165" fontId="0" fillId="0" borderId="14" xfId="0" applyNumberFormat="1" applyBorder="1"/>
    <xf numFmtId="0" fontId="0" fillId="0" borderId="21" xfId="0" applyBorder="1"/>
    <xf numFmtId="0" fontId="0" fillId="0" borderId="17" xfId="0" applyBorder="1"/>
    <xf numFmtId="0" fontId="0" fillId="0" borderId="22" xfId="0" applyBorder="1"/>
    <xf numFmtId="0" fontId="0" fillId="0" borderId="21" xfId="0" quotePrefix="1" applyBorder="1"/>
    <xf numFmtId="0" fontId="0" fillId="0" borderId="0" xfId="0" quotePrefix="1"/>
    <xf numFmtId="2" fontId="0" fillId="0" borderId="13" xfId="0" applyNumberFormat="1" applyBorder="1"/>
    <xf numFmtId="2" fontId="0" fillId="0" borderId="23" xfId="0" applyNumberFormat="1" applyBorder="1"/>
    <xf numFmtId="0" fontId="0" fillId="0" borderId="24" xfId="0" applyBorder="1"/>
    <xf numFmtId="0" fontId="0" fillId="0" borderId="22" xfId="0" applyFill="1" applyBorder="1"/>
    <xf numFmtId="0" fontId="0" fillId="0" borderId="17" xfId="0" applyFill="1" applyBorder="1"/>
    <xf numFmtId="0" fontId="0" fillId="0" borderId="20" xfId="0" applyBorder="1"/>
    <xf numFmtId="0" fontId="0" fillId="0" borderId="0" xfId="0" applyBorder="1" applyAlignment="1">
      <alignment horizontal="center"/>
    </xf>
    <xf numFmtId="0" fontId="1" fillId="0" borderId="2" xfId="0" applyFont="1" applyBorder="1"/>
    <xf numFmtId="0" fontId="1" fillId="0" borderId="2" xfId="0" applyFont="1" applyBorder="1" applyAlignment="1"/>
    <xf numFmtId="2" fontId="0" fillId="0" borderId="3" xfId="0" quotePrefix="1" applyNumberFormat="1" applyBorder="1"/>
    <xf numFmtId="164" fontId="0" fillId="0" borderId="21" xfId="0" quotePrefix="1" applyNumberFormat="1" applyBorder="1"/>
    <xf numFmtId="0" fontId="1" fillId="0" borderId="8" xfId="0" applyFont="1" applyBorder="1"/>
    <xf numFmtId="0" fontId="0" fillId="0" borderId="18" xfId="0" applyBorder="1"/>
    <xf numFmtId="0" fontId="0" fillId="0" borderId="19" xfId="0" applyBorder="1"/>
    <xf numFmtId="0" fontId="0" fillId="0" borderId="25" xfId="0" applyBorder="1"/>
    <xf numFmtId="0" fontId="0" fillId="0" borderId="26" xfId="0" applyBorder="1"/>
    <xf numFmtId="0" fontId="0" fillId="0" borderId="26" xfId="0" applyFill="1" applyBorder="1"/>
    <xf numFmtId="0" fontId="0" fillId="0" borderId="27" xfId="0" applyFill="1" applyBorder="1"/>
    <xf numFmtId="2" fontId="0" fillId="0" borderId="19" xfId="0" applyNumberFormat="1" applyFill="1" applyBorder="1"/>
    <xf numFmtId="2" fontId="0" fillId="0" borderId="23" xfId="0" applyNumberFormat="1" applyFill="1" applyBorder="1"/>
    <xf numFmtId="0" fontId="1" fillId="0" borderId="25" xfId="0" applyFont="1" applyBorder="1"/>
    <xf numFmtId="0" fontId="0" fillId="0" borderId="2" xfId="0" applyFill="1" applyBorder="1"/>
    <xf numFmtId="0" fontId="0" fillId="0" borderId="21" xfId="0" applyFill="1" applyBorder="1"/>
    <xf numFmtId="0" fontId="1" fillId="0" borderId="20" xfId="0" applyFont="1" applyBorder="1"/>
    <xf numFmtId="0" fontId="0" fillId="0" borderId="27" xfId="0" applyBorder="1"/>
    <xf numFmtId="0" fontId="1" fillId="0" borderId="21" xfId="0" applyFont="1" applyBorder="1"/>
    <xf numFmtId="0" fontId="0" fillId="0" borderId="21" xfId="0" applyBorder="1" applyAlignment="1">
      <alignment horizontal="right"/>
    </xf>
    <xf numFmtId="0" fontId="1" fillId="0" borderId="2" xfId="0" applyFont="1" applyBorder="1" applyAlignment="1">
      <alignment horizontal="left"/>
    </xf>
    <xf numFmtId="0" fontId="1" fillId="0" borderId="0" xfId="0" applyFont="1" applyFill="1" applyBorder="1"/>
    <xf numFmtId="0" fontId="1" fillId="0" borderId="0" xfId="0" quotePrefix="1" applyFont="1" applyFill="1" applyBorder="1"/>
    <xf numFmtId="0" fontId="0" fillId="0" borderId="0" xfId="0" quotePrefix="1" applyFill="1" applyBorder="1"/>
    <xf numFmtId="0" fontId="3" fillId="0" borderId="0" xfId="0" applyFont="1" applyBorder="1"/>
    <xf numFmtId="0" fontId="3" fillId="0" borderId="0" xfId="0" applyFont="1"/>
    <xf numFmtId="0" fontId="1" fillId="0" borderId="1" xfId="0" applyFont="1" applyBorder="1"/>
    <xf numFmtId="164" fontId="0" fillId="0" borderId="1" xfId="0" applyNumberFormat="1" applyBorder="1"/>
    <xf numFmtId="0" fontId="0" fillId="0" borderId="5" xfId="0" applyBorder="1"/>
    <xf numFmtId="164" fontId="0" fillId="0" borderId="14" xfId="0" applyNumberFormat="1" applyBorder="1"/>
    <xf numFmtId="0" fontId="1" fillId="0" borderId="7" xfId="0" applyFont="1" applyFill="1" applyBorder="1"/>
    <xf numFmtId="164" fontId="0" fillId="0" borderId="11" xfId="0" applyNumberFormat="1" applyBorder="1"/>
    <xf numFmtId="164" fontId="0" fillId="0" borderId="15" xfId="0" applyNumberFormat="1" applyBorder="1"/>
    <xf numFmtId="0" fontId="1" fillId="0" borderId="6" xfId="0" applyFont="1" applyFill="1" applyBorder="1"/>
    <xf numFmtId="2" fontId="0" fillId="0" borderId="10" xfId="0" applyNumberFormat="1" applyBorder="1"/>
    <xf numFmtId="2" fontId="0" fillId="0" borderId="16" xfId="0" applyNumberFormat="1" applyBorder="1"/>
    <xf numFmtId="165" fontId="0" fillId="0" borderId="26" xfId="0" applyNumberFormat="1" applyBorder="1"/>
    <xf numFmtId="165" fontId="0" fillId="0" borderId="27" xfId="0" applyNumberFormat="1" applyBorder="1"/>
    <xf numFmtId="164" fontId="0" fillId="0" borderId="0" xfId="0" applyNumberFormat="1" applyBorder="1"/>
  </cellXfs>
  <cellStyles count="2">
    <cellStyle name="Normal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29"/>
  <sheetViews>
    <sheetView tabSelected="1" workbookViewId="0">
      <selection activeCell="B27" sqref="B27"/>
    </sheetView>
  </sheetViews>
  <sheetFormatPr defaultRowHeight="12.75" x14ac:dyDescent="0.2"/>
  <cols>
    <col min="1" max="1" width="2.7109375" customWidth="1"/>
    <col min="2" max="2" width="9.7109375" customWidth="1"/>
    <col min="3" max="3" width="4.7109375" customWidth="1"/>
    <col min="4" max="4" width="9.7109375" customWidth="1"/>
    <col min="5" max="5" width="4.7109375" customWidth="1"/>
    <col min="7" max="7" width="2.7109375" customWidth="1"/>
    <col min="12" max="12" width="9.85546875" customWidth="1"/>
    <col min="13" max="13" width="8.85546875" customWidth="1"/>
    <col min="249" max="249" width="9.7109375" customWidth="1"/>
    <col min="255" max="255" width="9.85546875" customWidth="1"/>
    <col min="256" max="256" width="8.85546875" customWidth="1"/>
    <col min="266" max="266" width="11.140625" customWidth="1"/>
    <col min="267" max="269" width="11" customWidth="1"/>
    <col min="505" max="505" width="9.7109375" customWidth="1"/>
    <col min="511" max="511" width="9.85546875" customWidth="1"/>
    <col min="512" max="512" width="8.85546875" customWidth="1"/>
    <col min="522" max="522" width="11.140625" customWidth="1"/>
    <col min="523" max="525" width="11" customWidth="1"/>
    <col min="761" max="761" width="9.7109375" customWidth="1"/>
    <col min="767" max="767" width="9.85546875" customWidth="1"/>
    <col min="768" max="768" width="8.85546875" customWidth="1"/>
    <col min="778" max="778" width="11.140625" customWidth="1"/>
    <col min="779" max="781" width="11" customWidth="1"/>
    <col min="1017" max="1017" width="9.7109375" customWidth="1"/>
    <col min="1023" max="1023" width="9.85546875" customWidth="1"/>
    <col min="1024" max="1024" width="8.85546875" customWidth="1"/>
    <col min="1034" max="1034" width="11.140625" customWidth="1"/>
    <col min="1035" max="1037" width="11" customWidth="1"/>
    <col min="1273" max="1273" width="9.7109375" customWidth="1"/>
    <col min="1279" max="1279" width="9.85546875" customWidth="1"/>
    <col min="1280" max="1280" width="8.85546875" customWidth="1"/>
    <col min="1290" max="1290" width="11.140625" customWidth="1"/>
    <col min="1291" max="1293" width="11" customWidth="1"/>
    <col min="1529" max="1529" width="9.7109375" customWidth="1"/>
    <col min="1535" max="1535" width="9.85546875" customWidth="1"/>
    <col min="1536" max="1536" width="8.85546875" customWidth="1"/>
    <col min="1546" max="1546" width="11.140625" customWidth="1"/>
    <col min="1547" max="1549" width="11" customWidth="1"/>
    <col min="1785" max="1785" width="9.7109375" customWidth="1"/>
    <col min="1791" max="1791" width="9.85546875" customWidth="1"/>
    <col min="1792" max="1792" width="8.85546875" customWidth="1"/>
    <col min="1802" max="1802" width="11.140625" customWidth="1"/>
    <col min="1803" max="1805" width="11" customWidth="1"/>
    <col min="2041" max="2041" width="9.7109375" customWidth="1"/>
    <col min="2047" max="2047" width="9.85546875" customWidth="1"/>
    <col min="2048" max="2048" width="8.85546875" customWidth="1"/>
    <col min="2058" max="2058" width="11.140625" customWidth="1"/>
    <col min="2059" max="2061" width="11" customWidth="1"/>
    <col min="2297" max="2297" width="9.7109375" customWidth="1"/>
    <col min="2303" max="2303" width="9.85546875" customWidth="1"/>
    <col min="2304" max="2304" width="8.85546875" customWidth="1"/>
    <col min="2314" max="2314" width="11.140625" customWidth="1"/>
    <col min="2315" max="2317" width="11" customWidth="1"/>
    <col min="2553" max="2553" width="9.7109375" customWidth="1"/>
    <col min="2559" max="2559" width="9.85546875" customWidth="1"/>
    <col min="2560" max="2560" width="8.85546875" customWidth="1"/>
    <col min="2570" max="2570" width="11.140625" customWidth="1"/>
    <col min="2571" max="2573" width="11" customWidth="1"/>
    <col min="2809" max="2809" width="9.7109375" customWidth="1"/>
    <col min="2815" max="2815" width="9.85546875" customWidth="1"/>
    <col min="2816" max="2816" width="8.85546875" customWidth="1"/>
    <col min="2826" max="2826" width="11.140625" customWidth="1"/>
    <col min="2827" max="2829" width="11" customWidth="1"/>
    <col min="3065" max="3065" width="9.7109375" customWidth="1"/>
    <col min="3071" max="3071" width="9.85546875" customWidth="1"/>
    <col min="3072" max="3072" width="8.85546875" customWidth="1"/>
    <col min="3082" max="3082" width="11.140625" customWidth="1"/>
    <col min="3083" max="3085" width="11" customWidth="1"/>
    <col min="3321" max="3321" width="9.7109375" customWidth="1"/>
    <col min="3327" max="3327" width="9.85546875" customWidth="1"/>
    <col min="3328" max="3328" width="8.85546875" customWidth="1"/>
    <col min="3338" max="3338" width="11.140625" customWidth="1"/>
    <col min="3339" max="3341" width="11" customWidth="1"/>
    <col min="3577" max="3577" width="9.7109375" customWidth="1"/>
    <col min="3583" max="3583" width="9.85546875" customWidth="1"/>
    <col min="3584" max="3584" width="8.85546875" customWidth="1"/>
    <col min="3594" max="3594" width="11.140625" customWidth="1"/>
    <col min="3595" max="3597" width="11" customWidth="1"/>
    <col min="3833" max="3833" width="9.7109375" customWidth="1"/>
    <col min="3839" max="3839" width="9.85546875" customWidth="1"/>
    <col min="3840" max="3840" width="8.85546875" customWidth="1"/>
    <col min="3850" max="3850" width="11.140625" customWidth="1"/>
    <col min="3851" max="3853" width="11" customWidth="1"/>
    <col min="4089" max="4089" width="9.7109375" customWidth="1"/>
    <col min="4095" max="4095" width="9.85546875" customWidth="1"/>
    <col min="4096" max="4096" width="8.85546875" customWidth="1"/>
    <col min="4106" max="4106" width="11.140625" customWidth="1"/>
    <col min="4107" max="4109" width="11" customWidth="1"/>
    <col min="4345" max="4345" width="9.7109375" customWidth="1"/>
    <col min="4351" max="4351" width="9.85546875" customWidth="1"/>
    <col min="4352" max="4352" width="8.85546875" customWidth="1"/>
    <col min="4362" max="4362" width="11.140625" customWidth="1"/>
    <col min="4363" max="4365" width="11" customWidth="1"/>
    <col min="4601" max="4601" width="9.7109375" customWidth="1"/>
    <col min="4607" max="4607" width="9.85546875" customWidth="1"/>
    <col min="4608" max="4608" width="8.85546875" customWidth="1"/>
    <col min="4618" max="4618" width="11.140625" customWidth="1"/>
    <col min="4619" max="4621" width="11" customWidth="1"/>
    <col min="4857" max="4857" width="9.7109375" customWidth="1"/>
    <col min="4863" max="4863" width="9.85546875" customWidth="1"/>
    <col min="4864" max="4864" width="8.85546875" customWidth="1"/>
    <col min="4874" max="4874" width="11.140625" customWidth="1"/>
    <col min="4875" max="4877" width="11" customWidth="1"/>
    <col min="5113" max="5113" width="9.7109375" customWidth="1"/>
    <col min="5119" max="5119" width="9.85546875" customWidth="1"/>
    <col min="5120" max="5120" width="8.85546875" customWidth="1"/>
    <col min="5130" max="5130" width="11.140625" customWidth="1"/>
    <col min="5131" max="5133" width="11" customWidth="1"/>
    <col min="5369" max="5369" width="9.7109375" customWidth="1"/>
    <col min="5375" max="5375" width="9.85546875" customWidth="1"/>
    <col min="5376" max="5376" width="8.85546875" customWidth="1"/>
    <col min="5386" max="5386" width="11.140625" customWidth="1"/>
    <col min="5387" max="5389" width="11" customWidth="1"/>
    <col min="5625" max="5625" width="9.7109375" customWidth="1"/>
    <col min="5631" max="5631" width="9.85546875" customWidth="1"/>
    <col min="5632" max="5632" width="8.85546875" customWidth="1"/>
    <col min="5642" max="5642" width="11.140625" customWidth="1"/>
    <col min="5643" max="5645" width="11" customWidth="1"/>
    <col min="5881" max="5881" width="9.7109375" customWidth="1"/>
    <col min="5887" max="5887" width="9.85546875" customWidth="1"/>
    <col min="5888" max="5888" width="8.85546875" customWidth="1"/>
    <col min="5898" max="5898" width="11.140625" customWidth="1"/>
    <col min="5899" max="5901" width="11" customWidth="1"/>
    <col min="6137" max="6137" width="9.7109375" customWidth="1"/>
    <col min="6143" max="6143" width="9.85546875" customWidth="1"/>
    <col min="6144" max="6144" width="8.85546875" customWidth="1"/>
    <col min="6154" max="6154" width="11.140625" customWidth="1"/>
    <col min="6155" max="6157" width="11" customWidth="1"/>
    <col min="6393" max="6393" width="9.7109375" customWidth="1"/>
    <col min="6399" max="6399" width="9.85546875" customWidth="1"/>
    <col min="6400" max="6400" width="8.85546875" customWidth="1"/>
    <col min="6410" max="6410" width="11.140625" customWidth="1"/>
    <col min="6411" max="6413" width="11" customWidth="1"/>
    <col min="6649" max="6649" width="9.7109375" customWidth="1"/>
    <col min="6655" max="6655" width="9.85546875" customWidth="1"/>
    <col min="6656" max="6656" width="8.85546875" customWidth="1"/>
    <col min="6666" max="6666" width="11.140625" customWidth="1"/>
    <col min="6667" max="6669" width="11" customWidth="1"/>
    <col min="6905" max="6905" width="9.7109375" customWidth="1"/>
    <col min="6911" max="6911" width="9.85546875" customWidth="1"/>
    <col min="6912" max="6912" width="8.85546875" customWidth="1"/>
    <col min="6922" max="6922" width="11.140625" customWidth="1"/>
    <col min="6923" max="6925" width="11" customWidth="1"/>
    <col min="7161" max="7161" width="9.7109375" customWidth="1"/>
    <col min="7167" max="7167" width="9.85546875" customWidth="1"/>
    <col min="7168" max="7168" width="8.85546875" customWidth="1"/>
    <col min="7178" max="7178" width="11.140625" customWidth="1"/>
    <col min="7179" max="7181" width="11" customWidth="1"/>
    <col min="7417" max="7417" width="9.7109375" customWidth="1"/>
    <col min="7423" max="7423" width="9.85546875" customWidth="1"/>
    <col min="7424" max="7424" width="8.85546875" customWidth="1"/>
    <col min="7434" max="7434" width="11.140625" customWidth="1"/>
    <col min="7435" max="7437" width="11" customWidth="1"/>
    <col min="7673" max="7673" width="9.7109375" customWidth="1"/>
    <col min="7679" max="7679" width="9.85546875" customWidth="1"/>
    <col min="7680" max="7680" width="8.85546875" customWidth="1"/>
    <col min="7690" max="7690" width="11.140625" customWidth="1"/>
    <col min="7691" max="7693" width="11" customWidth="1"/>
    <col min="7929" max="7929" width="9.7109375" customWidth="1"/>
    <col min="7935" max="7935" width="9.85546875" customWidth="1"/>
    <col min="7936" max="7936" width="8.85546875" customWidth="1"/>
    <col min="7946" max="7946" width="11.140625" customWidth="1"/>
    <col min="7947" max="7949" width="11" customWidth="1"/>
    <col min="8185" max="8185" width="9.7109375" customWidth="1"/>
    <col min="8191" max="8191" width="9.85546875" customWidth="1"/>
    <col min="8192" max="8192" width="8.85546875" customWidth="1"/>
    <col min="8202" max="8202" width="11.140625" customWidth="1"/>
    <col min="8203" max="8205" width="11" customWidth="1"/>
    <col min="8441" max="8441" width="9.7109375" customWidth="1"/>
    <col min="8447" max="8447" width="9.85546875" customWidth="1"/>
    <col min="8448" max="8448" width="8.85546875" customWidth="1"/>
    <col min="8458" max="8458" width="11.140625" customWidth="1"/>
    <col min="8459" max="8461" width="11" customWidth="1"/>
    <col min="8697" max="8697" width="9.7109375" customWidth="1"/>
    <col min="8703" max="8703" width="9.85546875" customWidth="1"/>
    <col min="8704" max="8704" width="8.85546875" customWidth="1"/>
    <col min="8714" max="8714" width="11.140625" customWidth="1"/>
    <col min="8715" max="8717" width="11" customWidth="1"/>
    <col min="8953" max="8953" width="9.7109375" customWidth="1"/>
    <col min="8959" max="8959" width="9.85546875" customWidth="1"/>
    <col min="8960" max="8960" width="8.85546875" customWidth="1"/>
    <col min="8970" max="8970" width="11.140625" customWidth="1"/>
    <col min="8971" max="8973" width="11" customWidth="1"/>
    <col min="9209" max="9209" width="9.7109375" customWidth="1"/>
    <col min="9215" max="9215" width="9.85546875" customWidth="1"/>
    <col min="9216" max="9216" width="8.85546875" customWidth="1"/>
    <col min="9226" max="9226" width="11.140625" customWidth="1"/>
    <col min="9227" max="9229" width="11" customWidth="1"/>
    <col min="9465" max="9465" width="9.7109375" customWidth="1"/>
    <col min="9471" max="9471" width="9.85546875" customWidth="1"/>
    <col min="9472" max="9472" width="8.85546875" customWidth="1"/>
    <col min="9482" max="9482" width="11.140625" customWidth="1"/>
    <col min="9483" max="9485" width="11" customWidth="1"/>
    <col min="9721" max="9721" width="9.7109375" customWidth="1"/>
    <col min="9727" max="9727" width="9.85546875" customWidth="1"/>
    <col min="9728" max="9728" width="8.85546875" customWidth="1"/>
    <col min="9738" max="9738" width="11.140625" customWidth="1"/>
    <col min="9739" max="9741" width="11" customWidth="1"/>
    <col min="9977" max="9977" width="9.7109375" customWidth="1"/>
    <col min="9983" max="9983" width="9.85546875" customWidth="1"/>
    <col min="9984" max="9984" width="8.85546875" customWidth="1"/>
    <col min="9994" max="9994" width="11.140625" customWidth="1"/>
    <col min="9995" max="9997" width="11" customWidth="1"/>
    <col min="10233" max="10233" width="9.7109375" customWidth="1"/>
    <col min="10239" max="10239" width="9.85546875" customWidth="1"/>
    <col min="10240" max="10240" width="8.85546875" customWidth="1"/>
    <col min="10250" max="10250" width="11.140625" customWidth="1"/>
    <col min="10251" max="10253" width="11" customWidth="1"/>
    <col min="10489" max="10489" width="9.7109375" customWidth="1"/>
    <col min="10495" max="10495" width="9.85546875" customWidth="1"/>
    <col min="10496" max="10496" width="8.85546875" customWidth="1"/>
    <col min="10506" max="10506" width="11.140625" customWidth="1"/>
    <col min="10507" max="10509" width="11" customWidth="1"/>
    <col min="10745" max="10745" width="9.7109375" customWidth="1"/>
    <col min="10751" max="10751" width="9.85546875" customWidth="1"/>
    <col min="10752" max="10752" width="8.85546875" customWidth="1"/>
    <col min="10762" max="10762" width="11.140625" customWidth="1"/>
    <col min="10763" max="10765" width="11" customWidth="1"/>
    <col min="11001" max="11001" width="9.7109375" customWidth="1"/>
    <col min="11007" max="11007" width="9.85546875" customWidth="1"/>
    <col min="11008" max="11008" width="8.85546875" customWidth="1"/>
    <col min="11018" max="11018" width="11.140625" customWidth="1"/>
    <col min="11019" max="11021" width="11" customWidth="1"/>
    <col min="11257" max="11257" width="9.7109375" customWidth="1"/>
    <col min="11263" max="11263" width="9.85546875" customWidth="1"/>
    <col min="11264" max="11264" width="8.85546875" customWidth="1"/>
    <col min="11274" max="11274" width="11.140625" customWidth="1"/>
    <col min="11275" max="11277" width="11" customWidth="1"/>
    <col min="11513" max="11513" width="9.7109375" customWidth="1"/>
    <col min="11519" max="11519" width="9.85546875" customWidth="1"/>
    <col min="11520" max="11520" width="8.85546875" customWidth="1"/>
    <col min="11530" max="11530" width="11.140625" customWidth="1"/>
    <col min="11531" max="11533" width="11" customWidth="1"/>
    <col min="11769" max="11769" width="9.7109375" customWidth="1"/>
    <col min="11775" max="11775" width="9.85546875" customWidth="1"/>
    <col min="11776" max="11776" width="8.85546875" customWidth="1"/>
    <col min="11786" max="11786" width="11.140625" customWidth="1"/>
    <col min="11787" max="11789" width="11" customWidth="1"/>
    <col min="12025" max="12025" width="9.7109375" customWidth="1"/>
    <col min="12031" max="12031" width="9.85546875" customWidth="1"/>
    <col min="12032" max="12032" width="8.85546875" customWidth="1"/>
    <col min="12042" max="12042" width="11.140625" customWidth="1"/>
    <col min="12043" max="12045" width="11" customWidth="1"/>
    <col min="12281" max="12281" width="9.7109375" customWidth="1"/>
    <col min="12287" max="12287" width="9.85546875" customWidth="1"/>
    <col min="12288" max="12288" width="8.85546875" customWidth="1"/>
    <col min="12298" max="12298" width="11.140625" customWidth="1"/>
    <col min="12299" max="12301" width="11" customWidth="1"/>
    <col min="12537" max="12537" width="9.7109375" customWidth="1"/>
    <col min="12543" max="12543" width="9.85546875" customWidth="1"/>
    <col min="12544" max="12544" width="8.85546875" customWidth="1"/>
    <col min="12554" max="12554" width="11.140625" customWidth="1"/>
    <col min="12555" max="12557" width="11" customWidth="1"/>
    <col min="12793" max="12793" width="9.7109375" customWidth="1"/>
    <col min="12799" max="12799" width="9.85546875" customWidth="1"/>
    <col min="12800" max="12800" width="8.85546875" customWidth="1"/>
    <col min="12810" max="12810" width="11.140625" customWidth="1"/>
    <col min="12811" max="12813" width="11" customWidth="1"/>
    <col min="13049" max="13049" width="9.7109375" customWidth="1"/>
    <col min="13055" max="13055" width="9.85546875" customWidth="1"/>
    <col min="13056" max="13056" width="8.85546875" customWidth="1"/>
    <col min="13066" max="13066" width="11.140625" customWidth="1"/>
    <col min="13067" max="13069" width="11" customWidth="1"/>
    <col min="13305" max="13305" width="9.7109375" customWidth="1"/>
    <col min="13311" max="13311" width="9.85546875" customWidth="1"/>
    <col min="13312" max="13312" width="8.85546875" customWidth="1"/>
    <col min="13322" max="13322" width="11.140625" customWidth="1"/>
    <col min="13323" max="13325" width="11" customWidth="1"/>
    <col min="13561" max="13561" width="9.7109375" customWidth="1"/>
    <col min="13567" max="13567" width="9.85546875" customWidth="1"/>
    <col min="13568" max="13568" width="8.85546875" customWidth="1"/>
    <col min="13578" max="13578" width="11.140625" customWidth="1"/>
    <col min="13579" max="13581" width="11" customWidth="1"/>
    <col min="13817" max="13817" width="9.7109375" customWidth="1"/>
    <col min="13823" max="13823" width="9.85546875" customWidth="1"/>
    <col min="13824" max="13824" width="8.85546875" customWidth="1"/>
    <col min="13834" max="13834" width="11.140625" customWidth="1"/>
    <col min="13835" max="13837" width="11" customWidth="1"/>
    <col min="14073" max="14073" width="9.7109375" customWidth="1"/>
    <col min="14079" max="14079" width="9.85546875" customWidth="1"/>
    <col min="14080" max="14080" width="8.85546875" customWidth="1"/>
    <col min="14090" max="14090" width="11.140625" customWidth="1"/>
    <col min="14091" max="14093" width="11" customWidth="1"/>
    <col min="14329" max="14329" width="9.7109375" customWidth="1"/>
    <col min="14335" max="14335" width="9.85546875" customWidth="1"/>
    <col min="14336" max="14336" width="8.85546875" customWidth="1"/>
    <col min="14346" max="14346" width="11.140625" customWidth="1"/>
    <col min="14347" max="14349" width="11" customWidth="1"/>
    <col min="14585" max="14585" width="9.7109375" customWidth="1"/>
    <col min="14591" max="14591" width="9.85546875" customWidth="1"/>
    <col min="14592" max="14592" width="8.85546875" customWidth="1"/>
    <col min="14602" max="14602" width="11.140625" customWidth="1"/>
    <col min="14603" max="14605" width="11" customWidth="1"/>
    <col min="14841" max="14841" width="9.7109375" customWidth="1"/>
    <col min="14847" max="14847" width="9.85546875" customWidth="1"/>
    <col min="14848" max="14848" width="8.85546875" customWidth="1"/>
    <col min="14858" max="14858" width="11.140625" customWidth="1"/>
    <col min="14859" max="14861" width="11" customWidth="1"/>
    <col min="15097" max="15097" width="9.7109375" customWidth="1"/>
    <col min="15103" max="15103" width="9.85546875" customWidth="1"/>
    <col min="15104" max="15104" width="8.85546875" customWidth="1"/>
    <col min="15114" max="15114" width="11.140625" customWidth="1"/>
    <col min="15115" max="15117" width="11" customWidth="1"/>
    <col min="15353" max="15353" width="9.7109375" customWidth="1"/>
    <col min="15359" max="15359" width="9.85546875" customWidth="1"/>
    <col min="15360" max="15360" width="8.85546875" customWidth="1"/>
    <col min="15370" max="15370" width="11.140625" customWidth="1"/>
    <col min="15371" max="15373" width="11" customWidth="1"/>
    <col min="15609" max="15609" width="9.7109375" customWidth="1"/>
    <col min="15615" max="15615" width="9.85546875" customWidth="1"/>
    <col min="15616" max="15616" width="8.85546875" customWidth="1"/>
    <col min="15626" max="15626" width="11.140625" customWidth="1"/>
    <col min="15627" max="15629" width="11" customWidth="1"/>
    <col min="15865" max="15865" width="9.7109375" customWidth="1"/>
    <col min="15871" max="15871" width="9.85546875" customWidth="1"/>
    <col min="15872" max="15872" width="8.85546875" customWidth="1"/>
    <col min="15882" max="15882" width="11.140625" customWidth="1"/>
    <col min="15883" max="15885" width="11" customWidth="1"/>
    <col min="16121" max="16121" width="9.7109375" customWidth="1"/>
    <col min="16127" max="16127" width="9.85546875" customWidth="1"/>
    <col min="16128" max="16128" width="8.85546875" customWidth="1"/>
    <col min="16138" max="16138" width="11.140625" customWidth="1"/>
    <col min="16139" max="16141" width="11" customWidth="1"/>
  </cols>
  <sheetData>
    <row r="1" spans="2:18" ht="13.5" thickBot="1" x14ac:dyDescent="0.25">
      <c r="B1" s="79" t="s">
        <v>43</v>
      </c>
      <c r="D1" s="18"/>
      <c r="E1" s="18"/>
      <c r="G1" s="18"/>
      <c r="H1" s="2"/>
      <c r="I1" s="4"/>
      <c r="M1" s="53"/>
    </row>
    <row r="2" spans="2:18" x14ac:dyDescent="0.2">
      <c r="B2" s="3" t="s">
        <v>0</v>
      </c>
      <c r="C2" s="16"/>
      <c r="D2" s="18" t="s">
        <v>25</v>
      </c>
      <c r="E2" s="43"/>
      <c r="F2" s="61" t="s">
        <v>1</v>
      </c>
      <c r="G2" s="18"/>
      <c r="H2" s="6" t="s">
        <v>2</v>
      </c>
      <c r="I2" s="59" t="s">
        <v>12</v>
      </c>
      <c r="J2" s="7" t="s">
        <v>13</v>
      </c>
      <c r="K2" s="8" t="s">
        <v>29</v>
      </c>
      <c r="L2" s="9" t="s">
        <v>30</v>
      </c>
      <c r="M2" s="9" t="s">
        <v>31</v>
      </c>
      <c r="N2" s="10" t="s">
        <v>3</v>
      </c>
    </row>
    <row r="3" spans="2:18" ht="13.5" thickBot="1" x14ac:dyDescent="0.25">
      <c r="B3" s="5">
        <v>8</v>
      </c>
      <c r="C3" s="16"/>
      <c r="D3" s="52" t="s">
        <v>26</v>
      </c>
      <c r="E3" s="20"/>
      <c r="F3" s="62" t="s">
        <v>4</v>
      </c>
      <c r="G3" s="18"/>
      <c r="H3" s="12" t="s">
        <v>4</v>
      </c>
      <c r="I3" s="60" t="s">
        <v>4</v>
      </c>
      <c r="J3" s="13" t="s">
        <v>5</v>
      </c>
      <c r="K3" s="12" t="s">
        <v>6</v>
      </c>
      <c r="L3" s="1" t="s">
        <v>6</v>
      </c>
      <c r="M3" s="1" t="s">
        <v>6</v>
      </c>
      <c r="N3" s="14" t="s">
        <v>7</v>
      </c>
    </row>
    <row r="4" spans="2:18" ht="13.5" thickBot="1" x14ac:dyDescent="0.25">
      <c r="C4" s="36"/>
      <c r="E4" s="43"/>
      <c r="F4" s="63">
        <v>500</v>
      </c>
      <c r="G4" s="36"/>
      <c r="H4" s="26">
        <f t="shared" ref="H4:H20" si="0">F4*$B$6/$D$9</f>
        <v>883.07795094485334</v>
      </c>
      <c r="I4" s="65">
        <f>F4+H4+$D$6*F4/($B$6*1000)</f>
        <v>1394.3055967758582</v>
      </c>
      <c r="J4" s="27">
        <f t="shared" ref="J4:J20" si="1">$B$6+(2*H4+F4)/1000</f>
        <v>7.2661559018897073</v>
      </c>
      <c r="K4" s="28">
        <f t="shared" ref="K4:K20" si="2">$B$3*J4/$B$18</f>
        <v>29.064623607558829</v>
      </c>
      <c r="L4" s="29">
        <f>IF(I4*$B$3/$B$21&lt;2,"  use=&gt;",I4*$B$3/$B$21)</f>
        <v>111.54444774206866</v>
      </c>
      <c r="M4" s="29" t="str">
        <f t="shared" ref="M4:M20" si="3">IF(I4*$B$3/$B$21*10&gt;20,"  &lt;=use",I4*$B$3/$B$21*10)</f>
        <v xml:space="preserve">  &lt;=use</v>
      </c>
      <c r="N4" s="30">
        <f t="shared" ref="N4:N20" si="4">$B$3-(SUM(K4:M4))/1000</f>
        <v>7.8593909286503729</v>
      </c>
      <c r="O4" s="15"/>
    </row>
    <row r="5" spans="2:18" x14ac:dyDescent="0.2">
      <c r="B5" s="24" t="s">
        <v>8</v>
      </c>
      <c r="C5" s="19"/>
      <c r="D5" s="58" t="s">
        <v>27</v>
      </c>
      <c r="E5" s="17"/>
      <c r="F5" s="63">
        <v>300</v>
      </c>
      <c r="G5" s="36"/>
      <c r="H5" s="26">
        <f t="shared" si="0"/>
        <v>529.84677056691203</v>
      </c>
      <c r="I5" s="65">
        <f t="shared" ref="I5:I20" si="5">F5+H5+$D$6*F5/($B$6*1000)</f>
        <v>836.58335806551486</v>
      </c>
      <c r="J5" s="27">
        <f t="shared" si="1"/>
        <v>6.359693541133824</v>
      </c>
      <c r="K5" s="28">
        <f t="shared" si="2"/>
        <v>25.438774164535296</v>
      </c>
      <c r="L5" s="29">
        <f t="shared" ref="L5:L20" si="6">IF(I5*$B$3/$B$21&lt;2,"  use=&gt;",I5*$B$3/$B$21)</f>
        <v>66.926668645241193</v>
      </c>
      <c r="M5" s="29" t="str">
        <f t="shared" si="3"/>
        <v xml:space="preserve">  &lt;=use</v>
      </c>
      <c r="N5" s="30">
        <f t="shared" si="4"/>
        <v>7.9076345571902236</v>
      </c>
      <c r="O5" s="15"/>
    </row>
    <row r="6" spans="2:18" ht="13.5" thickBot="1" x14ac:dyDescent="0.25">
      <c r="B6" s="25">
        <v>5</v>
      </c>
      <c r="C6" s="49"/>
      <c r="D6" s="56">
        <f>10^(-5.89)*(1+10^(-$B$9)/10^(-9.11)+10^(-2*$B$9)/10^(-9.11-6.38)+$B$12/10^(-1.3)/1000+$B$12^2/10^(-1.3-1.08)/1000000+$B$12*10^(-$B$9)/10^(-0.83)/1000/10^(-9.11)+$B$15/10^(-1.41)/1000+$B$15^2/10^(-1.41)/10^(-1.26)/1000000+$B$15*10^(-$B$9)/10^(-0.97)/1000/10^(-9.11))/(1+10^(-$B$9)*10^(-5.89)/10^(-9.11)/10^(-3.6)+10^(-2*$B$9)*10^(-5.89)/10^(-9.11)/10^(-6.38)/10^(-2.1))*10^6</f>
        <v>112.27645831004729</v>
      </c>
      <c r="E6" s="19"/>
      <c r="F6" s="63">
        <v>200</v>
      </c>
      <c r="G6" s="36"/>
      <c r="H6" s="26">
        <f t="shared" si="0"/>
        <v>353.23118037794131</v>
      </c>
      <c r="I6" s="65">
        <f t="shared" si="5"/>
        <v>557.72223871034316</v>
      </c>
      <c r="J6" s="27">
        <f t="shared" si="1"/>
        <v>5.9064623607558824</v>
      </c>
      <c r="K6" s="28">
        <f t="shared" si="2"/>
        <v>23.62584944302353</v>
      </c>
      <c r="L6" s="29">
        <f t="shared" si="6"/>
        <v>44.617779096827455</v>
      </c>
      <c r="M6" s="29" t="str">
        <f t="shared" si="3"/>
        <v xml:space="preserve">  &lt;=use</v>
      </c>
      <c r="N6" s="30">
        <f t="shared" si="4"/>
        <v>7.9317563714601489</v>
      </c>
      <c r="O6" s="15"/>
    </row>
    <row r="7" spans="2:18" ht="13.5" thickBot="1" x14ac:dyDescent="0.25">
      <c r="C7" s="18"/>
      <c r="D7" s="50"/>
      <c r="E7" s="51"/>
      <c r="F7" s="63">
        <v>150</v>
      </c>
      <c r="G7" s="36"/>
      <c r="H7" s="26">
        <f t="shared" si="0"/>
        <v>264.92338528345601</v>
      </c>
      <c r="I7" s="65">
        <f t="shared" si="5"/>
        <v>418.29167903275743</v>
      </c>
      <c r="J7" s="27">
        <f t="shared" si="1"/>
        <v>5.679846770566912</v>
      </c>
      <c r="K7" s="28">
        <f t="shared" si="2"/>
        <v>22.719387082267648</v>
      </c>
      <c r="L7" s="29">
        <f t="shared" si="6"/>
        <v>33.463334322620597</v>
      </c>
      <c r="M7" s="29" t="str">
        <f t="shared" si="3"/>
        <v xml:space="preserve">  &lt;=use</v>
      </c>
      <c r="N7" s="30">
        <f t="shared" si="4"/>
        <v>7.9438172785951116</v>
      </c>
      <c r="O7" s="15"/>
    </row>
    <row r="8" spans="2:18" x14ac:dyDescent="0.2">
      <c r="B8" s="11" t="s">
        <v>9</v>
      </c>
      <c r="C8" s="16"/>
      <c r="D8" s="54" t="s">
        <v>28</v>
      </c>
      <c r="E8" s="43"/>
      <c r="F8" s="63">
        <v>120</v>
      </c>
      <c r="G8" s="36"/>
      <c r="H8" s="26">
        <f t="shared" si="0"/>
        <v>211.93870822676482</v>
      </c>
      <c r="I8" s="65">
        <f t="shared" si="5"/>
        <v>334.63334322620591</v>
      </c>
      <c r="J8" s="27">
        <f t="shared" si="1"/>
        <v>5.5438774164535296</v>
      </c>
      <c r="K8" s="28">
        <f t="shared" si="2"/>
        <v>22.175509665814118</v>
      </c>
      <c r="L8" s="29">
        <f t="shared" si="6"/>
        <v>26.770667458096472</v>
      </c>
      <c r="M8" s="29" t="str">
        <f t="shared" si="3"/>
        <v xml:space="preserve">  &lt;=use</v>
      </c>
      <c r="N8" s="30">
        <f t="shared" si="4"/>
        <v>7.951053822876089</v>
      </c>
      <c r="O8" s="15"/>
      <c r="P8" s="18"/>
      <c r="Q8" s="18"/>
      <c r="R8" s="18"/>
    </row>
    <row r="9" spans="2:18" ht="13.5" thickBot="1" x14ac:dyDescent="0.25">
      <c r="B9" s="5">
        <v>7.2</v>
      </c>
      <c r="C9" s="17"/>
      <c r="D9" s="57">
        <f>10^(-2.7)*(1+10^(-$B$9)*10^(-5.89)/10^(-9.11)/10^(-3.6)+10^(-2*$B$9)*10^(-5.89)/10^(-9.11)/10^(-6.38)/10^(-2.1))*1000</f>
        <v>2.8310071577770834</v>
      </c>
      <c r="E9" s="18"/>
      <c r="F9" s="63">
        <v>100</v>
      </c>
      <c r="G9" s="36"/>
      <c r="H9" s="26">
        <f t="shared" si="0"/>
        <v>176.61559018897066</v>
      </c>
      <c r="I9" s="65">
        <f t="shared" si="5"/>
        <v>278.86111935517158</v>
      </c>
      <c r="J9" s="27">
        <f t="shared" si="1"/>
        <v>5.4532311803779416</v>
      </c>
      <c r="K9" s="28">
        <f t="shared" si="2"/>
        <v>21.812924721511767</v>
      </c>
      <c r="L9" s="29">
        <f t="shared" si="6"/>
        <v>22.308889548413728</v>
      </c>
      <c r="M9" s="29" t="str">
        <f t="shared" si="3"/>
        <v xml:space="preserve">  &lt;=use</v>
      </c>
      <c r="N9" s="30">
        <f t="shared" si="4"/>
        <v>7.9558781857300742</v>
      </c>
      <c r="O9" s="15"/>
      <c r="P9" s="18"/>
      <c r="Q9" s="18"/>
      <c r="R9" s="18"/>
    </row>
    <row r="10" spans="2:18" ht="13.5" thickBot="1" x14ac:dyDescent="0.25">
      <c r="C10" s="18"/>
      <c r="D10" s="44"/>
      <c r="E10" s="20"/>
      <c r="F10" s="63">
        <v>80</v>
      </c>
      <c r="G10" s="36"/>
      <c r="H10" s="26">
        <f t="shared" si="0"/>
        <v>141.29247215117653</v>
      </c>
      <c r="I10" s="65">
        <f t="shared" si="5"/>
        <v>223.08889548413728</v>
      </c>
      <c r="J10" s="27">
        <f t="shared" si="1"/>
        <v>5.3625849443023528</v>
      </c>
      <c r="K10" s="28">
        <f t="shared" si="2"/>
        <v>21.450339777209411</v>
      </c>
      <c r="L10" s="29">
        <f t="shared" si="6"/>
        <v>17.847111638730983</v>
      </c>
      <c r="M10" s="29" t="str">
        <f t="shared" si="3"/>
        <v xml:space="preserve">  &lt;=use</v>
      </c>
      <c r="N10" s="30">
        <f t="shared" si="4"/>
        <v>7.9607025485840595</v>
      </c>
      <c r="O10" s="15"/>
      <c r="P10" s="18"/>
      <c r="Q10" s="18"/>
      <c r="R10" s="18"/>
    </row>
    <row r="11" spans="2:18" x14ac:dyDescent="0.2">
      <c r="B11" s="54" t="s">
        <v>32</v>
      </c>
      <c r="C11" s="23"/>
      <c r="D11" s="18"/>
      <c r="E11" s="43"/>
      <c r="F11" s="63">
        <v>50</v>
      </c>
      <c r="G11" s="36"/>
      <c r="H11" s="26">
        <f t="shared" si="0"/>
        <v>88.307795094485328</v>
      </c>
      <c r="I11" s="65">
        <f t="shared" si="5"/>
        <v>139.43055967758579</v>
      </c>
      <c r="J11" s="27">
        <f t="shared" si="1"/>
        <v>5.2266155901889704</v>
      </c>
      <c r="K11" s="28">
        <f t="shared" si="2"/>
        <v>20.906462360755881</v>
      </c>
      <c r="L11" s="29">
        <f t="shared" si="6"/>
        <v>11.154444774206864</v>
      </c>
      <c r="M11" s="29" t="str">
        <f t="shared" si="3"/>
        <v xml:space="preserve">  &lt;=use</v>
      </c>
      <c r="N11" s="30">
        <f t="shared" si="4"/>
        <v>7.9679390928650369</v>
      </c>
      <c r="O11" s="15"/>
      <c r="P11" s="18"/>
      <c r="Q11" s="18"/>
      <c r="R11" s="18"/>
    </row>
    <row r="12" spans="2:18" ht="13.5" thickBot="1" x14ac:dyDescent="0.25">
      <c r="B12" s="45">
        <v>50</v>
      </c>
      <c r="C12" s="22"/>
      <c r="D12" s="23"/>
      <c r="E12" s="23"/>
      <c r="F12" s="63">
        <v>30</v>
      </c>
      <c r="G12" s="36"/>
      <c r="H12" s="26">
        <f t="shared" si="0"/>
        <v>52.984677056691204</v>
      </c>
      <c r="I12" s="65">
        <f t="shared" si="5"/>
        <v>83.658335806551477</v>
      </c>
      <c r="J12" s="27">
        <f t="shared" si="1"/>
        <v>5.1359693541133824</v>
      </c>
      <c r="K12" s="28">
        <f t="shared" si="2"/>
        <v>20.54387741645353</v>
      </c>
      <c r="L12" s="29">
        <f t="shared" si="6"/>
        <v>6.6926668645241181</v>
      </c>
      <c r="M12" s="29" t="str">
        <f t="shared" si="3"/>
        <v xml:space="preserve">  &lt;=use</v>
      </c>
      <c r="N12" s="30">
        <f t="shared" si="4"/>
        <v>7.9727634557190221</v>
      </c>
      <c r="O12" s="15"/>
      <c r="P12" s="18"/>
      <c r="Q12" s="18"/>
      <c r="R12" s="18"/>
    </row>
    <row r="13" spans="2:18" ht="13.5" thickBot="1" x14ac:dyDescent="0.25">
      <c r="B13" s="21"/>
      <c r="C13" s="21"/>
      <c r="D13" s="22"/>
      <c r="E13" s="22"/>
      <c r="F13" s="63">
        <v>20</v>
      </c>
      <c r="G13" s="36"/>
      <c r="H13" s="26">
        <f t="shared" si="0"/>
        <v>35.323118037794131</v>
      </c>
      <c r="I13" s="65">
        <f t="shared" si="5"/>
        <v>55.772223871034321</v>
      </c>
      <c r="J13" s="27">
        <f t="shared" si="1"/>
        <v>5.090646236075588</v>
      </c>
      <c r="K13" s="28">
        <f t="shared" si="2"/>
        <v>20.362584944302352</v>
      </c>
      <c r="L13" s="29">
        <f t="shared" si="6"/>
        <v>4.4617779096827457</v>
      </c>
      <c r="M13" s="29" t="str">
        <f t="shared" si="3"/>
        <v xml:space="preserve">  &lt;=use</v>
      </c>
      <c r="N13" s="30">
        <f t="shared" si="4"/>
        <v>7.9751756371460152</v>
      </c>
      <c r="O13" s="15"/>
      <c r="P13" s="18"/>
      <c r="Q13" s="18"/>
      <c r="R13" s="18"/>
    </row>
    <row r="14" spans="2:18" x14ac:dyDescent="0.2">
      <c r="B14" s="54" t="s">
        <v>33</v>
      </c>
      <c r="C14" s="18"/>
      <c r="D14" s="21"/>
      <c r="E14" s="21"/>
      <c r="F14" s="63">
        <v>10</v>
      </c>
      <c r="G14" s="36"/>
      <c r="H14" s="26">
        <f t="shared" si="0"/>
        <v>17.661559018897066</v>
      </c>
      <c r="I14" s="65">
        <f t="shared" si="5"/>
        <v>27.88611193551716</v>
      </c>
      <c r="J14" s="27">
        <f t="shared" si="1"/>
        <v>5.0453231180377944</v>
      </c>
      <c r="K14" s="28">
        <f t="shared" si="2"/>
        <v>20.181292472151178</v>
      </c>
      <c r="L14" s="29">
        <f t="shared" si="6"/>
        <v>2.2308889548413728</v>
      </c>
      <c r="M14" s="29" t="str">
        <f t="shared" si="3"/>
        <v xml:space="preserve">  &lt;=use</v>
      </c>
      <c r="N14" s="30">
        <f t="shared" si="4"/>
        <v>7.9775878185730074</v>
      </c>
      <c r="O14" s="15"/>
    </row>
    <row r="15" spans="2:18" ht="13.5" thickBot="1" x14ac:dyDescent="0.25">
      <c r="B15" s="45">
        <v>0</v>
      </c>
      <c r="C15" s="18"/>
      <c r="D15" s="18"/>
      <c r="E15" s="18"/>
      <c r="F15" s="63">
        <v>8</v>
      </c>
      <c r="G15" s="36"/>
      <c r="H15" s="26">
        <f t="shared" si="0"/>
        <v>14.129247215117653</v>
      </c>
      <c r="I15" s="65">
        <f t="shared" si="5"/>
        <v>22.308889548413728</v>
      </c>
      <c r="J15" s="27">
        <f t="shared" si="1"/>
        <v>5.0362584944302355</v>
      </c>
      <c r="K15" s="28">
        <f t="shared" si="2"/>
        <v>20.145033977720942</v>
      </c>
      <c r="L15" s="29" t="str">
        <f t="shared" si="6"/>
        <v xml:space="preserve">  use=&gt;</v>
      </c>
      <c r="M15" s="29">
        <f>IF(I15*$B$3/$B$21*10&gt;20,"  &lt;=use",I15*$B$3/$B$21*10)</f>
        <v>17.847111638730983</v>
      </c>
      <c r="N15" s="30">
        <f t="shared" si="4"/>
        <v>7.9620078543835477</v>
      </c>
      <c r="O15" s="15"/>
    </row>
    <row r="16" spans="2:18" ht="13.5" thickBot="1" x14ac:dyDescent="0.25">
      <c r="B16" s="78" t="s">
        <v>44</v>
      </c>
      <c r="C16" s="18"/>
      <c r="D16" s="23"/>
      <c r="E16" s="20"/>
      <c r="F16" s="63">
        <v>5</v>
      </c>
      <c r="G16" s="36"/>
      <c r="H16" s="26">
        <f t="shared" si="0"/>
        <v>8.8307795094485328</v>
      </c>
      <c r="I16" s="65">
        <f t="shared" si="5"/>
        <v>13.94305596775858</v>
      </c>
      <c r="J16" s="27">
        <f t="shared" si="1"/>
        <v>5.0226615590188972</v>
      </c>
      <c r="K16" s="28">
        <f t="shared" si="2"/>
        <v>20.090646236075589</v>
      </c>
      <c r="L16" s="29" t="str">
        <f t="shared" si="6"/>
        <v xml:space="preserve">  use=&gt;</v>
      </c>
      <c r="M16" s="29">
        <f>IF(I16*$B$3/$B$21*10&gt;20,"  &lt;=use",I16*$B$3/$B$21*10)</f>
        <v>11.154444774206864</v>
      </c>
      <c r="N16" s="30">
        <f t="shared" si="4"/>
        <v>7.9687549089897178</v>
      </c>
      <c r="O16" s="15"/>
    </row>
    <row r="17" spans="2:15" ht="15.75" x14ac:dyDescent="0.3">
      <c r="B17" s="74" t="s">
        <v>14</v>
      </c>
      <c r="C17" s="18"/>
      <c r="D17" s="18"/>
      <c r="E17" s="18"/>
      <c r="F17" s="63">
        <v>3</v>
      </c>
      <c r="G17" s="36"/>
      <c r="H17" s="26">
        <f t="shared" si="0"/>
        <v>5.2984677056691201</v>
      </c>
      <c r="I17" s="65">
        <f t="shared" si="5"/>
        <v>8.3658335806551491</v>
      </c>
      <c r="J17" s="27">
        <f t="shared" si="1"/>
        <v>5.0135969354113383</v>
      </c>
      <c r="K17" s="28">
        <f t="shared" si="2"/>
        <v>20.054387741645353</v>
      </c>
      <c r="L17" s="29" t="str">
        <f t="shared" si="6"/>
        <v xml:space="preserve">  use=&gt;</v>
      </c>
      <c r="M17" s="29">
        <f t="shared" si="3"/>
        <v>6.692666864524119</v>
      </c>
      <c r="N17" s="30">
        <f t="shared" si="4"/>
        <v>7.9732529453938303</v>
      </c>
      <c r="O17" s="15"/>
    </row>
    <row r="18" spans="2:15" ht="13.5" thickBot="1" x14ac:dyDescent="0.25">
      <c r="B18" s="73">
        <v>2</v>
      </c>
      <c r="C18" s="18"/>
      <c r="D18" s="18"/>
      <c r="E18" s="18"/>
      <c r="F18" s="63">
        <v>2</v>
      </c>
      <c r="G18" s="36"/>
      <c r="H18" s="26">
        <f t="shared" si="0"/>
        <v>3.5323118037794132</v>
      </c>
      <c r="I18" s="65">
        <f t="shared" si="5"/>
        <v>5.5772223871034319</v>
      </c>
      <c r="J18" s="27">
        <f t="shared" si="1"/>
        <v>5.0090646236075589</v>
      </c>
      <c r="K18" s="28">
        <f t="shared" si="2"/>
        <v>20.036258494430236</v>
      </c>
      <c r="L18" s="29" t="str">
        <f t="shared" si="6"/>
        <v xml:space="preserve">  use=&gt;</v>
      </c>
      <c r="M18" s="29">
        <f t="shared" si="3"/>
        <v>4.4617779096827457</v>
      </c>
      <c r="N18" s="30">
        <f t="shared" si="4"/>
        <v>7.975501963595887</v>
      </c>
      <c r="O18" s="15"/>
    </row>
    <row r="19" spans="2:15" ht="13.5" thickBot="1" x14ac:dyDescent="0.25">
      <c r="F19" s="63">
        <v>1</v>
      </c>
      <c r="G19" s="36"/>
      <c r="H19" s="26">
        <f t="shared" si="0"/>
        <v>1.7661559018897066</v>
      </c>
      <c r="I19" s="65">
        <f t="shared" si="5"/>
        <v>2.7886111935517159</v>
      </c>
      <c r="J19" s="27">
        <f t="shared" si="1"/>
        <v>5.0045323118037794</v>
      </c>
      <c r="K19" s="28">
        <f t="shared" si="2"/>
        <v>20.018129247215118</v>
      </c>
      <c r="L19" s="29" t="str">
        <f t="shared" si="6"/>
        <v xml:space="preserve">  use=&gt;</v>
      </c>
      <c r="M19" s="29">
        <f t="shared" si="3"/>
        <v>2.2308889548413728</v>
      </c>
      <c r="N19" s="30">
        <f t="shared" si="4"/>
        <v>7.9777509817979437</v>
      </c>
      <c r="O19" s="15"/>
    </row>
    <row r="20" spans="2:15" ht="16.5" thickBot="1" x14ac:dyDescent="0.35">
      <c r="B20" s="74" t="s">
        <v>15</v>
      </c>
      <c r="F20" s="64">
        <v>0.5</v>
      </c>
      <c r="G20" s="36"/>
      <c r="H20" s="31">
        <f t="shared" si="0"/>
        <v>0.88307795094485331</v>
      </c>
      <c r="I20" s="66">
        <f t="shared" si="5"/>
        <v>1.394305596775858</v>
      </c>
      <c r="J20" s="32">
        <f t="shared" si="1"/>
        <v>5.0022661559018893</v>
      </c>
      <c r="K20" s="33">
        <f t="shared" si="2"/>
        <v>20.009064623607557</v>
      </c>
      <c r="L20" s="34" t="str">
        <f t="shared" si="6"/>
        <v xml:space="preserve">  use=&gt;</v>
      </c>
      <c r="M20" s="34">
        <f t="shared" si="3"/>
        <v>1.1154444774206864</v>
      </c>
      <c r="N20" s="35">
        <f t="shared" si="4"/>
        <v>7.9788754908989716</v>
      </c>
      <c r="O20" s="15"/>
    </row>
    <row r="21" spans="2:15" ht="13.5" thickBot="1" x14ac:dyDescent="0.25">
      <c r="B21" s="73">
        <v>100</v>
      </c>
      <c r="N21" s="15"/>
      <c r="O21" s="15"/>
    </row>
    <row r="23" spans="2:15" x14ac:dyDescent="0.2">
      <c r="B23" s="2" t="s">
        <v>16</v>
      </c>
      <c r="C23" s="2"/>
      <c r="D23" s="2" t="s">
        <v>17</v>
      </c>
      <c r="E23" s="2"/>
      <c r="N23" s="15"/>
      <c r="O23" s="15"/>
    </row>
    <row r="24" spans="2:15" x14ac:dyDescent="0.2">
      <c r="D24" s="2" t="s">
        <v>18</v>
      </c>
      <c r="E24" s="2"/>
      <c r="N24" s="15"/>
      <c r="O24" s="15"/>
    </row>
    <row r="26" spans="2:15" x14ac:dyDescent="0.2">
      <c r="B26" t="s">
        <v>45</v>
      </c>
      <c r="O26" s="15"/>
    </row>
    <row r="27" spans="2:15" x14ac:dyDescent="0.2">
      <c r="B27" t="s">
        <v>54</v>
      </c>
    </row>
    <row r="28" spans="2:15" x14ac:dyDescent="0.2">
      <c r="B28" t="s">
        <v>46</v>
      </c>
    </row>
    <row r="29" spans="2:15" x14ac:dyDescent="0.2">
      <c r="B29" t="s">
        <v>47</v>
      </c>
    </row>
  </sheetData>
  <printOptions gridLines="1" gridLinesSet="0"/>
  <pageMargins left="0.75" right="0.75" top="1" bottom="1" header="0.5" footer="0.5"/>
  <pageSetup paperSize="9" orientation="landscape" horizontalDpi="300" verticalDpi="3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29"/>
  <sheetViews>
    <sheetView workbookViewId="0">
      <selection activeCell="B27" sqref="B27"/>
    </sheetView>
  </sheetViews>
  <sheetFormatPr defaultRowHeight="12.75" x14ac:dyDescent="0.2"/>
  <cols>
    <col min="1" max="1" width="2.7109375" customWidth="1"/>
    <col min="2" max="2" width="9.7109375" customWidth="1"/>
    <col min="3" max="3" width="4.7109375" customWidth="1"/>
    <col min="4" max="4" width="9.7109375" customWidth="1"/>
    <col min="5" max="5" width="4.7109375" customWidth="1"/>
    <col min="7" max="7" width="2.7109375" customWidth="1"/>
    <col min="12" max="12" width="9.85546875" customWidth="1"/>
    <col min="13" max="13" width="8.85546875" customWidth="1"/>
    <col min="249" max="249" width="9.7109375" customWidth="1"/>
    <col min="255" max="255" width="9.85546875" customWidth="1"/>
    <col min="256" max="256" width="8.85546875" customWidth="1"/>
    <col min="266" max="266" width="11.140625" customWidth="1"/>
    <col min="267" max="269" width="11" customWidth="1"/>
    <col min="505" max="505" width="9.7109375" customWidth="1"/>
    <col min="511" max="511" width="9.85546875" customWidth="1"/>
    <col min="512" max="512" width="8.85546875" customWidth="1"/>
    <col min="522" max="522" width="11.140625" customWidth="1"/>
    <col min="523" max="525" width="11" customWidth="1"/>
    <col min="761" max="761" width="9.7109375" customWidth="1"/>
    <col min="767" max="767" width="9.85546875" customWidth="1"/>
    <col min="768" max="768" width="8.85546875" customWidth="1"/>
    <col min="778" max="778" width="11.140625" customWidth="1"/>
    <col min="779" max="781" width="11" customWidth="1"/>
    <col min="1017" max="1017" width="9.7109375" customWidth="1"/>
    <col min="1023" max="1023" width="9.85546875" customWidth="1"/>
    <col min="1024" max="1024" width="8.85546875" customWidth="1"/>
    <col min="1034" max="1034" width="11.140625" customWidth="1"/>
    <col min="1035" max="1037" width="11" customWidth="1"/>
    <col min="1273" max="1273" width="9.7109375" customWidth="1"/>
    <col min="1279" max="1279" width="9.85546875" customWidth="1"/>
    <col min="1280" max="1280" width="8.85546875" customWidth="1"/>
    <col min="1290" max="1290" width="11.140625" customWidth="1"/>
    <col min="1291" max="1293" width="11" customWidth="1"/>
    <col min="1529" max="1529" width="9.7109375" customWidth="1"/>
    <col min="1535" max="1535" width="9.85546875" customWidth="1"/>
    <col min="1536" max="1536" width="8.85546875" customWidth="1"/>
    <col min="1546" max="1546" width="11.140625" customWidth="1"/>
    <col min="1547" max="1549" width="11" customWidth="1"/>
    <col min="1785" max="1785" width="9.7109375" customWidth="1"/>
    <col min="1791" max="1791" width="9.85546875" customWidth="1"/>
    <col min="1792" max="1792" width="8.85546875" customWidth="1"/>
    <col min="1802" max="1802" width="11.140625" customWidth="1"/>
    <col min="1803" max="1805" width="11" customWidth="1"/>
    <col min="2041" max="2041" width="9.7109375" customWidth="1"/>
    <col min="2047" max="2047" width="9.85546875" customWidth="1"/>
    <col min="2048" max="2048" width="8.85546875" customWidth="1"/>
    <col min="2058" max="2058" width="11.140625" customWidth="1"/>
    <col min="2059" max="2061" width="11" customWidth="1"/>
    <col min="2297" max="2297" width="9.7109375" customWidth="1"/>
    <col min="2303" max="2303" width="9.85546875" customWidth="1"/>
    <col min="2304" max="2304" width="8.85546875" customWidth="1"/>
    <col min="2314" max="2314" width="11.140625" customWidth="1"/>
    <col min="2315" max="2317" width="11" customWidth="1"/>
    <col min="2553" max="2553" width="9.7109375" customWidth="1"/>
    <col min="2559" max="2559" width="9.85546875" customWidth="1"/>
    <col min="2560" max="2560" width="8.85546875" customWidth="1"/>
    <col min="2570" max="2570" width="11.140625" customWidth="1"/>
    <col min="2571" max="2573" width="11" customWidth="1"/>
    <col min="2809" max="2809" width="9.7109375" customWidth="1"/>
    <col min="2815" max="2815" width="9.85546875" customWidth="1"/>
    <col min="2816" max="2816" width="8.85546875" customWidth="1"/>
    <col min="2826" max="2826" width="11.140625" customWidth="1"/>
    <col min="2827" max="2829" width="11" customWidth="1"/>
    <col min="3065" max="3065" width="9.7109375" customWidth="1"/>
    <col min="3071" max="3071" width="9.85546875" customWidth="1"/>
    <col min="3072" max="3072" width="8.85546875" customWidth="1"/>
    <col min="3082" max="3082" width="11.140625" customWidth="1"/>
    <col min="3083" max="3085" width="11" customWidth="1"/>
    <col min="3321" max="3321" width="9.7109375" customWidth="1"/>
    <col min="3327" max="3327" width="9.85546875" customWidth="1"/>
    <col min="3328" max="3328" width="8.85546875" customWidth="1"/>
    <col min="3338" max="3338" width="11.140625" customWidth="1"/>
    <col min="3339" max="3341" width="11" customWidth="1"/>
    <col min="3577" max="3577" width="9.7109375" customWidth="1"/>
    <col min="3583" max="3583" width="9.85546875" customWidth="1"/>
    <col min="3584" max="3584" width="8.85546875" customWidth="1"/>
    <col min="3594" max="3594" width="11.140625" customWidth="1"/>
    <col min="3595" max="3597" width="11" customWidth="1"/>
    <col min="3833" max="3833" width="9.7109375" customWidth="1"/>
    <col min="3839" max="3839" width="9.85546875" customWidth="1"/>
    <col min="3840" max="3840" width="8.85546875" customWidth="1"/>
    <col min="3850" max="3850" width="11.140625" customWidth="1"/>
    <col min="3851" max="3853" width="11" customWidth="1"/>
    <col min="4089" max="4089" width="9.7109375" customWidth="1"/>
    <col min="4095" max="4095" width="9.85546875" customWidth="1"/>
    <col min="4096" max="4096" width="8.85546875" customWidth="1"/>
    <col min="4106" max="4106" width="11.140625" customWidth="1"/>
    <col min="4107" max="4109" width="11" customWidth="1"/>
    <col min="4345" max="4345" width="9.7109375" customWidth="1"/>
    <col min="4351" max="4351" width="9.85546875" customWidth="1"/>
    <col min="4352" max="4352" width="8.85546875" customWidth="1"/>
    <col min="4362" max="4362" width="11.140625" customWidth="1"/>
    <col min="4363" max="4365" width="11" customWidth="1"/>
    <col min="4601" max="4601" width="9.7109375" customWidth="1"/>
    <col min="4607" max="4607" width="9.85546875" customWidth="1"/>
    <col min="4608" max="4608" width="8.85546875" customWidth="1"/>
    <col min="4618" max="4618" width="11.140625" customWidth="1"/>
    <col min="4619" max="4621" width="11" customWidth="1"/>
    <col min="4857" max="4857" width="9.7109375" customWidth="1"/>
    <col min="4863" max="4863" width="9.85546875" customWidth="1"/>
    <col min="4864" max="4864" width="8.85546875" customWidth="1"/>
    <col min="4874" max="4874" width="11.140625" customWidth="1"/>
    <col min="4875" max="4877" width="11" customWidth="1"/>
    <col min="5113" max="5113" width="9.7109375" customWidth="1"/>
    <col min="5119" max="5119" width="9.85546875" customWidth="1"/>
    <col min="5120" max="5120" width="8.85546875" customWidth="1"/>
    <col min="5130" max="5130" width="11.140625" customWidth="1"/>
    <col min="5131" max="5133" width="11" customWidth="1"/>
    <col min="5369" max="5369" width="9.7109375" customWidth="1"/>
    <col min="5375" max="5375" width="9.85546875" customWidth="1"/>
    <col min="5376" max="5376" width="8.85546875" customWidth="1"/>
    <col min="5386" max="5386" width="11.140625" customWidth="1"/>
    <col min="5387" max="5389" width="11" customWidth="1"/>
    <col min="5625" max="5625" width="9.7109375" customWidth="1"/>
    <col min="5631" max="5631" width="9.85546875" customWidth="1"/>
    <col min="5632" max="5632" width="8.85546875" customWidth="1"/>
    <col min="5642" max="5642" width="11.140625" customWidth="1"/>
    <col min="5643" max="5645" width="11" customWidth="1"/>
    <col min="5881" max="5881" width="9.7109375" customWidth="1"/>
    <col min="5887" max="5887" width="9.85546875" customWidth="1"/>
    <col min="5888" max="5888" width="8.85546875" customWidth="1"/>
    <col min="5898" max="5898" width="11.140625" customWidth="1"/>
    <col min="5899" max="5901" width="11" customWidth="1"/>
    <col min="6137" max="6137" width="9.7109375" customWidth="1"/>
    <col min="6143" max="6143" width="9.85546875" customWidth="1"/>
    <col min="6144" max="6144" width="8.85546875" customWidth="1"/>
    <col min="6154" max="6154" width="11.140625" customWidth="1"/>
    <col min="6155" max="6157" width="11" customWidth="1"/>
    <col min="6393" max="6393" width="9.7109375" customWidth="1"/>
    <col min="6399" max="6399" width="9.85546875" customWidth="1"/>
    <col min="6400" max="6400" width="8.85546875" customWidth="1"/>
    <col min="6410" max="6410" width="11.140625" customWidth="1"/>
    <col min="6411" max="6413" width="11" customWidth="1"/>
    <col min="6649" max="6649" width="9.7109375" customWidth="1"/>
    <col min="6655" max="6655" width="9.85546875" customWidth="1"/>
    <col min="6656" max="6656" width="8.85546875" customWidth="1"/>
    <col min="6666" max="6666" width="11.140625" customWidth="1"/>
    <col min="6667" max="6669" width="11" customWidth="1"/>
    <col min="6905" max="6905" width="9.7109375" customWidth="1"/>
    <col min="6911" max="6911" width="9.85546875" customWidth="1"/>
    <col min="6912" max="6912" width="8.85546875" customWidth="1"/>
    <col min="6922" max="6922" width="11.140625" customWidth="1"/>
    <col min="6923" max="6925" width="11" customWidth="1"/>
    <col min="7161" max="7161" width="9.7109375" customWidth="1"/>
    <col min="7167" max="7167" width="9.85546875" customWidth="1"/>
    <col min="7168" max="7168" width="8.85546875" customWidth="1"/>
    <col min="7178" max="7178" width="11.140625" customWidth="1"/>
    <col min="7179" max="7181" width="11" customWidth="1"/>
    <col min="7417" max="7417" width="9.7109375" customWidth="1"/>
    <col min="7423" max="7423" width="9.85546875" customWidth="1"/>
    <col min="7424" max="7424" width="8.85546875" customWidth="1"/>
    <col min="7434" max="7434" width="11.140625" customWidth="1"/>
    <col min="7435" max="7437" width="11" customWidth="1"/>
    <col min="7673" max="7673" width="9.7109375" customWidth="1"/>
    <col min="7679" max="7679" width="9.85546875" customWidth="1"/>
    <col min="7680" max="7680" width="8.85546875" customWidth="1"/>
    <col min="7690" max="7690" width="11.140625" customWidth="1"/>
    <col min="7691" max="7693" width="11" customWidth="1"/>
    <col min="7929" max="7929" width="9.7109375" customWidth="1"/>
    <col min="7935" max="7935" width="9.85546875" customWidth="1"/>
    <col min="7936" max="7936" width="8.85546875" customWidth="1"/>
    <col min="7946" max="7946" width="11.140625" customWidth="1"/>
    <col min="7947" max="7949" width="11" customWidth="1"/>
    <col min="8185" max="8185" width="9.7109375" customWidth="1"/>
    <col min="8191" max="8191" width="9.85546875" customWidth="1"/>
    <col min="8192" max="8192" width="8.85546875" customWidth="1"/>
    <col min="8202" max="8202" width="11.140625" customWidth="1"/>
    <col min="8203" max="8205" width="11" customWidth="1"/>
    <col min="8441" max="8441" width="9.7109375" customWidth="1"/>
    <col min="8447" max="8447" width="9.85546875" customWidth="1"/>
    <col min="8448" max="8448" width="8.85546875" customWidth="1"/>
    <col min="8458" max="8458" width="11.140625" customWidth="1"/>
    <col min="8459" max="8461" width="11" customWidth="1"/>
    <col min="8697" max="8697" width="9.7109375" customWidth="1"/>
    <col min="8703" max="8703" width="9.85546875" customWidth="1"/>
    <col min="8704" max="8704" width="8.85546875" customWidth="1"/>
    <col min="8714" max="8714" width="11.140625" customWidth="1"/>
    <col min="8715" max="8717" width="11" customWidth="1"/>
    <col min="8953" max="8953" width="9.7109375" customWidth="1"/>
    <col min="8959" max="8959" width="9.85546875" customWidth="1"/>
    <col min="8960" max="8960" width="8.85546875" customWidth="1"/>
    <col min="8970" max="8970" width="11.140625" customWidth="1"/>
    <col min="8971" max="8973" width="11" customWidth="1"/>
    <col min="9209" max="9209" width="9.7109375" customWidth="1"/>
    <col min="9215" max="9215" width="9.85546875" customWidth="1"/>
    <col min="9216" max="9216" width="8.85546875" customWidth="1"/>
    <col min="9226" max="9226" width="11.140625" customWidth="1"/>
    <col min="9227" max="9229" width="11" customWidth="1"/>
    <col min="9465" max="9465" width="9.7109375" customWidth="1"/>
    <col min="9471" max="9471" width="9.85546875" customWidth="1"/>
    <col min="9472" max="9472" width="8.85546875" customWidth="1"/>
    <col min="9482" max="9482" width="11.140625" customWidth="1"/>
    <col min="9483" max="9485" width="11" customWidth="1"/>
    <col min="9721" max="9721" width="9.7109375" customWidth="1"/>
    <col min="9727" max="9727" width="9.85546875" customWidth="1"/>
    <col min="9728" max="9728" width="8.85546875" customWidth="1"/>
    <col min="9738" max="9738" width="11.140625" customWidth="1"/>
    <col min="9739" max="9741" width="11" customWidth="1"/>
    <col min="9977" max="9977" width="9.7109375" customWidth="1"/>
    <col min="9983" max="9983" width="9.85546875" customWidth="1"/>
    <col min="9984" max="9984" width="8.85546875" customWidth="1"/>
    <col min="9994" max="9994" width="11.140625" customWidth="1"/>
    <col min="9995" max="9997" width="11" customWidth="1"/>
    <col min="10233" max="10233" width="9.7109375" customWidth="1"/>
    <col min="10239" max="10239" width="9.85546875" customWidth="1"/>
    <col min="10240" max="10240" width="8.85546875" customWidth="1"/>
    <col min="10250" max="10250" width="11.140625" customWidth="1"/>
    <col min="10251" max="10253" width="11" customWidth="1"/>
    <col min="10489" max="10489" width="9.7109375" customWidth="1"/>
    <col min="10495" max="10495" width="9.85546875" customWidth="1"/>
    <col min="10496" max="10496" width="8.85546875" customWidth="1"/>
    <col min="10506" max="10506" width="11.140625" customWidth="1"/>
    <col min="10507" max="10509" width="11" customWidth="1"/>
    <col min="10745" max="10745" width="9.7109375" customWidth="1"/>
    <col min="10751" max="10751" width="9.85546875" customWidth="1"/>
    <col min="10752" max="10752" width="8.85546875" customWidth="1"/>
    <col min="10762" max="10762" width="11.140625" customWidth="1"/>
    <col min="10763" max="10765" width="11" customWidth="1"/>
    <col min="11001" max="11001" width="9.7109375" customWidth="1"/>
    <col min="11007" max="11007" width="9.85546875" customWidth="1"/>
    <col min="11008" max="11008" width="8.85546875" customWidth="1"/>
    <col min="11018" max="11018" width="11.140625" customWidth="1"/>
    <col min="11019" max="11021" width="11" customWidth="1"/>
    <col min="11257" max="11257" width="9.7109375" customWidth="1"/>
    <col min="11263" max="11263" width="9.85546875" customWidth="1"/>
    <col min="11264" max="11264" width="8.85546875" customWidth="1"/>
    <col min="11274" max="11274" width="11.140625" customWidth="1"/>
    <col min="11275" max="11277" width="11" customWidth="1"/>
    <col min="11513" max="11513" width="9.7109375" customWidth="1"/>
    <col min="11519" max="11519" width="9.85546875" customWidth="1"/>
    <col min="11520" max="11520" width="8.85546875" customWidth="1"/>
    <col min="11530" max="11530" width="11.140625" customWidth="1"/>
    <col min="11531" max="11533" width="11" customWidth="1"/>
    <col min="11769" max="11769" width="9.7109375" customWidth="1"/>
    <col min="11775" max="11775" width="9.85546875" customWidth="1"/>
    <col min="11776" max="11776" width="8.85546875" customWidth="1"/>
    <col min="11786" max="11786" width="11.140625" customWidth="1"/>
    <col min="11787" max="11789" width="11" customWidth="1"/>
    <col min="12025" max="12025" width="9.7109375" customWidth="1"/>
    <col min="12031" max="12031" width="9.85546875" customWidth="1"/>
    <col min="12032" max="12032" width="8.85546875" customWidth="1"/>
    <col min="12042" max="12042" width="11.140625" customWidth="1"/>
    <col min="12043" max="12045" width="11" customWidth="1"/>
    <col min="12281" max="12281" width="9.7109375" customWidth="1"/>
    <col min="12287" max="12287" width="9.85546875" customWidth="1"/>
    <col min="12288" max="12288" width="8.85546875" customWidth="1"/>
    <col min="12298" max="12298" width="11.140625" customWidth="1"/>
    <col min="12299" max="12301" width="11" customWidth="1"/>
    <col min="12537" max="12537" width="9.7109375" customWidth="1"/>
    <col min="12543" max="12543" width="9.85546875" customWidth="1"/>
    <col min="12544" max="12544" width="8.85546875" customWidth="1"/>
    <col min="12554" max="12554" width="11.140625" customWidth="1"/>
    <col min="12555" max="12557" width="11" customWidth="1"/>
    <col min="12793" max="12793" width="9.7109375" customWidth="1"/>
    <col min="12799" max="12799" width="9.85546875" customWidth="1"/>
    <col min="12800" max="12800" width="8.85546875" customWidth="1"/>
    <col min="12810" max="12810" width="11.140625" customWidth="1"/>
    <col min="12811" max="12813" width="11" customWidth="1"/>
    <col min="13049" max="13049" width="9.7109375" customWidth="1"/>
    <col min="13055" max="13055" width="9.85546875" customWidth="1"/>
    <col min="13056" max="13056" width="8.85546875" customWidth="1"/>
    <col min="13066" max="13066" width="11.140625" customWidth="1"/>
    <col min="13067" max="13069" width="11" customWidth="1"/>
    <col min="13305" max="13305" width="9.7109375" customWidth="1"/>
    <col min="13311" max="13311" width="9.85546875" customWidth="1"/>
    <col min="13312" max="13312" width="8.85546875" customWidth="1"/>
    <col min="13322" max="13322" width="11.140625" customWidth="1"/>
    <col min="13323" max="13325" width="11" customWidth="1"/>
    <col min="13561" max="13561" width="9.7109375" customWidth="1"/>
    <col min="13567" max="13567" width="9.85546875" customWidth="1"/>
    <col min="13568" max="13568" width="8.85546875" customWidth="1"/>
    <col min="13578" max="13578" width="11.140625" customWidth="1"/>
    <col min="13579" max="13581" width="11" customWidth="1"/>
    <col min="13817" max="13817" width="9.7109375" customWidth="1"/>
    <col min="13823" max="13823" width="9.85546875" customWidth="1"/>
    <col min="13824" max="13824" width="8.85546875" customWidth="1"/>
    <col min="13834" max="13834" width="11.140625" customWidth="1"/>
    <col min="13835" max="13837" width="11" customWidth="1"/>
    <col min="14073" max="14073" width="9.7109375" customWidth="1"/>
    <col min="14079" max="14079" width="9.85546875" customWidth="1"/>
    <col min="14080" max="14080" width="8.85546875" customWidth="1"/>
    <col min="14090" max="14090" width="11.140625" customWidth="1"/>
    <col min="14091" max="14093" width="11" customWidth="1"/>
    <col min="14329" max="14329" width="9.7109375" customWidth="1"/>
    <col min="14335" max="14335" width="9.85546875" customWidth="1"/>
    <col min="14336" max="14336" width="8.85546875" customWidth="1"/>
    <col min="14346" max="14346" width="11.140625" customWidth="1"/>
    <col min="14347" max="14349" width="11" customWidth="1"/>
    <col min="14585" max="14585" width="9.7109375" customWidth="1"/>
    <col min="14591" max="14591" width="9.85546875" customWidth="1"/>
    <col min="14592" max="14592" width="8.85546875" customWidth="1"/>
    <col min="14602" max="14602" width="11.140625" customWidth="1"/>
    <col min="14603" max="14605" width="11" customWidth="1"/>
    <col min="14841" max="14841" width="9.7109375" customWidth="1"/>
    <col min="14847" max="14847" width="9.85546875" customWidth="1"/>
    <col min="14848" max="14848" width="8.85546875" customWidth="1"/>
    <col min="14858" max="14858" width="11.140625" customWidth="1"/>
    <col min="14859" max="14861" width="11" customWidth="1"/>
    <col min="15097" max="15097" width="9.7109375" customWidth="1"/>
    <col min="15103" max="15103" width="9.85546875" customWidth="1"/>
    <col min="15104" max="15104" width="8.85546875" customWidth="1"/>
    <col min="15114" max="15114" width="11.140625" customWidth="1"/>
    <col min="15115" max="15117" width="11" customWidth="1"/>
    <col min="15353" max="15353" width="9.7109375" customWidth="1"/>
    <col min="15359" max="15359" width="9.85546875" customWidth="1"/>
    <col min="15360" max="15360" width="8.85546875" customWidth="1"/>
    <col min="15370" max="15370" width="11.140625" customWidth="1"/>
    <col min="15371" max="15373" width="11" customWidth="1"/>
    <col min="15609" max="15609" width="9.7109375" customWidth="1"/>
    <col min="15615" max="15615" width="9.85546875" customWidth="1"/>
    <col min="15616" max="15616" width="8.85546875" customWidth="1"/>
    <col min="15626" max="15626" width="11.140625" customWidth="1"/>
    <col min="15627" max="15629" width="11" customWidth="1"/>
    <col min="15865" max="15865" width="9.7109375" customWidth="1"/>
    <col min="15871" max="15871" width="9.85546875" customWidth="1"/>
    <col min="15872" max="15872" width="8.85546875" customWidth="1"/>
    <col min="15882" max="15882" width="11.140625" customWidth="1"/>
    <col min="15883" max="15885" width="11" customWidth="1"/>
    <col min="16121" max="16121" width="9.7109375" customWidth="1"/>
    <col min="16127" max="16127" width="9.85546875" customWidth="1"/>
    <col min="16128" max="16128" width="8.85546875" customWidth="1"/>
    <col min="16138" max="16138" width="11.140625" customWidth="1"/>
    <col min="16139" max="16141" width="11" customWidth="1"/>
  </cols>
  <sheetData>
    <row r="1" spans="2:18" ht="13.5" thickBot="1" x14ac:dyDescent="0.25">
      <c r="B1" s="79" t="s">
        <v>43</v>
      </c>
      <c r="D1" s="18"/>
      <c r="E1" s="18"/>
      <c r="G1" s="18"/>
      <c r="H1" s="2"/>
      <c r="I1" s="4"/>
      <c r="M1" s="53"/>
    </row>
    <row r="2" spans="2:18" x14ac:dyDescent="0.2">
      <c r="B2" s="3" t="s">
        <v>0</v>
      </c>
      <c r="C2" s="16"/>
      <c r="D2" s="18" t="s">
        <v>25</v>
      </c>
      <c r="E2" s="43"/>
      <c r="F2" s="67" t="s">
        <v>2</v>
      </c>
      <c r="G2" s="18"/>
      <c r="H2" s="8" t="s">
        <v>1</v>
      </c>
      <c r="I2" s="59" t="s">
        <v>12</v>
      </c>
      <c r="J2" s="7" t="s">
        <v>13</v>
      </c>
      <c r="K2" s="8" t="s">
        <v>29</v>
      </c>
      <c r="L2" s="9" t="s">
        <v>30</v>
      </c>
      <c r="M2" s="9" t="s">
        <v>31</v>
      </c>
      <c r="N2" s="10" t="s">
        <v>3</v>
      </c>
    </row>
    <row r="3" spans="2:18" ht="13.5" thickBot="1" x14ac:dyDescent="0.25">
      <c r="B3" s="5">
        <v>8</v>
      </c>
      <c r="C3" s="16"/>
      <c r="D3" s="52" t="s">
        <v>26</v>
      </c>
      <c r="E3" s="20"/>
      <c r="F3" s="62" t="s">
        <v>4</v>
      </c>
      <c r="G3" s="18"/>
      <c r="H3" s="12" t="s">
        <v>4</v>
      </c>
      <c r="I3" s="60" t="s">
        <v>4</v>
      </c>
      <c r="J3" s="13" t="s">
        <v>5</v>
      </c>
      <c r="K3" s="12" t="s">
        <v>6</v>
      </c>
      <c r="L3" s="1" t="s">
        <v>6</v>
      </c>
      <c r="M3" s="1" t="s">
        <v>6</v>
      </c>
      <c r="N3" s="14" t="s">
        <v>7</v>
      </c>
    </row>
    <row r="4" spans="2:18" ht="13.5" thickBot="1" x14ac:dyDescent="0.25">
      <c r="C4" s="36"/>
      <c r="E4" s="43"/>
      <c r="F4" s="63">
        <v>1000</v>
      </c>
      <c r="G4" s="36"/>
      <c r="H4" s="26">
        <f>F4*$D$9/$B$6</f>
        <v>566.20143155541678</v>
      </c>
      <c r="I4" s="65">
        <f>F4+H4+$D$6*H4/($B$6*1000)</f>
        <v>1578.9156498404409</v>
      </c>
      <c r="J4" s="27">
        <f>$B$6+(2*F4+H4)/1000</f>
        <v>7.5662014315554167</v>
      </c>
      <c r="K4" s="28">
        <f t="shared" ref="K4:K20" si="0">$B$3*J4/$B$18</f>
        <v>30.264805726221667</v>
      </c>
      <c r="L4" s="29">
        <f>IF(I4*$B$3/$B$21&lt;2,"  use=&gt;",I4*$B$3/$B$21)</f>
        <v>126.31325198723528</v>
      </c>
      <c r="M4" s="29" t="str">
        <f t="shared" ref="M4" si="1">IF(I4*$B$3/$B$21*10&gt;20,"  &lt;=use",I4*$B$3/$B$21*10)</f>
        <v xml:space="preserve">  &lt;=use</v>
      </c>
      <c r="N4" s="30">
        <f t="shared" ref="N4:N20" si="2">$B$3-(SUM(K4:M4))/1000</f>
        <v>7.8434219422865432</v>
      </c>
      <c r="O4" s="15"/>
    </row>
    <row r="5" spans="2:18" x14ac:dyDescent="0.2">
      <c r="B5" s="24" t="s">
        <v>8</v>
      </c>
      <c r="C5" s="19"/>
      <c r="D5" s="58" t="s">
        <v>27</v>
      </c>
      <c r="E5" s="17"/>
      <c r="F5" s="63">
        <v>800</v>
      </c>
      <c r="G5" s="36"/>
      <c r="H5" s="26">
        <f t="shared" ref="H5:H20" si="3">F5*$D$9/$B$6</f>
        <v>452.96114524433335</v>
      </c>
      <c r="I5" s="65">
        <f t="shared" ref="I5:I20" si="4">F5+H5+$D$6*H5/($B$6*1000)</f>
        <v>1263.1325198723525</v>
      </c>
      <c r="J5" s="27">
        <f t="shared" ref="J5:J20" si="5">$B$6+(2*F5+H5)/1000</f>
        <v>7.0529611452443337</v>
      </c>
      <c r="K5" s="28">
        <f t="shared" si="0"/>
        <v>28.211844580977335</v>
      </c>
      <c r="L5" s="29">
        <f t="shared" ref="L5:L20" si="6">IF(I5*$B$3/$B$21&lt;2,"  use=&gt;",I5*$B$3/$B$21)</f>
        <v>101.0506015897882</v>
      </c>
      <c r="M5" s="29" t="str">
        <f t="shared" ref="M5:M20" si="7">IF(I5*$B$3/$B$21*10&gt;20,"  &lt;=use",I5*$B$3/$B$21*10)</f>
        <v xml:space="preserve">  &lt;=use</v>
      </c>
      <c r="N5" s="30">
        <f t="shared" si="2"/>
        <v>7.8707375538292341</v>
      </c>
      <c r="O5" s="15"/>
    </row>
    <row r="6" spans="2:18" ht="13.5" thickBot="1" x14ac:dyDescent="0.25">
      <c r="B6" s="25">
        <v>5</v>
      </c>
      <c r="C6" s="49"/>
      <c r="D6" s="56">
        <f>10^(-5.89)*(1+10^(-$B$9)/10^(-9.11)+10^(-2*$B$9)/10^(-9.11-6.38)+$B$12/10^(-1.3)/1000+$B$12^2/10^(-1.3-1.08)/1000000+$B$12*10^(-$B$9)/10^(-0.83)/1000/10^(-9.11)+$B$15/10^(-1.41)/1000+$B$15^2/10^(-1.41)/10^(-1.26)/1000000+$B$15*10^(-$B$9)/10^(-0.97)/1000/10^(-9.11))/(1+10^(-$B$9)*10^(-5.89)/10^(-9.11)/10^(-3.6)+10^(-2*$B$9)*10^(-5.89)/10^(-9.11)/10^(-6.38)/10^(-2.1))*10^6</f>
        <v>112.27645831004729</v>
      </c>
      <c r="E6" s="19"/>
      <c r="F6" s="63">
        <v>500</v>
      </c>
      <c r="G6" s="36"/>
      <c r="H6" s="26">
        <f t="shared" si="3"/>
        <v>283.10071577770839</v>
      </c>
      <c r="I6" s="65">
        <f t="shared" si="4"/>
        <v>789.45782492022045</v>
      </c>
      <c r="J6" s="27">
        <f t="shared" si="5"/>
        <v>6.2831007157777083</v>
      </c>
      <c r="K6" s="28">
        <f t="shared" si="0"/>
        <v>25.132402863110833</v>
      </c>
      <c r="L6" s="29">
        <f t="shared" si="6"/>
        <v>63.156625993617638</v>
      </c>
      <c r="M6" s="29" t="str">
        <f t="shared" si="7"/>
        <v xml:space="preserve">  &lt;=use</v>
      </c>
      <c r="N6" s="30">
        <f t="shared" si="2"/>
        <v>7.9117109711432718</v>
      </c>
      <c r="O6" s="15"/>
    </row>
    <row r="7" spans="2:18" ht="13.5" thickBot="1" x14ac:dyDescent="0.25">
      <c r="C7" s="18"/>
      <c r="D7" s="50"/>
      <c r="E7" s="51"/>
      <c r="F7" s="63">
        <v>300</v>
      </c>
      <c r="G7" s="36"/>
      <c r="H7" s="26">
        <f t="shared" si="3"/>
        <v>169.86042946662502</v>
      </c>
      <c r="I7" s="65">
        <f t="shared" si="4"/>
        <v>473.67469495213226</v>
      </c>
      <c r="J7" s="27">
        <f t="shared" si="5"/>
        <v>5.7698604294666254</v>
      </c>
      <c r="K7" s="28">
        <f t="shared" si="0"/>
        <v>23.079441717866501</v>
      </c>
      <c r="L7" s="29">
        <f t="shared" si="6"/>
        <v>37.893975596170577</v>
      </c>
      <c r="M7" s="29" t="str">
        <f t="shared" si="7"/>
        <v xml:space="preserve">  &lt;=use</v>
      </c>
      <c r="N7" s="30">
        <f t="shared" si="2"/>
        <v>7.9390265826859627</v>
      </c>
      <c r="O7" s="15"/>
    </row>
    <row r="8" spans="2:18" x14ac:dyDescent="0.2">
      <c r="B8" s="11" t="s">
        <v>9</v>
      </c>
      <c r="C8" s="16"/>
      <c r="D8" s="54" t="s">
        <v>28</v>
      </c>
      <c r="E8" s="43"/>
      <c r="F8" s="63">
        <v>200</v>
      </c>
      <c r="G8" s="36"/>
      <c r="H8" s="26">
        <f t="shared" si="3"/>
        <v>113.24028631108334</v>
      </c>
      <c r="I8" s="65">
        <f t="shared" si="4"/>
        <v>315.78312996808813</v>
      </c>
      <c r="J8" s="27">
        <f t="shared" si="5"/>
        <v>5.513240286311083</v>
      </c>
      <c r="K8" s="28">
        <f t="shared" si="0"/>
        <v>22.052961145244332</v>
      </c>
      <c r="L8" s="29">
        <f t="shared" si="6"/>
        <v>25.26265039744705</v>
      </c>
      <c r="M8" s="29" t="str">
        <f t="shared" si="7"/>
        <v xml:space="preserve">  &lt;=use</v>
      </c>
      <c r="N8" s="30">
        <f t="shared" si="2"/>
        <v>7.9526843884573086</v>
      </c>
      <c r="O8" s="15"/>
    </row>
    <row r="9" spans="2:18" ht="13.5" thickBot="1" x14ac:dyDescent="0.25">
      <c r="B9" s="5">
        <v>7.2</v>
      </c>
      <c r="C9" s="17"/>
      <c r="D9" s="57">
        <f>10^(-2.7)*(1+10^(-$B$9)*10^(-5.89)/10^(-9.11)/10^(-3.6)+10^(-2*$B$9)*10^(-5.89)/10^(-9.11)/10^(-6.38)/10^(-2.1))*1000</f>
        <v>2.8310071577770834</v>
      </c>
      <c r="E9" s="18"/>
      <c r="F9" s="63">
        <v>120</v>
      </c>
      <c r="G9" s="36"/>
      <c r="H9" s="26">
        <f t="shared" si="3"/>
        <v>67.944171786650003</v>
      </c>
      <c r="I9" s="65">
        <f t="shared" si="4"/>
        <v>189.46987798085291</v>
      </c>
      <c r="J9" s="27">
        <f t="shared" si="5"/>
        <v>5.3079441717866498</v>
      </c>
      <c r="K9" s="28">
        <f t="shared" si="0"/>
        <v>21.231776687146599</v>
      </c>
      <c r="L9" s="29">
        <f t="shared" si="6"/>
        <v>15.157590238468233</v>
      </c>
      <c r="M9" s="29" t="str">
        <f t="shared" si="7"/>
        <v xml:space="preserve">  &lt;=use</v>
      </c>
      <c r="N9" s="30">
        <f t="shared" si="2"/>
        <v>7.963610633074385</v>
      </c>
      <c r="O9" s="15"/>
      <c r="P9" s="18"/>
      <c r="Q9" s="18"/>
      <c r="R9" s="18"/>
    </row>
    <row r="10" spans="2:18" ht="13.5" thickBot="1" x14ac:dyDescent="0.25">
      <c r="C10" s="18"/>
      <c r="D10" s="44"/>
      <c r="E10" s="20"/>
      <c r="F10" s="63">
        <v>100</v>
      </c>
      <c r="G10" s="36"/>
      <c r="H10" s="26">
        <f t="shared" si="3"/>
        <v>56.620143155541669</v>
      </c>
      <c r="I10" s="65">
        <f t="shared" si="4"/>
        <v>157.89156498404407</v>
      </c>
      <c r="J10" s="27">
        <f t="shared" si="5"/>
        <v>5.2566201431555415</v>
      </c>
      <c r="K10" s="28">
        <f t="shared" si="0"/>
        <v>21.026480572622166</v>
      </c>
      <c r="L10" s="29">
        <f t="shared" si="6"/>
        <v>12.631325198723525</v>
      </c>
      <c r="M10" s="29" t="str">
        <f t="shared" si="7"/>
        <v xml:space="preserve">  &lt;=use</v>
      </c>
      <c r="N10" s="30">
        <f t="shared" si="2"/>
        <v>7.9663421942286545</v>
      </c>
      <c r="O10" s="15"/>
      <c r="P10" s="18"/>
      <c r="Q10" s="18"/>
      <c r="R10" s="18"/>
    </row>
    <row r="11" spans="2:18" x14ac:dyDescent="0.2">
      <c r="B11" s="54" t="s">
        <v>32</v>
      </c>
      <c r="C11" s="23"/>
      <c r="D11" s="18"/>
      <c r="E11" s="43"/>
      <c r="F11" s="63">
        <v>80</v>
      </c>
      <c r="G11" s="36"/>
      <c r="H11" s="26">
        <f t="shared" si="3"/>
        <v>45.296114524433335</v>
      </c>
      <c r="I11" s="65">
        <f t="shared" si="4"/>
        <v>126.31325198723526</v>
      </c>
      <c r="J11" s="27">
        <f t="shared" si="5"/>
        <v>5.2052961145244332</v>
      </c>
      <c r="K11" s="28">
        <f t="shared" si="0"/>
        <v>20.821184458097733</v>
      </c>
      <c r="L11" s="29">
        <f t="shared" si="6"/>
        <v>10.105060158978821</v>
      </c>
      <c r="M11" s="29" t="str">
        <f t="shared" si="7"/>
        <v xml:space="preserve">  &lt;=use</v>
      </c>
      <c r="N11" s="30">
        <f t="shared" si="2"/>
        <v>7.9690737553829232</v>
      </c>
      <c r="O11" s="15"/>
      <c r="P11" s="18"/>
      <c r="Q11" s="18"/>
      <c r="R11" s="18"/>
    </row>
    <row r="12" spans="2:18" ht="13.5" thickBot="1" x14ac:dyDescent="0.25">
      <c r="B12" s="45">
        <v>50</v>
      </c>
      <c r="C12" s="22"/>
      <c r="D12" s="23"/>
      <c r="E12" s="23"/>
      <c r="F12" s="63">
        <v>50</v>
      </c>
      <c r="G12" s="36"/>
      <c r="H12" s="26">
        <f t="shared" si="3"/>
        <v>28.310071577770834</v>
      </c>
      <c r="I12" s="65">
        <f t="shared" si="4"/>
        <v>78.945782492022033</v>
      </c>
      <c r="J12" s="27">
        <f t="shared" si="5"/>
        <v>5.1283100715777712</v>
      </c>
      <c r="K12" s="28">
        <f t="shared" si="0"/>
        <v>20.513240286311085</v>
      </c>
      <c r="L12" s="29">
        <f t="shared" si="6"/>
        <v>6.3156625993617626</v>
      </c>
      <c r="M12" s="29" t="str">
        <f t="shared" si="7"/>
        <v xml:space="preserve">  &lt;=use</v>
      </c>
      <c r="N12" s="30">
        <f t="shared" si="2"/>
        <v>7.973171097114327</v>
      </c>
      <c r="O12" s="15"/>
      <c r="P12" s="18"/>
      <c r="Q12" s="18"/>
      <c r="R12" s="18"/>
    </row>
    <row r="13" spans="2:18" ht="13.5" thickBot="1" x14ac:dyDescent="0.25">
      <c r="B13" s="21"/>
      <c r="C13" s="21"/>
      <c r="D13" s="22"/>
      <c r="E13" s="22"/>
      <c r="F13" s="63">
        <v>30</v>
      </c>
      <c r="G13" s="36"/>
      <c r="H13" s="26">
        <f t="shared" si="3"/>
        <v>16.986042946662501</v>
      </c>
      <c r="I13" s="65">
        <f t="shared" si="4"/>
        <v>47.367469495213228</v>
      </c>
      <c r="J13" s="27">
        <f t="shared" si="5"/>
        <v>5.0769860429466629</v>
      </c>
      <c r="K13" s="28">
        <f t="shared" si="0"/>
        <v>20.307944171786652</v>
      </c>
      <c r="L13" s="29">
        <f t="shared" si="6"/>
        <v>3.7893975596170582</v>
      </c>
      <c r="M13" s="29" t="str">
        <f t="shared" si="7"/>
        <v xml:space="preserve">  &lt;=use</v>
      </c>
      <c r="N13" s="30">
        <f t="shared" si="2"/>
        <v>7.9759026582685966</v>
      </c>
      <c r="O13" s="15"/>
      <c r="P13" s="18"/>
      <c r="Q13" s="18"/>
      <c r="R13" s="18"/>
    </row>
    <row r="14" spans="2:18" x14ac:dyDescent="0.2">
      <c r="B14" s="54" t="s">
        <v>33</v>
      </c>
      <c r="C14" s="18"/>
      <c r="D14" s="21"/>
      <c r="E14" s="21"/>
      <c r="F14" s="63">
        <v>20</v>
      </c>
      <c r="G14" s="36"/>
      <c r="H14" s="26">
        <f t="shared" si="3"/>
        <v>11.324028631108334</v>
      </c>
      <c r="I14" s="65">
        <f t="shared" si="4"/>
        <v>31.578312996808815</v>
      </c>
      <c r="J14" s="27">
        <f t="shared" si="5"/>
        <v>5.0513240286311083</v>
      </c>
      <c r="K14" s="28">
        <f t="shared" si="0"/>
        <v>20.205296114524433</v>
      </c>
      <c r="L14" s="29">
        <f t="shared" si="6"/>
        <v>2.5262650397447053</v>
      </c>
      <c r="M14" s="29" t="str">
        <f t="shared" si="7"/>
        <v xml:space="preserve">  &lt;=use</v>
      </c>
      <c r="N14" s="30">
        <f t="shared" si="2"/>
        <v>7.9772684388457309</v>
      </c>
      <c r="O14" s="15"/>
    </row>
    <row r="15" spans="2:18" ht="13.5" thickBot="1" x14ac:dyDescent="0.25">
      <c r="B15" s="45">
        <v>0</v>
      </c>
      <c r="C15" s="18"/>
      <c r="D15" s="18"/>
      <c r="E15" s="18"/>
      <c r="F15" s="63">
        <v>10</v>
      </c>
      <c r="G15" s="36"/>
      <c r="H15" s="26">
        <f t="shared" si="3"/>
        <v>5.6620143155541669</v>
      </c>
      <c r="I15" s="65">
        <f t="shared" si="4"/>
        <v>15.789156498404408</v>
      </c>
      <c r="J15" s="27">
        <f t="shared" si="5"/>
        <v>5.0256620143155546</v>
      </c>
      <c r="K15" s="28">
        <f t="shared" si="0"/>
        <v>20.102648057262218</v>
      </c>
      <c r="L15" s="29" t="str">
        <f t="shared" si="6"/>
        <v xml:space="preserve">  use=&gt;</v>
      </c>
      <c r="M15" s="29">
        <f t="shared" si="7"/>
        <v>12.631325198723527</v>
      </c>
      <c r="N15" s="30">
        <f t="shared" si="2"/>
        <v>7.9672660267440145</v>
      </c>
      <c r="O15" s="15"/>
    </row>
    <row r="16" spans="2:18" ht="13.5" thickBot="1" x14ac:dyDescent="0.25">
      <c r="B16" s="78" t="s">
        <v>44</v>
      </c>
      <c r="C16" s="18"/>
      <c r="D16" s="23"/>
      <c r="E16" s="20"/>
      <c r="F16" s="63">
        <v>8</v>
      </c>
      <c r="G16" s="36"/>
      <c r="H16" s="26">
        <f t="shared" si="3"/>
        <v>4.5296114524433335</v>
      </c>
      <c r="I16" s="65">
        <f t="shared" si="4"/>
        <v>12.631325198723527</v>
      </c>
      <c r="J16" s="27">
        <f t="shared" si="5"/>
        <v>5.0205296114524431</v>
      </c>
      <c r="K16" s="28">
        <f t="shared" si="0"/>
        <v>20.082118445809773</v>
      </c>
      <c r="L16" s="29" t="str">
        <f t="shared" si="6"/>
        <v xml:space="preserve">  use=&gt;</v>
      </c>
      <c r="M16" s="29">
        <f t="shared" si="7"/>
        <v>10.105060158978823</v>
      </c>
      <c r="N16" s="30">
        <f t="shared" si="2"/>
        <v>7.9698128213952115</v>
      </c>
      <c r="O16" s="15"/>
    </row>
    <row r="17" spans="2:16" ht="15.75" x14ac:dyDescent="0.3">
      <c r="B17" s="54" t="s">
        <v>14</v>
      </c>
      <c r="C17" s="18"/>
      <c r="D17" s="18"/>
      <c r="E17" s="18"/>
      <c r="F17" s="63">
        <v>5</v>
      </c>
      <c r="G17" s="36"/>
      <c r="H17" s="26">
        <f t="shared" si="3"/>
        <v>2.8310071577770834</v>
      </c>
      <c r="I17" s="65">
        <f t="shared" si="4"/>
        <v>7.8945782492022039</v>
      </c>
      <c r="J17" s="27">
        <f t="shared" si="5"/>
        <v>5.0128310071577769</v>
      </c>
      <c r="K17" s="28">
        <f t="shared" si="0"/>
        <v>20.051324028631107</v>
      </c>
      <c r="L17" s="29" t="str">
        <f t="shared" si="6"/>
        <v xml:space="preserve">  use=&gt;</v>
      </c>
      <c r="M17" s="29">
        <f t="shared" si="7"/>
        <v>6.3156625993617634</v>
      </c>
      <c r="N17" s="30">
        <f t="shared" si="2"/>
        <v>7.973633013372007</v>
      </c>
      <c r="O17" s="15"/>
    </row>
    <row r="18" spans="2:16" ht="13.5" thickBot="1" x14ac:dyDescent="0.25">
      <c r="B18" s="73">
        <v>2</v>
      </c>
      <c r="C18" s="18"/>
      <c r="D18" s="18"/>
      <c r="E18" s="18"/>
      <c r="F18" s="63">
        <v>3</v>
      </c>
      <c r="G18" s="36"/>
      <c r="H18" s="26">
        <f t="shared" si="3"/>
        <v>1.6986042946662501</v>
      </c>
      <c r="I18" s="65">
        <f t="shared" si="4"/>
        <v>4.7367469495213221</v>
      </c>
      <c r="J18" s="27">
        <f t="shared" si="5"/>
        <v>5.0076986042946663</v>
      </c>
      <c r="K18" s="28">
        <f t="shared" si="0"/>
        <v>20.030794417178665</v>
      </c>
      <c r="L18" s="29" t="str">
        <f t="shared" si="6"/>
        <v xml:space="preserve">  use=&gt;</v>
      </c>
      <c r="M18" s="29">
        <f t="shared" si="7"/>
        <v>3.7893975596170577</v>
      </c>
      <c r="N18" s="30">
        <f t="shared" si="2"/>
        <v>7.976179808023204</v>
      </c>
      <c r="O18" s="15"/>
    </row>
    <row r="19" spans="2:16" ht="13.5" thickBot="1" x14ac:dyDescent="0.25">
      <c r="F19" s="63">
        <v>2</v>
      </c>
      <c r="G19" s="36"/>
      <c r="H19" s="26">
        <f t="shared" si="3"/>
        <v>1.1324028631108334</v>
      </c>
      <c r="I19" s="65">
        <f t="shared" si="4"/>
        <v>3.1578312996808817</v>
      </c>
      <c r="J19" s="27">
        <f t="shared" si="5"/>
        <v>5.0051324028631106</v>
      </c>
      <c r="K19" s="28">
        <f t="shared" si="0"/>
        <v>20.020529611452442</v>
      </c>
      <c r="L19" s="29" t="str">
        <f t="shared" si="6"/>
        <v xml:space="preserve">  use=&gt;</v>
      </c>
      <c r="M19" s="29">
        <f t="shared" si="7"/>
        <v>2.5262650397447057</v>
      </c>
      <c r="N19" s="30">
        <f t="shared" si="2"/>
        <v>7.9774532053488025</v>
      </c>
      <c r="O19" s="15"/>
    </row>
    <row r="20" spans="2:16" ht="16.5" thickBot="1" x14ac:dyDescent="0.35">
      <c r="B20" s="55" t="s">
        <v>15</v>
      </c>
      <c r="F20" s="64">
        <v>1</v>
      </c>
      <c r="G20" s="36"/>
      <c r="H20" s="31">
        <f t="shared" si="3"/>
        <v>0.56620143155541669</v>
      </c>
      <c r="I20" s="66">
        <f t="shared" si="4"/>
        <v>1.5789156498404409</v>
      </c>
      <c r="J20" s="32">
        <f t="shared" si="5"/>
        <v>5.0025662014315557</v>
      </c>
      <c r="K20" s="33">
        <f t="shared" si="0"/>
        <v>20.010264805726223</v>
      </c>
      <c r="L20" s="34" t="str">
        <f t="shared" si="6"/>
        <v xml:space="preserve">  use=&gt;</v>
      </c>
      <c r="M20" s="34">
        <f t="shared" si="7"/>
        <v>1.2631325198723529</v>
      </c>
      <c r="N20" s="35">
        <f t="shared" si="2"/>
        <v>7.978726602674401</v>
      </c>
      <c r="O20" s="15"/>
    </row>
    <row r="21" spans="2:16" ht="13.5" thickBot="1" x14ac:dyDescent="0.25">
      <c r="B21" s="73">
        <v>100</v>
      </c>
      <c r="N21" s="15"/>
      <c r="O21" s="15"/>
    </row>
    <row r="23" spans="2:16" x14ac:dyDescent="0.2">
      <c r="B23" s="2" t="s">
        <v>16</v>
      </c>
      <c r="C23" s="2"/>
      <c r="D23" s="2" t="s">
        <v>17</v>
      </c>
      <c r="E23" s="2"/>
      <c r="N23" s="15"/>
      <c r="O23" s="15"/>
    </row>
    <row r="24" spans="2:16" x14ac:dyDescent="0.2">
      <c r="D24" s="2" t="s">
        <v>18</v>
      </c>
      <c r="E24" s="2"/>
      <c r="N24" s="15"/>
      <c r="O24" s="15"/>
    </row>
    <row r="26" spans="2:16" x14ac:dyDescent="0.2">
      <c r="B26" t="s">
        <v>45</v>
      </c>
      <c r="P26" s="15"/>
    </row>
    <row r="27" spans="2:16" x14ac:dyDescent="0.2">
      <c r="B27" t="s">
        <v>53</v>
      </c>
    </row>
    <row r="28" spans="2:16" x14ac:dyDescent="0.2">
      <c r="B28" t="s">
        <v>46</v>
      </c>
    </row>
    <row r="29" spans="2:16" x14ac:dyDescent="0.2">
      <c r="B29" t="s">
        <v>47</v>
      </c>
    </row>
  </sheetData>
  <printOptions gridLines="1" gridLinesSet="0"/>
  <pageMargins left="0.75" right="0.75" top="1" bottom="1" header="0.5" footer="0.5"/>
  <pageSetup paperSize="9" orientation="landscape" horizontalDpi="300" vertic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33"/>
  <sheetViews>
    <sheetView workbookViewId="0">
      <selection activeCell="C30" sqref="C30"/>
    </sheetView>
  </sheetViews>
  <sheetFormatPr defaultRowHeight="12.75" x14ac:dyDescent="0.2"/>
  <cols>
    <col min="1" max="1" width="2.7109375" customWidth="1"/>
    <col min="2" max="2" width="9.7109375" customWidth="1"/>
    <col min="3" max="3" width="4.7109375" customWidth="1"/>
    <col min="4" max="4" width="9.5703125" customWidth="1"/>
    <col min="5" max="5" width="4.7109375" customWidth="1"/>
    <col min="7" max="7" width="2.7109375" customWidth="1"/>
    <col min="14" max="14" width="10.140625" customWidth="1"/>
    <col min="15" max="15" width="8.85546875" customWidth="1"/>
    <col min="18" max="18" width="10.42578125" customWidth="1"/>
    <col min="259" max="259" width="9.7109375" customWidth="1"/>
    <col min="266" max="266" width="9.85546875" customWidth="1"/>
    <col min="267" max="267" width="8.85546875" customWidth="1"/>
    <col min="515" max="515" width="9.7109375" customWidth="1"/>
    <col min="522" max="522" width="9.85546875" customWidth="1"/>
    <col min="523" max="523" width="8.85546875" customWidth="1"/>
    <col min="771" max="771" width="9.7109375" customWidth="1"/>
    <col min="778" max="778" width="9.85546875" customWidth="1"/>
    <col min="779" max="779" width="8.85546875" customWidth="1"/>
    <col min="1027" max="1027" width="9.7109375" customWidth="1"/>
    <col min="1034" max="1034" width="9.85546875" customWidth="1"/>
    <col min="1035" max="1035" width="8.85546875" customWidth="1"/>
    <col min="1283" max="1283" width="9.7109375" customWidth="1"/>
    <col min="1290" max="1290" width="9.85546875" customWidth="1"/>
    <col min="1291" max="1291" width="8.85546875" customWidth="1"/>
    <col min="1539" max="1539" width="9.7109375" customWidth="1"/>
    <col min="1546" max="1546" width="9.85546875" customWidth="1"/>
    <col min="1547" max="1547" width="8.85546875" customWidth="1"/>
    <col min="1795" max="1795" width="9.7109375" customWidth="1"/>
    <col min="1802" max="1802" width="9.85546875" customWidth="1"/>
    <col min="1803" max="1803" width="8.85546875" customWidth="1"/>
    <col min="2051" max="2051" width="9.7109375" customWidth="1"/>
    <col min="2058" max="2058" width="9.85546875" customWidth="1"/>
    <col min="2059" max="2059" width="8.85546875" customWidth="1"/>
    <col min="2307" max="2307" width="9.7109375" customWidth="1"/>
    <col min="2314" max="2314" width="9.85546875" customWidth="1"/>
    <col min="2315" max="2315" width="8.85546875" customWidth="1"/>
    <col min="2563" max="2563" width="9.7109375" customWidth="1"/>
    <col min="2570" max="2570" width="9.85546875" customWidth="1"/>
    <col min="2571" max="2571" width="8.85546875" customWidth="1"/>
    <col min="2819" max="2819" width="9.7109375" customWidth="1"/>
    <col min="2826" max="2826" width="9.85546875" customWidth="1"/>
    <col min="2827" max="2827" width="8.85546875" customWidth="1"/>
    <col min="3075" max="3075" width="9.7109375" customWidth="1"/>
    <col min="3082" max="3082" width="9.85546875" customWidth="1"/>
    <col min="3083" max="3083" width="8.85546875" customWidth="1"/>
    <col min="3331" max="3331" width="9.7109375" customWidth="1"/>
    <col min="3338" max="3338" width="9.85546875" customWidth="1"/>
    <col min="3339" max="3339" width="8.85546875" customWidth="1"/>
    <col min="3587" max="3587" width="9.7109375" customWidth="1"/>
    <col min="3594" max="3594" width="9.85546875" customWidth="1"/>
    <col min="3595" max="3595" width="8.85546875" customWidth="1"/>
    <col min="3843" max="3843" width="9.7109375" customWidth="1"/>
    <col min="3850" max="3850" width="9.85546875" customWidth="1"/>
    <col min="3851" max="3851" width="8.85546875" customWidth="1"/>
    <col min="4099" max="4099" width="9.7109375" customWidth="1"/>
    <col min="4106" max="4106" width="9.85546875" customWidth="1"/>
    <col min="4107" max="4107" width="8.85546875" customWidth="1"/>
    <col min="4355" max="4355" width="9.7109375" customWidth="1"/>
    <col min="4362" max="4362" width="9.85546875" customWidth="1"/>
    <col min="4363" max="4363" width="8.85546875" customWidth="1"/>
    <col min="4611" max="4611" width="9.7109375" customWidth="1"/>
    <col min="4618" max="4618" width="9.85546875" customWidth="1"/>
    <col min="4619" max="4619" width="8.85546875" customWidth="1"/>
    <col min="4867" max="4867" width="9.7109375" customWidth="1"/>
    <col min="4874" max="4874" width="9.85546875" customWidth="1"/>
    <col min="4875" max="4875" width="8.85546875" customWidth="1"/>
    <col min="5123" max="5123" width="9.7109375" customWidth="1"/>
    <col min="5130" max="5130" width="9.85546875" customWidth="1"/>
    <col min="5131" max="5131" width="8.85546875" customWidth="1"/>
    <col min="5379" max="5379" width="9.7109375" customWidth="1"/>
    <col min="5386" max="5386" width="9.85546875" customWidth="1"/>
    <col min="5387" max="5387" width="8.85546875" customWidth="1"/>
    <col min="5635" max="5635" width="9.7109375" customWidth="1"/>
    <col min="5642" max="5642" width="9.85546875" customWidth="1"/>
    <col min="5643" max="5643" width="8.85546875" customWidth="1"/>
    <col min="5891" max="5891" width="9.7109375" customWidth="1"/>
    <col min="5898" max="5898" width="9.85546875" customWidth="1"/>
    <col min="5899" max="5899" width="8.85546875" customWidth="1"/>
    <col min="6147" max="6147" width="9.7109375" customWidth="1"/>
    <col min="6154" max="6154" width="9.85546875" customWidth="1"/>
    <col min="6155" max="6155" width="8.85546875" customWidth="1"/>
    <col min="6403" max="6403" width="9.7109375" customWidth="1"/>
    <col min="6410" max="6410" width="9.85546875" customWidth="1"/>
    <col min="6411" max="6411" width="8.85546875" customWidth="1"/>
    <col min="6659" max="6659" width="9.7109375" customWidth="1"/>
    <col min="6666" max="6666" width="9.85546875" customWidth="1"/>
    <col min="6667" max="6667" width="8.85546875" customWidth="1"/>
    <col min="6915" max="6915" width="9.7109375" customWidth="1"/>
    <col min="6922" max="6922" width="9.85546875" customWidth="1"/>
    <col min="6923" max="6923" width="8.85546875" customWidth="1"/>
    <col min="7171" max="7171" width="9.7109375" customWidth="1"/>
    <col min="7178" max="7178" width="9.85546875" customWidth="1"/>
    <col min="7179" max="7179" width="8.85546875" customWidth="1"/>
    <col min="7427" max="7427" width="9.7109375" customWidth="1"/>
    <col min="7434" max="7434" width="9.85546875" customWidth="1"/>
    <col min="7435" max="7435" width="8.85546875" customWidth="1"/>
    <col min="7683" max="7683" width="9.7109375" customWidth="1"/>
    <col min="7690" max="7690" width="9.85546875" customWidth="1"/>
    <col min="7691" max="7691" width="8.85546875" customWidth="1"/>
    <col min="7939" max="7939" width="9.7109375" customWidth="1"/>
    <col min="7946" max="7946" width="9.85546875" customWidth="1"/>
    <col min="7947" max="7947" width="8.85546875" customWidth="1"/>
    <col min="8195" max="8195" width="9.7109375" customWidth="1"/>
    <col min="8202" max="8202" width="9.85546875" customWidth="1"/>
    <col min="8203" max="8203" width="8.85546875" customWidth="1"/>
    <col min="8451" max="8451" width="9.7109375" customWidth="1"/>
    <col min="8458" max="8458" width="9.85546875" customWidth="1"/>
    <col min="8459" max="8459" width="8.85546875" customWidth="1"/>
    <col min="8707" max="8707" width="9.7109375" customWidth="1"/>
    <col min="8714" max="8714" width="9.85546875" customWidth="1"/>
    <col min="8715" max="8715" width="8.85546875" customWidth="1"/>
    <col min="8963" max="8963" width="9.7109375" customWidth="1"/>
    <col min="8970" max="8970" width="9.85546875" customWidth="1"/>
    <col min="8971" max="8971" width="8.85546875" customWidth="1"/>
    <col min="9219" max="9219" width="9.7109375" customWidth="1"/>
    <col min="9226" max="9226" width="9.85546875" customWidth="1"/>
    <col min="9227" max="9227" width="8.85546875" customWidth="1"/>
    <col min="9475" max="9475" width="9.7109375" customWidth="1"/>
    <col min="9482" max="9482" width="9.85546875" customWidth="1"/>
    <col min="9483" max="9483" width="8.85546875" customWidth="1"/>
    <col min="9731" max="9731" width="9.7109375" customWidth="1"/>
    <col min="9738" max="9738" width="9.85546875" customWidth="1"/>
    <col min="9739" max="9739" width="8.85546875" customWidth="1"/>
    <col min="9987" max="9987" width="9.7109375" customWidth="1"/>
    <col min="9994" max="9994" width="9.85546875" customWidth="1"/>
    <col min="9995" max="9995" width="8.85546875" customWidth="1"/>
    <col min="10243" max="10243" width="9.7109375" customWidth="1"/>
    <col min="10250" max="10250" width="9.85546875" customWidth="1"/>
    <col min="10251" max="10251" width="8.85546875" customWidth="1"/>
    <col min="10499" max="10499" width="9.7109375" customWidth="1"/>
    <col min="10506" max="10506" width="9.85546875" customWidth="1"/>
    <col min="10507" max="10507" width="8.85546875" customWidth="1"/>
    <col min="10755" max="10755" width="9.7109375" customWidth="1"/>
    <col min="10762" max="10762" width="9.85546875" customWidth="1"/>
    <col min="10763" max="10763" width="8.85546875" customWidth="1"/>
    <col min="11011" max="11011" width="9.7109375" customWidth="1"/>
    <col min="11018" max="11018" width="9.85546875" customWidth="1"/>
    <col min="11019" max="11019" width="8.85546875" customWidth="1"/>
    <col min="11267" max="11267" width="9.7109375" customWidth="1"/>
    <col min="11274" max="11274" width="9.85546875" customWidth="1"/>
    <col min="11275" max="11275" width="8.85546875" customWidth="1"/>
    <col min="11523" max="11523" width="9.7109375" customWidth="1"/>
    <col min="11530" max="11530" width="9.85546875" customWidth="1"/>
    <col min="11531" max="11531" width="8.85546875" customWidth="1"/>
    <col min="11779" max="11779" width="9.7109375" customWidth="1"/>
    <col min="11786" max="11786" width="9.85546875" customWidth="1"/>
    <col min="11787" max="11787" width="8.85546875" customWidth="1"/>
    <col min="12035" max="12035" width="9.7109375" customWidth="1"/>
    <col min="12042" max="12042" width="9.85546875" customWidth="1"/>
    <col min="12043" max="12043" width="8.85546875" customWidth="1"/>
    <col min="12291" max="12291" width="9.7109375" customWidth="1"/>
    <col min="12298" max="12298" width="9.85546875" customWidth="1"/>
    <col min="12299" max="12299" width="8.85546875" customWidth="1"/>
    <col min="12547" max="12547" width="9.7109375" customWidth="1"/>
    <col min="12554" max="12554" width="9.85546875" customWidth="1"/>
    <col min="12555" max="12555" width="8.85546875" customWidth="1"/>
    <col min="12803" max="12803" width="9.7109375" customWidth="1"/>
    <col min="12810" max="12810" width="9.85546875" customWidth="1"/>
    <col min="12811" max="12811" width="8.85546875" customWidth="1"/>
    <col min="13059" max="13059" width="9.7109375" customWidth="1"/>
    <col min="13066" max="13066" width="9.85546875" customWidth="1"/>
    <col min="13067" max="13067" width="8.85546875" customWidth="1"/>
    <col min="13315" max="13315" width="9.7109375" customWidth="1"/>
    <col min="13322" max="13322" width="9.85546875" customWidth="1"/>
    <col min="13323" max="13323" width="8.85546875" customWidth="1"/>
    <col min="13571" max="13571" width="9.7109375" customWidth="1"/>
    <col min="13578" max="13578" width="9.85546875" customWidth="1"/>
    <col min="13579" max="13579" width="8.85546875" customWidth="1"/>
    <col min="13827" max="13827" width="9.7109375" customWidth="1"/>
    <col min="13834" max="13834" width="9.85546875" customWidth="1"/>
    <col min="13835" max="13835" width="8.85546875" customWidth="1"/>
    <col min="14083" max="14083" width="9.7109375" customWidth="1"/>
    <col min="14090" max="14090" width="9.85546875" customWidth="1"/>
    <col min="14091" max="14091" width="8.85546875" customWidth="1"/>
    <col min="14339" max="14339" width="9.7109375" customWidth="1"/>
    <col min="14346" max="14346" width="9.85546875" customWidth="1"/>
    <col min="14347" max="14347" width="8.85546875" customWidth="1"/>
    <col min="14595" max="14595" width="9.7109375" customWidth="1"/>
    <col min="14602" max="14602" width="9.85546875" customWidth="1"/>
    <col min="14603" max="14603" width="8.85546875" customWidth="1"/>
    <col min="14851" max="14851" width="9.7109375" customWidth="1"/>
    <col min="14858" max="14858" width="9.85546875" customWidth="1"/>
    <col min="14859" max="14859" width="8.85546875" customWidth="1"/>
    <col min="15107" max="15107" width="9.7109375" customWidth="1"/>
    <col min="15114" max="15114" width="9.85546875" customWidth="1"/>
    <col min="15115" max="15115" width="8.85546875" customWidth="1"/>
    <col min="15363" max="15363" width="9.7109375" customWidth="1"/>
    <col min="15370" max="15370" width="9.85546875" customWidth="1"/>
    <col min="15371" max="15371" width="8.85546875" customWidth="1"/>
    <col min="15619" max="15619" width="9.7109375" customWidth="1"/>
    <col min="15626" max="15626" width="9.85546875" customWidth="1"/>
    <col min="15627" max="15627" width="8.85546875" customWidth="1"/>
    <col min="15875" max="15875" width="9.7109375" customWidth="1"/>
    <col min="15882" max="15882" width="9.85546875" customWidth="1"/>
    <col min="15883" max="15883" width="8.85546875" customWidth="1"/>
    <col min="16131" max="16131" width="9.7109375" customWidth="1"/>
    <col min="16138" max="16138" width="9.85546875" customWidth="1"/>
    <col min="16139" max="16139" width="8.85546875" customWidth="1"/>
  </cols>
  <sheetData>
    <row r="1" spans="2:15" ht="13.5" thickBot="1" x14ac:dyDescent="0.25">
      <c r="B1" s="79" t="s">
        <v>43</v>
      </c>
      <c r="G1" s="18"/>
      <c r="H1" s="4"/>
      <c r="M1" s="18"/>
      <c r="N1" s="18"/>
    </row>
    <row r="2" spans="2:15" x14ac:dyDescent="0.2">
      <c r="B2" s="68" t="s">
        <v>19</v>
      </c>
      <c r="C2" s="19"/>
      <c r="D2" s="18" t="s">
        <v>25</v>
      </c>
      <c r="E2" s="43"/>
      <c r="F2" s="61" t="s">
        <v>20</v>
      </c>
      <c r="G2" s="18"/>
      <c r="H2" s="6" t="s">
        <v>21</v>
      </c>
      <c r="I2" s="82" t="s">
        <v>22</v>
      </c>
      <c r="J2" s="84" t="s">
        <v>42</v>
      </c>
      <c r="K2" s="37" t="s">
        <v>29</v>
      </c>
      <c r="L2" s="9" t="s">
        <v>35</v>
      </c>
      <c r="M2" s="9" t="s">
        <v>36</v>
      </c>
      <c r="N2" s="87" t="s">
        <v>40</v>
      </c>
      <c r="O2" s="61" t="s">
        <v>3</v>
      </c>
    </row>
    <row r="3" spans="2:15" ht="13.5" thickBot="1" x14ac:dyDescent="0.25">
      <c r="B3" s="69">
        <v>300</v>
      </c>
      <c r="C3" s="36"/>
      <c r="D3" s="70" t="s">
        <v>41</v>
      </c>
      <c r="E3" s="23"/>
      <c r="F3" s="62" t="s">
        <v>5</v>
      </c>
      <c r="G3" s="18"/>
      <c r="H3" s="12" t="s">
        <v>5</v>
      </c>
      <c r="I3" s="1" t="s">
        <v>5</v>
      </c>
      <c r="J3" s="14" t="s">
        <v>5</v>
      </c>
      <c r="K3" s="60" t="s">
        <v>6</v>
      </c>
      <c r="L3" s="80" t="s">
        <v>6</v>
      </c>
      <c r="M3" s="1" t="s">
        <v>6</v>
      </c>
      <c r="N3" s="13" t="s">
        <v>6</v>
      </c>
      <c r="O3" s="62" t="s">
        <v>6</v>
      </c>
    </row>
    <row r="4" spans="2:15" ht="13.5" thickBot="1" x14ac:dyDescent="0.25">
      <c r="C4" s="36"/>
      <c r="D4" s="18"/>
      <c r="E4" s="18"/>
      <c r="F4" s="62">
        <v>30</v>
      </c>
      <c r="G4" s="18"/>
      <c r="H4" s="38">
        <f t="shared" ref="H4:H14" si="0">F4+$D$6*F4/$B$6</f>
        <v>87.580999468098369</v>
      </c>
      <c r="I4" s="81">
        <f t="shared" ref="I4:I14" si="1">$B$6+F4</f>
        <v>35</v>
      </c>
      <c r="J4" s="85">
        <f>H4*((1+$B$12/1000/10^(-0.07)+$B$15/1000/10^(-0.09))/(1+10^($B$9-6.82)+$B$12/1000*10^(-6.82+$B$9+0.5)+$B$12/1000/10^(-0.07)+$B$15/1000*10^($B$9-6.82+0.69)+$B$15/1000/10^(-0.09))-((1+$B$12/1000/10^(-0.07)+$B$15/1000/10^(-0.09))/(1+10^($B$9-6.82)+$B$12/1000*10^(-6.82+$B$9+0.5)+$B$12/1000/10^(-0.07)+$B$15/1000*10^($B$9-6.82+0.69)+$B$15/1000/10^(-0.09)+$B$6/1000*10^($B$9-6.82+2.2))))</f>
        <v>8.0065992667883368</v>
      </c>
      <c r="K4" s="40">
        <f t="shared" ref="K4:K14" si="2">$B$3*I4/$B$18/1000</f>
        <v>5.25</v>
      </c>
      <c r="L4" s="39">
        <f t="shared" ref="L4:L7" si="3">IF(H4*$B$3/$B$21&lt;2,"  use=&gt;",H4*$B$3/$B$21)</f>
        <v>26.27429984042951</v>
      </c>
      <c r="M4" s="39" t="str">
        <f>IF(H4*$B$3/$B$21*10&gt;20,"   &lt;=use",H4*$B$3/$B$21*10)</f>
        <v xml:space="preserve">   &lt;=use</v>
      </c>
      <c r="N4" s="88">
        <f t="shared" ref="N4:N14" si="4">J4*$B$3/$B$24/1000</f>
        <v>4.8039595600730021</v>
      </c>
      <c r="O4" s="90">
        <f>$B$3-(SUM(K4:N4))</f>
        <v>263.67174059949747</v>
      </c>
    </row>
    <row r="5" spans="2:15" x14ac:dyDescent="0.2">
      <c r="B5" s="68" t="s">
        <v>8</v>
      </c>
      <c r="C5" s="36"/>
      <c r="D5" s="54" t="s">
        <v>34</v>
      </c>
      <c r="E5" s="23"/>
      <c r="F5" s="62">
        <v>20</v>
      </c>
      <c r="G5" s="18"/>
      <c r="H5" s="38">
        <f t="shared" si="0"/>
        <v>58.387332978732246</v>
      </c>
      <c r="I5" s="81">
        <f t="shared" si="1"/>
        <v>25</v>
      </c>
      <c r="J5" s="85">
        <f t="shared" ref="J5:J14" si="5">H5*((1+$B$12/1000/10^(-0.07)+$B$15/1000/10^(-0.09))/(1+10^($B$9-6.82)+$B$12/1000*10^(-6.82+$B$9+0.5)+$B$12/1000/10^(-0.07)+$B$15/1000*10^($B$9-6.82+0.69)+$B$15/1000/10^(-0.09))-((1+$B$12/1000/10^(-0.07)+$B$15/1000/10^(-0.09))/(1+10^($B$9-6.82)+$B$12/1000*10^(-6.82+$B$9+0.5)+$B$12/1000/10^(-0.07)+$B$15/1000*10^($B$9-6.82+0.69)+$B$15/1000/10^(-0.09)+$B$6/1000*10^($B$9-6.82+2.2))))</f>
        <v>5.3377328445255579</v>
      </c>
      <c r="K5" s="40">
        <f t="shared" si="2"/>
        <v>3.75</v>
      </c>
      <c r="L5" s="39">
        <f t="shared" si="3"/>
        <v>17.516199893619671</v>
      </c>
      <c r="M5" s="39" t="str">
        <f t="shared" ref="M5:M14" si="6">IF(H5*$B$3/$B$21*10&gt;20,"   &lt;=use",H5*$B$3/$B$21*10)</f>
        <v xml:space="preserve">   &lt;=use</v>
      </c>
      <c r="N5" s="88">
        <f t="shared" si="4"/>
        <v>3.2026397067153347</v>
      </c>
      <c r="O5" s="90">
        <f t="shared" ref="O5:O14" si="7">$B$3-(SUM(K5:N5))</f>
        <v>275.531160399665</v>
      </c>
    </row>
    <row r="6" spans="2:15" ht="13.5" thickBot="1" x14ac:dyDescent="0.25">
      <c r="B6" s="69">
        <v>5</v>
      </c>
      <c r="C6" s="36"/>
      <c r="D6" s="57">
        <f>6*(1+10^(6.82-$B$9)+$B$12/10^(-0.5)/1000+$B$12*10^(-$B$9)/10^(-0.07)/1000/10^(-6.82)+$B$15/10^(-0.69)/1000+$B$15*10^(-$B$9)/10^(-0.09)/1000/10^(-6.82))</f>
        <v>9.5968332446830615</v>
      </c>
      <c r="E6" s="36"/>
      <c r="F6" s="62">
        <v>7</v>
      </c>
      <c r="G6" s="18"/>
      <c r="H6" s="38">
        <f t="shared" si="0"/>
        <v>20.435566542556284</v>
      </c>
      <c r="I6" s="81">
        <f t="shared" si="1"/>
        <v>12</v>
      </c>
      <c r="J6" s="85">
        <f t="shared" si="5"/>
        <v>1.868206495583945</v>
      </c>
      <c r="K6" s="40">
        <f t="shared" si="2"/>
        <v>1.8</v>
      </c>
      <c r="L6" s="39">
        <f t="shared" si="3"/>
        <v>6.130669962766885</v>
      </c>
      <c r="M6" s="39" t="str">
        <f t="shared" si="6"/>
        <v xml:space="preserve">   &lt;=use</v>
      </c>
      <c r="N6" s="88">
        <f t="shared" si="4"/>
        <v>1.120923897350367</v>
      </c>
      <c r="O6" s="90">
        <f t="shared" si="7"/>
        <v>290.94840613988276</v>
      </c>
    </row>
    <row r="7" spans="2:15" ht="13.5" thickBot="1" x14ac:dyDescent="0.25">
      <c r="C7" s="18"/>
      <c r="D7" s="36"/>
      <c r="E7" s="36"/>
      <c r="F7" s="62">
        <v>5</v>
      </c>
      <c r="G7" s="18"/>
      <c r="H7" s="38">
        <f t="shared" si="0"/>
        <v>14.596833244683062</v>
      </c>
      <c r="I7" s="81">
        <f t="shared" si="1"/>
        <v>10</v>
      </c>
      <c r="J7" s="85">
        <f t="shared" si="5"/>
        <v>1.3344332111313895</v>
      </c>
      <c r="K7" s="40">
        <f t="shared" si="2"/>
        <v>1.5</v>
      </c>
      <c r="L7" s="39">
        <f t="shared" si="3"/>
        <v>4.3790499734049178</v>
      </c>
      <c r="M7" s="39" t="str">
        <f t="shared" si="6"/>
        <v xml:space="preserve">   &lt;=use</v>
      </c>
      <c r="N7" s="88">
        <f t="shared" si="4"/>
        <v>0.80065992667883368</v>
      </c>
      <c r="O7" s="90">
        <f t="shared" si="7"/>
        <v>293.32029009991624</v>
      </c>
    </row>
    <row r="8" spans="2:15" x14ac:dyDescent="0.2">
      <c r="B8" s="68" t="s">
        <v>9</v>
      </c>
      <c r="C8" s="18"/>
      <c r="E8" s="18"/>
      <c r="F8" s="62">
        <v>3</v>
      </c>
      <c r="G8" s="18"/>
      <c r="H8" s="38">
        <f t="shared" si="0"/>
        <v>8.7580999468098373</v>
      </c>
      <c r="I8" s="81">
        <f t="shared" si="1"/>
        <v>8</v>
      </c>
      <c r="J8" s="85">
        <f t="shared" si="5"/>
        <v>0.80065992667883368</v>
      </c>
      <c r="K8" s="40">
        <f t="shared" si="2"/>
        <v>1.2</v>
      </c>
      <c r="L8" s="39">
        <f>IF(H8*$B$3/$B$21&lt;2,"  use=&gt;",H8*$B$3/$B$21)</f>
        <v>2.6274299840429514</v>
      </c>
      <c r="M8" s="39" t="str">
        <f t="shared" si="6"/>
        <v xml:space="preserve">   &lt;=use</v>
      </c>
      <c r="N8" s="88">
        <f t="shared" si="4"/>
        <v>0.48039595600730017</v>
      </c>
      <c r="O8" s="90">
        <f>$B$3-(SUM(K8:N8))</f>
        <v>295.69217405994976</v>
      </c>
    </row>
    <row r="9" spans="2:15" ht="13.5" thickBot="1" x14ac:dyDescent="0.25">
      <c r="B9" s="72">
        <v>7.2</v>
      </c>
      <c r="C9" s="23"/>
      <c r="E9" s="18"/>
      <c r="F9" s="62">
        <v>2</v>
      </c>
      <c r="G9" s="18"/>
      <c r="H9" s="38">
        <f t="shared" si="0"/>
        <v>5.8387332978732243</v>
      </c>
      <c r="I9" s="81">
        <f t="shared" si="1"/>
        <v>7</v>
      </c>
      <c r="J9" s="85">
        <f t="shared" si="5"/>
        <v>0.53377328445255567</v>
      </c>
      <c r="K9" s="40">
        <f t="shared" si="2"/>
        <v>1.05</v>
      </c>
      <c r="L9" s="39" t="str">
        <f t="shared" ref="L9:L14" si="8">IF(H9*$B$3/$B$21&lt;2,"  use=&gt;",H9*$B$3/$B$21)</f>
        <v xml:space="preserve">  use=&gt;</v>
      </c>
      <c r="M9" s="39">
        <f t="shared" si="6"/>
        <v>17.516199893619671</v>
      </c>
      <c r="N9" s="88">
        <f t="shared" si="4"/>
        <v>0.32026397067153339</v>
      </c>
      <c r="O9" s="90">
        <f t="shared" si="7"/>
        <v>281.11353613570878</v>
      </c>
    </row>
    <row r="10" spans="2:15" ht="13.5" thickBot="1" x14ac:dyDescent="0.25">
      <c r="C10" s="18"/>
      <c r="D10" s="18"/>
      <c r="E10" s="18"/>
      <c r="F10" s="62">
        <v>1</v>
      </c>
      <c r="G10" s="18"/>
      <c r="H10" s="38">
        <f t="shared" si="0"/>
        <v>2.9193666489366121</v>
      </c>
      <c r="I10" s="81">
        <f t="shared" si="1"/>
        <v>6</v>
      </c>
      <c r="J10" s="85">
        <f t="shared" si="5"/>
        <v>0.26688664222627784</v>
      </c>
      <c r="K10" s="40">
        <f t="shared" si="2"/>
        <v>0.9</v>
      </c>
      <c r="L10" s="39" t="str">
        <f t="shared" si="8"/>
        <v xml:space="preserve">  use=&gt;</v>
      </c>
      <c r="M10" s="39">
        <f t="shared" si="6"/>
        <v>8.7580999468098355</v>
      </c>
      <c r="N10" s="88">
        <f t="shared" si="4"/>
        <v>0.1601319853357667</v>
      </c>
      <c r="O10" s="90">
        <f t="shared" si="7"/>
        <v>290.18176806785442</v>
      </c>
    </row>
    <row r="11" spans="2:15" x14ac:dyDescent="0.2">
      <c r="B11" s="3" t="s">
        <v>10</v>
      </c>
      <c r="C11" s="23"/>
      <c r="D11" s="76"/>
      <c r="E11" s="23"/>
      <c r="F11" s="62">
        <v>0.5</v>
      </c>
      <c r="G11" s="18"/>
      <c r="H11" s="38">
        <f t="shared" si="0"/>
        <v>1.4596833244683061</v>
      </c>
      <c r="I11" s="81">
        <f t="shared" si="1"/>
        <v>5.5</v>
      </c>
      <c r="J11" s="85">
        <f t="shared" si="5"/>
        <v>0.13344332111313892</v>
      </c>
      <c r="K11" s="40">
        <f t="shared" si="2"/>
        <v>0.82499999999999996</v>
      </c>
      <c r="L11" s="39" t="str">
        <f t="shared" si="8"/>
        <v xml:space="preserve">  use=&gt;</v>
      </c>
      <c r="M11" s="39">
        <f t="shared" si="6"/>
        <v>4.3790499734049178</v>
      </c>
      <c r="N11" s="88">
        <f t="shared" si="4"/>
        <v>8.0065992667883348E-2</v>
      </c>
      <c r="O11" s="90">
        <f t="shared" si="7"/>
        <v>294.71588403392718</v>
      </c>
    </row>
    <row r="12" spans="2:15" ht="13.5" thickBot="1" x14ac:dyDescent="0.25">
      <c r="B12" s="45">
        <v>50</v>
      </c>
      <c r="C12" s="18"/>
      <c r="D12" s="75"/>
      <c r="E12" s="43"/>
      <c r="F12" s="62">
        <v>0.3</v>
      </c>
      <c r="G12" s="18"/>
      <c r="H12" s="38">
        <f t="shared" si="0"/>
        <v>0.87580999468098364</v>
      </c>
      <c r="I12" s="81">
        <f t="shared" si="1"/>
        <v>5.3</v>
      </c>
      <c r="J12" s="85">
        <f t="shared" si="5"/>
        <v>8.0065992667883362E-2</v>
      </c>
      <c r="K12" s="40">
        <f t="shared" si="2"/>
        <v>0.79500000000000004</v>
      </c>
      <c r="L12" s="39" t="str">
        <f t="shared" si="8"/>
        <v xml:space="preserve">  use=&gt;</v>
      </c>
      <c r="M12" s="39">
        <f t="shared" si="6"/>
        <v>2.6274299840429505</v>
      </c>
      <c r="N12" s="88">
        <f t="shared" si="4"/>
        <v>4.8039595600730019E-2</v>
      </c>
      <c r="O12" s="90">
        <f t="shared" si="7"/>
        <v>296.52953042035631</v>
      </c>
    </row>
    <row r="13" spans="2:15" ht="13.5" thickBot="1" x14ac:dyDescent="0.25">
      <c r="B13" s="23"/>
      <c r="C13" s="23"/>
      <c r="D13" s="77"/>
      <c r="E13" s="23"/>
      <c r="F13" s="62">
        <v>0.2</v>
      </c>
      <c r="G13" s="18"/>
      <c r="H13" s="38">
        <f t="shared" si="0"/>
        <v>0.58387332978732243</v>
      </c>
      <c r="I13" s="81">
        <f t="shared" si="1"/>
        <v>5.2</v>
      </c>
      <c r="J13" s="85">
        <f t="shared" si="5"/>
        <v>5.337732844525557E-2</v>
      </c>
      <c r="K13" s="40">
        <f t="shared" si="2"/>
        <v>0.78</v>
      </c>
      <c r="L13" s="39" t="str">
        <f t="shared" si="8"/>
        <v xml:space="preserve">  use=&gt;</v>
      </c>
      <c r="M13" s="39">
        <f t="shared" si="6"/>
        <v>1.7516199893619675</v>
      </c>
      <c r="N13" s="88">
        <f t="shared" si="4"/>
        <v>3.2026397067153337E-2</v>
      </c>
      <c r="O13" s="90">
        <f t="shared" si="7"/>
        <v>297.43635361357087</v>
      </c>
    </row>
    <row r="14" spans="2:15" ht="13.5" thickBot="1" x14ac:dyDescent="0.25">
      <c r="B14" s="3" t="s">
        <v>11</v>
      </c>
      <c r="C14" s="22"/>
      <c r="D14" s="22"/>
      <c r="E14" s="22"/>
      <c r="F14" s="71">
        <v>0.1</v>
      </c>
      <c r="G14" s="18"/>
      <c r="H14" s="47">
        <f t="shared" si="0"/>
        <v>0.29193666489366121</v>
      </c>
      <c r="I14" s="83">
        <f t="shared" si="1"/>
        <v>5.0999999999999996</v>
      </c>
      <c r="J14" s="86">
        <f t="shared" si="5"/>
        <v>2.6688664222627785E-2</v>
      </c>
      <c r="K14" s="48">
        <f t="shared" si="2"/>
        <v>0.76500000000000001</v>
      </c>
      <c r="L14" s="41" t="str">
        <f t="shared" si="8"/>
        <v xml:space="preserve">  use=&gt;</v>
      </c>
      <c r="M14" s="41">
        <f t="shared" si="6"/>
        <v>0.87580999468098375</v>
      </c>
      <c r="N14" s="89">
        <f t="shared" si="4"/>
        <v>1.6013198533576668E-2</v>
      </c>
      <c r="O14" s="91">
        <f t="shared" si="7"/>
        <v>298.34317680678544</v>
      </c>
    </row>
    <row r="15" spans="2:15" ht="13.5" thickBot="1" x14ac:dyDescent="0.25">
      <c r="B15" s="45">
        <v>0</v>
      </c>
      <c r="C15" s="21"/>
      <c r="D15" s="21"/>
      <c r="E15" s="21"/>
    </row>
    <row r="16" spans="2:15" ht="13.5" thickBot="1" x14ac:dyDescent="0.25">
      <c r="B16" s="78" t="s">
        <v>44</v>
      </c>
      <c r="C16" s="18"/>
      <c r="D16" s="18"/>
      <c r="E16" s="18"/>
      <c r="I16" s="18"/>
      <c r="J16" s="18"/>
      <c r="K16" s="18"/>
    </row>
    <row r="17" spans="2:18" ht="15.75" x14ac:dyDescent="0.3">
      <c r="B17" s="54" t="s">
        <v>37</v>
      </c>
      <c r="I17" s="18"/>
      <c r="J17" s="92"/>
      <c r="K17" s="18"/>
    </row>
    <row r="18" spans="2:18" ht="13.5" thickBot="1" x14ac:dyDescent="0.25">
      <c r="B18" s="42">
        <v>2</v>
      </c>
      <c r="I18" s="18"/>
      <c r="J18" s="18"/>
      <c r="K18" s="18"/>
    </row>
    <row r="19" spans="2:18" ht="13.5" thickBot="1" x14ac:dyDescent="0.25">
      <c r="B19" s="18"/>
      <c r="C19" s="18"/>
      <c r="E19" s="18"/>
      <c r="I19" s="23"/>
      <c r="J19" s="23"/>
      <c r="K19" s="18"/>
      <c r="P19" s="15"/>
    </row>
    <row r="20" spans="2:18" ht="15.75" x14ac:dyDescent="0.3">
      <c r="B20" s="55" t="s">
        <v>38</v>
      </c>
      <c r="I20" s="18"/>
      <c r="J20" s="18"/>
      <c r="K20" s="18"/>
    </row>
    <row r="21" spans="2:18" ht="13.5" thickBot="1" x14ac:dyDescent="0.25">
      <c r="B21" s="42">
        <v>1000</v>
      </c>
    </row>
    <row r="22" spans="2:18" ht="13.5" thickBot="1" x14ac:dyDescent="0.25"/>
    <row r="23" spans="2:18" x14ac:dyDescent="0.2">
      <c r="B23" s="3" t="s">
        <v>39</v>
      </c>
    </row>
    <row r="24" spans="2:18" ht="13.5" thickBot="1" x14ac:dyDescent="0.25">
      <c r="B24" s="42">
        <v>0.5</v>
      </c>
    </row>
    <row r="26" spans="2:18" x14ac:dyDescent="0.2">
      <c r="B26" s="2" t="s">
        <v>16</v>
      </c>
      <c r="C26" s="2"/>
      <c r="D26" s="23" t="s">
        <v>23</v>
      </c>
      <c r="E26" s="23"/>
      <c r="I26" s="46"/>
      <c r="J26" s="46"/>
    </row>
    <row r="27" spans="2:18" x14ac:dyDescent="0.2">
      <c r="B27" s="18"/>
      <c r="C27" s="18"/>
      <c r="D27" s="18" t="s">
        <v>24</v>
      </c>
      <c r="E27" s="18"/>
    </row>
    <row r="29" spans="2:18" x14ac:dyDescent="0.2">
      <c r="C29" t="s">
        <v>48</v>
      </c>
      <c r="R29" s="15"/>
    </row>
    <row r="30" spans="2:18" x14ac:dyDescent="0.2">
      <c r="C30" t="s">
        <v>52</v>
      </c>
    </row>
    <row r="31" spans="2:18" x14ac:dyDescent="0.2">
      <c r="C31" t="s">
        <v>49</v>
      </c>
    </row>
    <row r="32" spans="2:18" x14ac:dyDescent="0.2">
      <c r="C32" t="s">
        <v>50</v>
      </c>
    </row>
    <row r="33" spans="3:3" x14ac:dyDescent="0.2">
      <c r="C33" t="s">
        <v>51</v>
      </c>
    </row>
  </sheetData>
  <printOptions gridLines="1" gridLinesSet="0"/>
  <pageMargins left="0.75" right="0.75" top="1" bottom="1" header="0.5" footer="0.5"/>
  <pageSetup paperSize="9" orientation="landscape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MgPPi</vt:lpstr>
      <vt:lpstr>Mg2PPi</vt:lpstr>
      <vt:lpstr>MgPi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Анашкин Виктор</dc:creator>
  <cp:lastModifiedBy>mdpi</cp:lastModifiedBy>
  <dcterms:created xsi:type="dcterms:W3CDTF">2021-03-29T06:17:30Z</dcterms:created>
  <dcterms:modified xsi:type="dcterms:W3CDTF">2021-04-18T06:59:40Z</dcterms:modified>
</cp:coreProperties>
</file>