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vumc.nl\home$\store4ever\j.knol\j.knol\Desktop\"/>
    </mc:Choice>
  </mc:AlternateContent>
  <bookViews>
    <workbookView xWindow="0" yWindow="1200" windowWidth="25605" windowHeight="16200" tabRatio="500" activeTab="1"/>
  </bookViews>
  <sheets>
    <sheet name="Legend" sheetId="3" r:id="rId1"/>
    <sheet name="Before vs Treated" sheetId="1" r:id="rId2"/>
  </sheets>
  <externalReferences>
    <externalReference r:id="rId3"/>
  </externalReferences>
  <definedNames>
    <definedName name="_xlnm._FilterDatabase" localSheetId="1" hidden="1">'Before vs Treated'!#REF!</definedName>
    <definedName name="CompType">'[1]Drop Downs'!$I$4:$I$6</definedName>
    <definedName name="Lanes">'[1]Drop Downs'!$F$4:$F$18</definedName>
    <definedName name="Objective">'[1]Drop Downs'!$C$4:$C$7</definedName>
    <definedName name="Organism">'[1]Drop Downs'!$H$4:$H$6</definedName>
    <definedName name="PreMSProc">'[1]Drop Downs'!$D$4:$D$7</definedName>
    <definedName name="ProcInvolv">'[1]Drop Downs'!$E$4:$E$12</definedName>
    <definedName name="SampleType">'[1]Drop Downs'!$A$4:$A$18</definedName>
    <definedName name="Slices">'[1]Drop Downs'!$G$4:$G$8</definedName>
    <definedName name="Stain">'[1]Drop Downs'!$B$4:$B$5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6" i="1" l="1"/>
  <c r="B122" i="1"/>
  <c r="B132" i="1"/>
  <c r="B131" i="1"/>
  <c r="B155" i="1"/>
  <c r="B154" i="1"/>
  <c r="B153" i="1"/>
  <c r="B125" i="1"/>
  <c r="B130" i="1"/>
  <c r="B152" i="1"/>
  <c r="B151" i="1"/>
  <c r="B142" i="1"/>
  <c r="B108" i="1"/>
  <c r="B96" i="1"/>
  <c r="B93" i="1"/>
  <c r="B110" i="1"/>
  <c r="B94" i="1"/>
  <c r="B124" i="1"/>
  <c r="B106" i="1"/>
  <c r="B145" i="1"/>
  <c r="B98" i="1"/>
  <c r="B150" i="1"/>
  <c r="B118" i="1"/>
  <c r="B121" i="1"/>
  <c r="B117" i="1"/>
  <c r="B126" i="1"/>
  <c r="B129" i="1"/>
  <c r="B109" i="1"/>
  <c r="B79" i="1"/>
  <c r="B135" i="1"/>
  <c r="B149" i="1"/>
  <c r="B97" i="1"/>
  <c r="B114" i="1"/>
  <c r="B123" i="1"/>
  <c r="B85" i="1"/>
  <c r="B143" i="1"/>
  <c r="B148" i="1"/>
  <c r="B113" i="1"/>
  <c r="B92" i="1"/>
  <c r="B119" i="1"/>
  <c r="B75" i="1"/>
  <c r="B157" i="1"/>
  <c r="B120" i="1"/>
  <c r="B60" i="1"/>
  <c r="B105" i="1"/>
  <c r="B71" i="1"/>
  <c r="B69" i="1"/>
  <c r="B90" i="1"/>
  <c r="B136" i="1"/>
  <c r="B144" i="1"/>
  <c r="B66" i="1"/>
  <c r="B101" i="1"/>
  <c r="B128" i="1"/>
  <c r="B74" i="1"/>
  <c r="B62" i="1"/>
  <c r="B54" i="1"/>
  <c r="B81" i="1"/>
  <c r="B73" i="1"/>
  <c r="B59" i="1"/>
  <c r="B95" i="1"/>
  <c r="B102" i="1"/>
  <c r="B36" i="1"/>
  <c r="B56" i="1"/>
  <c r="B82" i="1"/>
  <c r="B76" i="1"/>
  <c r="B37" i="1"/>
  <c r="B68" i="1"/>
  <c r="B103" i="1"/>
  <c r="B89" i="1"/>
  <c r="B34" i="1"/>
  <c r="B80" i="1"/>
  <c r="B65" i="1"/>
  <c r="B137" i="1"/>
  <c r="B61" i="1"/>
  <c r="B58" i="1"/>
  <c r="B31" i="1"/>
  <c r="B40" i="1"/>
  <c r="B127" i="1"/>
  <c r="B57" i="1"/>
  <c r="B84" i="1"/>
  <c r="B78" i="1"/>
  <c r="B49" i="1"/>
  <c r="B111" i="1"/>
  <c r="B140" i="1"/>
  <c r="B100" i="1"/>
  <c r="B32" i="1"/>
  <c r="B104" i="1"/>
  <c r="B64" i="1"/>
  <c r="B48" i="1"/>
  <c r="B53" i="1"/>
  <c r="B22" i="1"/>
  <c r="B147" i="1"/>
  <c r="B45" i="1"/>
  <c r="B51" i="1"/>
  <c r="B63" i="1"/>
  <c r="B12" i="1"/>
  <c r="B134" i="1"/>
  <c r="B16" i="1"/>
  <c r="B43" i="1"/>
  <c r="B50" i="1"/>
  <c r="B35" i="1"/>
  <c r="B19" i="1"/>
  <c r="B23" i="1"/>
  <c r="B33" i="1"/>
  <c r="B25" i="1"/>
  <c r="B42" i="1"/>
  <c r="B55" i="1"/>
  <c r="B139" i="1"/>
  <c r="B133" i="1"/>
  <c r="B21" i="1"/>
  <c r="B72" i="1"/>
  <c r="B67" i="1"/>
  <c r="B47" i="1"/>
  <c r="B116" i="1"/>
  <c r="B15" i="1"/>
  <c r="B28" i="1"/>
  <c r="B115" i="1"/>
  <c r="B9" i="1"/>
  <c r="B141" i="1"/>
  <c r="B39" i="1"/>
  <c r="B14" i="1"/>
  <c r="B8" i="1"/>
  <c r="B30" i="1"/>
  <c r="B70" i="1"/>
  <c r="B146" i="1"/>
  <c r="B107" i="1"/>
  <c r="B29" i="1"/>
  <c r="B88" i="1"/>
  <c r="B10" i="1"/>
  <c r="B17" i="1"/>
  <c r="B112" i="1"/>
  <c r="B20" i="1"/>
  <c r="B99" i="1"/>
  <c r="B38" i="1"/>
  <c r="B24" i="1"/>
  <c r="B52" i="1"/>
  <c r="B44" i="1"/>
  <c r="B91" i="1"/>
  <c r="B138" i="1"/>
  <c r="B13" i="1"/>
  <c r="B18" i="1"/>
  <c r="B27" i="1"/>
  <c r="B7" i="1"/>
  <c r="B11" i="1"/>
  <c r="B6" i="1"/>
  <c r="B4" i="1"/>
  <c r="B77" i="1"/>
  <c r="B87" i="1"/>
  <c r="B86" i="1"/>
  <c r="B26" i="1"/>
  <c r="B5" i="1"/>
  <c r="B83" i="1"/>
  <c r="B46" i="1"/>
  <c r="B41" i="1"/>
  <c r="B3" i="1"/>
</calcChain>
</file>

<file path=xl/sharedStrings.xml><?xml version="1.0" encoding="utf-8"?>
<sst xmlns="http://schemas.openxmlformats.org/spreadsheetml/2006/main" count="223" uniqueCount="204">
  <si>
    <t>Raw count (PB) Platelet.Lysate Pre-Tx.Gastric.Patient4</t>
  </si>
  <si>
    <t>Raw count (PC) Platelet.Lysate Tx.Gastric.Patient4</t>
  </si>
  <si>
    <t>Normalised count (PB) Platelet.Lysate Pre-Tx.Gastric.Patient4</t>
  </si>
  <si>
    <t>Normalised count (PC) Platelet.Lysate Tx.Gastric.Patient4</t>
  </si>
  <si>
    <t>Fold change</t>
  </si>
  <si>
    <t>p-value</t>
  </si>
  <si>
    <t>P30613;P30613-2</t>
  </si>
  <si>
    <t>Q00839-2;Q00839</t>
  </si>
  <si>
    <t>P19338</t>
  </si>
  <si>
    <t>P14780</t>
  </si>
  <si>
    <t>Q9P2E9-3;Q9P2E9-2;Q9P2E9;F8W7S5</t>
  </si>
  <si>
    <t>Q9NVK5-2;Q9NVK5;Q9NVK5-3</t>
  </si>
  <si>
    <t>P26583</t>
  </si>
  <si>
    <t>Q09666</t>
  </si>
  <si>
    <t>P05107;A8MYE6;E5RIE4;A8MVG7</t>
  </si>
  <si>
    <t>Q92616</t>
  </si>
  <si>
    <t>P62424;Q5T8U2</t>
  </si>
  <si>
    <t>P36578;H3BM89</t>
  </si>
  <si>
    <t>P62241;Q5JR95</t>
  </si>
  <si>
    <t>P39019</t>
  </si>
  <si>
    <t>P62249;M0R3H0;M0R210;Q6IPX4</t>
  </si>
  <si>
    <t>P46781;B5MCT8;C9JM19;F2Z3C0;A8MXK4</t>
  </si>
  <si>
    <t>P09874;Q5VX84;Q5VX85</t>
  </si>
  <si>
    <t>Q14980-4;Q14980-3;Q14980-2;Q14980;Q9BTE9</t>
  </si>
  <si>
    <t>P63208;E5RJR5;P63208-2</t>
  </si>
  <si>
    <t>P62913</t>
  </si>
  <si>
    <t>P62081;B5MCP9</t>
  </si>
  <si>
    <t>P62280;M0QZC5;M0R1H6;M0R1H5</t>
  </si>
  <si>
    <t>Q92841-1;Q92841-3;Q92841-2;C9JMU5;Q92841;H3BLZ8;G5E9L5</t>
  </si>
  <si>
    <t>P30050;P30050-2</t>
  </si>
  <si>
    <t>P23246;P23246-2</t>
  </si>
  <si>
    <t>P26373;P26373-2;H3BTH3</t>
  </si>
  <si>
    <t>Q5TDH0;Q5TDH0-3;Q5TDH0-2</t>
  </si>
  <si>
    <t>P38159;H3BT71;P38159-2;Q96E39;H3BR27;P38159-3;B3KRG5;H3BUY5;H3BNC1;O75526</t>
  </si>
  <si>
    <t>P27635;F8W7C6;Q96L21</t>
  </si>
  <si>
    <t>Q1KMD3;H3BQZ7</t>
  </si>
  <si>
    <t>Q92522</t>
  </si>
  <si>
    <t>P06396;F5H1A8;Q5T0H9;Q5T0H8;Q5T0H7</t>
  </si>
  <si>
    <t>P28289;Q5T7W3;B7Z6N9;Q9NZQ9</t>
  </si>
  <si>
    <t>E7EQ12;E7EQA0;P20810-3;E9PDE4;P20810-4;E9PCH5;P20810-8;B7Z574;P20810-2;P20810;P20810-9;B7Z468;P20810-5;E7ESM9;P20810-7;P20810-6;E7EVY3</t>
  </si>
  <si>
    <t>O15294;O15294-3;O15294-2;O15294-4</t>
  </si>
  <si>
    <t>M0R1A7;M0R117;Q02543;M0R0P7</t>
  </si>
  <si>
    <t>Q71UI9;P0C0S5;Q71UI9-3;Q71UI9-4;Q71UI9-2;C9J0D1;C9J386</t>
  </si>
  <si>
    <t>P23276</t>
  </si>
  <si>
    <t>P52272-2;P52272;M0R0Y6</t>
  </si>
  <si>
    <t>Q01432;Q01432-5;Q01432-4;Q01432-6;Q01432-3;E9PKC5;E9PIR5;Q01432-2;P23109-2;P23109</t>
  </si>
  <si>
    <t>O95163;F5H2T0</t>
  </si>
  <si>
    <t>P16403</t>
  </si>
  <si>
    <t>P42330;S4R3Z2;B4DL37;Q04828;B4DK69;P17516;P52895;P52895-2</t>
  </si>
  <si>
    <t>Q13885</t>
  </si>
  <si>
    <t>Q9Y617;Q9Y617-2</t>
  </si>
  <si>
    <t>Q5TAQ9;G3V3G9;Q5TAQ9-2</t>
  </si>
  <si>
    <t>B7Z3I5;Q9UI08;Q9UI08-2;G3V3G2;G3V535</t>
  </si>
  <si>
    <t>Q03252;J9JID7</t>
  </si>
  <si>
    <t>P02724-3;P02724-2;P02724;Q13030;E9PH25;E7EQF3;E9PD10</t>
  </si>
  <si>
    <t>P14317;E7EVW7;B4DQ69</t>
  </si>
  <si>
    <t>P32969</t>
  </si>
  <si>
    <t>P46783;F6U211;Q9NQ39</t>
  </si>
  <si>
    <t>Q05086-2;Q05086-3;Q05086</t>
  </si>
  <si>
    <t>Q8TEX9;Q8TEX9-2;H0YN14;H0YLV0;H0YL92;H0YK93;H0YKG5</t>
  </si>
  <si>
    <t>P62750;A8MUS3;K7EMA7</t>
  </si>
  <si>
    <t>E9PQD7;P15880;E9PM36;E9PPT0</t>
  </si>
  <si>
    <t>P05387</t>
  </si>
  <si>
    <t>P30154;P30154-2;P30154-4;P30154-3;J3KR29;P30154-5</t>
  </si>
  <si>
    <t>Q12906-5;Q12906-4;Q12906-2;Q12906-6;Q12906-3;Q12906;Q12906-7;K7ENK6;Q96SI9-2;Q96SI9</t>
  </si>
  <si>
    <t>Q15021;F5GZJ1;F5H431;REV__Q02790</t>
  </si>
  <si>
    <t>F8VWC5;Q07020;G3V203;F8VYV2</t>
  </si>
  <si>
    <t>G3V1B3;P46778;M0R3I5</t>
  </si>
  <si>
    <t>P18621;P18621-3;P18621-2;J3QLC8</t>
  </si>
  <si>
    <t>B4DJP7;P62318;H3BT13</t>
  </si>
  <si>
    <t>O76094-2;O76094;R4GNC1</t>
  </si>
  <si>
    <t>Q9NZD4</t>
  </si>
  <si>
    <t>Q9UMX0-2;Q9UMX0;Q9NRR5</t>
  </si>
  <si>
    <t>O43314-2;O43314</t>
  </si>
  <si>
    <t>O60674;F5H5U8</t>
  </si>
  <si>
    <t>P09105</t>
  </si>
  <si>
    <t>P23634-7;P23634-6;P23634-8;P23634;P23634-5;P23634-4;P23634-3;P23634-2</t>
  </si>
  <si>
    <t>P46063</t>
  </si>
  <si>
    <t>P55273</t>
  </si>
  <si>
    <t>P61353;K7EQQ9;K7ERY7</t>
  </si>
  <si>
    <t>H0YD13;P16070-18;P16070-12;P16070-14;P16070-13;P16070-11;P16070-10;P16070-16;P16070-8;P16070-17;P16070-6;P16070-4;P16070-3;P16070-7;E7EPC6;P16070-5;P16070;P16070-15;P16070-9;E9PKC6</t>
  </si>
  <si>
    <t>O43143</t>
  </si>
  <si>
    <t>P98179</t>
  </si>
  <si>
    <t>Q15147-2;Q15147;Q5JYS9;Q15147-4</t>
  </si>
  <si>
    <t>Q8NC51-4;Q8NC51-3;Q8NC51-2;Q8NC51</t>
  </si>
  <si>
    <t>Q96NA2;Q96NA2-2</t>
  </si>
  <si>
    <t>Q9UP83-3;Q9UP83;Q9UP83-2</t>
  </si>
  <si>
    <t>Q99808;B3KQV7</t>
  </si>
  <si>
    <t>Q96AE4;Q96AE4-2;E9PEB5;B4DT31;Q96I24-2;Q96I24</t>
  </si>
  <si>
    <t>E9PLL6;P46776;E9PJD9;E9PLX7</t>
  </si>
  <si>
    <t>Q8IXQ6-3;Q8IXQ6-2;Q8IXQ6;G5E9U8</t>
  </si>
  <si>
    <t>Q8TBN0-2</t>
  </si>
  <si>
    <t>Q96DG6</t>
  </si>
  <si>
    <t>A4D1P6-2;C9J1X0;A4D1P6;A4D1P6-3</t>
  </si>
  <si>
    <t>J3QR09;J3KTE4;P84098</t>
  </si>
  <si>
    <t>O15247</t>
  </si>
  <si>
    <t>Q5BJD5;Q5BJD5-3;Q5BJD5-2;E9PJ42</t>
  </si>
  <si>
    <t>Q9BSL1</t>
  </si>
  <si>
    <t>Q9BTU6;E9PAM4</t>
  </si>
  <si>
    <t>Q9ULT8</t>
  </si>
  <si>
    <t>Q9Y2W1</t>
  </si>
  <si>
    <t>E7EPB3;P50914</t>
  </si>
  <si>
    <t>P16949;P16949-2</t>
  </si>
  <si>
    <t>P40429;Q6NVV1;M0QZU1</t>
  </si>
  <si>
    <t>P46926;D6R9P4;E7EVU7;B7Z3X4</t>
  </si>
  <si>
    <t>P49959-2;F8W7U8;P49959;B3KTC7;F5GXT0</t>
  </si>
  <si>
    <t>O60716-32;O60716-31;O60716-29;O60716-27;O60716-30;O60716-28;O60716-26;O60716-25;O60716-24;O60716-23;O60716-21;O60716-19;O60716-22;O60716-20;O60716-16;O60716-18;O60716-15;O60716-17;O60716-13;O60716-11;O60716-14;O60716-12;O60716-10;O60716-8;O60716-9;O60716-</t>
  </si>
  <si>
    <t>J3QQQ9;J3QQV1;P61254;Q9UNX3;J3KSS0</t>
  </si>
  <si>
    <t>P22694-2;P22694-4;P22694-3;P22694-5;P22694-7;P22694-6;P22694-9;P22694-10;B1APF9;B1APG3</t>
  </si>
  <si>
    <t>P50895</t>
  </si>
  <si>
    <t>P62851</t>
  </si>
  <si>
    <t>O60502-2;E9PGF9;O60502;O60502-3</t>
  </si>
  <si>
    <t>J3KNL9;Q9HBF4;G3V5N8;Q9HBF4-2</t>
  </si>
  <si>
    <t>Q96C36;J3KR12</t>
  </si>
  <si>
    <t>P62847-2;E7ETK0;P62847-3;P62847;P62847-4</t>
  </si>
  <si>
    <t>P12829;I3L3U1;I3L1R3</t>
  </si>
  <si>
    <t>P61457</t>
  </si>
  <si>
    <t>Q5R372-4;Q5R372;Q5R372-3;Q5R372-2;Q5JZA9</t>
  </si>
  <si>
    <t>Q6RW13;D6RB40;Q6RW13-4;Q6RW13-3;Q6RW13-5;D6RBK6</t>
  </si>
  <si>
    <t>H0Y3H2;Q99758</t>
  </si>
  <si>
    <t>O00139-2;O00139-1;O00139-5;B7Z7M6;Q99661-2;B7Z6Q6;Q99661;Q8N4N8</t>
  </si>
  <si>
    <t>P47914</t>
  </si>
  <si>
    <t>P80723-2;P80723</t>
  </si>
  <si>
    <t>Q562E7-4;Q562E7</t>
  </si>
  <si>
    <t>Q9H2I8;M0R2H0</t>
  </si>
  <si>
    <t>Q9HAU5;Q9HAU5-2</t>
  </si>
  <si>
    <t>Q8TAG9-2;Q8TAG9;F2Z2Q3;E7EW84;B1AP46;F2Z3K0</t>
  </si>
  <si>
    <t>Q969Q0;P83881;J3KQN4</t>
  </si>
  <si>
    <t>Q5EBM0-2;Q5EBM0-3;Q5EBM0-4;Q5EBM0</t>
  </si>
  <si>
    <t>H0YKQ8;B3KXX3;Q9UHW9-6;Q9UHW9-5;Q9UHW9-2;Q9UHW9-3;Q9UHW9-4;Q9UHW9;Q9UP95-4;H0YMQ9;Q9UP95-3;I3L4N6;Q9UP95-5;Q9UP95-2;Q9UP95-6;Q9UP95;Q9UP95-7</t>
  </si>
  <si>
    <t>B4DH06;O43741</t>
  </si>
  <si>
    <t>P29972;B4E220;P29972-4;P29972-2;P29972-3</t>
  </si>
  <si>
    <t>Q9NTJ3-2;E9PD53;Q9NTJ3</t>
  </si>
  <si>
    <t>P41567;K7EM18;O60739</t>
  </si>
  <si>
    <t>P62854;Q5JNZ5</t>
  </si>
  <si>
    <t>Q5T8C6;Q7Z651;Q13042-3;Q13042-2;Q13042</t>
  </si>
  <si>
    <t>Q8TAC1;D6RJG8;Q8TAC1-2</t>
  </si>
  <si>
    <t>Q96AZ6</t>
  </si>
  <si>
    <t>Q9NYB0</t>
  </si>
  <si>
    <t>Q9Y303;Q9Y303-2;Q9Y303-3;H3BT49</t>
  </si>
  <si>
    <t>B1ANR0;Q13310-2;Q13310;Q13310-3</t>
  </si>
  <si>
    <t>O95757;E7ES43;E9PDE8</t>
  </si>
  <si>
    <t>G5E979;Q8WYN0;Q8WYN0-3;Q8WYN0-5;Q8WYN0-2</t>
  </si>
  <si>
    <t>O75369-5;O75369-4;O75369-6;O75369-3;O75369-2;O75369-9;O75369;O75369-8;E7EN95;O75369-7</t>
  </si>
  <si>
    <t>O95347;O95347-2</t>
  </si>
  <si>
    <t>P57057</t>
  </si>
  <si>
    <t>Q5T2T1;B4DWL9;S4R337</t>
  </si>
  <si>
    <t>Q6IA86-4;Q6IA86-7;Q6IA86-2;Q6IA86-3;Q6IA86-5;Q6IA86;Q6IA86-6;K7ER35;F5GYE9</t>
  </si>
  <si>
    <t>Q86SR1-2;Q86SR1;Q86SR1-4;C9JGD4;Q86SR1-3</t>
  </si>
  <si>
    <t>Q96PL5</t>
  </si>
  <si>
    <t>Q96S66;Q5T1P5;Q96S66-4;Q96S66-3;Q96S66-2</t>
  </si>
  <si>
    <t>Q9BUP0;Q9BUP0-2;Q8WYH2</t>
  </si>
  <si>
    <t>C9JXB8;C9JNW5;P83731</t>
  </si>
  <si>
    <t>P38936;J3KQV0</t>
  </si>
  <si>
    <t>Q86UY8;Q86UY8-2</t>
  </si>
  <si>
    <t>F5GYS3;A8MXU7;Q92934</t>
  </si>
  <si>
    <t>O75044;P0DJJ0;H0Y4C3</t>
  </si>
  <si>
    <t>Q14651</t>
  </si>
  <si>
    <t>Q504Q3-2;Q504Q3-3;Q504Q3</t>
  </si>
  <si>
    <t>Q8TBN0</t>
  </si>
  <si>
    <t>Q9BRP8-2;Q9BRP8</t>
  </si>
  <si>
    <t>Raw count (PE) Platelet.Lysate Pre-Tx.Neuro-ectoderm.Patient7</t>
  </si>
  <si>
    <t>Raw count (PM) Platelet.Lysate Pre-Tx.Anal.Patient9</t>
  </si>
  <si>
    <t>Raw count (PF) Platelet.Lysate Tx.Neuro-ectoderm.Patient7</t>
  </si>
  <si>
    <t>Raw count (PN) Platelet.Lysate Tx.Anal.Patient9</t>
  </si>
  <si>
    <t>Normalised count (PE) Platelet.Lysate Pre-Tx.Neuro-ectoderm.Patient7</t>
  </si>
  <si>
    <t>Normalised count (PM) Platelet.Lysate Pre-Tx.Anal.Patient9</t>
  </si>
  <si>
    <t>Normalised count (PF) Platelet.Lysate Tx.Neuro-ectoderm.Patient7</t>
  </si>
  <si>
    <t>Normalised count (PN) Platelet.Lysate Tx.Anal.Patient9</t>
  </si>
  <si>
    <t>id</t>
  </si>
  <si>
    <t>Gene name</t>
  </si>
  <si>
    <t>Protein IDs</t>
  </si>
  <si>
    <t>Mol. weight [kDa]</t>
  </si>
  <si>
    <t>Sequence coverage [%]</t>
  </si>
  <si>
    <r>
      <rPr>
        <b/>
        <sz val="12"/>
        <color theme="1"/>
        <rFont val="Calibri"/>
        <family val="2"/>
        <scheme val="minor"/>
      </rPr>
      <t>Supplemental table 7</t>
    </r>
    <r>
      <rPr>
        <sz val="12"/>
        <color theme="1"/>
        <rFont val="Calibri"/>
        <family val="2"/>
        <scheme val="minor"/>
      </rPr>
      <t>. List of 155 proteins uniquely identified in platelets from patients after start of antitumor treatment.</t>
    </r>
  </si>
  <si>
    <t>Data set (order is order of LC-MS/MS acquisition)</t>
  </si>
  <si>
    <t>Sample Letter ID</t>
  </si>
  <si>
    <t>Sample Involves</t>
  </si>
  <si>
    <t>Sample Contains</t>
  </si>
  <si>
    <t>Sample Time</t>
  </si>
  <si>
    <t>PB</t>
  </si>
  <si>
    <t xml:space="preserve"> Gastric Cancer Patient #4</t>
  </si>
  <si>
    <t xml:space="preserve"> Platelet Lysate</t>
  </si>
  <si>
    <t>Pre-treatment</t>
  </si>
  <si>
    <t>PC</t>
  </si>
  <si>
    <t>On-treatment</t>
  </si>
  <si>
    <t>PE</t>
  </si>
  <si>
    <t xml:space="preserve"> Neuro-ectoderm Cancer Patient #7</t>
  </si>
  <si>
    <t>PF</t>
  </si>
  <si>
    <t>PM</t>
  </si>
  <si>
    <t xml:space="preserve"> Anal Cancer Patient #9</t>
  </si>
  <si>
    <t>PN</t>
  </si>
  <si>
    <t xml:space="preserve"> Columns displayed in sheet "Before vs Treated"</t>
  </si>
  <si>
    <t>A unique (consecutive) identifier for each row in the proteinGroups table, which is used to cross-link the information in this file with the information stored in  other tables of the MaxQuant output.</t>
  </si>
  <si>
    <t>Name (gene symbol) of the gene associated to the leading protein.</t>
  </si>
  <si>
    <t>UniProt accession(s) of protein(s) contained in the protein group. 
They are sorted by number of identified peptides in descending
order.</t>
  </si>
  <si>
    <t>Molecular weight of the leading protein sequence contained in
the protein group.</t>
  </si>
  <si>
    <t>Percentage of the sequence that is covered by the identified
peptides of the best protein sequence contained in the group.</t>
  </si>
  <si>
    <t>Raw count [sample label]</t>
  </si>
  <si>
    <t>Number of identified MS/MS spectra for the protein group in the specified sample. Information extracted  from MaxQuant Evidence table.</t>
  </si>
  <si>
    <t>Normalised count [sample label]</t>
  </si>
  <si>
    <t>Result of a paired (inverted) beta-binomial test (Pham and Jimenez (2012) Bioinformatics 28 , i596-i602).</t>
  </si>
  <si>
    <t>Normalised number of identified MS/MS spectra for the protein group in the specified sample. Information extracted  from MaxQuant Evidence table. Normalisation to the mean total counts per sample. Sample group 1 (patients with cancer before antitumor treatment) highlighted in blue, sample group 2 (same patients after start of antitumor treatment) highlighted in brown.</t>
  </si>
  <si>
    <t>Mean normalised count for group 2 (patients with cancer after start of antitumor treatment) divided by mean normalised count for group 1 (same patients before treatment). If ratio &lt; 1, the negative reciprocal  is taken (0.5 becomes -2).  Proteins that are unique in group 1 or group 2 get an arbitrarily high value (10000 or 10000, respectively).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</si>
</sst>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left" indent="1"/>
    </xf>
    <xf numFmtId="0" fontId="3" fillId="2" borderId="0" xfId="1" applyAlignment="1">
      <alignment horizontal="left" indent="1"/>
    </xf>
    <xf numFmtId="0" fontId="3" fillId="3" borderId="0" xfId="2" applyAlignment="1">
      <alignment horizontal="left" indent="1"/>
    </xf>
    <xf numFmtId="11" fontId="0" fillId="0" borderId="0" xfId="0" applyNumberFormat="1" applyAlignment="1">
      <alignment horizontal="left" indent="1"/>
    </xf>
    <xf numFmtId="0" fontId="0" fillId="0" borderId="4" xfId="0" applyBorder="1" applyAlignment="1">
      <alignment horizontal="left" vertical="center" indent="1"/>
    </xf>
    <xf numFmtId="0" fontId="4" fillId="0" borderId="0" xfId="0" applyFont="1" applyFill="1" applyAlignment="1">
      <alignment horizontal="left" wrapText="1" indent="1"/>
    </xf>
    <xf numFmtId="0" fontId="4" fillId="0" borderId="0" xfId="1" applyFont="1" applyFill="1" applyAlignment="1">
      <alignment horizontal="left" wrapText="1" indent="1"/>
    </xf>
    <xf numFmtId="0" fontId="4" fillId="0" borderId="0" xfId="2" applyFont="1" applyFill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7" fillId="0" borderId="5" xfId="4" applyFont="1" applyBorder="1" applyAlignment="1">
      <alignment vertical="center"/>
    </xf>
    <xf numFmtId="0" fontId="1" fillId="0" borderId="5" xfId="4" applyBorder="1" applyAlignment="1">
      <alignment vertical="center"/>
    </xf>
    <xf numFmtId="0" fontId="7" fillId="0" borderId="0" xfId="4" applyFont="1" applyAlignment="1">
      <alignment vertical="center"/>
    </xf>
    <xf numFmtId="0" fontId="8" fillId="0" borderId="6" xfId="4" applyFont="1" applyBorder="1"/>
    <xf numFmtId="0" fontId="9" fillId="0" borderId="0" xfId="4" applyFont="1"/>
    <xf numFmtId="0" fontId="8" fillId="0" borderId="0" xfId="4" applyFont="1"/>
    <xf numFmtId="0" fontId="9" fillId="0" borderId="0" xfId="4" applyFont="1" applyAlignment="1">
      <alignment horizontal="left"/>
    </xf>
    <xf numFmtId="0" fontId="7" fillId="0" borderId="0" xfId="4" applyFont="1" applyAlignment="1">
      <alignment horizontal="left" vertical="center"/>
    </xf>
    <xf numFmtId="0" fontId="5" fillId="4" borderId="6" xfId="4" applyFont="1" applyFill="1" applyBorder="1" applyAlignment="1">
      <alignment horizontal="left" vertical="center"/>
    </xf>
    <xf numFmtId="0" fontId="1" fillId="4" borderId="6" xfId="4" applyFill="1" applyBorder="1" applyAlignment="1">
      <alignment vertical="center" wrapText="1"/>
    </xf>
    <xf numFmtId="0" fontId="1" fillId="0" borderId="0" xfId="4" applyBorder="1" applyAlignment="1">
      <alignment vertical="center"/>
    </xf>
    <xf numFmtId="0" fontId="1" fillId="0" borderId="0" xfId="4" applyAlignment="1">
      <alignment vertical="center"/>
    </xf>
    <xf numFmtId="49" fontId="5" fillId="4" borderId="6" xfId="4" applyNumberFormat="1" applyFont="1" applyFill="1" applyBorder="1" applyAlignment="1">
      <alignment horizontal="left" vertical="center"/>
    </xf>
    <xf numFmtId="0" fontId="1" fillId="4" borderId="6" xfId="4" applyFill="1" applyBorder="1" applyAlignment="1">
      <alignment vertical="top" wrapText="1"/>
    </xf>
    <xf numFmtId="0" fontId="1" fillId="0" borderId="0" xfId="4" applyBorder="1" applyAlignment="1">
      <alignment vertical="top"/>
    </xf>
    <xf numFmtId="0" fontId="1" fillId="0" borderId="0" xfId="4" applyAlignment="1">
      <alignment vertical="top"/>
    </xf>
    <xf numFmtId="0" fontId="1" fillId="0" borderId="0" xfId="4"/>
  </cellXfs>
  <cellStyles count="5">
    <cellStyle name="Accent1" xfId="1" builtinId="29"/>
    <cellStyle name="Accent2" xfId="2" builtinId="33"/>
    <cellStyle name="Normal" xfId="0" builtinId="0"/>
    <cellStyle name="Normal 2" xfId="3"/>
    <cellStyle name="Normal 2 2" xf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knol\Desktop\PrOEF-140108-OPL1020-HD_MW-Human.Platelet.Proteomics-crj-tp18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aborator &amp; Experiment Data"/>
      <sheetName val="Sample Source Data &amp; Gel Images"/>
      <sheetName val="search parameters &gt;&gt;&gt;"/>
      <sheetName val="Drop Downs"/>
      <sheetName val="protein report"/>
      <sheetName val="unsupervised clustering"/>
      <sheetName val="unsupervised clust. ctrl+preTx"/>
      <sheetName val="donors-vs-patients"/>
      <sheetName val="clust. platelets do.-vs-pat."/>
      <sheetName val="preTx-vs-Tx"/>
      <sheetName val="clust. platelets pre-vs-tx"/>
      <sheetName val="paired.preTx-vs-Tx-paired"/>
      <sheetName val="clust. platelets paired analysi"/>
    </sheetNames>
    <sheetDataSet>
      <sheetData sheetId="0"/>
      <sheetData sheetId="1"/>
      <sheetData sheetId="2"/>
      <sheetData sheetId="3">
        <row r="4">
          <cell r="A4" t="str">
            <v>Synthetic Peptide</v>
          </cell>
          <cell r="B4" t="str">
            <v>Coomassie</v>
          </cell>
          <cell r="C4" t="str">
            <v>Mass Determination (MS only)</v>
          </cell>
          <cell r="D4" t="str">
            <v>By Collaborator</v>
          </cell>
          <cell r="E4" t="str">
            <v>1DGE + IGD</v>
          </cell>
          <cell r="F4">
            <v>1</v>
          </cell>
          <cell r="G4">
            <v>1</v>
          </cell>
          <cell r="H4" t="str">
            <v>Human</v>
          </cell>
          <cell r="I4" t="str">
            <v>2-group comparison, beta-binomial statistics</v>
          </cell>
        </row>
        <row r="5">
          <cell r="A5" t="str">
            <v>Serum</v>
          </cell>
          <cell r="B5" t="str">
            <v>Silver</v>
          </cell>
          <cell r="C5" t="str">
            <v>Profiling (MS only)</v>
          </cell>
          <cell r="D5" t="str">
            <v>By Collaborator at OPL</v>
          </cell>
          <cell r="E5" t="str">
            <v>1DGE(blob gel) + IGD</v>
          </cell>
          <cell r="F5">
            <v>2</v>
          </cell>
          <cell r="G5">
            <v>2</v>
          </cell>
          <cell r="H5" t="str">
            <v>Mouse</v>
          </cell>
          <cell r="I5" t="str">
            <v>2-group comparison, paired statistics</v>
          </cell>
        </row>
        <row r="6">
          <cell r="A6" t="str">
            <v>Plasma</v>
          </cell>
          <cell r="C6" t="str">
            <v>Identification Of Simple Mixtures (MS and MS/MS)</v>
          </cell>
          <cell r="D6" t="str">
            <v>By OPL</v>
          </cell>
          <cell r="E6" t="str">
            <v>2DGE + IGD</v>
          </cell>
          <cell r="F6">
            <v>3</v>
          </cell>
          <cell r="G6">
            <v>3</v>
          </cell>
          <cell r="H6" t="str">
            <v>Rat</v>
          </cell>
          <cell r="I6" t="str">
            <v>3-group comparison</v>
          </cell>
        </row>
        <row r="7">
          <cell r="A7" t="str">
            <v>Cell Lysate</v>
          </cell>
          <cell r="C7" t="str">
            <v>Identification Of Complex Mixtures (MS and MS/MS)</v>
          </cell>
          <cell r="D7" t="str">
            <v>By OPL (Service)</v>
          </cell>
          <cell r="E7" t="str">
            <v>IGD</v>
          </cell>
          <cell r="F7">
            <v>4</v>
          </cell>
          <cell r="G7">
            <v>5</v>
          </cell>
        </row>
        <row r="8">
          <cell r="A8" t="str">
            <v>Tissue Lysate</v>
          </cell>
          <cell r="E8" t="str">
            <v>ISD</v>
          </cell>
          <cell r="F8">
            <v>5</v>
          </cell>
          <cell r="G8">
            <v>10</v>
          </cell>
        </row>
        <row r="9">
          <cell r="A9" t="str">
            <v>FFPE Tissue Lysate</v>
          </cell>
          <cell r="E9" t="str">
            <v>FASP + ISD</v>
          </cell>
          <cell r="F9">
            <v>6</v>
          </cell>
        </row>
        <row r="10">
          <cell r="A10" t="str">
            <v>FFPE Tissue</v>
          </cell>
          <cell r="E10" t="str">
            <v>LCM, FASP + ISD</v>
          </cell>
          <cell r="F10">
            <v>7</v>
          </cell>
        </row>
        <row r="11">
          <cell r="A11" t="str">
            <v>LC fraction</v>
          </cell>
          <cell r="E11" t="str">
            <v>Bead Clean-up</v>
          </cell>
          <cell r="F11">
            <v>8</v>
          </cell>
        </row>
        <row r="12">
          <cell r="A12" t="str">
            <v>Peptide Eluate</v>
          </cell>
          <cell r="E12" t="str">
            <v>ZipTip Clean-up</v>
          </cell>
          <cell r="F12">
            <v>9</v>
          </cell>
        </row>
        <row r="13">
          <cell r="A13" t="str">
            <v>1DGE Gel</v>
          </cell>
          <cell r="F13">
            <v>10</v>
          </cell>
        </row>
        <row r="14">
          <cell r="A14" t="str">
            <v>1DGE Gel Slice</v>
          </cell>
          <cell r="F14">
            <v>11</v>
          </cell>
        </row>
        <row r="15">
          <cell r="A15" t="str">
            <v>2DGE Gel Punch</v>
          </cell>
          <cell r="F15">
            <v>12</v>
          </cell>
        </row>
        <row r="16">
          <cell r="A16" t="str">
            <v>Biochemical Fraction</v>
          </cell>
          <cell r="F16">
            <v>13</v>
          </cell>
        </row>
        <row r="17">
          <cell r="A17" t="str">
            <v>Secretome</v>
          </cell>
          <cell r="F17">
            <v>14</v>
          </cell>
        </row>
        <row r="18">
          <cell r="A18" t="str">
            <v>Exosomes</v>
          </cell>
          <cell r="F18">
            <v>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1"/>
  <sheetViews>
    <sheetView showGridLines="0" zoomScaleNormal="100" workbookViewId="0">
      <selection sqref="A1:D1"/>
    </sheetView>
  </sheetViews>
  <sheetFormatPr defaultColWidth="0" defaultRowHeight="15" zeroHeight="1" x14ac:dyDescent="0.25"/>
  <cols>
    <col min="1" max="1" width="38.5" style="31" customWidth="1"/>
    <col min="2" max="2" width="54" style="31" customWidth="1"/>
    <col min="3" max="3" width="26.625" style="31" customWidth="1"/>
    <col min="4" max="4" width="16.875" style="31" customWidth="1"/>
    <col min="5" max="16384" width="8" style="31" hidden="1"/>
  </cols>
  <sheetData>
    <row r="1" spans="1:5" s="17" customFormat="1" ht="30" customHeight="1" x14ac:dyDescent="0.25">
      <c r="A1" s="15" t="s">
        <v>175</v>
      </c>
      <c r="B1" s="16"/>
      <c r="C1" s="16"/>
      <c r="D1" s="16"/>
    </row>
    <row r="2" spans="1:5" s="20" customFormat="1" ht="17.25" x14ac:dyDescent="0.3">
      <c r="A2" s="18" t="s">
        <v>176</v>
      </c>
      <c r="B2" s="18" t="s">
        <v>177</v>
      </c>
      <c r="C2" s="18" t="s">
        <v>178</v>
      </c>
      <c r="D2" s="18" t="s">
        <v>179</v>
      </c>
      <c r="E2" s="19"/>
    </row>
    <row r="3" spans="1:5" s="10" customFormat="1" ht="17.25" x14ac:dyDescent="0.3">
      <c r="A3" s="10" t="s">
        <v>180</v>
      </c>
      <c r="B3" s="10" t="s">
        <v>181</v>
      </c>
      <c r="C3" s="10" t="s">
        <v>182</v>
      </c>
      <c r="D3" s="11" t="s">
        <v>183</v>
      </c>
    </row>
    <row r="4" spans="1:5" s="10" customFormat="1" ht="17.25" x14ac:dyDescent="0.3">
      <c r="A4" s="10" t="s">
        <v>184</v>
      </c>
      <c r="B4" s="10" t="s">
        <v>181</v>
      </c>
      <c r="C4" s="10" t="s">
        <v>182</v>
      </c>
      <c r="D4" s="11" t="s">
        <v>185</v>
      </c>
    </row>
    <row r="5" spans="1:5" s="10" customFormat="1" ht="17.25" x14ac:dyDescent="0.3">
      <c r="A5" s="10" t="s">
        <v>186</v>
      </c>
      <c r="B5" s="10" t="s">
        <v>187</v>
      </c>
      <c r="C5" s="10" t="s">
        <v>182</v>
      </c>
      <c r="D5" s="11" t="s">
        <v>183</v>
      </c>
    </row>
    <row r="6" spans="1:5" s="10" customFormat="1" ht="17.25" x14ac:dyDescent="0.3">
      <c r="A6" s="10" t="s">
        <v>188</v>
      </c>
      <c r="B6" s="10" t="s">
        <v>187</v>
      </c>
      <c r="C6" s="10" t="s">
        <v>182</v>
      </c>
      <c r="D6" s="11" t="s">
        <v>185</v>
      </c>
    </row>
    <row r="7" spans="1:5" s="10" customFormat="1" ht="17.25" x14ac:dyDescent="0.3">
      <c r="A7" s="10" t="s">
        <v>189</v>
      </c>
      <c r="B7" s="10" t="s">
        <v>190</v>
      </c>
      <c r="C7" s="10" t="s">
        <v>182</v>
      </c>
      <c r="D7" s="11" t="s">
        <v>183</v>
      </c>
    </row>
    <row r="8" spans="1:5" s="10" customFormat="1" ht="17.25" x14ac:dyDescent="0.3">
      <c r="A8" s="10" t="s">
        <v>191</v>
      </c>
      <c r="B8" s="10" t="s">
        <v>190</v>
      </c>
      <c r="C8" s="10" t="s">
        <v>182</v>
      </c>
      <c r="D8" s="11" t="s">
        <v>185</v>
      </c>
    </row>
    <row r="9" spans="1:5" s="19" customFormat="1" ht="30" customHeight="1" x14ac:dyDescent="0.3">
      <c r="D9" s="21"/>
    </row>
    <row r="10" spans="1:5" s="17" customFormat="1" ht="30" customHeight="1" x14ac:dyDescent="0.25">
      <c r="A10" s="22" t="s">
        <v>192</v>
      </c>
    </row>
    <row r="11" spans="1:5" s="26" customFormat="1" ht="60" x14ac:dyDescent="0.25">
      <c r="A11" s="23" t="s">
        <v>169</v>
      </c>
      <c r="B11" s="24" t="s">
        <v>193</v>
      </c>
      <c r="C11" s="25"/>
      <c r="D11" s="25"/>
      <c r="E11" s="25"/>
    </row>
    <row r="12" spans="1:5" s="26" customFormat="1" ht="30" customHeight="1" x14ac:dyDescent="0.25">
      <c r="A12" s="27" t="s">
        <v>170</v>
      </c>
      <c r="B12" s="24" t="s">
        <v>194</v>
      </c>
      <c r="C12" s="25"/>
      <c r="D12" s="25"/>
      <c r="E12" s="25"/>
    </row>
    <row r="13" spans="1:5" s="30" customFormat="1" ht="45" x14ac:dyDescent="0.25">
      <c r="A13" s="23" t="s">
        <v>171</v>
      </c>
      <c r="B13" s="28" t="s">
        <v>195</v>
      </c>
      <c r="C13" s="29"/>
      <c r="D13" s="29"/>
      <c r="E13" s="29"/>
    </row>
    <row r="14" spans="1:5" s="30" customFormat="1" ht="30" x14ac:dyDescent="0.25">
      <c r="A14" s="23" t="s">
        <v>172</v>
      </c>
      <c r="B14" s="28" t="s">
        <v>196</v>
      </c>
      <c r="C14" s="29"/>
      <c r="D14" s="29"/>
      <c r="E14" s="29"/>
    </row>
    <row r="15" spans="1:5" s="30" customFormat="1" ht="30" x14ac:dyDescent="0.25">
      <c r="A15" s="23" t="s">
        <v>173</v>
      </c>
      <c r="B15" s="28" t="s">
        <v>197</v>
      </c>
      <c r="C15" s="29"/>
      <c r="D15" s="29"/>
      <c r="E15" s="29"/>
    </row>
    <row r="16" spans="1:5" s="26" customFormat="1" ht="45" customHeight="1" x14ac:dyDescent="0.25">
      <c r="A16" s="23" t="s">
        <v>198</v>
      </c>
      <c r="B16" s="24" t="s">
        <v>199</v>
      </c>
      <c r="C16" s="25"/>
      <c r="D16" s="25"/>
      <c r="E16" s="25"/>
    </row>
    <row r="17" spans="1:5" s="26" customFormat="1" ht="90" customHeight="1" x14ac:dyDescent="0.25">
      <c r="A17" s="23" t="s">
        <v>200</v>
      </c>
      <c r="B17" s="24" t="s">
        <v>202</v>
      </c>
      <c r="C17" s="25"/>
      <c r="D17" s="25"/>
      <c r="E17" s="25"/>
    </row>
    <row r="18" spans="1:5" s="26" customFormat="1" ht="75" customHeight="1" x14ac:dyDescent="0.25">
      <c r="A18" s="23" t="s">
        <v>4</v>
      </c>
      <c r="B18" s="24" t="s">
        <v>203</v>
      </c>
      <c r="C18" s="25"/>
      <c r="D18" s="25"/>
      <c r="E18" s="25"/>
    </row>
    <row r="19" spans="1:5" s="26" customFormat="1" ht="45" customHeight="1" x14ac:dyDescent="0.25">
      <c r="A19" s="23" t="s">
        <v>5</v>
      </c>
      <c r="B19" s="24" t="s">
        <v>201</v>
      </c>
      <c r="C19" s="25"/>
      <c r="D19" s="25"/>
      <c r="E19" s="25"/>
    </row>
    <row r="20" spans="1:5" s="26" customFormat="1" ht="45" hidden="1" customHeight="1" x14ac:dyDescent="0.25">
      <c r="A20" s="23"/>
      <c r="B20" s="24"/>
      <c r="C20" s="25"/>
      <c r="D20" s="25"/>
      <c r="E20" s="25"/>
    </row>
    <row r="21" spans="1:5" s="26" customFormat="1" ht="45" hidden="1" customHeight="1" x14ac:dyDescent="0.25">
      <c r="A21" s="23"/>
      <c r="B21" s="24"/>
      <c r="C21" s="25"/>
      <c r="D21" s="25"/>
      <c r="E21" s="25"/>
    </row>
    <row r="22" spans="1:5" s="26" customFormat="1" ht="45" hidden="1" customHeight="1" x14ac:dyDescent="0.25">
      <c r="A22" s="23"/>
      <c r="B22" s="24"/>
      <c r="C22" s="25"/>
      <c r="D22" s="25"/>
      <c r="E22" s="25"/>
    </row>
    <row r="23" spans="1:5" s="26" customFormat="1" ht="45" hidden="1" customHeight="1" x14ac:dyDescent="0.25">
      <c r="A23" s="23"/>
      <c r="B23" s="24"/>
      <c r="C23" s="25"/>
      <c r="D23" s="25"/>
      <c r="E23" s="25"/>
    </row>
    <row r="24" spans="1:5" s="26" customFormat="1" ht="45" hidden="1" customHeight="1" x14ac:dyDescent="0.25">
      <c r="A24" s="23"/>
      <c r="B24" s="24"/>
      <c r="C24" s="25"/>
      <c r="D24" s="25"/>
      <c r="E24" s="25"/>
    </row>
    <row r="25" spans="1:5" hidden="1" x14ac:dyDescent="0.25"/>
    <row r="26" spans="1:5" hidden="1" x14ac:dyDescent="0.25"/>
    <row r="27" spans="1:5" hidden="1" x14ac:dyDescent="0.25"/>
    <row r="28" spans="1:5" hidden="1" x14ac:dyDescent="0.25"/>
    <row r="29" spans="1:5" hidden="1" x14ac:dyDescent="0.25"/>
    <row r="30" spans="1:5" hidden="1" x14ac:dyDescent="0.25"/>
    <row r="31" spans="1:5" hidden="1" x14ac:dyDescent="0.25"/>
    <row r="32" spans="1: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7"/>
  <sheetViews>
    <sheetView tabSelected="1" workbookViewId="0">
      <selection sqref="A1:I1"/>
    </sheetView>
  </sheetViews>
  <sheetFormatPr defaultColWidth="20.625" defaultRowHeight="15.75" x14ac:dyDescent="0.25"/>
  <cols>
    <col min="1" max="16384" width="20.625" style="1"/>
  </cols>
  <sheetData>
    <row r="1" spans="1:19" s="5" customFormat="1" ht="30" customHeight="1" x14ac:dyDescent="0.25">
      <c r="A1" s="12" t="s">
        <v>174</v>
      </c>
      <c r="B1" s="13"/>
      <c r="C1" s="13"/>
      <c r="D1" s="13"/>
      <c r="E1" s="13"/>
      <c r="F1" s="13"/>
      <c r="G1" s="13"/>
      <c r="H1" s="13"/>
      <c r="I1" s="14"/>
    </row>
    <row r="2" spans="1:19" s="9" customFormat="1" ht="60" customHeight="1" x14ac:dyDescent="0.25">
      <c r="A2" s="6" t="s">
        <v>169</v>
      </c>
      <c r="B2" s="6" t="s">
        <v>170</v>
      </c>
      <c r="C2" s="6" t="s">
        <v>171</v>
      </c>
      <c r="D2" s="6" t="s">
        <v>172</v>
      </c>
      <c r="E2" s="6" t="s">
        <v>173</v>
      </c>
      <c r="F2" s="6" t="s">
        <v>0</v>
      </c>
      <c r="G2" s="6" t="s">
        <v>161</v>
      </c>
      <c r="H2" s="6" t="s">
        <v>162</v>
      </c>
      <c r="I2" s="6" t="s">
        <v>1</v>
      </c>
      <c r="J2" s="6" t="s">
        <v>163</v>
      </c>
      <c r="K2" s="6" t="s">
        <v>164</v>
      </c>
      <c r="L2" s="7" t="s">
        <v>2</v>
      </c>
      <c r="M2" s="7" t="s">
        <v>165</v>
      </c>
      <c r="N2" s="7" t="s">
        <v>166</v>
      </c>
      <c r="O2" s="8" t="s">
        <v>3</v>
      </c>
      <c r="P2" s="8" t="s">
        <v>167</v>
      </c>
      <c r="Q2" s="8" t="s">
        <v>168</v>
      </c>
      <c r="R2" s="6" t="s">
        <v>4</v>
      </c>
      <c r="S2" s="6" t="s">
        <v>5</v>
      </c>
    </row>
    <row r="3" spans="1:19" x14ac:dyDescent="0.25">
      <c r="A3" s="1">
        <v>1892</v>
      </c>
      <c r="B3" s="1" t="str">
        <f>"PKLR"</f>
        <v>PKLR</v>
      </c>
      <c r="C3" s="1" t="s">
        <v>6</v>
      </c>
      <c r="D3" s="1">
        <v>61.829000000000001</v>
      </c>
      <c r="E3" s="1">
        <v>64.5</v>
      </c>
      <c r="F3" s="1">
        <v>0</v>
      </c>
      <c r="G3" s="1">
        <v>0</v>
      </c>
      <c r="H3" s="1">
        <v>0</v>
      </c>
      <c r="I3" s="1">
        <v>33</v>
      </c>
      <c r="J3" s="1">
        <v>6</v>
      </c>
      <c r="K3" s="1">
        <v>64</v>
      </c>
      <c r="L3" s="2">
        <v>0</v>
      </c>
      <c r="M3" s="2">
        <v>0</v>
      </c>
      <c r="N3" s="2">
        <v>0</v>
      </c>
      <c r="O3" s="3">
        <v>29.2991743319824</v>
      </c>
      <c r="P3" s="3">
        <v>5.3049099068926298</v>
      </c>
      <c r="Q3" s="3">
        <v>58.519162495887002</v>
      </c>
      <c r="R3" s="1">
        <v>10000</v>
      </c>
      <c r="S3" s="4">
        <v>1.6664037381228901E-8</v>
      </c>
    </row>
    <row r="4" spans="1:19" x14ac:dyDescent="0.25">
      <c r="A4" s="1">
        <v>3385</v>
      </c>
      <c r="B4" s="1" t="str">
        <f>"GCN1L1"</f>
        <v>GCN1L1</v>
      </c>
      <c r="C4" s="1" t="s">
        <v>15</v>
      </c>
      <c r="D4" s="1">
        <v>292.75</v>
      </c>
      <c r="E4" s="1">
        <v>11.5</v>
      </c>
      <c r="F4" s="1">
        <v>0</v>
      </c>
      <c r="G4" s="1">
        <v>0</v>
      </c>
      <c r="H4" s="1">
        <v>0</v>
      </c>
      <c r="I4" s="1">
        <v>24</v>
      </c>
      <c r="J4" s="1">
        <v>17</v>
      </c>
      <c r="K4" s="1">
        <v>11</v>
      </c>
      <c r="L4" s="2">
        <v>0</v>
      </c>
      <c r="M4" s="2">
        <v>0</v>
      </c>
      <c r="N4" s="2">
        <v>0</v>
      </c>
      <c r="O4" s="3">
        <v>21.30849042326</v>
      </c>
      <c r="P4" s="3">
        <v>15.030578069529099</v>
      </c>
      <c r="Q4" s="3">
        <v>10.057981053980599</v>
      </c>
      <c r="R4" s="1">
        <v>10000</v>
      </c>
      <c r="S4" s="4">
        <v>2.5131660552821099E-7</v>
      </c>
    </row>
    <row r="5" spans="1:19" x14ac:dyDescent="0.25">
      <c r="A5" s="1">
        <v>3988</v>
      </c>
      <c r="B5" s="1" t="str">
        <f>"RRBP1"</f>
        <v>RRBP1</v>
      </c>
      <c r="C5" s="1" t="s">
        <v>10</v>
      </c>
      <c r="D5" s="1">
        <v>108.63</v>
      </c>
      <c r="E5" s="1">
        <v>34.6</v>
      </c>
      <c r="F5" s="1">
        <v>0</v>
      </c>
      <c r="G5" s="1">
        <v>0</v>
      </c>
      <c r="H5" s="1">
        <v>0</v>
      </c>
      <c r="I5" s="1">
        <v>21</v>
      </c>
      <c r="J5" s="1">
        <v>22</v>
      </c>
      <c r="K5" s="1">
        <v>5</v>
      </c>
      <c r="L5" s="2">
        <v>0</v>
      </c>
      <c r="M5" s="2">
        <v>0</v>
      </c>
      <c r="N5" s="2">
        <v>0</v>
      </c>
      <c r="O5" s="3">
        <v>18.644929120352501</v>
      </c>
      <c r="P5" s="3">
        <v>19.451336325273001</v>
      </c>
      <c r="Q5" s="3">
        <v>4.5718095699911698</v>
      </c>
      <c r="R5" s="1">
        <v>10000</v>
      </c>
      <c r="S5" s="4">
        <v>7.7541421552717205E-7</v>
      </c>
    </row>
    <row r="6" spans="1:19" x14ac:dyDescent="0.25">
      <c r="A6" s="1">
        <v>2359</v>
      </c>
      <c r="B6" s="1" t="str">
        <f>"RPL7A"</f>
        <v>RPL7A</v>
      </c>
      <c r="C6" s="1" t="s">
        <v>16</v>
      </c>
      <c r="D6" s="1">
        <v>29.995000000000001</v>
      </c>
      <c r="E6" s="1">
        <v>41.7</v>
      </c>
      <c r="F6" s="1">
        <v>0</v>
      </c>
      <c r="G6" s="1">
        <v>0</v>
      </c>
      <c r="H6" s="1">
        <v>0</v>
      </c>
      <c r="I6" s="1">
        <v>6</v>
      </c>
      <c r="J6" s="1">
        <v>12</v>
      </c>
      <c r="K6" s="1">
        <v>9</v>
      </c>
      <c r="L6" s="2">
        <v>0</v>
      </c>
      <c r="M6" s="2">
        <v>0</v>
      </c>
      <c r="N6" s="2">
        <v>0</v>
      </c>
      <c r="O6" s="3">
        <v>5.3271226058149903</v>
      </c>
      <c r="P6" s="3">
        <v>10.6098198137853</v>
      </c>
      <c r="Q6" s="3">
        <v>8.2292572259840995</v>
      </c>
      <c r="R6" s="1">
        <v>10000</v>
      </c>
      <c r="S6" s="4">
        <v>1.19209078450486E-5</v>
      </c>
    </row>
    <row r="7" spans="1:19" x14ac:dyDescent="0.25">
      <c r="A7" s="1">
        <v>2339</v>
      </c>
      <c r="B7" s="1" t="str">
        <f>"RPS8"</f>
        <v>RPS8</v>
      </c>
      <c r="C7" s="1" t="s">
        <v>18</v>
      </c>
      <c r="D7" s="1">
        <v>24.204999999999998</v>
      </c>
      <c r="E7" s="1">
        <v>41.3</v>
      </c>
      <c r="F7" s="1">
        <v>0</v>
      </c>
      <c r="G7" s="1">
        <v>0</v>
      </c>
      <c r="H7" s="1">
        <v>0</v>
      </c>
      <c r="I7" s="1">
        <v>6</v>
      </c>
      <c r="J7" s="1">
        <v>9</v>
      </c>
      <c r="K7" s="1">
        <v>10</v>
      </c>
      <c r="L7" s="2">
        <v>0</v>
      </c>
      <c r="M7" s="2">
        <v>0</v>
      </c>
      <c r="N7" s="2">
        <v>0</v>
      </c>
      <c r="O7" s="3">
        <v>5.3271226058149903</v>
      </c>
      <c r="P7" s="3">
        <v>7.9573648603389397</v>
      </c>
      <c r="Q7" s="3">
        <v>9.1436191399823397</v>
      </c>
      <c r="R7" s="1">
        <v>10000</v>
      </c>
      <c r="S7" s="4">
        <v>1.7092723590606299E-5</v>
      </c>
    </row>
    <row r="8" spans="1:19" x14ac:dyDescent="0.25">
      <c r="A8" s="1">
        <v>237</v>
      </c>
      <c r="B8" s="1" t="str">
        <f>"CAST"</f>
        <v>CAST</v>
      </c>
      <c r="C8" s="1" t="s">
        <v>39</v>
      </c>
      <c r="D8" s="1">
        <v>46.133000000000003</v>
      </c>
      <c r="E8" s="1">
        <v>33.6</v>
      </c>
      <c r="F8" s="1">
        <v>0</v>
      </c>
      <c r="G8" s="1">
        <v>0</v>
      </c>
      <c r="H8" s="1">
        <v>0</v>
      </c>
      <c r="I8" s="1">
        <v>13</v>
      </c>
      <c r="J8" s="1">
        <v>2</v>
      </c>
      <c r="K8" s="1">
        <v>14</v>
      </c>
      <c r="L8" s="2">
        <v>0</v>
      </c>
      <c r="M8" s="2">
        <v>0</v>
      </c>
      <c r="N8" s="2">
        <v>0</v>
      </c>
      <c r="O8" s="3">
        <v>11.5420989792658</v>
      </c>
      <c r="P8" s="3">
        <v>1.7683033022975401</v>
      </c>
      <c r="Q8" s="3">
        <v>12.8010667959753</v>
      </c>
      <c r="R8" s="1">
        <v>10000</v>
      </c>
      <c r="S8" s="4">
        <v>1.79415252259746E-5</v>
      </c>
    </row>
    <row r="9" spans="1:19" x14ac:dyDescent="0.25">
      <c r="A9" s="1">
        <v>1774</v>
      </c>
      <c r="B9" s="1" t="str">
        <f>"KEL"</f>
        <v>KEL</v>
      </c>
      <c r="C9" s="1" t="s">
        <v>43</v>
      </c>
      <c r="D9" s="1">
        <v>82.822999999999993</v>
      </c>
      <c r="E9" s="1">
        <v>23.2</v>
      </c>
      <c r="F9" s="1">
        <v>0</v>
      </c>
      <c r="G9" s="1">
        <v>0</v>
      </c>
      <c r="H9" s="1">
        <v>0</v>
      </c>
      <c r="I9" s="1">
        <v>15</v>
      </c>
      <c r="J9" s="1">
        <v>2</v>
      </c>
      <c r="K9" s="1">
        <v>10</v>
      </c>
      <c r="L9" s="2">
        <v>0</v>
      </c>
      <c r="M9" s="2">
        <v>0</v>
      </c>
      <c r="N9" s="2">
        <v>0</v>
      </c>
      <c r="O9" s="3">
        <v>13.3178065145375</v>
      </c>
      <c r="P9" s="3">
        <v>1.7683033022975401</v>
      </c>
      <c r="Q9" s="3">
        <v>9.1436191399823397</v>
      </c>
      <c r="R9" s="1">
        <v>10000</v>
      </c>
      <c r="S9" s="4">
        <v>2.6367537347659299E-5</v>
      </c>
    </row>
    <row r="10" spans="1:19" x14ac:dyDescent="0.25">
      <c r="A10" s="1">
        <v>2942</v>
      </c>
      <c r="B10" s="1" t="str">
        <f>"DDI2"</f>
        <v>DDI2</v>
      </c>
      <c r="C10" s="1" t="s">
        <v>32</v>
      </c>
      <c r="D10" s="1">
        <v>44.521999999999998</v>
      </c>
      <c r="E10" s="1">
        <v>43.6</v>
      </c>
      <c r="F10" s="1">
        <v>0</v>
      </c>
      <c r="G10" s="1">
        <v>0</v>
      </c>
      <c r="H10" s="1">
        <v>0</v>
      </c>
      <c r="I10" s="1">
        <v>9</v>
      </c>
      <c r="J10" s="1">
        <v>3</v>
      </c>
      <c r="K10" s="1">
        <v>13</v>
      </c>
      <c r="L10" s="2">
        <v>0</v>
      </c>
      <c r="M10" s="2">
        <v>0</v>
      </c>
      <c r="N10" s="2">
        <v>0</v>
      </c>
      <c r="O10" s="3">
        <v>7.9906839087224801</v>
      </c>
      <c r="P10" s="3">
        <v>2.65245495344631</v>
      </c>
      <c r="Q10" s="3">
        <v>11.886704881977</v>
      </c>
      <c r="R10" s="1">
        <v>10000</v>
      </c>
      <c r="S10" s="4">
        <v>2.7635145490613201E-5</v>
      </c>
    </row>
    <row r="11" spans="1:19" x14ac:dyDescent="0.25">
      <c r="A11" s="1">
        <v>1974</v>
      </c>
      <c r="B11" s="1" t="str">
        <f>"RPL4"</f>
        <v>RPL4</v>
      </c>
      <c r="C11" s="1" t="s">
        <v>17</v>
      </c>
      <c r="D11" s="1">
        <v>47.697000000000003</v>
      </c>
      <c r="E11" s="1">
        <v>41.2</v>
      </c>
      <c r="F11" s="1">
        <v>0</v>
      </c>
      <c r="G11" s="1">
        <v>0</v>
      </c>
      <c r="H11" s="1">
        <v>0</v>
      </c>
      <c r="I11" s="1">
        <v>1</v>
      </c>
      <c r="J11" s="1">
        <v>10</v>
      </c>
      <c r="K11" s="1">
        <v>18</v>
      </c>
      <c r="L11" s="2">
        <v>0</v>
      </c>
      <c r="M11" s="2">
        <v>0</v>
      </c>
      <c r="N11" s="2">
        <v>0</v>
      </c>
      <c r="O11" s="3">
        <v>0.88785376763583201</v>
      </c>
      <c r="P11" s="3">
        <v>8.8415165114877095</v>
      </c>
      <c r="Q11" s="3">
        <v>16.458514451968199</v>
      </c>
      <c r="R11" s="1">
        <v>10000</v>
      </c>
      <c r="S11" s="4">
        <v>2.95646856011288E-5</v>
      </c>
    </row>
    <row r="12" spans="1:19" x14ac:dyDescent="0.25">
      <c r="A12" s="1">
        <v>2726</v>
      </c>
      <c r="B12" s="1" t="str">
        <f>"NCAPD2"</f>
        <v>NCAPD2</v>
      </c>
      <c r="C12" s="1" t="s">
        <v>65</v>
      </c>
      <c r="D12" s="1">
        <v>157.18</v>
      </c>
      <c r="E12" s="1">
        <v>10.6</v>
      </c>
      <c r="F12" s="1">
        <v>0</v>
      </c>
      <c r="G12" s="1">
        <v>0</v>
      </c>
      <c r="H12" s="1">
        <v>0</v>
      </c>
      <c r="I12" s="1">
        <v>9</v>
      </c>
      <c r="J12" s="1">
        <v>5</v>
      </c>
      <c r="K12" s="1">
        <v>7</v>
      </c>
      <c r="L12" s="2">
        <v>0</v>
      </c>
      <c r="M12" s="2">
        <v>0</v>
      </c>
      <c r="N12" s="2">
        <v>0</v>
      </c>
      <c r="O12" s="3">
        <v>7.9906839087224801</v>
      </c>
      <c r="P12" s="3">
        <v>4.4207582557438503</v>
      </c>
      <c r="Q12" s="3">
        <v>6.4005333979876404</v>
      </c>
      <c r="R12" s="1">
        <v>10000</v>
      </c>
      <c r="S12" s="4">
        <v>4.4764869735009497E-5</v>
      </c>
    </row>
    <row r="13" spans="1:19" x14ac:dyDescent="0.25">
      <c r="A13" s="1">
        <v>2061</v>
      </c>
      <c r="B13" s="1" t="str">
        <f>"RPS9"</f>
        <v>RPS9</v>
      </c>
      <c r="C13" s="1" t="s">
        <v>21</v>
      </c>
      <c r="D13" s="1">
        <v>22.591000000000001</v>
      </c>
      <c r="E13" s="1">
        <v>42.3</v>
      </c>
      <c r="F13" s="1">
        <v>0</v>
      </c>
      <c r="G13" s="1">
        <v>0</v>
      </c>
      <c r="H13" s="1">
        <v>0</v>
      </c>
      <c r="I13" s="1">
        <v>7</v>
      </c>
      <c r="J13" s="1">
        <v>7</v>
      </c>
      <c r="K13" s="1">
        <v>6</v>
      </c>
      <c r="L13" s="2">
        <v>0</v>
      </c>
      <c r="M13" s="2">
        <v>0</v>
      </c>
      <c r="N13" s="2">
        <v>0</v>
      </c>
      <c r="O13" s="3">
        <v>6.2149763734508197</v>
      </c>
      <c r="P13" s="3">
        <v>6.1890615580414003</v>
      </c>
      <c r="Q13" s="3">
        <v>5.4861714839894002</v>
      </c>
      <c r="R13" s="1">
        <v>10000</v>
      </c>
      <c r="S13" s="4">
        <v>5.2741444157419897E-5</v>
      </c>
    </row>
    <row r="14" spans="1:19" x14ac:dyDescent="0.25">
      <c r="A14" s="1">
        <v>1005</v>
      </c>
      <c r="B14" s="1" t="str">
        <f>"OGT"</f>
        <v>OGT</v>
      </c>
      <c r="C14" s="1" t="s">
        <v>40</v>
      </c>
      <c r="D14" s="1">
        <v>116.92</v>
      </c>
      <c r="E14" s="1">
        <v>15.9</v>
      </c>
      <c r="F14" s="1">
        <v>0</v>
      </c>
      <c r="G14" s="1">
        <v>0</v>
      </c>
      <c r="H14" s="1">
        <v>0</v>
      </c>
      <c r="I14" s="1">
        <v>6</v>
      </c>
      <c r="J14" s="1">
        <v>8</v>
      </c>
      <c r="K14" s="1">
        <v>6</v>
      </c>
      <c r="L14" s="2">
        <v>0</v>
      </c>
      <c r="M14" s="2">
        <v>0</v>
      </c>
      <c r="N14" s="2">
        <v>0</v>
      </c>
      <c r="O14" s="3">
        <v>5.3271226058149903</v>
      </c>
      <c r="P14" s="3">
        <v>7.07321320919017</v>
      </c>
      <c r="Q14" s="3">
        <v>5.4861714839894002</v>
      </c>
      <c r="R14" s="1">
        <v>10000</v>
      </c>
      <c r="S14" s="4">
        <v>5.3938896255104398E-5</v>
      </c>
    </row>
    <row r="15" spans="1:19" x14ac:dyDescent="0.25">
      <c r="A15" s="1">
        <v>1191</v>
      </c>
      <c r="B15" s="1" t="str">
        <f>"IKBKAP"</f>
        <v>IKBKAP</v>
      </c>
      <c r="C15" s="1" t="s">
        <v>46</v>
      </c>
      <c r="D15" s="1">
        <v>150.25</v>
      </c>
      <c r="E15" s="1">
        <v>12</v>
      </c>
      <c r="F15" s="1">
        <v>0</v>
      </c>
      <c r="G15" s="1">
        <v>0</v>
      </c>
      <c r="H15" s="1">
        <v>0</v>
      </c>
      <c r="I15" s="1">
        <v>8</v>
      </c>
      <c r="J15" s="1">
        <v>6</v>
      </c>
      <c r="K15" s="1">
        <v>6</v>
      </c>
      <c r="L15" s="2">
        <v>0</v>
      </c>
      <c r="M15" s="2">
        <v>0</v>
      </c>
      <c r="N15" s="2">
        <v>0</v>
      </c>
      <c r="O15" s="3">
        <v>7.1028301410866499</v>
      </c>
      <c r="P15" s="3">
        <v>5.3049099068926298</v>
      </c>
      <c r="Q15" s="3">
        <v>5.4861714839894002</v>
      </c>
      <c r="R15" s="1">
        <v>10000</v>
      </c>
      <c r="S15" s="4">
        <v>5.4133829121864601E-5</v>
      </c>
    </row>
    <row r="16" spans="1:19" x14ac:dyDescent="0.25">
      <c r="A16" s="1">
        <v>1871</v>
      </c>
      <c r="B16" s="1" t="str">
        <f>"PPP2R1B"</f>
        <v>PPP2R1B</v>
      </c>
      <c r="C16" s="1" t="s">
        <v>63</v>
      </c>
      <c r="D16" s="1">
        <v>66.212999999999994</v>
      </c>
      <c r="E16" s="1">
        <v>31.3</v>
      </c>
      <c r="F16" s="1">
        <v>0</v>
      </c>
      <c r="G16" s="1">
        <v>0</v>
      </c>
      <c r="H16" s="1">
        <v>0</v>
      </c>
      <c r="I16" s="1">
        <v>6</v>
      </c>
      <c r="J16" s="1">
        <v>3</v>
      </c>
      <c r="K16" s="1">
        <v>12</v>
      </c>
      <c r="L16" s="2">
        <v>0</v>
      </c>
      <c r="M16" s="2">
        <v>0</v>
      </c>
      <c r="N16" s="2">
        <v>0</v>
      </c>
      <c r="O16" s="3">
        <v>5.3271226058149903</v>
      </c>
      <c r="P16" s="3">
        <v>2.65245495344631</v>
      </c>
      <c r="Q16" s="3">
        <v>10.9723429679788</v>
      </c>
      <c r="R16" s="1">
        <v>10000</v>
      </c>
      <c r="S16" s="4">
        <v>6.6873210725857304E-5</v>
      </c>
    </row>
    <row r="17" spans="1:19" x14ac:dyDescent="0.25">
      <c r="A17" s="1">
        <v>1816</v>
      </c>
      <c r="B17" s="1" t="str">
        <f>"RPL13"</f>
        <v>RPL13</v>
      </c>
      <c r="C17" s="1" t="s">
        <v>31</v>
      </c>
      <c r="D17" s="1">
        <v>24.260999999999999</v>
      </c>
      <c r="E17" s="1">
        <v>27.5</v>
      </c>
      <c r="F17" s="1">
        <v>0</v>
      </c>
      <c r="G17" s="1">
        <v>0</v>
      </c>
      <c r="H17" s="1">
        <v>0</v>
      </c>
      <c r="I17" s="1">
        <v>5</v>
      </c>
      <c r="J17" s="1">
        <v>6</v>
      </c>
      <c r="K17" s="1">
        <v>7</v>
      </c>
      <c r="L17" s="2">
        <v>0</v>
      </c>
      <c r="M17" s="2">
        <v>0</v>
      </c>
      <c r="N17" s="2">
        <v>0</v>
      </c>
      <c r="O17" s="3">
        <v>4.4392688381791601</v>
      </c>
      <c r="P17" s="3">
        <v>5.3049099068926298</v>
      </c>
      <c r="Q17" s="3">
        <v>6.4005333979876404</v>
      </c>
      <c r="R17" s="1">
        <v>10000</v>
      </c>
      <c r="S17" s="4">
        <v>9.1770067613239806E-5</v>
      </c>
    </row>
    <row r="18" spans="1:19" x14ac:dyDescent="0.25">
      <c r="A18" s="1">
        <v>2340</v>
      </c>
      <c r="B18" s="1" t="str">
        <f>"RPS16"</f>
        <v>RPS16</v>
      </c>
      <c r="C18" s="1" t="s">
        <v>20</v>
      </c>
      <c r="D18" s="1">
        <v>16.445</v>
      </c>
      <c r="E18" s="1">
        <v>52.1</v>
      </c>
      <c r="F18" s="1">
        <v>0</v>
      </c>
      <c r="G18" s="1">
        <v>0</v>
      </c>
      <c r="H18" s="1">
        <v>0</v>
      </c>
      <c r="I18" s="1">
        <v>5</v>
      </c>
      <c r="J18" s="1">
        <v>9</v>
      </c>
      <c r="K18" s="1">
        <v>4</v>
      </c>
      <c r="L18" s="2">
        <v>0</v>
      </c>
      <c r="M18" s="2">
        <v>0</v>
      </c>
      <c r="N18" s="2">
        <v>0</v>
      </c>
      <c r="O18" s="3">
        <v>4.4392688381791601</v>
      </c>
      <c r="P18" s="3">
        <v>7.9573648603389397</v>
      </c>
      <c r="Q18" s="3">
        <v>3.6574476559929301</v>
      </c>
      <c r="R18" s="1">
        <v>10000</v>
      </c>
      <c r="S18" s="1">
        <v>1.09182023462627E-4</v>
      </c>
    </row>
    <row r="19" spans="1:19" x14ac:dyDescent="0.25">
      <c r="A19" s="1">
        <v>3334</v>
      </c>
      <c r="B19" s="1" t="str">
        <f>"IPO4"</f>
        <v>IPO4</v>
      </c>
      <c r="C19" s="1" t="s">
        <v>59</v>
      </c>
      <c r="D19" s="1">
        <v>118.71</v>
      </c>
      <c r="E19" s="1">
        <v>11.5</v>
      </c>
      <c r="F19" s="1">
        <v>0</v>
      </c>
      <c r="G19" s="1">
        <v>0</v>
      </c>
      <c r="H19" s="1">
        <v>0</v>
      </c>
      <c r="I19" s="1">
        <v>9</v>
      </c>
      <c r="J19" s="1">
        <v>4</v>
      </c>
      <c r="K19" s="1">
        <v>5</v>
      </c>
      <c r="L19" s="2">
        <v>0</v>
      </c>
      <c r="M19" s="2">
        <v>0</v>
      </c>
      <c r="N19" s="2">
        <v>0</v>
      </c>
      <c r="O19" s="3">
        <v>7.9906839087224801</v>
      </c>
      <c r="P19" s="3">
        <v>3.5366066045950801</v>
      </c>
      <c r="Q19" s="3">
        <v>4.5718095699911698</v>
      </c>
      <c r="R19" s="1">
        <v>10000</v>
      </c>
      <c r="S19" s="1">
        <v>1.09720203109836E-4</v>
      </c>
    </row>
    <row r="20" spans="1:19" x14ac:dyDescent="0.25">
      <c r="A20" s="1">
        <v>1866</v>
      </c>
      <c r="B20" s="1" t="str">
        <f>"RPL12"</f>
        <v>RPL12</v>
      </c>
      <c r="C20" s="1" t="s">
        <v>29</v>
      </c>
      <c r="D20" s="1">
        <v>17.818000000000001</v>
      </c>
      <c r="E20" s="1">
        <v>54.5</v>
      </c>
      <c r="F20" s="1">
        <v>0</v>
      </c>
      <c r="G20" s="1">
        <v>0</v>
      </c>
      <c r="H20" s="1">
        <v>0</v>
      </c>
      <c r="I20" s="1">
        <v>4</v>
      </c>
      <c r="J20" s="1">
        <v>10</v>
      </c>
      <c r="K20" s="1">
        <v>4</v>
      </c>
      <c r="L20" s="2">
        <v>0</v>
      </c>
      <c r="M20" s="2">
        <v>0</v>
      </c>
      <c r="N20" s="2">
        <v>0</v>
      </c>
      <c r="O20" s="3">
        <v>3.5514150705433298</v>
      </c>
      <c r="P20" s="3">
        <v>8.8415165114877095</v>
      </c>
      <c r="Q20" s="3">
        <v>3.6574476559929301</v>
      </c>
      <c r="R20" s="1">
        <v>10000</v>
      </c>
      <c r="S20" s="1">
        <v>1.24007316676069E-4</v>
      </c>
    </row>
    <row r="21" spans="1:19" x14ac:dyDescent="0.25">
      <c r="A21" s="1">
        <v>697</v>
      </c>
      <c r="B21" s="1" t="str">
        <f>"DCAF8"</f>
        <v>DCAF8</v>
      </c>
      <c r="C21" s="1" t="s">
        <v>51</v>
      </c>
      <c r="D21" s="1">
        <v>66.850999999999999</v>
      </c>
      <c r="E21" s="1">
        <v>22.3</v>
      </c>
      <c r="F21" s="1">
        <v>0</v>
      </c>
      <c r="G21" s="1">
        <v>0</v>
      </c>
      <c r="H21" s="1">
        <v>0</v>
      </c>
      <c r="I21" s="1">
        <v>7</v>
      </c>
      <c r="J21" s="1">
        <v>2</v>
      </c>
      <c r="K21" s="1">
        <v>9</v>
      </c>
      <c r="L21" s="2">
        <v>0</v>
      </c>
      <c r="M21" s="2">
        <v>0</v>
      </c>
      <c r="N21" s="2">
        <v>0</v>
      </c>
      <c r="O21" s="3">
        <v>6.2149763734508197</v>
      </c>
      <c r="P21" s="3">
        <v>1.7683033022975401</v>
      </c>
      <c r="Q21" s="3">
        <v>8.2292572259840995</v>
      </c>
      <c r="R21" s="1">
        <v>10000</v>
      </c>
      <c r="S21" s="1">
        <v>1.4273306850432201E-4</v>
      </c>
    </row>
    <row r="22" spans="1:19" x14ac:dyDescent="0.25">
      <c r="A22" s="1">
        <v>1168</v>
      </c>
      <c r="B22" s="1" t="str">
        <f>"SRP72"</f>
        <v>SRP72</v>
      </c>
      <c r="C22" s="1" t="s">
        <v>70</v>
      </c>
      <c r="D22" s="1">
        <v>67.879000000000005</v>
      </c>
      <c r="E22" s="1">
        <v>13.8</v>
      </c>
      <c r="F22" s="1">
        <v>0</v>
      </c>
      <c r="G22" s="1">
        <v>0</v>
      </c>
      <c r="H22" s="1">
        <v>0</v>
      </c>
      <c r="I22" s="1">
        <v>3</v>
      </c>
      <c r="J22" s="1">
        <v>7</v>
      </c>
      <c r="K22" s="1">
        <v>7</v>
      </c>
      <c r="L22" s="2">
        <v>0</v>
      </c>
      <c r="M22" s="2">
        <v>0</v>
      </c>
      <c r="N22" s="2">
        <v>0</v>
      </c>
      <c r="O22" s="3">
        <v>2.6635613029074898</v>
      </c>
      <c r="P22" s="3">
        <v>6.1890615580414003</v>
      </c>
      <c r="Q22" s="3">
        <v>6.4005333979876404</v>
      </c>
      <c r="R22" s="1">
        <v>10000</v>
      </c>
      <c r="S22" s="1">
        <v>1.4322988047407801E-4</v>
      </c>
    </row>
    <row r="23" spans="1:19" x14ac:dyDescent="0.25">
      <c r="A23" s="1">
        <v>2498</v>
      </c>
      <c r="B23" s="1" t="str">
        <f>"UBE3A"</f>
        <v>UBE3A</v>
      </c>
      <c r="C23" s="1" t="s">
        <v>58</v>
      </c>
      <c r="D23" s="1">
        <v>97.966999999999999</v>
      </c>
      <c r="E23" s="1">
        <v>21.2</v>
      </c>
      <c r="F23" s="1">
        <v>0</v>
      </c>
      <c r="G23" s="1">
        <v>0</v>
      </c>
      <c r="H23" s="1">
        <v>0</v>
      </c>
      <c r="I23" s="1">
        <v>7</v>
      </c>
      <c r="J23" s="1">
        <v>3</v>
      </c>
      <c r="K23" s="1">
        <v>7</v>
      </c>
      <c r="L23" s="2">
        <v>0</v>
      </c>
      <c r="M23" s="2">
        <v>0</v>
      </c>
      <c r="N23" s="2">
        <v>0</v>
      </c>
      <c r="O23" s="3">
        <v>6.2149763734508197</v>
      </c>
      <c r="P23" s="3">
        <v>2.65245495344631</v>
      </c>
      <c r="Q23" s="3">
        <v>6.4005333979876404</v>
      </c>
      <c r="R23" s="1">
        <v>10000</v>
      </c>
      <c r="S23" s="1">
        <v>1.44768912236784E-4</v>
      </c>
    </row>
    <row r="24" spans="1:19" x14ac:dyDescent="0.25">
      <c r="A24" s="1">
        <v>2333</v>
      </c>
      <c r="B24" s="1" t="str">
        <f>"RPS7"</f>
        <v>RPS7</v>
      </c>
      <c r="C24" s="1" t="s">
        <v>26</v>
      </c>
      <c r="D24" s="1">
        <v>22.126999999999999</v>
      </c>
      <c r="E24" s="1">
        <v>42.3</v>
      </c>
      <c r="F24" s="1">
        <v>0</v>
      </c>
      <c r="G24" s="1">
        <v>0</v>
      </c>
      <c r="H24" s="1">
        <v>0</v>
      </c>
      <c r="I24" s="1">
        <v>4</v>
      </c>
      <c r="J24" s="1">
        <v>6</v>
      </c>
      <c r="K24" s="1">
        <v>6</v>
      </c>
      <c r="L24" s="2">
        <v>0</v>
      </c>
      <c r="M24" s="2">
        <v>0</v>
      </c>
      <c r="N24" s="2">
        <v>0</v>
      </c>
      <c r="O24" s="3">
        <v>3.5514150705433298</v>
      </c>
      <c r="P24" s="3">
        <v>5.3049099068926298</v>
      </c>
      <c r="Q24" s="3">
        <v>5.4861714839894002</v>
      </c>
      <c r="R24" s="1">
        <v>10000</v>
      </c>
      <c r="S24" s="1">
        <v>1.6701322801780099E-4</v>
      </c>
    </row>
    <row r="25" spans="1:19" x14ac:dyDescent="0.25">
      <c r="A25" s="1">
        <v>1928</v>
      </c>
      <c r="B25" s="1" t="str">
        <f>"RPL9"</f>
        <v>RPL9</v>
      </c>
      <c r="C25" s="1" t="s">
        <v>56</v>
      </c>
      <c r="D25" s="1">
        <v>21.863</v>
      </c>
      <c r="E25" s="1">
        <v>40.1</v>
      </c>
      <c r="F25" s="1">
        <v>0</v>
      </c>
      <c r="G25" s="1">
        <v>0</v>
      </c>
      <c r="H25" s="1">
        <v>0</v>
      </c>
      <c r="I25" s="1">
        <v>5</v>
      </c>
      <c r="J25" s="1">
        <v>4</v>
      </c>
      <c r="K25" s="1">
        <v>7</v>
      </c>
      <c r="L25" s="2">
        <v>0</v>
      </c>
      <c r="M25" s="2">
        <v>0</v>
      </c>
      <c r="N25" s="2">
        <v>0</v>
      </c>
      <c r="O25" s="3">
        <v>4.4392688381791601</v>
      </c>
      <c r="P25" s="3">
        <v>3.5366066045950801</v>
      </c>
      <c r="Q25" s="3">
        <v>6.4005333979876404</v>
      </c>
      <c r="R25" s="1">
        <v>10000</v>
      </c>
      <c r="S25" s="1">
        <v>1.7233542837248101E-4</v>
      </c>
    </row>
    <row r="26" spans="1:19" x14ac:dyDescent="0.25">
      <c r="A26" s="1">
        <v>3919</v>
      </c>
      <c r="B26" s="1" t="str">
        <f>"FGFR1OP2"</f>
        <v>FGFR1OP2</v>
      </c>
      <c r="C26" s="1" t="s">
        <v>11</v>
      </c>
      <c r="D26" s="1">
        <v>24.977</v>
      </c>
      <c r="E26" s="1">
        <v>54.4</v>
      </c>
      <c r="F26" s="1">
        <v>0</v>
      </c>
      <c r="G26" s="1">
        <v>0</v>
      </c>
      <c r="H26" s="1">
        <v>0</v>
      </c>
      <c r="I26" s="1">
        <v>5</v>
      </c>
      <c r="J26" s="1">
        <v>7</v>
      </c>
      <c r="K26" s="1">
        <v>4</v>
      </c>
      <c r="L26" s="2">
        <v>0</v>
      </c>
      <c r="M26" s="2">
        <v>0</v>
      </c>
      <c r="N26" s="2">
        <v>0</v>
      </c>
      <c r="O26" s="3">
        <v>4.4392688381791601</v>
      </c>
      <c r="P26" s="3">
        <v>6.1890615580414003</v>
      </c>
      <c r="Q26" s="3">
        <v>3.6574476559929301</v>
      </c>
      <c r="R26" s="1">
        <v>10000</v>
      </c>
      <c r="S26" s="1">
        <v>1.7341307830734401E-4</v>
      </c>
    </row>
    <row r="27" spans="1:19" x14ac:dyDescent="0.25">
      <c r="A27" s="1">
        <v>1993</v>
      </c>
      <c r="B27" s="1" t="str">
        <f>"RPS19"</f>
        <v>RPS19</v>
      </c>
      <c r="C27" s="1" t="s">
        <v>19</v>
      </c>
      <c r="D27" s="1">
        <v>16.059999999999999</v>
      </c>
      <c r="E27" s="1">
        <v>56.6</v>
      </c>
      <c r="F27" s="1">
        <v>0</v>
      </c>
      <c r="G27" s="1">
        <v>0</v>
      </c>
      <c r="H27" s="1">
        <v>0</v>
      </c>
      <c r="I27" s="1">
        <v>4</v>
      </c>
      <c r="J27" s="1">
        <v>10</v>
      </c>
      <c r="K27" s="1">
        <v>3</v>
      </c>
      <c r="L27" s="2">
        <v>0</v>
      </c>
      <c r="M27" s="2">
        <v>0</v>
      </c>
      <c r="N27" s="2">
        <v>0</v>
      </c>
      <c r="O27" s="3">
        <v>3.5514150705433298</v>
      </c>
      <c r="P27" s="3">
        <v>8.8415165114877095</v>
      </c>
      <c r="Q27" s="3">
        <v>2.7430857419947001</v>
      </c>
      <c r="R27" s="1">
        <v>10000</v>
      </c>
      <c r="S27" s="1">
        <v>1.8263922203873E-4</v>
      </c>
    </row>
    <row r="28" spans="1:19" x14ac:dyDescent="0.25">
      <c r="A28" s="1">
        <v>2464</v>
      </c>
      <c r="B28" s="1" t="str">
        <f>"AMPD3"</f>
        <v>AMPD3</v>
      </c>
      <c r="C28" s="1" t="s">
        <v>45</v>
      </c>
      <c r="D28" s="1">
        <v>88.811000000000007</v>
      </c>
      <c r="E28" s="1">
        <v>21.4</v>
      </c>
      <c r="F28" s="1">
        <v>0</v>
      </c>
      <c r="G28" s="1">
        <v>0</v>
      </c>
      <c r="H28" s="1">
        <v>0</v>
      </c>
      <c r="I28" s="1">
        <v>5</v>
      </c>
      <c r="J28" s="1">
        <v>1</v>
      </c>
      <c r="K28" s="1">
        <v>13</v>
      </c>
      <c r="L28" s="2">
        <v>0</v>
      </c>
      <c r="M28" s="2">
        <v>0</v>
      </c>
      <c r="N28" s="2">
        <v>0</v>
      </c>
      <c r="O28" s="3">
        <v>4.4392688381791601</v>
      </c>
      <c r="P28" s="3">
        <v>0.88415165114877103</v>
      </c>
      <c r="Q28" s="3">
        <v>11.886704881977</v>
      </c>
      <c r="R28" s="1">
        <v>10000</v>
      </c>
      <c r="S28" s="1">
        <v>2.0622114833353001E-4</v>
      </c>
    </row>
    <row r="29" spans="1:19" x14ac:dyDescent="0.25">
      <c r="A29" s="1">
        <v>1830</v>
      </c>
      <c r="B29" s="1" t="str">
        <f>"RPL10"</f>
        <v>RPL10</v>
      </c>
      <c r="C29" s="1" t="s">
        <v>34</v>
      </c>
      <c r="D29" s="1">
        <v>24.603999999999999</v>
      </c>
      <c r="E29" s="1">
        <v>40.700000000000003</v>
      </c>
      <c r="F29" s="1">
        <v>0</v>
      </c>
      <c r="G29" s="1">
        <v>0</v>
      </c>
      <c r="H29" s="1">
        <v>0</v>
      </c>
      <c r="I29" s="1">
        <v>5</v>
      </c>
      <c r="J29" s="1">
        <v>5</v>
      </c>
      <c r="K29" s="1">
        <v>5</v>
      </c>
      <c r="L29" s="2">
        <v>0</v>
      </c>
      <c r="M29" s="2">
        <v>0</v>
      </c>
      <c r="N29" s="2">
        <v>0</v>
      </c>
      <c r="O29" s="3">
        <v>4.4392688381791601</v>
      </c>
      <c r="P29" s="3">
        <v>4.4207582557438503</v>
      </c>
      <c r="Q29" s="3">
        <v>4.5718095699911698</v>
      </c>
      <c r="R29" s="1">
        <v>10000</v>
      </c>
      <c r="S29" s="1">
        <v>2.17400290810978E-4</v>
      </c>
    </row>
    <row r="30" spans="1:19" x14ac:dyDescent="0.25">
      <c r="A30" s="1">
        <v>1843</v>
      </c>
      <c r="B30" s="1" t="str">
        <f>"TMOD1"</f>
        <v>TMOD1</v>
      </c>
      <c r="C30" s="1" t="s">
        <v>38</v>
      </c>
      <c r="D30" s="1">
        <v>40.569000000000003</v>
      </c>
      <c r="E30" s="1">
        <v>61</v>
      </c>
      <c r="F30" s="1">
        <v>0</v>
      </c>
      <c r="G30" s="1">
        <v>0</v>
      </c>
      <c r="H30" s="1">
        <v>0</v>
      </c>
      <c r="I30" s="1">
        <v>14</v>
      </c>
      <c r="J30" s="1">
        <v>0</v>
      </c>
      <c r="K30" s="1">
        <v>16</v>
      </c>
      <c r="L30" s="2">
        <v>0</v>
      </c>
      <c r="M30" s="2">
        <v>0</v>
      </c>
      <c r="N30" s="2">
        <v>0</v>
      </c>
      <c r="O30" s="3">
        <v>12.4299527469016</v>
      </c>
      <c r="P30" s="3">
        <v>0</v>
      </c>
      <c r="Q30" s="3">
        <v>14.629790623971701</v>
      </c>
      <c r="R30" s="1">
        <v>10000</v>
      </c>
      <c r="S30" s="1">
        <v>2.4991536613737999E-4</v>
      </c>
    </row>
    <row r="31" spans="1:19" x14ac:dyDescent="0.25">
      <c r="A31" s="1">
        <v>3536</v>
      </c>
      <c r="B31" s="1" t="str">
        <f>"RILP"</f>
        <v>RILP</v>
      </c>
      <c r="C31" s="1" t="s">
        <v>85</v>
      </c>
      <c r="D31" s="1">
        <v>44.2</v>
      </c>
      <c r="E31" s="1">
        <v>16.2</v>
      </c>
      <c r="F31" s="1">
        <v>0</v>
      </c>
      <c r="G31" s="1">
        <v>0</v>
      </c>
      <c r="H31" s="1">
        <v>0</v>
      </c>
      <c r="I31" s="1">
        <v>6</v>
      </c>
      <c r="J31" s="1">
        <v>2</v>
      </c>
      <c r="K31" s="1">
        <v>7</v>
      </c>
      <c r="L31" s="2">
        <v>0</v>
      </c>
      <c r="M31" s="2">
        <v>0</v>
      </c>
      <c r="N31" s="2">
        <v>0</v>
      </c>
      <c r="O31" s="3">
        <v>5.3271226058149903</v>
      </c>
      <c r="P31" s="3">
        <v>1.7683033022975401</v>
      </c>
      <c r="Q31" s="3">
        <v>6.4005333979876404</v>
      </c>
      <c r="R31" s="1">
        <v>10000</v>
      </c>
      <c r="S31" s="1">
        <v>2.9664646446297803E-4</v>
      </c>
    </row>
    <row r="32" spans="1:19" x14ac:dyDescent="0.25">
      <c r="A32" s="1">
        <v>1488</v>
      </c>
      <c r="B32" s="1" t="str">
        <f>"HBQ1"</f>
        <v>HBQ1</v>
      </c>
      <c r="C32" s="1" t="s">
        <v>75</v>
      </c>
      <c r="D32" s="1">
        <v>15.507999999999999</v>
      </c>
      <c r="E32" s="1">
        <v>57.7</v>
      </c>
      <c r="F32" s="1">
        <v>0</v>
      </c>
      <c r="G32" s="1">
        <v>0</v>
      </c>
      <c r="H32" s="1">
        <v>0</v>
      </c>
      <c r="I32" s="1">
        <v>4</v>
      </c>
      <c r="J32" s="1">
        <v>4</v>
      </c>
      <c r="K32" s="1">
        <v>5</v>
      </c>
      <c r="L32" s="2">
        <v>0</v>
      </c>
      <c r="M32" s="2">
        <v>0</v>
      </c>
      <c r="N32" s="2">
        <v>0</v>
      </c>
      <c r="O32" s="3">
        <v>3.5514150705433298</v>
      </c>
      <c r="P32" s="3">
        <v>3.5366066045950801</v>
      </c>
      <c r="Q32" s="3">
        <v>4.5718095699911698</v>
      </c>
      <c r="R32" s="1">
        <v>10000</v>
      </c>
      <c r="S32" s="1">
        <v>4.24733935635879E-4</v>
      </c>
    </row>
    <row r="33" spans="1:19" x14ac:dyDescent="0.25">
      <c r="A33" s="1">
        <v>2062</v>
      </c>
      <c r="B33" s="1" t="str">
        <f>"RPS10"</f>
        <v>RPS10</v>
      </c>
      <c r="C33" s="1" t="s">
        <v>57</v>
      </c>
      <c r="D33" s="1">
        <v>18.898</v>
      </c>
      <c r="E33" s="1">
        <v>33.299999999999997</v>
      </c>
      <c r="F33" s="1">
        <v>0</v>
      </c>
      <c r="G33" s="1">
        <v>0</v>
      </c>
      <c r="H33" s="1">
        <v>0</v>
      </c>
      <c r="I33" s="1">
        <v>4</v>
      </c>
      <c r="J33" s="1">
        <v>5</v>
      </c>
      <c r="K33" s="1">
        <v>4</v>
      </c>
      <c r="L33" s="2">
        <v>0</v>
      </c>
      <c r="M33" s="2">
        <v>0</v>
      </c>
      <c r="N33" s="2">
        <v>0</v>
      </c>
      <c r="O33" s="3">
        <v>3.5514150705433298</v>
      </c>
      <c r="P33" s="3">
        <v>4.4207582557438503</v>
      </c>
      <c r="Q33" s="3">
        <v>3.6574476559929301</v>
      </c>
      <c r="R33" s="1">
        <v>10000</v>
      </c>
      <c r="S33" s="1">
        <v>4.2579803550898401E-4</v>
      </c>
    </row>
    <row r="34" spans="1:19" x14ac:dyDescent="0.25">
      <c r="A34" s="1">
        <v>3308</v>
      </c>
      <c r="B34" s="1" t="str">
        <f>"RAB3IL1"</f>
        <v>RAB3IL1</v>
      </c>
      <c r="C34" s="1" t="s">
        <v>91</v>
      </c>
      <c r="D34" s="1">
        <v>39.790999999999997</v>
      </c>
      <c r="E34" s="1">
        <v>27.8</v>
      </c>
      <c r="F34" s="1">
        <v>0</v>
      </c>
      <c r="G34" s="1">
        <v>0</v>
      </c>
      <c r="H34" s="1">
        <v>0</v>
      </c>
      <c r="I34" s="1">
        <v>5</v>
      </c>
      <c r="J34" s="1">
        <v>1</v>
      </c>
      <c r="K34" s="1">
        <v>9</v>
      </c>
      <c r="L34" s="2">
        <v>0</v>
      </c>
      <c r="M34" s="2">
        <v>0</v>
      </c>
      <c r="N34" s="2">
        <v>0</v>
      </c>
      <c r="O34" s="3">
        <v>4.4392688381791601</v>
      </c>
      <c r="P34" s="3">
        <v>0.88415165114877103</v>
      </c>
      <c r="Q34" s="3">
        <v>8.2292572259840995</v>
      </c>
      <c r="R34" s="1">
        <v>10000</v>
      </c>
      <c r="S34" s="1">
        <v>4.33680413313426E-4</v>
      </c>
    </row>
    <row r="35" spans="1:19" x14ac:dyDescent="0.25">
      <c r="A35" s="1">
        <v>60</v>
      </c>
      <c r="B35" s="1" t="str">
        <f>"RPL23A"</f>
        <v>RPL23A</v>
      </c>
      <c r="C35" s="1" t="s">
        <v>60</v>
      </c>
      <c r="D35" s="1">
        <v>17.695</v>
      </c>
      <c r="E35" s="1">
        <v>34.6</v>
      </c>
      <c r="F35" s="1">
        <v>0</v>
      </c>
      <c r="G35" s="1">
        <v>0</v>
      </c>
      <c r="H35" s="1">
        <v>0</v>
      </c>
      <c r="I35" s="1">
        <v>5</v>
      </c>
      <c r="J35" s="1">
        <v>3</v>
      </c>
      <c r="K35" s="1">
        <v>5</v>
      </c>
      <c r="L35" s="2">
        <v>0</v>
      </c>
      <c r="M35" s="2">
        <v>0</v>
      </c>
      <c r="N35" s="2">
        <v>0</v>
      </c>
      <c r="O35" s="3">
        <v>4.4392688381791601</v>
      </c>
      <c r="P35" s="3">
        <v>2.65245495344631</v>
      </c>
      <c r="Q35" s="3">
        <v>4.5718095699911698</v>
      </c>
      <c r="R35" s="1">
        <v>10000</v>
      </c>
      <c r="S35" s="1">
        <v>4.4779544415404798E-4</v>
      </c>
    </row>
    <row r="36" spans="1:19" x14ac:dyDescent="0.25">
      <c r="A36" s="1">
        <v>4084</v>
      </c>
      <c r="B36" s="1" t="str">
        <f>"HECTD1"</f>
        <v>HECTD1</v>
      </c>
      <c r="C36" s="1" t="s">
        <v>99</v>
      </c>
      <c r="D36" s="1">
        <v>289.38</v>
      </c>
      <c r="E36" s="1">
        <v>3.3</v>
      </c>
      <c r="F36" s="1">
        <v>0</v>
      </c>
      <c r="G36" s="1">
        <v>0</v>
      </c>
      <c r="H36" s="1">
        <v>0</v>
      </c>
      <c r="I36" s="1">
        <v>3</v>
      </c>
      <c r="J36" s="1">
        <v>3</v>
      </c>
      <c r="K36" s="1">
        <v>7</v>
      </c>
      <c r="L36" s="2">
        <v>0</v>
      </c>
      <c r="M36" s="2">
        <v>0</v>
      </c>
      <c r="N36" s="2">
        <v>0</v>
      </c>
      <c r="O36" s="3">
        <v>2.6635613029074898</v>
      </c>
      <c r="P36" s="3">
        <v>2.65245495344631</v>
      </c>
      <c r="Q36" s="3">
        <v>6.4005333979876404</v>
      </c>
      <c r="R36" s="1">
        <v>10000</v>
      </c>
      <c r="S36" s="1">
        <v>5.1880105018354498E-4</v>
      </c>
    </row>
    <row r="37" spans="1:19" x14ac:dyDescent="0.25">
      <c r="A37" s="1">
        <v>1000</v>
      </c>
      <c r="B37" s="1" t="str">
        <f>"CLIC2"</f>
        <v>CLIC2</v>
      </c>
      <c r="C37" s="1" t="s">
        <v>95</v>
      </c>
      <c r="D37" s="1">
        <v>28.356000000000002</v>
      </c>
      <c r="E37" s="1">
        <v>54.3</v>
      </c>
      <c r="F37" s="1">
        <v>0</v>
      </c>
      <c r="G37" s="1">
        <v>0</v>
      </c>
      <c r="H37" s="1">
        <v>0</v>
      </c>
      <c r="I37" s="1">
        <v>8</v>
      </c>
      <c r="J37" s="1">
        <v>1</v>
      </c>
      <c r="K37" s="1">
        <v>5</v>
      </c>
      <c r="L37" s="2">
        <v>0</v>
      </c>
      <c r="M37" s="2">
        <v>0</v>
      </c>
      <c r="N37" s="2">
        <v>0</v>
      </c>
      <c r="O37" s="3">
        <v>7.1028301410866499</v>
      </c>
      <c r="P37" s="3">
        <v>0.88415165114877103</v>
      </c>
      <c r="Q37" s="3">
        <v>4.5718095699911698</v>
      </c>
      <c r="R37" s="1">
        <v>10000</v>
      </c>
      <c r="S37" s="1">
        <v>5.4907009864068896E-4</v>
      </c>
    </row>
    <row r="38" spans="1:19" x14ac:dyDescent="0.25">
      <c r="A38" s="1">
        <v>2348</v>
      </c>
      <c r="B38" s="1" t="str">
        <f>"RPS11"</f>
        <v>RPS11</v>
      </c>
      <c r="C38" s="1" t="s">
        <v>27</v>
      </c>
      <c r="D38" s="1">
        <v>18.431000000000001</v>
      </c>
      <c r="E38" s="1">
        <v>57</v>
      </c>
      <c r="F38" s="1">
        <v>0</v>
      </c>
      <c r="G38" s="1">
        <v>0</v>
      </c>
      <c r="H38" s="1">
        <v>0</v>
      </c>
      <c r="I38" s="1">
        <v>4</v>
      </c>
      <c r="J38" s="1">
        <v>2</v>
      </c>
      <c r="K38" s="1">
        <v>7</v>
      </c>
      <c r="L38" s="2">
        <v>0</v>
      </c>
      <c r="M38" s="2">
        <v>0</v>
      </c>
      <c r="N38" s="2">
        <v>0</v>
      </c>
      <c r="O38" s="3">
        <v>3.5514150705433298</v>
      </c>
      <c r="P38" s="3">
        <v>1.7683033022975401</v>
      </c>
      <c r="Q38" s="3">
        <v>6.4005333979876404</v>
      </c>
      <c r="R38" s="1">
        <v>10000</v>
      </c>
      <c r="S38" s="1">
        <v>5.5734559883530502E-4</v>
      </c>
    </row>
    <row r="39" spans="1:19" x14ac:dyDescent="0.25">
      <c r="A39" s="1">
        <v>893</v>
      </c>
      <c r="B39" s="1" t="str">
        <f>"RPL18A"</f>
        <v>RPL18A</v>
      </c>
      <c r="C39" s="1" t="s">
        <v>41</v>
      </c>
      <c r="D39" s="1">
        <v>17.477</v>
      </c>
      <c r="E39" s="1">
        <v>59.2</v>
      </c>
      <c r="F39" s="1">
        <v>0</v>
      </c>
      <c r="G39" s="1">
        <v>0</v>
      </c>
      <c r="H39" s="1">
        <v>0</v>
      </c>
      <c r="I39" s="1">
        <v>4</v>
      </c>
      <c r="J39" s="1">
        <v>7</v>
      </c>
      <c r="K39" s="1">
        <v>2</v>
      </c>
      <c r="L39" s="2">
        <v>0</v>
      </c>
      <c r="M39" s="2">
        <v>0</v>
      </c>
      <c r="N39" s="2">
        <v>0</v>
      </c>
      <c r="O39" s="3">
        <v>3.5514150705433298</v>
      </c>
      <c r="P39" s="3">
        <v>6.1890615580414003</v>
      </c>
      <c r="Q39" s="3">
        <v>1.8287238279964699</v>
      </c>
      <c r="R39" s="1">
        <v>10000</v>
      </c>
      <c r="S39" s="1">
        <v>5.6487042205354996E-4</v>
      </c>
    </row>
    <row r="40" spans="1:19" x14ac:dyDescent="0.25">
      <c r="A40" s="1">
        <v>3263</v>
      </c>
      <c r="B40" s="1" t="str">
        <f>"SERBP1"</f>
        <v>SERBP1</v>
      </c>
      <c r="C40" s="1" t="s">
        <v>84</v>
      </c>
      <c r="D40" s="1">
        <v>42.426000000000002</v>
      </c>
      <c r="E40" s="1">
        <v>16.3</v>
      </c>
      <c r="F40" s="1">
        <v>0</v>
      </c>
      <c r="G40" s="1">
        <v>0</v>
      </c>
      <c r="H40" s="1">
        <v>0</v>
      </c>
      <c r="I40" s="1">
        <v>3</v>
      </c>
      <c r="J40" s="1">
        <v>5</v>
      </c>
      <c r="K40" s="1">
        <v>4</v>
      </c>
      <c r="L40" s="2">
        <v>0</v>
      </c>
      <c r="M40" s="2">
        <v>0</v>
      </c>
      <c r="N40" s="2">
        <v>0</v>
      </c>
      <c r="O40" s="3">
        <v>2.6635613029074898</v>
      </c>
      <c r="P40" s="3">
        <v>4.4207582557438503</v>
      </c>
      <c r="Q40" s="3">
        <v>3.6574476559929301</v>
      </c>
      <c r="R40" s="1">
        <v>10000</v>
      </c>
      <c r="S40" s="1">
        <v>6.2535859513068801E-4</v>
      </c>
    </row>
    <row r="41" spans="1:19" x14ac:dyDescent="0.25">
      <c r="A41" s="1">
        <v>2460</v>
      </c>
      <c r="B41" s="1" t="str">
        <f>"HNRNPU"</f>
        <v>HNRNPU</v>
      </c>
      <c r="C41" s="1" t="s">
        <v>7</v>
      </c>
      <c r="D41" s="1">
        <v>88.978999999999999</v>
      </c>
      <c r="E41" s="1">
        <v>31.9</v>
      </c>
      <c r="F41" s="1">
        <v>0</v>
      </c>
      <c r="G41" s="1">
        <v>0</v>
      </c>
      <c r="H41" s="1">
        <v>0</v>
      </c>
      <c r="I41" s="1">
        <v>0</v>
      </c>
      <c r="J41" s="1">
        <v>6</v>
      </c>
      <c r="K41" s="1">
        <v>21</v>
      </c>
      <c r="L41" s="2">
        <v>0</v>
      </c>
      <c r="M41" s="2">
        <v>0</v>
      </c>
      <c r="N41" s="2">
        <v>0</v>
      </c>
      <c r="O41" s="3">
        <v>0</v>
      </c>
      <c r="P41" s="3">
        <v>5.3049099068926298</v>
      </c>
      <c r="Q41" s="3">
        <v>19.2016001939629</v>
      </c>
      <c r="R41" s="1">
        <v>10000</v>
      </c>
      <c r="S41" s="1">
        <v>6.3743209282318496E-4</v>
      </c>
    </row>
    <row r="42" spans="1:19" x14ac:dyDescent="0.25">
      <c r="A42" s="1">
        <v>1612</v>
      </c>
      <c r="B42" s="1" t="str">
        <f>"HCLS1"</f>
        <v>HCLS1</v>
      </c>
      <c r="C42" s="1" t="s">
        <v>55</v>
      </c>
      <c r="D42" s="1">
        <v>54.012999999999998</v>
      </c>
      <c r="E42" s="1">
        <v>22</v>
      </c>
      <c r="F42" s="1">
        <v>0</v>
      </c>
      <c r="G42" s="1">
        <v>0</v>
      </c>
      <c r="H42" s="1">
        <v>0</v>
      </c>
      <c r="I42" s="1">
        <v>2</v>
      </c>
      <c r="J42" s="1">
        <v>6</v>
      </c>
      <c r="K42" s="1">
        <v>4</v>
      </c>
      <c r="L42" s="2">
        <v>0</v>
      </c>
      <c r="M42" s="2">
        <v>0</v>
      </c>
      <c r="N42" s="2">
        <v>0</v>
      </c>
      <c r="O42" s="3">
        <v>1.77570753527166</v>
      </c>
      <c r="P42" s="3">
        <v>5.3049099068926298</v>
      </c>
      <c r="Q42" s="3">
        <v>3.6574476559929301</v>
      </c>
      <c r="R42" s="1">
        <v>10000</v>
      </c>
      <c r="S42" s="1">
        <v>7.2833516027964696E-4</v>
      </c>
    </row>
    <row r="43" spans="1:19" x14ac:dyDescent="0.25">
      <c r="A43" s="1">
        <v>1400</v>
      </c>
      <c r="B43" s="1" t="str">
        <f>"RPLP2"</f>
        <v>RPLP2</v>
      </c>
      <c r="C43" s="1" t="s">
        <v>62</v>
      </c>
      <c r="D43" s="1">
        <v>11.664999999999999</v>
      </c>
      <c r="E43" s="1">
        <v>75.7</v>
      </c>
      <c r="F43" s="1">
        <v>0</v>
      </c>
      <c r="G43" s="1">
        <v>0</v>
      </c>
      <c r="H43" s="1">
        <v>0</v>
      </c>
      <c r="I43" s="1">
        <v>2</v>
      </c>
      <c r="J43" s="1">
        <v>6</v>
      </c>
      <c r="K43" s="1">
        <v>4</v>
      </c>
      <c r="L43" s="2">
        <v>0</v>
      </c>
      <c r="M43" s="2">
        <v>0</v>
      </c>
      <c r="N43" s="2">
        <v>0</v>
      </c>
      <c r="O43" s="3">
        <v>1.77570753527166</v>
      </c>
      <c r="P43" s="3">
        <v>5.3049099068926298</v>
      </c>
      <c r="Q43" s="3">
        <v>3.6574476559929301</v>
      </c>
      <c r="R43" s="1">
        <v>10000</v>
      </c>
      <c r="S43" s="1">
        <v>7.2833516031286095E-4</v>
      </c>
    </row>
    <row r="44" spans="1:19" x14ac:dyDescent="0.25">
      <c r="A44" s="1">
        <v>399</v>
      </c>
      <c r="B44" s="1" t="str">
        <f>"SKP1"</f>
        <v>SKP1</v>
      </c>
      <c r="C44" s="1" t="s">
        <v>24</v>
      </c>
      <c r="D44" s="1">
        <v>18.658000000000001</v>
      </c>
      <c r="E44" s="1">
        <v>50.9</v>
      </c>
      <c r="F44" s="1">
        <v>0</v>
      </c>
      <c r="G44" s="1">
        <v>0</v>
      </c>
      <c r="H44" s="1">
        <v>0</v>
      </c>
      <c r="I44" s="1">
        <v>4</v>
      </c>
      <c r="J44" s="1">
        <v>2</v>
      </c>
      <c r="K44" s="1">
        <v>6</v>
      </c>
      <c r="L44" s="2">
        <v>0</v>
      </c>
      <c r="M44" s="2">
        <v>0</v>
      </c>
      <c r="N44" s="2">
        <v>0</v>
      </c>
      <c r="O44" s="3">
        <v>3.5514150705433298</v>
      </c>
      <c r="P44" s="3">
        <v>1.7683033022975401</v>
      </c>
      <c r="Q44" s="3">
        <v>5.4861714839894002</v>
      </c>
      <c r="R44" s="1">
        <v>10000</v>
      </c>
      <c r="S44" s="1">
        <v>7.3095303079251503E-4</v>
      </c>
    </row>
    <row r="45" spans="1:19" x14ac:dyDescent="0.25">
      <c r="A45" s="1">
        <v>1699</v>
      </c>
      <c r="B45" s="1" t="str">
        <f>"RPL17"</f>
        <v>RPL17</v>
      </c>
      <c r="C45" s="1" t="s">
        <v>68</v>
      </c>
      <c r="D45" s="1">
        <v>21.396999999999998</v>
      </c>
      <c r="E45" s="1">
        <v>42.4</v>
      </c>
      <c r="F45" s="1">
        <v>0</v>
      </c>
      <c r="G45" s="1">
        <v>0</v>
      </c>
      <c r="H45" s="1">
        <v>0</v>
      </c>
      <c r="I45" s="1">
        <v>4</v>
      </c>
      <c r="J45" s="1">
        <v>2</v>
      </c>
      <c r="K45" s="1">
        <v>6</v>
      </c>
      <c r="L45" s="2">
        <v>0</v>
      </c>
      <c r="M45" s="2">
        <v>0</v>
      </c>
      <c r="N45" s="2">
        <v>0</v>
      </c>
      <c r="O45" s="3">
        <v>3.5514150705433298</v>
      </c>
      <c r="P45" s="3">
        <v>1.7683033022975401</v>
      </c>
      <c r="Q45" s="3">
        <v>5.4861714839894002</v>
      </c>
      <c r="R45" s="1">
        <v>10000</v>
      </c>
      <c r="S45" s="1">
        <v>7.3095303079251503E-4</v>
      </c>
    </row>
    <row r="46" spans="1:19" x14ac:dyDescent="0.25">
      <c r="A46" s="1">
        <v>1703</v>
      </c>
      <c r="B46" s="1" t="str">
        <f>"NCL"</f>
        <v>NCL</v>
      </c>
      <c r="C46" s="1" t="s">
        <v>8</v>
      </c>
      <c r="D46" s="1">
        <v>76.613</v>
      </c>
      <c r="E46" s="1">
        <v>23.1</v>
      </c>
      <c r="F46" s="1">
        <v>0</v>
      </c>
      <c r="G46" s="1">
        <v>0</v>
      </c>
      <c r="H46" s="1">
        <v>0</v>
      </c>
      <c r="I46" s="1">
        <v>0</v>
      </c>
      <c r="J46" s="1">
        <v>13</v>
      </c>
      <c r="K46" s="1">
        <v>9</v>
      </c>
      <c r="L46" s="2">
        <v>0</v>
      </c>
      <c r="M46" s="2">
        <v>0</v>
      </c>
      <c r="N46" s="2">
        <v>0</v>
      </c>
      <c r="O46" s="3">
        <v>0</v>
      </c>
      <c r="P46" s="3">
        <v>11.493971464934001</v>
      </c>
      <c r="Q46" s="3">
        <v>8.2292572259840995</v>
      </c>
      <c r="R46" s="1">
        <v>10000</v>
      </c>
      <c r="S46" s="1">
        <v>7.9398254918107804E-4</v>
      </c>
    </row>
    <row r="47" spans="1:19" x14ac:dyDescent="0.25">
      <c r="A47" s="1">
        <v>2019</v>
      </c>
      <c r="B47" s="1" t="str">
        <f>"AKR1C3"</f>
        <v>AKR1C3</v>
      </c>
      <c r="C47" s="1" t="s">
        <v>48</v>
      </c>
      <c r="D47" s="1">
        <v>36.853000000000002</v>
      </c>
      <c r="E47" s="1">
        <v>50.2</v>
      </c>
      <c r="F47" s="1">
        <v>0</v>
      </c>
      <c r="G47" s="1">
        <v>0</v>
      </c>
      <c r="H47" s="1">
        <v>0</v>
      </c>
      <c r="I47" s="1">
        <v>18</v>
      </c>
      <c r="J47" s="1">
        <v>0</v>
      </c>
      <c r="K47" s="1">
        <v>6</v>
      </c>
      <c r="L47" s="2">
        <v>0</v>
      </c>
      <c r="M47" s="2">
        <v>0</v>
      </c>
      <c r="N47" s="2">
        <v>0</v>
      </c>
      <c r="O47" s="3">
        <v>15.981367817444999</v>
      </c>
      <c r="P47" s="3">
        <v>0</v>
      </c>
      <c r="Q47" s="3">
        <v>5.4861714839894002</v>
      </c>
      <c r="R47" s="1">
        <v>10000</v>
      </c>
      <c r="S47" s="1">
        <v>8.8645919536460495E-4</v>
      </c>
    </row>
    <row r="48" spans="1:19" x14ac:dyDescent="0.25">
      <c r="A48" s="1">
        <v>4089</v>
      </c>
      <c r="B48" s="1" t="str">
        <f>"UBQLN1"</f>
        <v>UBQLN1</v>
      </c>
      <c r="C48" s="1" t="s">
        <v>72</v>
      </c>
      <c r="D48" s="1">
        <v>59.219000000000001</v>
      </c>
      <c r="E48" s="1">
        <v>13.2</v>
      </c>
      <c r="F48" s="1">
        <v>0</v>
      </c>
      <c r="G48" s="1">
        <v>0</v>
      </c>
      <c r="H48" s="1">
        <v>0</v>
      </c>
      <c r="I48" s="1">
        <v>5</v>
      </c>
      <c r="J48" s="1">
        <v>1</v>
      </c>
      <c r="K48" s="1">
        <v>6</v>
      </c>
      <c r="L48" s="2">
        <v>0</v>
      </c>
      <c r="M48" s="2">
        <v>0</v>
      </c>
      <c r="N48" s="2">
        <v>0</v>
      </c>
      <c r="O48" s="3">
        <v>4.4392688381791601</v>
      </c>
      <c r="P48" s="3">
        <v>0.88415165114877103</v>
      </c>
      <c r="Q48" s="3">
        <v>5.4861714839894002</v>
      </c>
      <c r="R48" s="1">
        <v>10000</v>
      </c>
      <c r="S48" s="1">
        <v>9.1111490045550701E-4</v>
      </c>
    </row>
    <row r="49" spans="1:19" x14ac:dyDescent="0.25">
      <c r="A49" s="1">
        <v>2314</v>
      </c>
      <c r="B49" s="1" t="str">
        <f>"RPL27"</f>
        <v>RPL27</v>
      </c>
      <c r="C49" s="1" t="s">
        <v>79</v>
      </c>
      <c r="D49" s="1">
        <v>15.798</v>
      </c>
      <c r="E49" s="1">
        <v>48.5</v>
      </c>
      <c r="F49" s="1">
        <v>0</v>
      </c>
      <c r="G49" s="1">
        <v>0</v>
      </c>
      <c r="H49" s="1">
        <v>0</v>
      </c>
      <c r="I49" s="1">
        <v>3</v>
      </c>
      <c r="J49" s="1">
        <v>3</v>
      </c>
      <c r="K49" s="1">
        <v>5</v>
      </c>
      <c r="L49" s="2">
        <v>0</v>
      </c>
      <c r="M49" s="2">
        <v>0</v>
      </c>
      <c r="N49" s="2">
        <v>0</v>
      </c>
      <c r="O49" s="3">
        <v>2.6635613029074898</v>
      </c>
      <c r="P49" s="3">
        <v>2.65245495344631</v>
      </c>
      <c r="Q49" s="3">
        <v>4.5718095699911698</v>
      </c>
      <c r="R49" s="1">
        <v>10000</v>
      </c>
      <c r="S49" s="1">
        <v>9.2078635191837198E-4</v>
      </c>
    </row>
    <row r="50" spans="1:19" x14ac:dyDescent="0.25">
      <c r="A50" s="1">
        <v>544</v>
      </c>
      <c r="B50" s="1" t="str">
        <f>"RPS2"</f>
        <v>RPS2</v>
      </c>
      <c r="C50" s="1" t="s">
        <v>61</v>
      </c>
      <c r="D50" s="1">
        <v>25.210999999999999</v>
      </c>
      <c r="E50" s="1">
        <v>34</v>
      </c>
      <c r="F50" s="1">
        <v>0</v>
      </c>
      <c r="G50" s="1">
        <v>0</v>
      </c>
      <c r="H50" s="1">
        <v>0</v>
      </c>
      <c r="I50" s="1">
        <v>5</v>
      </c>
      <c r="J50" s="1">
        <v>6</v>
      </c>
      <c r="K50" s="1">
        <v>1</v>
      </c>
      <c r="L50" s="2">
        <v>0</v>
      </c>
      <c r="M50" s="2">
        <v>0</v>
      </c>
      <c r="N50" s="2">
        <v>0</v>
      </c>
      <c r="O50" s="3">
        <v>4.4392688381791601</v>
      </c>
      <c r="P50" s="3">
        <v>5.3049099068926298</v>
      </c>
      <c r="Q50" s="3">
        <v>0.91436191399823397</v>
      </c>
      <c r="R50" s="1">
        <v>10000</v>
      </c>
      <c r="S50" s="1">
        <v>9.2680661372145903E-4</v>
      </c>
    </row>
    <row r="51" spans="1:19" x14ac:dyDescent="0.25">
      <c r="A51" s="1">
        <v>684</v>
      </c>
      <c r="B51" s="1" t="str">
        <f>"RPL21"</f>
        <v>RPL21</v>
      </c>
      <c r="C51" s="1" t="s">
        <v>67</v>
      </c>
      <c r="D51" s="1">
        <v>9.8864000000000001</v>
      </c>
      <c r="E51" s="1">
        <v>40.200000000000003</v>
      </c>
      <c r="F51" s="1">
        <v>0</v>
      </c>
      <c r="G51" s="1">
        <v>0</v>
      </c>
      <c r="H51" s="1">
        <v>0</v>
      </c>
      <c r="I51" s="1">
        <v>5</v>
      </c>
      <c r="J51" s="1">
        <v>3</v>
      </c>
      <c r="K51" s="1">
        <v>3</v>
      </c>
      <c r="L51" s="2">
        <v>0</v>
      </c>
      <c r="M51" s="2">
        <v>0</v>
      </c>
      <c r="N51" s="2">
        <v>0</v>
      </c>
      <c r="O51" s="3">
        <v>4.4392688381791601</v>
      </c>
      <c r="P51" s="3">
        <v>2.65245495344631</v>
      </c>
      <c r="Q51" s="3">
        <v>2.7430857419947001</v>
      </c>
      <c r="R51" s="1">
        <v>10000</v>
      </c>
      <c r="S51" s="1">
        <v>9.3204004921080695E-4</v>
      </c>
    </row>
    <row r="52" spans="1:19" x14ac:dyDescent="0.25">
      <c r="A52" s="1">
        <v>2380</v>
      </c>
      <c r="B52" s="1" t="str">
        <f>"RPL11"</f>
        <v>RPL11</v>
      </c>
      <c r="C52" s="1" t="s">
        <v>25</v>
      </c>
      <c r="D52" s="1">
        <v>20.251999999999999</v>
      </c>
      <c r="E52" s="1">
        <v>21.3</v>
      </c>
      <c r="F52" s="1">
        <v>0</v>
      </c>
      <c r="G52" s="1">
        <v>0</v>
      </c>
      <c r="H52" s="1">
        <v>0</v>
      </c>
      <c r="I52" s="1">
        <v>4</v>
      </c>
      <c r="J52" s="1">
        <v>5</v>
      </c>
      <c r="K52" s="1">
        <v>2</v>
      </c>
      <c r="L52" s="2">
        <v>0</v>
      </c>
      <c r="M52" s="2">
        <v>0</v>
      </c>
      <c r="N52" s="2">
        <v>0</v>
      </c>
      <c r="O52" s="3">
        <v>3.5514150705433298</v>
      </c>
      <c r="P52" s="3">
        <v>4.4207582557438503</v>
      </c>
      <c r="Q52" s="3">
        <v>1.8287238279964699</v>
      </c>
      <c r="R52" s="1">
        <v>10000</v>
      </c>
      <c r="S52" s="1">
        <v>9.9924400300731211E-4</v>
      </c>
    </row>
    <row r="53" spans="1:19" x14ac:dyDescent="0.25">
      <c r="A53" s="1">
        <v>3959</v>
      </c>
      <c r="B53" s="1" t="str">
        <f>"AHSP"</f>
        <v>AHSP</v>
      </c>
      <c r="C53" s="1" t="s">
        <v>71</v>
      </c>
      <c r="D53" s="1">
        <v>11.84</v>
      </c>
      <c r="E53" s="1">
        <v>40.200000000000003</v>
      </c>
      <c r="F53" s="1">
        <v>0</v>
      </c>
      <c r="G53" s="1">
        <v>0</v>
      </c>
      <c r="H53" s="1">
        <v>0</v>
      </c>
      <c r="I53" s="1">
        <v>3</v>
      </c>
      <c r="J53" s="1">
        <v>8</v>
      </c>
      <c r="K53" s="1">
        <v>1</v>
      </c>
      <c r="L53" s="2">
        <v>0</v>
      </c>
      <c r="M53" s="2">
        <v>0</v>
      </c>
      <c r="N53" s="2">
        <v>0</v>
      </c>
      <c r="O53" s="3">
        <v>2.6635613029074898</v>
      </c>
      <c r="P53" s="3">
        <v>7.07321320919017</v>
      </c>
      <c r="Q53" s="3">
        <v>0.91436191399823397</v>
      </c>
      <c r="R53" s="1">
        <v>10000</v>
      </c>
      <c r="S53" s="1">
        <v>1.14092108364869E-3</v>
      </c>
    </row>
    <row r="54" spans="1:19" x14ac:dyDescent="0.25">
      <c r="A54" s="1">
        <v>108</v>
      </c>
      <c r="B54" s="1" t="str">
        <f>"MRE11A"</f>
        <v>MRE11A</v>
      </c>
      <c r="C54" s="1" t="s">
        <v>105</v>
      </c>
      <c r="D54" s="1">
        <v>77.641000000000005</v>
      </c>
      <c r="E54" s="1">
        <v>14</v>
      </c>
      <c r="F54" s="1">
        <v>0</v>
      </c>
      <c r="G54" s="1">
        <v>0</v>
      </c>
      <c r="H54" s="1">
        <v>0</v>
      </c>
      <c r="I54" s="1">
        <v>6</v>
      </c>
      <c r="J54" s="1">
        <v>1</v>
      </c>
      <c r="K54" s="1">
        <v>4</v>
      </c>
      <c r="L54" s="2">
        <v>0</v>
      </c>
      <c r="M54" s="2">
        <v>0</v>
      </c>
      <c r="N54" s="2">
        <v>0</v>
      </c>
      <c r="O54" s="3">
        <v>5.3271226058149903</v>
      </c>
      <c r="P54" s="3">
        <v>0.88415165114877103</v>
      </c>
      <c r="Q54" s="3">
        <v>3.6574476559929301</v>
      </c>
      <c r="R54" s="1">
        <v>10000</v>
      </c>
      <c r="S54" s="1">
        <v>1.2896566555495299E-3</v>
      </c>
    </row>
    <row r="55" spans="1:19" x14ac:dyDescent="0.25">
      <c r="A55" s="1">
        <v>1327</v>
      </c>
      <c r="B55" s="1" t="str">
        <f>"GYPA"</f>
        <v>GYPA</v>
      </c>
      <c r="C55" s="1" t="s">
        <v>54</v>
      </c>
      <c r="D55" s="1">
        <v>13</v>
      </c>
      <c r="E55" s="1">
        <v>36.799999999999997</v>
      </c>
      <c r="F55" s="1">
        <v>0</v>
      </c>
      <c r="G55" s="1">
        <v>0</v>
      </c>
      <c r="H55" s="1">
        <v>0</v>
      </c>
      <c r="I55" s="1">
        <v>9</v>
      </c>
      <c r="J55" s="1">
        <v>0</v>
      </c>
      <c r="K55" s="1">
        <v>9</v>
      </c>
      <c r="L55" s="2">
        <v>0</v>
      </c>
      <c r="M55" s="2">
        <v>0</v>
      </c>
      <c r="N55" s="2">
        <v>0</v>
      </c>
      <c r="O55" s="3">
        <v>7.9906839087224801</v>
      </c>
      <c r="P55" s="3">
        <v>0</v>
      </c>
      <c r="Q55" s="3">
        <v>8.2292572259840995</v>
      </c>
      <c r="R55" s="1">
        <v>10000</v>
      </c>
      <c r="S55" s="1">
        <v>1.5581799362542001E-3</v>
      </c>
    </row>
    <row r="56" spans="1:19" x14ac:dyDescent="0.25">
      <c r="A56" s="1">
        <v>3647</v>
      </c>
      <c r="B56" s="1" t="str">
        <f>"PI4K2A"</f>
        <v>PI4K2A</v>
      </c>
      <c r="C56" s="1" t="s">
        <v>98</v>
      </c>
      <c r="D56" s="1">
        <v>54.021999999999998</v>
      </c>
      <c r="E56" s="1">
        <v>15.7</v>
      </c>
      <c r="F56" s="1">
        <v>0</v>
      </c>
      <c r="G56" s="1">
        <v>0</v>
      </c>
      <c r="H56" s="1">
        <v>0</v>
      </c>
      <c r="I56" s="1">
        <v>4</v>
      </c>
      <c r="J56" s="1">
        <v>1</v>
      </c>
      <c r="K56" s="1">
        <v>5</v>
      </c>
      <c r="L56" s="2">
        <v>0</v>
      </c>
      <c r="M56" s="2">
        <v>0</v>
      </c>
      <c r="N56" s="2">
        <v>0</v>
      </c>
      <c r="O56" s="3">
        <v>3.5514150705433298</v>
      </c>
      <c r="P56" s="3">
        <v>0.88415165114877103</v>
      </c>
      <c r="Q56" s="3">
        <v>4.5718095699911698</v>
      </c>
      <c r="R56" s="1">
        <v>10000</v>
      </c>
      <c r="S56" s="1">
        <v>1.73225431853798E-3</v>
      </c>
    </row>
    <row r="57" spans="1:19" x14ac:dyDescent="0.25">
      <c r="A57" s="1">
        <v>2444</v>
      </c>
      <c r="B57" s="1" t="str">
        <f>"RBM3"</f>
        <v>RBM3</v>
      </c>
      <c r="C57" s="1" t="s">
        <v>82</v>
      </c>
      <c r="D57" s="1">
        <v>17.170000000000002</v>
      </c>
      <c r="E57" s="1">
        <v>35</v>
      </c>
      <c r="F57" s="1">
        <v>0</v>
      </c>
      <c r="G57" s="1">
        <v>0</v>
      </c>
      <c r="H57" s="1">
        <v>0</v>
      </c>
      <c r="I57" s="1">
        <v>2</v>
      </c>
      <c r="J57" s="1">
        <v>4</v>
      </c>
      <c r="K57" s="1">
        <v>3</v>
      </c>
      <c r="L57" s="2">
        <v>0</v>
      </c>
      <c r="M57" s="2">
        <v>0</v>
      </c>
      <c r="N57" s="2">
        <v>0</v>
      </c>
      <c r="O57" s="3">
        <v>1.77570753527166</v>
      </c>
      <c r="P57" s="3">
        <v>3.5366066045950801</v>
      </c>
      <c r="Q57" s="3">
        <v>2.7430857419947001</v>
      </c>
      <c r="R57" s="1">
        <v>10000</v>
      </c>
      <c r="S57" s="1">
        <v>2.0562837901863698E-3</v>
      </c>
    </row>
    <row r="58" spans="1:19" x14ac:dyDescent="0.25">
      <c r="A58" s="1">
        <v>4104</v>
      </c>
      <c r="B58" s="1" t="str">
        <f>"COG5"</f>
        <v>COG5</v>
      </c>
      <c r="C58" s="1" t="s">
        <v>86</v>
      </c>
      <c r="D58" s="1">
        <v>90.808000000000007</v>
      </c>
      <c r="E58" s="1">
        <v>9.1</v>
      </c>
      <c r="F58" s="1">
        <v>0</v>
      </c>
      <c r="G58" s="1">
        <v>0</v>
      </c>
      <c r="H58" s="1">
        <v>0</v>
      </c>
      <c r="I58" s="1">
        <v>4</v>
      </c>
      <c r="J58" s="1">
        <v>2</v>
      </c>
      <c r="K58" s="1">
        <v>3</v>
      </c>
      <c r="L58" s="2">
        <v>0</v>
      </c>
      <c r="M58" s="2">
        <v>0</v>
      </c>
      <c r="N58" s="2">
        <v>0</v>
      </c>
      <c r="O58" s="3">
        <v>3.5514150705433298</v>
      </c>
      <c r="P58" s="3">
        <v>1.7683033022975401</v>
      </c>
      <c r="Q58" s="3">
        <v>2.7430857419947001</v>
      </c>
      <c r="R58" s="1">
        <v>10000</v>
      </c>
      <c r="S58" s="1">
        <v>2.0733656725609702E-3</v>
      </c>
    </row>
    <row r="59" spans="1:19" x14ac:dyDescent="0.25">
      <c r="A59" s="1">
        <v>1669</v>
      </c>
      <c r="B59" s="1" t="str">
        <f>"STMN1"</f>
        <v>STMN1</v>
      </c>
      <c r="C59" s="1" t="s">
        <v>102</v>
      </c>
      <c r="D59" s="1">
        <v>17.302</v>
      </c>
      <c r="E59" s="1">
        <v>24.8</v>
      </c>
      <c r="F59" s="1">
        <v>0</v>
      </c>
      <c r="G59" s="1">
        <v>0</v>
      </c>
      <c r="H59" s="1">
        <v>0</v>
      </c>
      <c r="I59" s="1">
        <v>4</v>
      </c>
      <c r="J59" s="1">
        <v>2</v>
      </c>
      <c r="K59" s="1">
        <v>3</v>
      </c>
      <c r="L59" s="2">
        <v>0</v>
      </c>
      <c r="M59" s="2">
        <v>0</v>
      </c>
      <c r="N59" s="2">
        <v>0</v>
      </c>
      <c r="O59" s="3">
        <v>3.5514150705433298</v>
      </c>
      <c r="P59" s="3">
        <v>1.7683033022975401</v>
      </c>
      <c r="Q59" s="3">
        <v>2.7430857419947001</v>
      </c>
      <c r="R59" s="1">
        <v>10000</v>
      </c>
      <c r="S59" s="1">
        <v>2.0733656725609702E-3</v>
      </c>
    </row>
    <row r="60" spans="1:19" x14ac:dyDescent="0.25">
      <c r="A60" s="1">
        <v>2907</v>
      </c>
      <c r="B60" s="1" t="str">
        <f>"RABGAP1L"</f>
        <v>RABGAP1L</v>
      </c>
      <c r="C60" s="1" t="s">
        <v>117</v>
      </c>
      <c r="D60" s="1">
        <v>90.837000000000003</v>
      </c>
      <c r="E60" s="1">
        <v>14</v>
      </c>
      <c r="F60" s="1">
        <v>0</v>
      </c>
      <c r="G60" s="1">
        <v>0</v>
      </c>
      <c r="H60" s="1">
        <v>0</v>
      </c>
      <c r="I60" s="1">
        <v>7</v>
      </c>
      <c r="J60" s="1">
        <v>2</v>
      </c>
      <c r="K60" s="1">
        <v>1</v>
      </c>
      <c r="L60" s="2">
        <v>0</v>
      </c>
      <c r="M60" s="2">
        <v>0</v>
      </c>
      <c r="N60" s="2">
        <v>0</v>
      </c>
      <c r="O60" s="3">
        <v>6.2149763734508197</v>
      </c>
      <c r="P60" s="3">
        <v>1.7683033022975401</v>
      </c>
      <c r="Q60" s="3">
        <v>0.91436191399823397</v>
      </c>
      <c r="R60" s="1">
        <v>10000</v>
      </c>
      <c r="S60" s="1">
        <v>2.3440935678670301E-3</v>
      </c>
    </row>
    <row r="61" spans="1:19" x14ac:dyDescent="0.25">
      <c r="A61" s="1">
        <v>102</v>
      </c>
      <c r="B61" s="1" t="str">
        <f>"SLC29A1"</f>
        <v>SLC29A1</v>
      </c>
      <c r="C61" s="1" t="s">
        <v>87</v>
      </c>
      <c r="D61" s="1">
        <v>50.219000000000001</v>
      </c>
      <c r="E61" s="1">
        <v>11.8</v>
      </c>
      <c r="F61" s="1">
        <v>0</v>
      </c>
      <c r="G61" s="1">
        <v>0</v>
      </c>
      <c r="H61" s="1">
        <v>0</v>
      </c>
      <c r="I61" s="1">
        <v>9</v>
      </c>
      <c r="J61" s="1">
        <v>0</v>
      </c>
      <c r="K61" s="1">
        <v>7</v>
      </c>
      <c r="L61" s="2">
        <v>0</v>
      </c>
      <c r="M61" s="2">
        <v>0</v>
      </c>
      <c r="N61" s="2">
        <v>0</v>
      </c>
      <c r="O61" s="3">
        <v>7.9906839087224801</v>
      </c>
      <c r="P61" s="3">
        <v>0</v>
      </c>
      <c r="Q61" s="3">
        <v>6.4005333979876404</v>
      </c>
      <c r="R61" s="1">
        <v>10000</v>
      </c>
      <c r="S61" s="1">
        <v>2.3598279977175098E-3</v>
      </c>
    </row>
    <row r="62" spans="1:19" x14ac:dyDescent="0.25">
      <c r="A62" s="1">
        <v>335</v>
      </c>
      <c r="B62" s="1" t="str">
        <f>"CTNND1"</f>
        <v>CTNND1</v>
      </c>
      <c r="C62" s="1" t="s">
        <v>106</v>
      </c>
      <c r="D62" s="1">
        <v>65.64</v>
      </c>
      <c r="E62" s="1">
        <v>17</v>
      </c>
      <c r="F62" s="1">
        <v>0</v>
      </c>
      <c r="G62" s="1">
        <v>0</v>
      </c>
      <c r="H62" s="1">
        <v>0</v>
      </c>
      <c r="I62" s="1">
        <v>3</v>
      </c>
      <c r="J62" s="1">
        <v>5</v>
      </c>
      <c r="K62" s="1">
        <v>1</v>
      </c>
      <c r="L62" s="2">
        <v>0</v>
      </c>
      <c r="M62" s="2">
        <v>0</v>
      </c>
      <c r="N62" s="2">
        <v>0</v>
      </c>
      <c r="O62" s="3">
        <v>2.6635613029074898</v>
      </c>
      <c r="P62" s="3">
        <v>4.4207582557438503</v>
      </c>
      <c r="Q62" s="3">
        <v>0.91436191399823397</v>
      </c>
      <c r="R62" s="1">
        <v>10000</v>
      </c>
      <c r="S62" s="1">
        <v>2.5993747022031201E-3</v>
      </c>
    </row>
    <row r="63" spans="1:19" x14ac:dyDescent="0.25">
      <c r="A63" s="1">
        <v>645</v>
      </c>
      <c r="B63" s="1" t="str">
        <f>"RPL18"</f>
        <v>RPL18</v>
      </c>
      <c r="C63" s="1" t="s">
        <v>66</v>
      </c>
      <c r="D63" s="1">
        <v>18.091000000000001</v>
      </c>
      <c r="E63" s="1">
        <v>40.9</v>
      </c>
      <c r="F63" s="1">
        <v>0</v>
      </c>
      <c r="G63" s="1">
        <v>0</v>
      </c>
      <c r="H63" s="1">
        <v>0</v>
      </c>
      <c r="I63" s="1">
        <v>2</v>
      </c>
      <c r="J63" s="1">
        <v>3</v>
      </c>
      <c r="K63" s="1">
        <v>3</v>
      </c>
      <c r="L63" s="2">
        <v>0</v>
      </c>
      <c r="M63" s="2">
        <v>0</v>
      </c>
      <c r="N63" s="2">
        <v>0</v>
      </c>
      <c r="O63" s="3">
        <v>1.77570753527166</v>
      </c>
      <c r="P63" s="3">
        <v>2.65245495344631</v>
      </c>
      <c r="Q63" s="3">
        <v>2.7430857419947001</v>
      </c>
      <c r="R63" s="1">
        <v>10000</v>
      </c>
      <c r="S63" s="1">
        <v>3.05314583431142E-3</v>
      </c>
    </row>
    <row r="64" spans="1:19" x14ac:dyDescent="0.25">
      <c r="A64" s="1">
        <v>1030</v>
      </c>
      <c r="B64" s="1" t="str">
        <f>"PPIP5K2"</f>
        <v>PPIP5K2</v>
      </c>
      <c r="C64" s="1" t="s">
        <v>73</v>
      </c>
      <c r="D64" s="1">
        <v>138.1</v>
      </c>
      <c r="E64" s="1">
        <v>11.1</v>
      </c>
      <c r="F64" s="1">
        <v>0</v>
      </c>
      <c r="G64" s="1">
        <v>0</v>
      </c>
      <c r="H64" s="1">
        <v>0</v>
      </c>
      <c r="I64" s="1">
        <v>6</v>
      </c>
      <c r="J64" s="1">
        <v>1</v>
      </c>
      <c r="K64" s="1">
        <v>2</v>
      </c>
      <c r="L64" s="2">
        <v>0</v>
      </c>
      <c r="M64" s="2">
        <v>0</v>
      </c>
      <c r="N64" s="2">
        <v>0</v>
      </c>
      <c r="O64" s="3">
        <v>5.3271226058149903</v>
      </c>
      <c r="P64" s="3">
        <v>0.88415165114877103</v>
      </c>
      <c r="Q64" s="3">
        <v>1.8287238279964699</v>
      </c>
      <c r="R64" s="1">
        <v>10000</v>
      </c>
      <c r="S64" s="1">
        <v>3.06091904603299E-3</v>
      </c>
    </row>
    <row r="65" spans="1:19" x14ac:dyDescent="0.25">
      <c r="A65" s="1">
        <v>530</v>
      </c>
      <c r="B65" s="1" t="str">
        <f>"RPL27A"</f>
        <v>RPL27A</v>
      </c>
      <c r="C65" s="1" t="s">
        <v>89</v>
      </c>
      <c r="D65" s="1">
        <v>12.201000000000001</v>
      </c>
      <c r="E65" s="1">
        <v>33.299999999999997</v>
      </c>
      <c r="F65" s="1">
        <v>0</v>
      </c>
      <c r="G65" s="1">
        <v>0</v>
      </c>
      <c r="H65" s="1">
        <v>0</v>
      </c>
      <c r="I65" s="1">
        <v>3</v>
      </c>
      <c r="J65" s="1">
        <v>3</v>
      </c>
      <c r="K65" s="1">
        <v>2</v>
      </c>
      <c r="L65" s="2">
        <v>0</v>
      </c>
      <c r="M65" s="2">
        <v>0</v>
      </c>
      <c r="N65" s="2">
        <v>0</v>
      </c>
      <c r="O65" s="3">
        <v>2.6635613029074898</v>
      </c>
      <c r="P65" s="3">
        <v>2.65245495344631</v>
      </c>
      <c r="Q65" s="3">
        <v>1.8287238279964699</v>
      </c>
      <c r="R65" s="1">
        <v>10000</v>
      </c>
      <c r="S65" s="1">
        <v>3.0799731467968001E-3</v>
      </c>
    </row>
    <row r="66" spans="1:19" x14ac:dyDescent="0.25">
      <c r="A66" s="1">
        <v>2371</v>
      </c>
      <c r="B66" s="1" t="str">
        <f>"RPS25"</f>
        <v>RPS25</v>
      </c>
      <c r="C66" s="1" t="s">
        <v>110</v>
      </c>
      <c r="D66" s="1">
        <v>13.742000000000001</v>
      </c>
      <c r="E66" s="1">
        <v>25.6</v>
      </c>
      <c r="F66" s="1">
        <v>0</v>
      </c>
      <c r="G66" s="1">
        <v>0</v>
      </c>
      <c r="H66" s="1">
        <v>0</v>
      </c>
      <c r="I66" s="1">
        <v>3</v>
      </c>
      <c r="J66" s="1">
        <v>3</v>
      </c>
      <c r="K66" s="1">
        <v>2</v>
      </c>
      <c r="L66" s="2">
        <v>0</v>
      </c>
      <c r="M66" s="2">
        <v>0</v>
      </c>
      <c r="N66" s="2">
        <v>0</v>
      </c>
      <c r="O66" s="3">
        <v>2.6635613029074898</v>
      </c>
      <c r="P66" s="3">
        <v>2.65245495344631</v>
      </c>
      <c r="Q66" s="3">
        <v>1.8287238279964699</v>
      </c>
      <c r="R66" s="1">
        <v>10000</v>
      </c>
      <c r="S66" s="1">
        <v>3.0799731467968001E-3</v>
      </c>
    </row>
    <row r="67" spans="1:19" x14ac:dyDescent="0.25">
      <c r="A67" s="1">
        <v>2646</v>
      </c>
      <c r="B67" s="1" t="str">
        <f>"TUBB2A"</f>
        <v>TUBB2A</v>
      </c>
      <c r="C67" s="1" t="s">
        <v>49</v>
      </c>
      <c r="D67" s="1">
        <v>49.905999999999999</v>
      </c>
      <c r="E67" s="1">
        <v>62.2</v>
      </c>
      <c r="F67" s="1">
        <v>0</v>
      </c>
      <c r="G67" s="1">
        <v>0</v>
      </c>
      <c r="H67" s="1">
        <v>0</v>
      </c>
      <c r="I67" s="1">
        <v>3</v>
      </c>
      <c r="J67" s="1">
        <v>1</v>
      </c>
      <c r="K67" s="1">
        <v>4</v>
      </c>
      <c r="L67" s="2">
        <v>0</v>
      </c>
      <c r="M67" s="2">
        <v>0</v>
      </c>
      <c r="N67" s="2">
        <v>0</v>
      </c>
      <c r="O67" s="3">
        <v>2.6635613029074898</v>
      </c>
      <c r="P67" s="3">
        <v>0.88415165114877103</v>
      </c>
      <c r="Q67" s="3">
        <v>3.6574476559929301</v>
      </c>
      <c r="R67" s="1">
        <v>10000</v>
      </c>
      <c r="S67" s="1">
        <v>3.6252033883026999E-3</v>
      </c>
    </row>
    <row r="68" spans="1:19" x14ac:dyDescent="0.25">
      <c r="A68" s="1">
        <v>844</v>
      </c>
      <c r="B68" s="1" t="str">
        <f>"RPL19"</f>
        <v>RPL19</v>
      </c>
      <c r="C68" s="1" t="s">
        <v>94</v>
      </c>
      <c r="D68" s="1">
        <v>23.134</v>
      </c>
      <c r="E68" s="1">
        <v>27.5</v>
      </c>
      <c r="F68" s="1">
        <v>0</v>
      </c>
      <c r="G68" s="1">
        <v>0</v>
      </c>
      <c r="H68" s="1">
        <v>0</v>
      </c>
      <c r="I68" s="1">
        <v>4</v>
      </c>
      <c r="J68" s="1">
        <v>1</v>
      </c>
      <c r="K68" s="1">
        <v>3</v>
      </c>
      <c r="L68" s="2">
        <v>0</v>
      </c>
      <c r="M68" s="2">
        <v>0</v>
      </c>
      <c r="N68" s="2">
        <v>0</v>
      </c>
      <c r="O68" s="3">
        <v>3.5514150705433298</v>
      </c>
      <c r="P68" s="3">
        <v>0.88415165114877103</v>
      </c>
      <c r="Q68" s="3">
        <v>2.7430857419947001</v>
      </c>
      <c r="R68" s="1">
        <v>10000</v>
      </c>
      <c r="S68" s="1">
        <v>3.6501576412578101E-3</v>
      </c>
    </row>
    <row r="69" spans="1:19" x14ac:dyDescent="0.25">
      <c r="A69" s="1">
        <v>442</v>
      </c>
      <c r="B69" s="1" t="str">
        <f>"RPS24"</f>
        <v>RPS24</v>
      </c>
      <c r="C69" s="1" t="s">
        <v>114</v>
      </c>
      <c r="D69" s="1">
        <v>15.069000000000001</v>
      </c>
      <c r="E69" s="1">
        <v>30</v>
      </c>
      <c r="F69" s="1">
        <v>0</v>
      </c>
      <c r="G69" s="1">
        <v>0</v>
      </c>
      <c r="H69" s="1">
        <v>0</v>
      </c>
      <c r="I69" s="1">
        <v>1</v>
      </c>
      <c r="J69" s="1">
        <v>5</v>
      </c>
      <c r="K69" s="1">
        <v>2</v>
      </c>
      <c r="L69" s="2">
        <v>0</v>
      </c>
      <c r="M69" s="2">
        <v>0</v>
      </c>
      <c r="N69" s="2">
        <v>0</v>
      </c>
      <c r="O69" s="3">
        <v>0.88785376763583201</v>
      </c>
      <c r="P69" s="3">
        <v>4.4207582557438503</v>
      </c>
      <c r="Q69" s="3">
        <v>1.8287238279964699</v>
      </c>
      <c r="R69" s="1">
        <v>10000</v>
      </c>
      <c r="S69" s="1">
        <v>4.0776020978770004E-3</v>
      </c>
    </row>
    <row r="70" spans="1:19" x14ac:dyDescent="0.25">
      <c r="A70" s="1">
        <v>1415</v>
      </c>
      <c r="B70" s="1" t="str">
        <f>"GSN"</f>
        <v>GSN</v>
      </c>
      <c r="C70" s="1" t="s">
        <v>37</v>
      </c>
      <c r="D70" s="1">
        <v>85.695999999999998</v>
      </c>
      <c r="E70" s="1">
        <v>72.5</v>
      </c>
      <c r="F70" s="1">
        <v>0</v>
      </c>
      <c r="G70" s="1">
        <v>0</v>
      </c>
      <c r="H70" s="1">
        <v>0</v>
      </c>
      <c r="I70" s="1">
        <v>2</v>
      </c>
      <c r="J70" s="1">
        <v>5</v>
      </c>
      <c r="K70" s="1">
        <v>1</v>
      </c>
      <c r="L70" s="2">
        <v>0</v>
      </c>
      <c r="M70" s="2">
        <v>0</v>
      </c>
      <c r="N70" s="2">
        <v>0</v>
      </c>
      <c r="O70" s="3">
        <v>1.77570753527166</v>
      </c>
      <c r="P70" s="3">
        <v>4.4207582557438503</v>
      </c>
      <c r="Q70" s="3">
        <v>0.91436191399823397</v>
      </c>
      <c r="R70" s="1">
        <v>10000</v>
      </c>
      <c r="S70" s="1">
        <v>4.1254468394017899E-3</v>
      </c>
    </row>
    <row r="71" spans="1:19" x14ac:dyDescent="0.25">
      <c r="A71" s="1">
        <v>1587</v>
      </c>
      <c r="B71" s="1" t="str">
        <f>"MYL4"</f>
        <v>MYL4</v>
      </c>
      <c r="C71" s="1" t="s">
        <v>115</v>
      </c>
      <c r="D71" s="1">
        <v>21.564</v>
      </c>
      <c r="E71" s="1">
        <v>42.1</v>
      </c>
      <c r="F71" s="1">
        <v>0</v>
      </c>
      <c r="G71" s="1">
        <v>0</v>
      </c>
      <c r="H71" s="1">
        <v>0</v>
      </c>
      <c r="I71" s="1">
        <v>5</v>
      </c>
      <c r="J71" s="1">
        <v>1</v>
      </c>
      <c r="K71" s="1">
        <v>2</v>
      </c>
      <c r="L71" s="2">
        <v>0</v>
      </c>
      <c r="M71" s="2">
        <v>0</v>
      </c>
      <c r="N71" s="2">
        <v>0</v>
      </c>
      <c r="O71" s="3">
        <v>4.4392688381791601</v>
      </c>
      <c r="P71" s="3">
        <v>0.88415165114877103</v>
      </c>
      <c r="Q71" s="3">
        <v>1.8287238279964699</v>
      </c>
      <c r="R71" s="1">
        <v>10000</v>
      </c>
      <c r="S71" s="1">
        <v>4.1497537706639796E-3</v>
      </c>
    </row>
    <row r="72" spans="1:19" x14ac:dyDescent="0.25">
      <c r="A72" s="1">
        <v>4220</v>
      </c>
      <c r="B72" s="1" t="str">
        <f>"PSAT1"</f>
        <v>PSAT1</v>
      </c>
      <c r="C72" s="1" t="s">
        <v>50</v>
      </c>
      <c r="D72" s="1">
        <v>40.421999999999997</v>
      </c>
      <c r="E72" s="1">
        <v>49.2</v>
      </c>
      <c r="F72" s="1">
        <v>0</v>
      </c>
      <c r="G72" s="1">
        <v>0</v>
      </c>
      <c r="H72" s="1">
        <v>0</v>
      </c>
      <c r="I72" s="1">
        <v>22</v>
      </c>
      <c r="J72" s="1">
        <v>0</v>
      </c>
      <c r="K72" s="1">
        <v>1</v>
      </c>
      <c r="L72" s="2">
        <v>0</v>
      </c>
      <c r="M72" s="2">
        <v>0</v>
      </c>
      <c r="N72" s="2">
        <v>0</v>
      </c>
      <c r="O72" s="3">
        <v>19.532782887988301</v>
      </c>
      <c r="P72" s="3">
        <v>0</v>
      </c>
      <c r="Q72" s="3">
        <v>0.91436191399823397</v>
      </c>
      <c r="R72" s="1">
        <v>10000</v>
      </c>
      <c r="S72" s="1">
        <v>4.3768459425865503E-3</v>
      </c>
    </row>
    <row r="73" spans="1:19" x14ac:dyDescent="0.25">
      <c r="A73" s="1">
        <v>2003</v>
      </c>
      <c r="B73" s="1" t="str">
        <f>"RPL13A"</f>
        <v>RPL13A</v>
      </c>
      <c r="C73" s="1" t="s">
        <v>103</v>
      </c>
      <c r="D73" s="1">
        <v>23.577000000000002</v>
      </c>
      <c r="E73" s="1">
        <v>25.1</v>
      </c>
      <c r="F73" s="1">
        <v>0</v>
      </c>
      <c r="G73" s="1">
        <v>0</v>
      </c>
      <c r="H73" s="1">
        <v>0</v>
      </c>
      <c r="I73" s="1">
        <v>2</v>
      </c>
      <c r="J73" s="1">
        <v>2</v>
      </c>
      <c r="K73" s="1">
        <v>3</v>
      </c>
      <c r="L73" s="2">
        <v>0</v>
      </c>
      <c r="M73" s="2">
        <v>0</v>
      </c>
      <c r="N73" s="2">
        <v>0</v>
      </c>
      <c r="O73" s="3">
        <v>1.77570753527166</v>
      </c>
      <c r="P73" s="3">
        <v>1.7683033022975401</v>
      </c>
      <c r="Q73" s="3">
        <v>2.7430857419947001</v>
      </c>
      <c r="R73" s="1">
        <v>10000</v>
      </c>
      <c r="S73" s="1">
        <v>4.8746051769692602E-3</v>
      </c>
    </row>
    <row r="74" spans="1:19" x14ac:dyDescent="0.25">
      <c r="A74" s="1">
        <v>850</v>
      </c>
      <c r="B74" s="1" t="str">
        <f>"KRBA2"</f>
        <v>KRBA2</v>
      </c>
      <c r="C74" s="1" t="s">
        <v>107</v>
      </c>
      <c r="D74" s="1">
        <v>12.692</v>
      </c>
      <c r="E74" s="1">
        <v>45.8</v>
      </c>
      <c r="F74" s="1">
        <v>0</v>
      </c>
      <c r="G74" s="1">
        <v>0</v>
      </c>
      <c r="H74" s="1">
        <v>0</v>
      </c>
      <c r="I74" s="1">
        <v>2</v>
      </c>
      <c r="J74" s="1">
        <v>2</v>
      </c>
      <c r="K74" s="1">
        <v>3</v>
      </c>
      <c r="L74" s="2">
        <v>0</v>
      </c>
      <c r="M74" s="2">
        <v>0</v>
      </c>
      <c r="N74" s="2">
        <v>0</v>
      </c>
      <c r="O74" s="3">
        <v>1.77570753527166</v>
      </c>
      <c r="P74" s="3">
        <v>1.7683033022975401</v>
      </c>
      <c r="Q74" s="3">
        <v>2.7430857419947001</v>
      </c>
      <c r="R74" s="1">
        <v>10000</v>
      </c>
      <c r="S74" s="1">
        <v>4.8746051769692602E-3</v>
      </c>
    </row>
    <row r="75" spans="1:19" x14ac:dyDescent="0.25">
      <c r="A75" s="1">
        <v>900</v>
      </c>
      <c r="B75" s="1" t="str">
        <f>"KIF2A"</f>
        <v>KIF2A</v>
      </c>
      <c r="C75" s="1" t="s">
        <v>120</v>
      </c>
      <c r="D75" s="1">
        <v>75.042000000000002</v>
      </c>
      <c r="E75" s="1">
        <v>42.6</v>
      </c>
      <c r="F75" s="1">
        <v>0</v>
      </c>
      <c r="G75" s="1">
        <v>0</v>
      </c>
      <c r="H75" s="1">
        <v>0</v>
      </c>
      <c r="I75" s="1">
        <v>2</v>
      </c>
      <c r="J75" s="1">
        <v>2</v>
      </c>
      <c r="K75" s="1">
        <v>3</v>
      </c>
      <c r="L75" s="2">
        <v>0</v>
      </c>
      <c r="M75" s="2">
        <v>0</v>
      </c>
      <c r="N75" s="2">
        <v>0</v>
      </c>
      <c r="O75" s="3">
        <v>1.77570753527166</v>
      </c>
      <c r="P75" s="3">
        <v>1.7683033022975401</v>
      </c>
      <c r="Q75" s="3">
        <v>2.7430857419947001</v>
      </c>
      <c r="R75" s="1">
        <v>10000</v>
      </c>
      <c r="S75" s="1">
        <v>4.8746051769692602E-3</v>
      </c>
    </row>
    <row r="76" spans="1:19" x14ac:dyDescent="0.25">
      <c r="A76" s="1">
        <v>2879</v>
      </c>
      <c r="B76" s="1" t="str">
        <f>"TMEM41B"</f>
        <v>TMEM41B</v>
      </c>
      <c r="C76" s="1" t="s">
        <v>96</v>
      </c>
      <c r="D76" s="1">
        <v>32.512999999999998</v>
      </c>
      <c r="E76" s="1">
        <v>16.8</v>
      </c>
      <c r="F76" s="1">
        <v>0</v>
      </c>
      <c r="G76" s="1">
        <v>0</v>
      </c>
      <c r="H76" s="1">
        <v>0</v>
      </c>
      <c r="I76" s="1">
        <v>3</v>
      </c>
      <c r="J76" s="1">
        <v>2</v>
      </c>
      <c r="K76" s="1">
        <v>2</v>
      </c>
      <c r="L76" s="2">
        <v>0</v>
      </c>
      <c r="M76" s="2">
        <v>0</v>
      </c>
      <c r="N76" s="2">
        <v>0</v>
      </c>
      <c r="O76" s="3">
        <v>2.6635613029074898</v>
      </c>
      <c r="P76" s="3">
        <v>1.7683033022975401</v>
      </c>
      <c r="Q76" s="3">
        <v>1.8287238279964699</v>
      </c>
      <c r="R76" s="1">
        <v>10000</v>
      </c>
      <c r="S76" s="1">
        <v>4.9177877841139403E-3</v>
      </c>
    </row>
    <row r="77" spans="1:19" x14ac:dyDescent="0.25">
      <c r="A77" s="1">
        <v>1390</v>
      </c>
      <c r="B77" s="1" t="str">
        <f>"ITGB2"</f>
        <v>ITGB2</v>
      </c>
      <c r="C77" s="1" t="s">
        <v>14</v>
      </c>
      <c r="D77" s="1">
        <v>84.781000000000006</v>
      </c>
      <c r="E77" s="1">
        <v>28.9</v>
      </c>
      <c r="F77" s="1">
        <v>0</v>
      </c>
      <c r="G77" s="1">
        <v>0</v>
      </c>
      <c r="H77" s="1">
        <v>0</v>
      </c>
      <c r="I77" s="1">
        <v>0</v>
      </c>
      <c r="J77" s="1">
        <v>9</v>
      </c>
      <c r="K77" s="1">
        <v>4</v>
      </c>
      <c r="L77" s="2">
        <v>0</v>
      </c>
      <c r="M77" s="2">
        <v>0</v>
      </c>
      <c r="N77" s="2">
        <v>0</v>
      </c>
      <c r="O77" s="3">
        <v>0</v>
      </c>
      <c r="P77" s="3">
        <v>7.9573648603389397</v>
      </c>
      <c r="Q77" s="3">
        <v>3.6574476559929301</v>
      </c>
      <c r="R77" s="1">
        <v>10000</v>
      </c>
      <c r="S77" s="1">
        <v>5.2387020305682298E-3</v>
      </c>
    </row>
    <row r="78" spans="1:19" x14ac:dyDescent="0.25">
      <c r="A78" s="1">
        <v>410</v>
      </c>
      <c r="B78" s="1" t="str">
        <f>"CD44"</f>
        <v>CD44</v>
      </c>
      <c r="C78" s="1" t="s">
        <v>80</v>
      </c>
      <c r="D78" s="1">
        <v>22.683</v>
      </c>
      <c r="E78" s="1">
        <v>29.6</v>
      </c>
      <c r="F78" s="1">
        <v>0</v>
      </c>
      <c r="G78" s="1">
        <v>0</v>
      </c>
      <c r="H78" s="1">
        <v>0</v>
      </c>
      <c r="I78" s="1">
        <v>3</v>
      </c>
      <c r="J78" s="1">
        <v>1</v>
      </c>
      <c r="K78" s="1">
        <v>3</v>
      </c>
      <c r="L78" s="2">
        <v>0</v>
      </c>
      <c r="M78" s="2">
        <v>0</v>
      </c>
      <c r="N78" s="2">
        <v>0</v>
      </c>
      <c r="O78" s="3">
        <v>2.6635613029074898</v>
      </c>
      <c r="P78" s="3">
        <v>0.88415165114877103</v>
      </c>
      <c r="Q78" s="3">
        <v>2.7430857419947001</v>
      </c>
      <c r="R78" s="1">
        <v>10000</v>
      </c>
      <c r="S78" s="1">
        <v>5.4201640714976497E-3</v>
      </c>
    </row>
    <row r="79" spans="1:19" x14ac:dyDescent="0.25">
      <c r="A79" s="1">
        <v>484</v>
      </c>
      <c r="B79" s="1" t="str">
        <f>"SMC4"</f>
        <v>SMC4</v>
      </c>
      <c r="C79" s="1" t="s">
        <v>132</v>
      </c>
      <c r="D79" s="1">
        <v>140.28</v>
      </c>
      <c r="E79" s="1">
        <v>4.5</v>
      </c>
      <c r="F79" s="1">
        <v>0</v>
      </c>
      <c r="G79" s="1">
        <v>0</v>
      </c>
      <c r="H79" s="1">
        <v>0</v>
      </c>
      <c r="I79" s="1">
        <v>3</v>
      </c>
      <c r="J79" s="1">
        <v>1</v>
      </c>
      <c r="K79" s="1">
        <v>3</v>
      </c>
      <c r="L79" s="2">
        <v>0</v>
      </c>
      <c r="M79" s="2">
        <v>0</v>
      </c>
      <c r="N79" s="2">
        <v>0</v>
      </c>
      <c r="O79" s="3">
        <v>2.6635613029074898</v>
      </c>
      <c r="P79" s="3">
        <v>0.88415165114877103</v>
      </c>
      <c r="Q79" s="3">
        <v>2.7430857419947001</v>
      </c>
      <c r="R79" s="1">
        <v>10000</v>
      </c>
      <c r="S79" s="1">
        <v>5.4201640721620401E-3</v>
      </c>
    </row>
    <row r="80" spans="1:19" x14ac:dyDescent="0.25">
      <c r="A80" s="1">
        <v>3181</v>
      </c>
      <c r="B80" s="1" t="str">
        <f>"PARP9"</f>
        <v>PARP9</v>
      </c>
      <c r="C80" s="1" t="s">
        <v>90</v>
      </c>
      <c r="D80" s="1">
        <v>80.290000000000006</v>
      </c>
      <c r="E80" s="1">
        <v>13.8</v>
      </c>
      <c r="F80" s="1">
        <v>0</v>
      </c>
      <c r="G80" s="1">
        <v>0</v>
      </c>
      <c r="H80" s="1">
        <v>0</v>
      </c>
      <c r="I80" s="1">
        <v>6</v>
      </c>
      <c r="J80" s="1">
        <v>1</v>
      </c>
      <c r="K80" s="1">
        <v>1</v>
      </c>
      <c r="L80" s="2">
        <v>0</v>
      </c>
      <c r="M80" s="2">
        <v>0</v>
      </c>
      <c r="N80" s="2">
        <v>0</v>
      </c>
      <c r="O80" s="3">
        <v>5.3271226058149903</v>
      </c>
      <c r="P80" s="3">
        <v>0.88415165114877103</v>
      </c>
      <c r="Q80" s="3">
        <v>0.91436191399823397</v>
      </c>
      <c r="R80" s="1">
        <v>10000</v>
      </c>
      <c r="S80" s="1">
        <v>5.4382090195527304E-3</v>
      </c>
    </row>
    <row r="81" spans="1:19" x14ac:dyDescent="0.25">
      <c r="A81" s="1">
        <v>2064</v>
      </c>
      <c r="B81" s="1" t="str">
        <f>"GNPDA1"</f>
        <v>GNPDA1</v>
      </c>
      <c r="C81" s="1" t="s">
        <v>104</v>
      </c>
      <c r="D81" s="1">
        <v>32.667999999999999</v>
      </c>
      <c r="E81" s="1">
        <v>57.8</v>
      </c>
      <c r="F81" s="1">
        <v>0</v>
      </c>
      <c r="G81" s="1">
        <v>0</v>
      </c>
      <c r="H81" s="1">
        <v>0</v>
      </c>
      <c r="I81" s="1">
        <v>6</v>
      </c>
      <c r="J81" s="1">
        <v>1</v>
      </c>
      <c r="K81" s="1">
        <v>1</v>
      </c>
      <c r="L81" s="2">
        <v>0</v>
      </c>
      <c r="M81" s="2">
        <v>0</v>
      </c>
      <c r="N81" s="2">
        <v>0</v>
      </c>
      <c r="O81" s="3">
        <v>5.3271226058149903</v>
      </c>
      <c r="P81" s="3">
        <v>0.88415165114877103</v>
      </c>
      <c r="Q81" s="3">
        <v>0.91436191399823397</v>
      </c>
      <c r="R81" s="1">
        <v>10000</v>
      </c>
      <c r="S81" s="1">
        <v>5.4382090195527304E-3</v>
      </c>
    </row>
    <row r="82" spans="1:19" x14ac:dyDescent="0.25">
      <c r="A82" s="1">
        <v>3639</v>
      </c>
      <c r="B82" s="1" t="str">
        <f>"UBAC1"</f>
        <v>UBAC1</v>
      </c>
      <c r="C82" s="1" t="s">
        <v>97</v>
      </c>
      <c r="D82" s="1">
        <v>45.338000000000001</v>
      </c>
      <c r="E82" s="1">
        <v>31.4</v>
      </c>
      <c r="F82" s="1">
        <v>0</v>
      </c>
      <c r="G82" s="1">
        <v>0</v>
      </c>
      <c r="H82" s="1">
        <v>0</v>
      </c>
      <c r="I82" s="1">
        <v>3</v>
      </c>
      <c r="J82" s="1">
        <v>0</v>
      </c>
      <c r="K82" s="1">
        <v>11</v>
      </c>
      <c r="L82" s="2">
        <v>0</v>
      </c>
      <c r="M82" s="2">
        <v>0</v>
      </c>
      <c r="N82" s="2">
        <v>0</v>
      </c>
      <c r="O82" s="3">
        <v>2.6635613029074898</v>
      </c>
      <c r="P82" s="3">
        <v>0</v>
      </c>
      <c r="Q82" s="3">
        <v>10.057981053980599</v>
      </c>
      <c r="R82" s="1">
        <v>10000</v>
      </c>
      <c r="S82" s="1">
        <v>5.4479351534890202E-3</v>
      </c>
    </row>
    <row r="83" spans="1:19" x14ac:dyDescent="0.25">
      <c r="A83" s="1">
        <v>1622</v>
      </c>
      <c r="B83" s="1" t="str">
        <f>"MMP9"</f>
        <v>MMP9</v>
      </c>
      <c r="C83" s="1" t="s">
        <v>9</v>
      </c>
      <c r="D83" s="1">
        <v>78.456999999999994</v>
      </c>
      <c r="E83" s="1">
        <v>34.200000000000003</v>
      </c>
      <c r="F83" s="1">
        <v>0</v>
      </c>
      <c r="G83" s="1">
        <v>0</v>
      </c>
      <c r="H83" s="1">
        <v>0</v>
      </c>
      <c r="I83" s="1">
        <v>0</v>
      </c>
      <c r="J83" s="1">
        <v>14</v>
      </c>
      <c r="K83" s="1">
        <v>2</v>
      </c>
      <c r="L83" s="2">
        <v>0</v>
      </c>
      <c r="M83" s="2">
        <v>0</v>
      </c>
      <c r="N83" s="2">
        <v>0</v>
      </c>
      <c r="O83" s="3">
        <v>0</v>
      </c>
      <c r="P83" s="3">
        <v>12.378123116082801</v>
      </c>
      <c r="Q83" s="3">
        <v>1.8287238279964699</v>
      </c>
      <c r="R83" s="1">
        <v>10000</v>
      </c>
      <c r="S83" s="1">
        <v>5.5400504914657998E-3</v>
      </c>
    </row>
    <row r="84" spans="1:19" x14ac:dyDescent="0.25">
      <c r="A84" s="1">
        <v>1016</v>
      </c>
      <c r="B84" s="1" t="str">
        <f>"DHX15"</f>
        <v>DHX15</v>
      </c>
      <c r="C84" s="1" t="s">
        <v>81</v>
      </c>
      <c r="D84" s="1">
        <v>90.932000000000002</v>
      </c>
      <c r="E84" s="1">
        <v>12.2</v>
      </c>
      <c r="F84" s="1">
        <v>0</v>
      </c>
      <c r="G84" s="1">
        <v>0</v>
      </c>
      <c r="H84" s="1">
        <v>0</v>
      </c>
      <c r="I84" s="1">
        <v>1</v>
      </c>
      <c r="J84" s="1">
        <v>2</v>
      </c>
      <c r="K84" s="1">
        <v>4</v>
      </c>
      <c r="L84" s="2">
        <v>0</v>
      </c>
      <c r="M84" s="2">
        <v>0</v>
      </c>
      <c r="N84" s="2">
        <v>0</v>
      </c>
      <c r="O84" s="3">
        <v>0.88785376763583201</v>
      </c>
      <c r="P84" s="3">
        <v>1.7683033022975401</v>
      </c>
      <c r="Q84" s="3">
        <v>3.6574476559929301</v>
      </c>
      <c r="R84" s="1">
        <v>10000</v>
      </c>
      <c r="S84" s="1">
        <v>5.7329834844299802E-3</v>
      </c>
    </row>
    <row r="85" spans="1:19" x14ac:dyDescent="0.25">
      <c r="A85" s="1">
        <v>552</v>
      </c>
      <c r="B85" s="1" t="str">
        <f>"EXOC6"</f>
        <v>EXOC6</v>
      </c>
      <c r="C85" s="1" t="s">
        <v>126</v>
      </c>
      <c r="D85" s="1">
        <v>93.406000000000006</v>
      </c>
      <c r="E85" s="1">
        <v>11</v>
      </c>
      <c r="F85" s="1">
        <v>0</v>
      </c>
      <c r="G85" s="1">
        <v>0</v>
      </c>
      <c r="H85" s="1">
        <v>0</v>
      </c>
      <c r="I85" s="1">
        <v>4</v>
      </c>
      <c r="J85" s="1">
        <v>2</v>
      </c>
      <c r="K85" s="1">
        <v>1</v>
      </c>
      <c r="L85" s="2">
        <v>0</v>
      </c>
      <c r="M85" s="2">
        <v>0</v>
      </c>
      <c r="N85" s="2">
        <v>0</v>
      </c>
      <c r="O85" s="3">
        <v>3.5514150705433298</v>
      </c>
      <c r="P85" s="3">
        <v>1.7683033022975401</v>
      </c>
      <c r="Q85" s="3">
        <v>0.91436191399823397</v>
      </c>
      <c r="R85" s="1">
        <v>10000</v>
      </c>
      <c r="S85" s="1">
        <v>5.8928917322893896E-3</v>
      </c>
    </row>
    <row r="86" spans="1:19" x14ac:dyDescent="0.25">
      <c r="A86" s="1">
        <v>1819</v>
      </c>
      <c r="B86" s="1" t="str">
        <f>"HMGB2"</f>
        <v>HMGB2</v>
      </c>
      <c r="C86" s="1" t="s">
        <v>12</v>
      </c>
      <c r="D86" s="1">
        <v>24.033000000000001</v>
      </c>
      <c r="E86" s="1">
        <v>45.9</v>
      </c>
      <c r="F86" s="1">
        <v>0</v>
      </c>
      <c r="G86" s="1">
        <v>0</v>
      </c>
      <c r="H86" s="1">
        <v>0</v>
      </c>
      <c r="I86" s="1">
        <v>0</v>
      </c>
      <c r="J86" s="1">
        <v>4</v>
      </c>
      <c r="K86" s="1">
        <v>8</v>
      </c>
      <c r="L86" s="2">
        <v>0</v>
      </c>
      <c r="M86" s="2">
        <v>0</v>
      </c>
      <c r="N86" s="2">
        <v>0</v>
      </c>
      <c r="O86" s="3">
        <v>0</v>
      </c>
      <c r="P86" s="3">
        <v>3.5366066045950801</v>
      </c>
      <c r="Q86" s="3">
        <v>7.31489531198587</v>
      </c>
      <c r="R86" s="1">
        <v>10000</v>
      </c>
      <c r="S86" s="1">
        <v>6.29999404286463E-3</v>
      </c>
    </row>
    <row r="87" spans="1:19" x14ac:dyDescent="0.25">
      <c r="A87" s="1">
        <v>2543</v>
      </c>
      <c r="B87" s="1" t="str">
        <f>"AHNAK"</f>
        <v>AHNAK</v>
      </c>
      <c r="C87" s="1" t="s">
        <v>13</v>
      </c>
      <c r="D87" s="1">
        <v>629.09</v>
      </c>
      <c r="E87" s="1">
        <v>16.399999999999999</v>
      </c>
      <c r="F87" s="1">
        <v>0</v>
      </c>
      <c r="G87" s="1">
        <v>0</v>
      </c>
      <c r="H87" s="1">
        <v>0</v>
      </c>
      <c r="I87" s="1">
        <v>0</v>
      </c>
      <c r="J87" s="1">
        <v>4</v>
      </c>
      <c r="K87" s="1">
        <v>8</v>
      </c>
      <c r="L87" s="2">
        <v>0</v>
      </c>
      <c r="M87" s="2">
        <v>0</v>
      </c>
      <c r="N87" s="2">
        <v>0</v>
      </c>
      <c r="O87" s="3">
        <v>0</v>
      </c>
      <c r="P87" s="3">
        <v>3.5366066045950801</v>
      </c>
      <c r="Q87" s="3">
        <v>7.31489531198587</v>
      </c>
      <c r="R87" s="1">
        <v>10000</v>
      </c>
      <c r="S87" s="1">
        <v>6.29999404286463E-3</v>
      </c>
    </row>
    <row r="88" spans="1:19" x14ac:dyDescent="0.25">
      <c r="A88" s="1">
        <v>1988</v>
      </c>
      <c r="B88" s="1" t="str">
        <f>"RBMX"</f>
        <v>RBMX</v>
      </c>
      <c r="C88" s="1" t="s">
        <v>33</v>
      </c>
      <c r="D88" s="1">
        <v>42.331000000000003</v>
      </c>
      <c r="E88" s="1">
        <v>24</v>
      </c>
      <c r="F88" s="1">
        <v>0</v>
      </c>
      <c r="G88" s="1">
        <v>0</v>
      </c>
      <c r="H88" s="1">
        <v>0</v>
      </c>
      <c r="I88" s="1">
        <v>0</v>
      </c>
      <c r="J88" s="1">
        <v>4</v>
      </c>
      <c r="K88" s="1">
        <v>8</v>
      </c>
      <c r="L88" s="2">
        <v>0</v>
      </c>
      <c r="M88" s="2">
        <v>0</v>
      </c>
      <c r="N88" s="2">
        <v>0</v>
      </c>
      <c r="O88" s="3">
        <v>0</v>
      </c>
      <c r="P88" s="3">
        <v>3.5366066045950801</v>
      </c>
      <c r="Q88" s="3">
        <v>7.31489531198587</v>
      </c>
      <c r="R88" s="1">
        <v>10000</v>
      </c>
      <c r="S88" s="1">
        <v>6.29999404286463E-3</v>
      </c>
    </row>
    <row r="89" spans="1:19" x14ac:dyDescent="0.25">
      <c r="A89" s="1">
        <v>3465</v>
      </c>
      <c r="B89" s="1" t="str">
        <f>"CMBL"</f>
        <v>CMBL</v>
      </c>
      <c r="C89" s="1" t="s">
        <v>92</v>
      </c>
      <c r="D89" s="1">
        <v>28.047999999999998</v>
      </c>
      <c r="E89" s="1">
        <v>29</v>
      </c>
      <c r="F89" s="1">
        <v>0</v>
      </c>
      <c r="G89" s="1">
        <v>0</v>
      </c>
      <c r="H89" s="1">
        <v>0</v>
      </c>
      <c r="I89" s="1">
        <v>6</v>
      </c>
      <c r="J89" s="1">
        <v>0</v>
      </c>
      <c r="K89" s="1">
        <v>5</v>
      </c>
      <c r="L89" s="2">
        <v>0</v>
      </c>
      <c r="M89" s="2">
        <v>0</v>
      </c>
      <c r="N89" s="2">
        <v>0</v>
      </c>
      <c r="O89" s="3">
        <v>5.3271226058149903</v>
      </c>
      <c r="P89" s="3">
        <v>0</v>
      </c>
      <c r="Q89" s="3">
        <v>4.5718095699911698</v>
      </c>
      <c r="R89" s="1">
        <v>10000</v>
      </c>
      <c r="S89" s="1">
        <v>7.4200069835533696E-3</v>
      </c>
    </row>
    <row r="90" spans="1:19" x14ac:dyDescent="0.25">
      <c r="A90" s="1">
        <v>3452</v>
      </c>
      <c r="B90" s="1" t="str">
        <f>"PYCR2"</f>
        <v>PYCR2</v>
      </c>
      <c r="C90" s="1" t="s">
        <v>113</v>
      </c>
      <c r="D90" s="1">
        <v>33.637</v>
      </c>
      <c r="E90" s="1">
        <v>34.1</v>
      </c>
      <c r="F90" s="1">
        <v>0</v>
      </c>
      <c r="G90" s="1">
        <v>0</v>
      </c>
      <c r="H90" s="1">
        <v>0</v>
      </c>
      <c r="I90" s="1">
        <v>7</v>
      </c>
      <c r="J90" s="1">
        <v>4</v>
      </c>
      <c r="K90" s="1">
        <v>0</v>
      </c>
      <c r="L90" s="2">
        <v>0</v>
      </c>
      <c r="M90" s="2">
        <v>0</v>
      </c>
      <c r="N90" s="2">
        <v>0</v>
      </c>
      <c r="O90" s="3">
        <v>6.2149763734508197</v>
      </c>
      <c r="P90" s="3">
        <v>3.5366066045950801</v>
      </c>
      <c r="Q90" s="3">
        <v>0</v>
      </c>
      <c r="R90" s="1">
        <v>10000</v>
      </c>
      <c r="S90" s="1">
        <v>8.1360321736347798E-3</v>
      </c>
    </row>
    <row r="91" spans="1:19" x14ac:dyDescent="0.25">
      <c r="A91" s="1">
        <v>2716</v>
      </c>
      <c r="B91" s="1" t="str">
        <f>"NUMA1"</f>
        <v>NUMA1</v>
      </c>
      <c r="C91" s="1" t="s">
        <v>23</v>
      </c>
      <c r="D91" s="1">
        <v>200.09</v>
      </c>
      <c r="E91" s="1">
        <v>12.5</v>
      </c>
      <c r="F91" s="1">
        <v>0</v>
      </c>
      <c r="G91" s="1">
        <v>0</v>
      </c>
      <c r="H91" s="1">
        <v>0</v>
      </c>
      <c r="I91" s="1">
        <v>0</v>
      </c>
      <c r="J91" s="1">
        <v>2</v>
      </c>
      <c r="K91" s="1">
        <v>11</v>
      </c>
      <c r="L91" s="2">
        <v>0</v>
      </c>
      <c r="M91" s="2">
        <v>0</v>
      </c>
      <c r="N91" s="2">
        <v>0</v>
      </c>
      <c r="O91" s="3">
        <v>0</v>
      </c>
      <c r="P91" s="3">
        <v>1.7683033022975401</v>
      </c>
      <c r="Q91" s="3">
        <v>10.057981053980599</v>
      </c>
      <c r="R91" s="1">
        <v>10000</v>
      </c>
      <c r="S91" s="1">
        <v>8.2654321188639392E-3</v>
      </c>
    </row>
    <row r="92" spans="1:19" x14ac:dyDescent="0.25">
      <c r="A92" s="1">
        <v>2429</v>
      </c>
      <c r="B92" s="1" t="str">
        <f>"BASP1"</f>
        <v>BASP1</v>
      </c>
      <c r="C92" s="1" t="s">
        <v>122</v>
      </c>
      <c r="D92" s="1">
        <v>17.664000000000001</v>
      </c>
      <c r="E92" s="1">
        <v>20.2</v>
      </c>
      <c r="F92" s="1">
        <v>0</v>
      </c>
      <c r="G92" s="1">
        <v>0</v>
      </c>
      <c r="H92" s="1">
        <v>0</v>
      </c>
      <c r="I92" s="1">
        <v>1</v>
      </c>
      <c r="J92" s="1">
        <v>2</v>
      </c>
      <c r="K92" s="1">
        <v>3</v>
      </c>
      <c r="L92" s="2">
        <v>0</v>
      </c>
      <c r="M92" s="2">
        <v>0</v>
      </c>
      <c r="N92" s="2">
        <v>0</v>
      </c>
      <c r="O92" s="3">
        <v>0.88785376763583201</v>
      </c>
      <c r="P92" s="3">
        <v>1.7683033022975401</v>
      </c>
      <c r="Q92" s="3">
        <v>2.7430857419947001</v>
      </c>
      <c r="R92" s="1">
        <v>10000</v>
      </c>
      <c r="S92" s="1">
        <v>8.6032508122359692E-3</v>
      </c>
    </row>
    <row r="93" spans="1:19" x14ac:dyDescent="0.25">
      <c r="A93" s="1">
        <v>2924</v>
      </c>
      <c r="B93" s="1" t="str">
        <f>"MPP7"</f>
        <v>MPP7</v>
      </c>
      <c r="C93" s="1" t="s">
        <v>146</v>
      </c>
      <c r="D93" s="1">
        <v>65.522999999999996</v>
      </c>
      <c r="E93" s="1">
        <v>12.8</v>
      </c>
      <c r="F93" s="1">
        <v>0</v>
      </c>
      <c r="G93" s="1">
        <v>0</v>
      </c>
      <c r="H93" s="1">
        <v>0</v>
      </c>
      <c r="I93" s="1">
        <v>1</v>
      </c>
      <c r="J93" s="1">
        <v>2</v>
      </c>
      <c r="K93" s="1">
        <v>3</v>
      </c>
      <c r="L93" s="2">
        <v>0</v>
      </c>
      <c r="M93" s="2">
        <v>0</v>
      </c>
      <c r="N93" s="2">
        <v>0</v>
      </c>
      <c r="O93" s="3">
        <v>0.88785376763583201</v>
      </c>
      <c r="P93" s="3">
        <v>1.7683033022975401</v>
      </c>
      <c r="Q93" s="3">
        <v>2.7430857419947001</v>
      </c>
      <c r="R93" s="1">
        <v>10000</v>
      </c>
      <c r="S93" s="1">
        <v>8.6032508122359692E-3</v>
      </c>
    </row>
    <row r="94" spans="1:19" x14ac:dyDescent="0.25">
      <c r="A94" s="1">
        <v>1206</v>
      </c>
      <c r="B94" s="1" t="str">
        <f>"SMC2"</f>
        <v>SMC2</v>
      </c>
      <c r="C94" s="1" t="s">
        <v>144</v>
      </c>
      <c r="D94" s="1">
        <v>135.65</v>
      </c>
      <c r="E94" s="1">
        <v>4.8</v>
      </c>
      <c r="F94" s="1">
        <v>0</v>
      </c>
      <c r="G94" s="1">
        <v>0</v>
      </c>
      <c r="H94" s="1">
        <v>0</v>
      </c>
      <c r="I94" s="1">
        <v>2</v>
      </c>
      <c r="J94" s="1">
        <v>1</v>
      </c>
      <c r="K94" s="1">
        <v>3</v>
      </c>
      <c r="L94" s="2">
        <v>0</v>
      </c>
      <c r="M94" s="2">
        <v>0</v>
      </c>
      <c r="N94" s="2">
        <v>0</v>
      </c>
      <c r="O94" s="3">
        <v>1.77570753527166</v>
      </c>
      <c r="P94" s="3">
        <v>0.88415165114877103</v>
      </c>
      <c r="Q94" s="3">
        <v>2.7430857419947001</v>
      </c>
      <c r="R94" s="1">
        <v>10000</v>
      </c>
      <c r="S94" s="1">
        <v>8.6577723048378193E-3</v>
      </c>
    </row>
    <row r="95" spans="1:19" x14ac:dyDescent="0.25">
      <c r="A95" s="1">
        <v>409</v>
      </c>
      <c r="B95" s="1" t="str">
        <f>"RPL14"</f>
        <v>RPL14</v>
      </c>
      <c r="C95" s="1" t="s">
        <v>101</v>
      </c>
      <c r="D95" s="1">
        <v>14.558</v>
      </c>
      <c r="E95" s="1">
        <v>34.700000000000003</v>
      </c>
      <c r="F95" s="1">
        <v>0</v>
      </c>
      <c r="G95" s="1">
        <v>0</v>
      </c>
      <c r="H95" s="1">
        <v>0</v>
      </c>
      <c r="I95" s="1">
        <v>3</v>
      </c>
      <c r="J95" s="1">
        <v>1</v>
      </c>
      <c r="K95" s="1">
        <v>2</v>
      </c>
      <c r="L95" s="2">
        <v>0</v>
      </c>
      <c r="M95" s="2">
        <v>0</v>
      </c>
      <c r="N95" s="2">
        <v>0</v>
      </c>
      <c r="O95" s="3">
        <v>2.6635613029074898</v>
      </c>
      <c r="P95" s="3">
        <v>0.88415165114877103</v>
      </c>
      <c r="Q95" s="3">
        <v>1.8287238279964699</v>
      </c>
      <c r="R95" s="1">
        <v>10000</v>
      </c>
      <c r="S95" s="1">
        <v>8.7354062110953107E-3</v>
      </c>
    </row>
    <row r="96" spans="1:19" x14ac:dyDescent="0.25">
      <c r="A96" s="1">
        <v>2991</v>
      </c>
      <c r="B96" s="1" t="str">
        <f>"ELP2"</f>
        <v>ELP2</v>
      </c>
      <c r="C96" s="1" t="s">
        <v>147</v>
      </c>
      <c r="D96" s="1">
        <v>78.575999999999993</v>
      </c>
      <c r="E96" s="1">
        <v>7.4</v>
      </c>
      <c r="F96" s="1">
        <v>0</v>
      </c>
      <c r="G96" s="1">
        <v>0</v>
      </c>
      <c r="H96" s="1">
        <v>0</v>
      </c>
      <c r="I96" s="1">
        <v>3</v>
      </c>
      <c r="J96" s="1">
        <v>1</v>
      </c>
      <c r="K96" s="1">
        <v>2</v>
      </c>
      <c r="L96" s="2">
        <v>0</v>
      </c>
      <c r="M96" s="2">
        <v>0</v>
      </c>
      <c r="N96" s="2">
        <v>0</v>
      </c>
      <c r="O96" s="3">
        <v>2.6635613029074898</v>
      </c>
      <c r="P96" s="3">
        <v>0.88415165114877103</v>
      </c>
      <c r="Q96" s="3">
        <v>1.8287238279964699</v>
      </c>
      <c r="R96" s="1">
        <v>10000</v>
      </c>
      <c r="S96" s="1">
        <v>8.7354062110953107E-3</v>
      </c>
    </row>
    <row r="97" spans="1:19" x14ac:dyDescent="0.25">
      <c r="A97" s="1">
        <v>111</v>
      </c>
      <c r="B97" s="1" t="str">
        <f>"SLC12A6"</f>
        <v>SLC12A6</v>
      </c>
      <c r="C97" s="1" t="s">
        <v>129</v>
      </c>
      <c r="D97" s="1">
        <v>103.82</v>
      </c>
      <c r="E97" s="1">
        <v>3.1</v>
      </c>
      <c r="F97" s="1">
        <v>0</v>
      </c>
      <c r="G97" s="1">
        <v>0</v>
      </c>
      <c r="H97" s="1">
        <v>0</v>
      </c>
      <c r="I97" s="1">
        <v>3</v>
      </c>
      <c r="J97" s="1">
        <v>2</v>
      </c>
      <c r="K97" s="1">
        <v>1</v>
      </c>
      <c r="L97" s="2">
        <v>0</v>
      </c>
      <c r="M97" s="2">
        <v>0</v>
      </c>
      <c r="N97" s="2">
        <v>0</v>
      </c>
      <c r="O97" s="3">
        <v>2.6635613029074898</v>
      </c>
      <c r="P97" s="3">
        <v>1.7683033022975401</v>
      </c>
      <c r="Q97" s="3">
        <v>0.91436191399823397</v>
      </c>
      <c r="R97" s="1">
        <v>10000</v>
      </c>
      <c r="S97" s="1">
        <v>8.7838282410895707E-3</v>
      </c>
    </row>
    <row r="98" spans="1:19" x14ac:dyDescent="0.25">
      <c r="A98" s="1">
        <v>93</v>
      </c>
      <c r="B98" s="1" t="str">
        <f>"PABPC4"</f>
        <v>PABPC4</v>
      </c>
      <c r="C98" s="1" t="s">
        <v>140</v>
      </c>
      <c r="D98" s="1">
        <v>67.97</v>
      </c>
      <c r="E98" s="1">
        <v>17.100000000000001</v>
      </c>
      <c r="F98" s="1">
        <v>0</v>
      </c>
      <c r="G98" s="1">
        <v>0</v>
      </c>
      <c r="H98" s="1">
        <v>0</v>
      </c>
      <c r="I98" s="1">
        <v>3</v>
      </c>
      <c r="J98" s="1">
        <v>2</v>
      </c>
      <c r="K98" s="1">
        <v>1</v>
      </c>
      <c r="L98" s="2">
        <v>0</v>
      </c>
      <c r="M98" s="2">
        <v>0</v>
      </c>
      <c r="N98" s="2">
        <v>0</v>
      </c>
      <c r="O98" s="3">
        <v>2.6635613029074898</v>
      </c>
      <c r="P98" s="3">
        <v>1.7683033022975401</v>
      </c>
      <c r="Q98" s="3">
        <v>0.91436191399823397</v>
      </c>
      <c r="R98" s="1">
        <v>10000</v>
      </c>
      <c r="S98" s="1">
        <v>8.7838282410895707E-3</v>
      </c>
    </row>
    <row r="99" spans="1:19" x14ac:dyDescent="0.25">
      <c r="A99" s="1">
        <v>318</v>
      </c>
      <c r="B99" s="1" t="str">
        <f>"DDX17"</f>
        <v>DDX17</v>
      </c>
      <c r="C99" s="1" t="s">
        <v>28</v>
      </c>
      <c r="D99" s="1">
        <v>72.370999999999995</v>
      </c>
      <c r="E99" s="1">
        <v>29.1</v>
      </c>
      <c r="F99" s="1">
        <v>0</v>
      </c>
      <c r="G99" s="1">
        <v>0</v>
      </c>
      <c r="H99" s="1">
        <v>0</v>
      </c>
      <c r="I99" s="1">
        <v>0</v>
      </c>
      <c r="J99" s="1">
        <v>5</v>
      </c>
      <c r="K99" s="1">
        <v>5</v>
      </c>
      <c r="L99" s="2">
        <v>0</v>
      </c>
      <c r="M99" s="2">
        <v>0</v>
      </c>
      <c r="N99" s="2">
        <v>0</v>
      </c>
      <c r="O99" s="3">
        <v>0</v>
      </c>
      <c r="P99" s="3">
        <v>4.4207582557438503</v>
      </c>
      <c r="Q99" s="3">
        <v>4.5718095699911698</v>
      </c>
      <c r="R99" s="1">
        <v>10000</v>
      </c>
      <c r="S99" s="1">
        <v>9.4256101071034902E-3</v>
      </c>
    </row>
    <row r="100" spans="1:19" x14ac:dyDescent="0.25">
      <c r="A100" s="1">
        <v>1786</v>
      </c>
      <c r="B100" s="1" t="str">
        <f>"ATP2B4"</f>
        <v>ATP2B4</v>
      </c>
      <c r="C100" s="1" t="s">
        <v>76</v>
      </c>
      <c r="D100" s="1">
        <v>132.59</v>
      </c>
      <c r="E100" s="1">
        <v>12.9</v>
      </c>
      <c r="F100" s="1">
        <v>0</v>
      </c>
      <c r="G100" s="1">
        <v>0</v>
      </c>
      <c r="H100" s="1">
        <v>0</v>
      </c>
      <c r="I100" s="1">
        <v>4</v>
      </c>
      <c r="J100" s="1">
        <v>0</v>
      </c>
      <c r="K100" s="1">
        <v>6</v>
      </c>
      <c r="L100" s="2">
        <v>0</v>
      </c>
      <c r="M100" s="2">
        <v>0</v>
      </c>
      <c r="N100" s="2">
        <v>0</v>
      </c>
      <c r="O100" s="3">
        <v>3.5514150705433298</v>
      </c>
      <c r="P100" s="3">
        <v>0</v>
      </c>
      <c r="Q100" s="3">
        <v>5.4861714839894002</v>
      </c>
      <c r="R100" s="1">
        <v>10000</v>
      </c>
      <c r="S100" s="1">
        <v>9.9955138860888196E-3</v>
      </c>
    </row>
    <row r="101" spans="1:19" x14ac:dyDescent="0.25">
      <c r="A101" s="1">
        <v>2159</v>
      </c>
      <c r="B101" s="1" t="str">
        <f>"BCAM"</f>
        <v>BCAM</v>
      </c>
      <c r="C101" s="1" t="s">
        <v>109</v>
      </c>
      <c r="D101" s="1">
        <v>67.403999999999996</v>
      </c>
      <c r="E101" s="1">
        <v>32.299999999999997</v>
      </c>
      <c r="F101" s="1">
        <v>0</v>
      </c>
      <c r="G101" s="1">
        <v>0</v>
      </c>
      <c r="H101" s="1">
        <v>0</v>
      </c>
      <c r="I101" s="1">
        <v>10</v>
      </c>
      <c r="J101" s="1">
        <v>0</v>
      </c>
      <c r="K101" s="1">
        <v>2</v>
      </c>
      <c r="L101" s="2">
        <v>0</v>
      </c>
      <c r="M101" s="2">
        <v>0</v>
      </c>
      <c r="N101" s="2">
        <v>0</v>
      </c>
      <c r="O101" s="3">
        <v>8.8785376763583201</v>
      </c>
      <c r="P101" s="3">
        <v>0</v>
      </c>
      <c r="Q101" s="3">
        <v>1.8287238279964699</v>
      </c>
      <c r="R101" s="1">
        <v>10000</v>
      </c>
      <c r="S101" s="1">
        <v>1.00765741947881E-2</v>
      </c>
    </row>
    <row r="102" spans="1:19" x14ac:dyDescent="0.25">
      <c r="A102" s="1">
        <v>4153</v>
      </c>
      <c r="B102" s="1" t="str">
        <f>"THRAP3"</f>
        <v>THRAP3</v>
      </c>
      <c r="C102" s="1" t="s">
        <v>100</v>
      </c>
      <c r="D102" s="1">
        <v>108.66</v>
      </c>
      <c r="E102" s="1">
        <v>4.4000000000000004</v>
      </c>
      <c r="F102" s="1">
        <v>0</v>
      </c>
      <c r="G102" s="1">
        <v>0</v>
      </c>
      <c r="H102" s="1">
        <v>0</v>
      </c>
      <c r="I102" s="1">
        <v>1</v>
      </c>
      <c r="J102" s="1">
        <v>1</v>
      </c>
      <c r="K102" s="1">
        <v>4</v>
      </c>
      <c r="L102" s="2">
        <v>0</v>
      </c>
      <c r="M102" s="2">
        <v>0</v>
      </c>
      <c r="N102" s="2">
        <v>0</v>
      </c>
      <c r="O102" s="3">
        <v>0.88785376763583201</v>
      </c>
      <c r="P102" s="3">
        <v>0.88415165114877103</v>
      </c>
      <c r="Q102" s="3">
        <v>3.6574476559929301</v>
      </c>
      <c r="R102" s="1">
        <v>10000</v>
      </c>
      <c r="S102" s="1">
        <v>1.0203112840643999E-2</v>
      </c>
    </row>
    <row r="103" spans="1:19" x14ac:dyDescent="0.25">
      <c r="A103" s="1">
        <v>15</v>
      </c>
      <c r="B103" s="1" t="str">
        <f>"WDR91"</f>
        <v>WDR91</v>
      </c>
      <c r="C103" s="1" t="s">
        <v>93</v>
      </c>
      <c r="D103" s="1">
        <v>71.350999999999999</v>
      </c>
      <c r="E103" s="1">
        <v>12.1</v>
      </c>
      <c r="F103" s="1">
        <v>0</v>
      </c>
      <c r="G103" s="1">
        <v>0</v>
      </c>
      <c r="H103" s="1">
        <v>0</v>
      </c>
      <c r="I103" s="1">
        <v>4</v>
      </c>
      <c r="J103" s="1">
        <v>0</v>
      </c>
      <c r="K103" s="1">
        <v>5</v>
      </c>
      <c r="L103" s="2">
        <v>0</v>
      </c>
      <c r="M103" s="2">
        <v>0</v>
      </c>
      <c r="N103" s="2">
        <v>0</v>
      </c>
      <c r="O103" s="3">
        <v>3.5514150705433298</v>
      </c>
      <c r="P103" s="3">
        <v>0</v>
      </c>
      <c r="Q103" s="3">
        <v>4.5718095699911698</v>
      </c>
      <c r="R103" s="1">
        <v>10000</v>
      </c>
      <c r="S103" s="1">
        <v>1.29776760121749E-2</v>
      </c>
    </row>
    <row r="104" spans="1:19" x14ac:dyDescent="0.25">
      <c r="A104" s="1">
        <v>1090</v>
      </c>
      <c r="B104" s="1" t="str">
        <f>"JAK2"</f>
        <v>JAK2</v>
      </c>
      <c r="C104" s="1" t="s">
        <v>74</v>
      </c>
      <c r="D104" s="1">
        <v>130.66999999999999</v>
      </c>
      <c r="E104" s="1">
        <v>8.6999999999999993</v>
      </c>
      <c r="F104" s="1">
        <v>0</v>
      </c>
      <c r="G104" s="1">
        <v>0</v>
      </c>
      <c r="H104" s="1">
        <v>0</v>
      </c>
      <c r="I104" s="1">
        <v>4</v>
      </c>
      <c r="J104" s="1">
        <v>5</v>
      </c>
      <c r="K104" s="1">
        <v>0</v>
      </c>
      <c r="L104" s="2">
        <v>0</v>
      </c>
      <c r="M104" s="2">
        <v>0</v>
      </c>
      <c r="N104" s="2">
        <v>0</v>
      </c>
      <c r="O104" s="3">
        <v>3.5514150705433298</v>
      </c>
      <c r="P104" s="3">
        <v>4.4207582557438503</v>
      </c>
      <c r="Q104" s="3">
        <v>0</v>
      </c>
      <c r="R104" s="1">
        <v>10000</v>
      </c>
      <c r="S104" s="1">
        <v>1.32224796433429E-2</v>
      </c>
    </row>
    <row r="105" spans="1:19" x14ac:dyDescent="0.25">
      <c r="A105" s="1">
        <v>2315</v>
      </c>
      <c r="B105" s="1" t="str">
        <f>"PCBD1"</f>
        <v>PCBD1</v>
      </c>
      <c r="C105" s="1" t="s">
        <v>116</v>
      </c>
      <c r="D105" s="1">
        <v>11.999000000000001</v>
      </c>
      <c r="E105" s="1">
        <v>38.5</v>
      </c>
      <c r="F105" s="1">
        <v>0</v>
      </c>
      <c r="G105" s="1">
        <v>0</v>
      </c>
      <c r="H105" s="1">
        <v>0</v>
      </c>
      <c r="I105" s="1">
        <v>2</v>
      </c>
      <c r="J105" s="1">
        <v>1</v>
      </c>
      <c r="K105" s="1">
        <v>2</v>
      </c>
      <c r="L105" s="2">
        <v>0</v>
      </c>
      <c r="M105" s="2">
        <v>0</v>
      </c>
      <c r="N105" s="2">
        <v>0</v>
      </c>
      <c r="O105" s="3">
        <v>1.77570753527166</v>
      </c>
      <c r="P105" s="3">
        <v>0.88415165114877103</v>
      </c>
      <c r="Q105" s="3">
        <v>1.8287238279964699</v>
      </c>
      <c r="R105" s="1">
        <v>10000</v>
      </c>
      <c r="S105" s="1">
        <v>1.4028100829436001E-2</v>
      </c>
    </row>
    <row r="106" spans="1:19" x14ac:dyDescent="0.25">
      <c r="A106" s="1">
        <v>713</v>
      </c>
      <c r="B106" s="1" t="str">
        <f>"ATG4A"</f>
        <v>ATG4A</v>
      </c>
      <c r="C106" s="1" t="s">
        <v>142</v>
      </c>
      <c r="D106" s="1">
        <v>26.515000000000001</v>
      </c>
      <c r="E106" s="1">
        <v>24.7</v>
      </c>
      <c r="F106" s="1">
        <v>0</v>
      </c>
      <c r="G106" s="1">
        <v>0</v>
      </c>
      <c r="H106" s="1">
        <v>0</v>
      </c>
      <c r="I106" s="1">
        <v>2</v>
      </c>
      <c r="J106" s="1">
        <v>1</v>
      </c>
      <c r="K106" s="1">
        <v>2</v>
      </c>
      <c r="L106" s="2">
        <v>0</v>
      </c>
      <c r="M106" s="2">
        <v>0</v>
      </c>
      <c r="N106" s="2">
        <v>0</v>
      </c>
      <c r="O106" s="3">
        <v>1.77570753527166</v>
      </c>
      <c r="P106" s="3">
        <v>0.88415165114877103</v>
      </c>
      <c r="Q106" s="3">
        <v>1.8287238279964699</v>
      </c>
      <c r="R106" s="1">
        <v>10000</v>
      </c>
      <c r="S106" s="1">
        <v>1.4028100829436001E-2</v>
      </c>
    </row>
    <row r="107" spans="1:19" x14ac:dyDescent="0.25">
      <c r="A107" s="1">
        <v>2828</v>
      </c>
      <c r="B107" s="1" t="str">
        <f>"HNRNPUL2"</f>
        <v>HNRNPUL2</v>
      </c>
      <c r="C107" s="1" t="s">
        <v>35</v>
      </c>
      <c r="D107" s="1">
        <v>85.103999999999999</v>
      </c>
      <c r="E107" s="1">
        <v>23.2</v>
      </c>
      <c r="F107" s="1">
        <v>0</v>
      </c>
      <c r="G107" s="1">
        <v>0</v>
      </c>
      <c r="H107" s="1">
        <v>0</v>
      </c>
      <c r="I107" s="1">
        <v>1</v>
      </c>
      <c r="J107" s="1">
        <v>1</v>
      </c>
      <c r="K107" s="1">
        <v>3</v>
      </c>
      <c r="L107" s="2">
        <v>0</v>
      </c>
      <c r="M107" s="2">
        <v>0</v>
      </c>
      <c r="N107" s="2">
        <v>0</v>
      </c>
      <c r="O107" s="3">
        <v>0.88785376763583201</v>
      </c>
      <c r="P107" s="3">
        <v>0.88415165114877103</v>
      </c>
      <c r="Q107" s="3">
        <v>2.7430857419947001</v>
      </c>
      <c r="R107" s="1">
        <v>10000</v>
      </c>
      <c r="S107" s="1">
        <v>1.54001547460202E-2</v>
      </c>
    </row>
    <row r="108" spans="1:19" x14ac:dyDescent="0.25">
      <c r="A108" s="1">
        <v>3112</v>
      </c>
      <c r="B108" s="1" t="str">
        <f>"GALNT10"</f>
        <v>GALNT10</v>
      </c>
      <c r="C108" s="1" t="s">
        <v>148</v>
      </c>
      <c r="D108" s="1">
        <v>61.947000000000003</v>
      </c>
      <c r="E108" s="1">
        <v>7</v>
      </c>
      <c r="F108" s="1">
        <v>0</v>
      </c>
      <c r="G108" s="1">
        <v>0</v>
      </c>
      <c r="H108" s="1">
        <v>0</v>
      </c>
      <c r="I108" s="1">
        <v>1</v>
      </c>
      <c r="J108" s="1">
        <v>1</v>
      </c>
      <c r="K108" s="1">
        <v>3</v>
      </c>
      <c r="L108" s="2">
        <v>0</v>
      </c>
      <c r="M108" s="2">
        <v>0</v>
      </c>
      <c r="N108" s="2">
        <v>0</v>
      </c>
      <c r="O108" s="3">
        <v>0.88785376763583201</v>
      </c>
      <c r="P108" s="3">
        <v>0.88415165114877103</v>
      </c>
      <c r="Q108" s="3">
        <v>2.7430857419947001</v>
      </c>
      <c r="R108" s="1">
        <v>10000</v>
      </c>
      <c r="S108" s="1">
        <v>1.54001547460202E-2</v>
      </c>
    </row>
    <row r="109" spans="1:19" x14ac:dyDescent="0.25">
      <c r="A109" s="1">
        <v>873</v>
      </c>
      <c r="B109" s="1" t="str">
        <f>"EIF1"</f>
        <v>EIF1</v>
      </c>
      <c r="C109" s="1" t="s">
        <v>133</v>
      </c>
      <c r="D109" s="1">
        <v>12.731999999999999</v>
      </c>
      <c r="E109" s="1">
        <v>43.4</v>
      </c>
      <c r="F109" s="1">
        <v>0</v>
      </c>
      <c r="G109" s="1">
        <v>0</v>
      </c>
      <c r="H109" s="1">
        <v>0</v>
      </c>
      <c r="I109" s="1">
        <v>1</v>
      </c>
      <c r="J109" s="1">
        <v>3</v>
      </c>
      <c r="K109" s="1">
        <v>1</v>
      </c>
      <c r="L109" s="2">
        <v>0</v>
      </c>
      <c r="M109" s="2">
        <v>0</v>
      </c>
      <c r="N109" s="2">
        <v>0</v>
      </c>
      <c r="O109" s="3">
        <v>0.88785376763583201</v>
      </c>
      <c r="P109" s="3">
        <v>2.65245495344631</v>
      </c>
      <c r="Q109" s="3">
        <v>0.91436191399823397</v>
      </c>
      <c r="R109" s="1">
        <v>10000</v>
      </c>
      <c r="S109" s="1">
        <v>1.55524363270594E-2</v>
      </c>
    </row>
    <row r="110" spans="1:19" x14ac:dyDescent="0.25">
      <c r="A110" s="1">
        <v>2265</v>
      </c>
      <c r="B110" s="1" t="str">
        <f>"SLC37A1"</f>
        <v>SLC37A1</v>
      </c>
      <c r="C110" s="1" t="s">
        <v>145</v>
      </c>
      <c r="D110" s="1">
        <v>57.646999999999998</v>
      </c>
      <c r="E110" s="1">
        <v>12.4</v>
      </c>
      <c r="F110" s="1">
        <v>0</v>
      </c>
      <c r="G110" s="1">
        <v>0</v>
      </c>
      <c r="H110" s="1">
        <v>0</v>
      </c>
      <c r="I110" s="1">
        <v>1</v>
      </c>
      <c r="J110" s="1">
        <v>3</v>
      </c>
      <c r="K110" s="1">
        <v>1</v>
      </c>
      <c r="L110" s="2">
        <v>0</v>
      </c>
      <c r="M110" s="2">
        <v>0</v>
      </c>
      <c r="N110" s="2">
        <v>0</v>
      </c>
      <c r="O110" s="3">
        <v>0.88785376763583201</v>
      </c>
      <c r="P110" s="3">
        <v>2.65245495344631</v>
      </c>
      <c r="Q110" s="3">
        <v>0.91436191399823397</v>
      </c>
      <c r="R110" s="1">
        <v>10000</v>
      </c>
      <c r="S110" s="1">
        <v>1.55524363270594E-2</v>
      </c>
    </row>
    <row r="111" spans="1:19" x14ac:dyDescent="0.25">
      <c r="A111" s="1">
        <v>2247</v>
      </c>
      <c r="B111" s="1" t="str">
        <f>"CDKN2D"</f>
        <v>CDKN2D</v>
      </c>
      <c r="C111" s="1" t="s">
        <v>78</v>
      </c>
      <c r="D111" s="1">
        <v>17.7</v>
      </c>
      <c r="E111" s="1">
        <v>64.5</v>
      </c>
      <c r="F111" s="1">
        <v>0</v>
      </c>
      <c r="G111" s="1">
        <v>0</v>
      </c>
      <c r="H111" s="1">
        <v>0</v>
      </c>
      <c r="I111" s="1">
        <v>3</v>
      </c>
      <c r="J111" s="1">
        <v>1</v>
      </c>
      <c r="K111" s="1">
        <v>1</v>
      </c>
      <c r="L111" s="2">
        <v>0</v>
      </c>
      <c r="M111" s="2">
        <v>0</v>
      </c>
      <c r="N111" s="2">
        <v>0</v>
      </c>
      <c r="O111" s="3">
        <v>2.6635613029074898</v>
      </c>
      <c r="P111" s="3">
        <v>0.88415165114877103</v>
      </c>
      <c r="Q111" s="3">
        <v>0.91436191399823397</v>
      </c>
      <c r="R111" s="1">
        <v>10000</v>
      </c>
      <c r="S111" s="1">
        <v>1.5728515001685199E-2</v>
      </c>
    </row>
    <row r="112" spans="1:19" x14ac:dyDescent="0.25">
      <c r="A112" s="1">
        <v>1772</v>
      </c>
      <c r="B112" s="1" t="str">
        <f>"SFPQ"</f>
        <v>SFPQ</v>
      </c>
      <c r="C112" s="1" t="s">
        <v>30</v>
      </c>
      <c r="D112" s="1">
        <v>76.149000000000001</v>
      </c>
      <c r="E112" s="1">
        <v>21.8</v>
      </c>
      <c r="F112" s="1">
        <v>0</v>
      </c>
      <c r="G112" s="1">
        <v>0</v>
      </c>
      <c r="H112" s="1">
        <v>0</v>
      </c>
      <c r="I112" s="1">
        <v>0</v>
      </c>
      <c r="J112" s="1">
        <v>4</v>
      </c>
      <c r="K112" s="1">
        <v>4</v>
      </c>
      <c r="L112" s="2">
        <v>0</v>
      </c>
      <c r="M112" s="2">
        <v>0</v>
      </c>
      <c r="N112" s="2">
        <v>0</v>
      </c>
      <c r="O112" s="3">
        <v>0</v>
      </c>
      <c r="P112" s="3">
        <v>3.5366066045950801</v>
      </c>
      <c r="Q112" s="3">
        <v>3.6574476559929301</v>
      </c>
      <c r="R112" s="1">
        <v>10000</v>
      </c>
      <c r="S112" s="1">
        <v>1.71543019706413E-2</v>
      </c>
    </row>
    <row r="113" spans="1:19" x14ac:dyDescent="0.25">
      <c r="A113" s="1">
        <v>2875</v>
      </c>
      <c r="B113" s="1" t="str">
        <f>"WDR81"</f>
        <v>WDR81</v>
      </c>
      <c r="C113" s="1" t="s">
        <v>123</v>
      </c>
      <c r="D113" s="1">
        <v>197.99</v>
      </c>
      <c r="E113" s="1">
        <v>4</v>
      </c>
      <c r="F113" s="1">
        <v>0</v>
      </c>
      <c r="G113" s="1">
        <v>0</v>
      </c>
      <c r="H113" s="1">
        <v>0</v>
      </c>
      <c r="I113" s="1">
        <v>5</v>
      </c>
      <c r="J113" s="1">
        <v>0</v>
      </c>
      <c r="K113" s="1">
        <v>3</v>
      </c>
      <c r="L113" s="2">
        <v>0</v>
      </c>
      <c r="M113" s="2">
        <v>0</v>
      </c>
      <c r="N113" s="2">
        <v>0</v>
      </c>
      <c r="O113" s="3">
        <v>4.4392688381791601</v>
      </c>
      <c r="P113" s="3">
        <v>0</v>
      </c>
      <c r="Q113" s="3">
        <v>2.7430857419947001</v>
      </c>
      <c r="R113" s="1">
        <v>10000</v>
      </c>
      <c r="S113" s="1">
        <v>1.85194142353707E-2</v>
      </c>
    </row>
    <row r="114" spans="1:19" x14ac:dyDescent="0.25">
      <c r="A114" s="1">
        <v>2882</v>
      </c>
      <c r="B114" s="1" t="str">
        <f>"CMPK2"</f>
        <v>CMPK2</v>
      </c>
      <c r="C114" s="1" t="s">
        <v>128</v>
      </c>
      <c r="D114" s="1">
        <v>32.645000000000003</v>
      </c>
      <c r="E114" s="1">
        <v>38</v>
      </c>
      <c r="F114" s="1">
        <v>0</v>
      </c>
      <c r="G114" s="1">
        <v>0</v>
      </c>
      <c r="H114" s="1">
        <v>0</v>
      </c>
      <c r="I114" s="1">
        <v>5</v>
      </c>
      <c r="J114" s="1">
        <v>0</v>
      </c>
      <c r="K114" s="1">
        <v>3</v>
      </c>
      <c r="L114" s="2">
        <v>0</v>
      </c>
      <c r="M114" s="2">
        <v>0</v>
      </c>
      <c r="N114" s="2">
        <v>0</v>
      </c>
      <c r="O114" s="3">
        <v>4.4392688381791601</v>
      </c>
      <c r="P114" s="3">
        <v>0</v>
      </c>
      <c r="Q114" s="3">
        <v>2.7430857419947001</v>
      </c>
      <c r="R114" s="1">
        <v>10000</v>
      </c>
      <c r="S114" s="1">
        <v>1.85194142353707E-2</v>
      </c>
    </row>
    <row r="115" spans="1:19" x14ac:dyDescent="0.25">
      <c r="A115" s="1">
        <v>2188</v>
      </c>
      <c r="B115" s="1" t="str">
        <f>"HNRNPM"</f>
        <v>HNRNPM</v>
      </c>
      <c r="C115" s="1" t="s">
        <v>44</v>
      </c>
      <c r="D115" s="1">
        <v>73.62</v>
      </c>
      <c r="E115" s="1">
        <v>18.7</v>
      </c>
      <c r="F115" s="1">
        <v>0</v>
      </c>
      <c r="G115" s="1">
        <v>0</v>
      </c>
      <c r="H115" s="1">
        <v>0</v>
      </c>
      <c r="I115" s="1">
        <v>0</v>
      </c>
      <c r="J115" s="1">
        <v>2</v>
      </c>
      <c r="K115" s="1">
        <v>6</v>
      </c>
      <c r="L115" s="2">
        <v>0</v>
      </c>
      <c r="M115" s="2">
        <v>0</v>
      </c>
      <c r="N115" s="2">
        <v>0</v>
      </c>
      <c r="O115" s="3">
        <v>0</v>
      </c>
      <c r="P115" s="3">
        <v>1.7683033022975401</v>
      </c>
      <c r="Q115" s="3">
        <v>5.4861714839894002</v>
      </c>
      <c r="R115" s="1">
        <v>10000</v>
      </c>
      <c r="S115" s="1">
        <v>2.1325602039184901E-2</v>
      </c>
    </row>
    <row r="116" spans="1:19" x14ac:dyDescent="0.25">
      <c r="A116" s="1">
        <v>1660</v>
      </c>
      <c r="B116" s="1" t="str">
        <f>"HIST1H1C"</f>
        <v>HIST1H1C</v>
      </c>
      <c r="C116" s="1" t="s">
        <v>47</v>
      </c>
      <c r="D116" s="1">
        <v>21.364000000000001</v>
      </c>
      <c r="E116" s="1">
        <v>40.4</v>
      </c>
      <c r="F116" s="1">
        <v>0</v>
      </c>
      <c r="G116" s="1">
        <v>0</v>
      </c>
      <c r="H116" s="1">
        <v>0</v>
      </c>
      <c r="I116" s="1">
        <v>0</v>
      </c>
      <c r="J116" s="1">
        <v>3</v>
      </c>
      <c r="K116" s="1">
        <v>4</v>
      </c>
      <c r="L116" s="2">
        <v>0</v>
      </c>
      <c r="M116" s="2">
        <v>0</v>
      </c>
      <c r="N116" s="2">
        <v>0</v>
      </c>
      <c r="O116" s="3">
        <v>0</v>
      </c>
      <c r="P116" s="3">
        <v>2.65245495344631</v>
      </c>
      <c r="Q116" s="3">
        <v>3.6574476559929301</v>
      </c>
      <c r="R116" s="1">
        <v>10000</v>
      </c>
      <c r="S116" s="1">
        <v>2.4249279644854502E-2</v>
      </c>
    </row>
    <row r="117" spans="1:19" x14ac:dyDescent="0.25">
      <c r="A117" s="1">
        <v>3299</v>
      </c>
      <c r="B117" s="1" t="str">
        <f>"RFESD"</f>
        <v>RFESD</v>
      </c>
      <c r="C117" s="1" t="s">
        <v>136</v>
      </c>
      <c r="D117" s="1">
        <v>17.762</v>
      </c>
      <c r="E117" s="1">
        <v>24.2</v>
      </c>
      <c r="F117" s="1">
        <v>0</v>
      </c>
      <c r="G117" s="1">
        <v>0</v>
      </c>
      <c r="H117" s="1">
        <v>0</v>
      </c>
      <c r="I117" s="1">
        <v>3</v>
      </c>
      <c r="J117" s="1">
        <v>0</v>
      </c>
      <c r="K117" s="1">
        <v>4</v>
      </c>
      <c r="L117" s="2">
        <v>0</v>
      </c>
      <c r="M117" s="2">
        <v>0</v>
      </c>
      <c r="N117" s="2">
        <v>0</v>
      </c>
      <c r="O117" s="3">
        <v>2.6635613029074898</v>
      </c>
      <c r="P117" s="3">
        <v>0</v>
      </c>
      <c r="Q117" s="3">
        <v>3.6574476559929301</v>
      </c>
      <c r="R117" s="1">
        <v>10000</v>
      </c>
      <c r="S117" s="1">
        <v>2.4649666425019898E-2</v>
      </c>
    </row>
    <row r="118" spans="1:19" x14ac:dyDescent="0.25">
      <c r="A118" s="1">
        <v>3948</v>
      </c>
      <c r="B118" s="1" t="str">
        <f>"TERF2IP"</f>
        <v>TERF2IP</v>
      </c>
      <c r="C118" s="1" t="s">
        <v>138</v>
      </c>
      <c r="D118" s="1">
        <v>44.259</v>
      </c>
      <c r="E118" s="1">
        <v>18.5</v>
      </c>
      <c r="F118" s="1">
        <v>0</v>
      </c>
      <c r="G118" s="1">
        <v>0</v>
      </c>
      <c r="H118" s="1">
        <v>0</v>
      </c>
      <c r="I118" s="1">
        <v>4</v>
      </c>
      <c r="J118" s="1">
        <v>0</v>
      </c>
      <c r="K118" s="1">
        <v>3</v>
      </c>
      <c r="L118" s="2">
        <v>0</v>
      </c>
      <c r="M118" s="2">
        <v>0</v>
      </c>
      <c r="N118" s="2">
        <v>0</v>
      </c>
      <c r="O118" s="3">
        <v>3.5514150705433298</v>
      </c>
      <c r="P118" s="3">
        <v>0</v>
      </c>
      <c r="Q118" s="3">
        <v>2.7430857419947001</v>
      </c>
      <c r="R118" s="1">
        <v>10000</v>
      </c>
      <c r="S118" s="1">
        <v>2.47628902812909E-2</v>
      </c>
    </row>
    <row r="119" spans="1:19" x14ac:dyDescent="0.25">
      <c r="A119" s="1">
        <v>2075</v>
      </c>
      <c r="B119" s="1" t="str">
        <f>"RPL29"</f>
        <v>RPL29</v>
      </c>
      <c r="C119" s="1" t="s">
        <v>121</v>
      </c>
      <c r="D119" s="1">
        <v>17.751999999999999</v>
      </c>
      <c r="E119" s="1">
        <v>9.4</v>
      </c>
      <c r="F119" s="1">
        <v>0</v>
      </c>
      <c r="G119" s="1">
        <v>0</v>
      </c>
      <c r="H119" s="1">
        <v>0</v>
      </c>
      <c r="I119" s="1">
        <v>1</v>
      </c>
      <c r="J119" s="1">
        <v>1</v>
      </c>
      <c r="K119" s="1">
        <v>2</v>
      </c>
      <c r="L119" s="2">
        <v>0</v>
      </c>
      <c r="M119" s="2">
        <v>0</v>
      </c>
      <c r="N119" s="2">
        <v>0</v>
      </c>
      <c r="O119" s="3">
        <v>0.88785376763583201</v>
      </c>
      <c r="P119" s="3">
        <v>0.88415165114877103</v>
      </c>
      <c r="Q119" s="3">
        <v>1.8287238279964699</v>
      </c>
      <c r="R119" s="1">
        <v>10000</v>
      </c>
      <c r="S119" s="1">
        <v>2.5163330036364999E-2</v>
      </c>
    </row>
    <row r="120" spans="1:19" x14ac:dyDescent="0.25">
      <c r="A120" s="1">
        <v>3031</v>
      </c>
      <c r="B120" s="1" t="str">
        <f>"AGTRAP"</f>
        <v>AGTRAP</v>
      </c>
      <c r="C120" s="1" t="s">
        <v>118</v>
      </c>
      <c r="D120" s="1">
        <v>17.419</v>
      </c>
      <c r="E120" s="1">
        <v>16.399999999999999</v>
      </c>
      <c r="F120" s="1">
        <v>0</v>
      </c>
      <c r="G120" s="1">
        <v>0</v>
      </c>
      <c r="H120" s="1">
        <v>0</v>
      </c>
      <c r="I120" s="1">
        <v>1</v>
      </c>
      <c r="J120" s="1">
        <v>1</v>
      </c>
      <c r="K120" s="1">
        <v>2</v>
      </c>
      <c r="L120" s="2">
        <v>0</v>
      </c>
      <c r="M120" s="2">
        <v>0</v>
      </c>
      <c r="N120" s="2">
        <v>0</v>
      </c>
      <c r="O120" s="3">
        <v>0.88785376763583201</v>
      </c>
      <c r="P120" s="3">
        <v>0.88415165114877103</v>
      </c>
      <c r="Q120" s="3">
        <v>1.8287238279964699</v>
      </c>
      <c r="R120" s="1">
        <v>10000</v>
      </c>
      <c r="S120" s="1">
        <v>2.5163330047059201E-2</v>
      </c>
    </row>
    <row r="121" spans="1:19" x14ac:dyDescent="0.25">
      <c r="A121" s="1">
        <v>3439</v>
      </c>
      <c r="B121" s="1" t="str">
        <f>"ISG20"</f>
        <v>ISG20</v>
      </c>
      <c r="C121" s="1" t="s">
        <v>137</v>
      </c>
      <c r="D121" s="1">
        <v>20.363</v>
      </c>
      <c r="E121" s="1">
        <v>13.3</v>
      </c>
      <c r="F121" s="1">
        <v>0</v>
      </c>
      <c r="G121" s="1">
        <v>0</v>
      </c>
      <c r="H121" s="1">
        <v>0</v>
      </c>
      <c r="I121" s="1">
        <v>1</v>
      </c>
      <c r="J121" s="1">
        <v>1</v>
      </c>
      <c r="K121" s="1">
        <v>2</v>
      </c>
      <c r="L121" s="2">
        <v>0</v>
      </c>
      <c r="M121" s="2">
        <v>0</v>
      </c>
      <c r="N121" s="2">
        <v>0</v>
      </c>
      <c r="O121" s="3">
        <v>0.88785376763583201</v>
      </c>
      <c r="P121" s="3">
        <v>0.88415165114877103</v>
      </c>
      <c r="Q121" s="3">
        <v>1.8287238279964699</v>
      </c>
      <c r="R121" s="1">
        <v>10000</v>
      </c>
      <c r="S121" s="1">
        <v>2.5163330047059201E-2</v>
      </c>
    </row>
    <row r="122" spans="1:19" x14ac:dyDescent="0.25">
      <c r="A122" s="1">
        <v>3307</v>
      </c>
      <c r="B122" s="1" t="str">
        <f>"RAB3IL1"</f>
        <v>RAB3IL1</v>
      </c>
      <c r="C122" s="1" t="s">
        <v>159</v>
      </c>
      <c r="D122" s="1">
        <v>42.636000000000003</v>
      </c>
      <c r="E122" s="1">
        <v>25.9</v>
      </c>
      <c r="F122" s="1">
        <v>0</v>
      </c>
      <c r="G122" s="1">
        <v>0</v>
      </c>
      <c r="H122" s="1">
        <v>0</v>
      </c>
      <c r="I122" s="1">
        <v>1</v>
      </c>
      <c r="J122" s="1">
        <v>1</v>
      </c>
      <c r="K122" s="1">
        <v>2</v>
      </c>
      <c r="L122" s="2">
        <v>0</v>
      </c>
      <c r="M122" s="2">
        <v>0</v>
      </c>
      <c r="N122" s="2">
        <v>0</v>
      </c>
      <c r="O122" s="3">
        <v>0.88785376763583201</v>
      </c>
      <c r="P122" s="3">
        <v>0.88415165114877103</v>
      </c>
      <c r="Q122" s="3">
        <v>1.8287238279964699</v>
      </c>
      <c r="R122" s="1">
        <v>10000</v>
      </c>
      <c r="S122" s="1">
        <v>2.5163330047059201E-2</v>
      </c>
    </row>
    <row r="123" spans="1:19" x14ac:dyDescent="0.25">
      <c r="A123" s="1">
        <v>831</v>
      </c>
      <c r="B123" s="1" t="str">
        <f>"RPL36AL"</f>
        <v>RPL36AL</v>
      </c>
      <c r="C123" s="1" t="s">
        <v>127</v>
      </c>
      <c r="D123" s="1">
        <v>12.468999999999999</v>
      </c>
      <c r="E123" s="1">
        <v>8.5</v>
      </c>
      <c r="F123" s="1">
        <v>0</v>
      </c>
      <c r="G123" s="1">
        <v>0</v>
      </c>
      <c r="H123" s="1">
        <v>0</v>
      </c>
      <c r="I123" s="1">
        <v>1</v>
      </c>
      <c r="J123" s="1">
        <v>2</v>
      </c>
      <c r="K123" s="1">
        <v>1</v>
      </c>
      <c r="L123" s="2">
        <v>0</v>
      </c>
      <c r="M123" s="2">
        <v>0</v>
      </c>
      <c r="N123" s="2">
        <v>0</v>
      </c>
      <c r="O123" s="3">
        <v>0.88785376763583201</v>
      </c>
      <c r="P123" s="3">
        <v>1.7683033022975401</v>
      </c>
      <c r="Q123" s="3">
        <v>0.91436191399823397</v>
      </c>
      <c r="R123" s="1">
        <v>10000</v>
      </c>
      <c r="S123" s="1">
        <v>2.5307342911942102E-2</v>
      </c>
    </row>
    <row r="124" spans="1:19" x14ac:dyDescent="0.25">
      <c r="A124" s="1">
        <v>1126</v>
      </c>
      <c r="B124" s="1" t="str">
        <f>"FLNB"</f>
        <v>FLNB</v>
      </c>
      <c r="C124" s="1" t="s">
        <v>143</v>
      </c>
      <c r="D124" s="1">
        <v>230.29</v>
      </c>
      <c r="E124" s="1">
        <v>6.4</v>
      </c>
      <c r="F124" s="1">
        <v>0</v>
      </c>
      <c r="G124" s="1">
        <v>0</v>
      </c>
      <c r="H124" s="1">
        <v>0</v>
      </c>
      <c r="I124" s="1">
        <v>1</v>
      </c>
      <c r="J124" s="1">
        <v>2</v>
      </c>
      <c r="K124" s="1">
        <v>1</v>
      </c>
      <c r="L124" s="2">
        <v>0</v>
      </c>
      <c r="M124" s="2">
        <v>0</v>
      </c>
      <c r="N124" s="2">
        <v>0</v>
      </c>
      <c r="O124" s="3">
        <v>0.88785376763583201</v>
      </c>
      <c r="P124" s="3">
        <v>1.7683033022975401</v>
      </c>
      <c r="Q124" s="3">
        <v>0.91436191399823397</v>
      </c>
      <c r="R124" s="1">
        <v>10000</v>
      </c>
      <c r="S124" s="1">
        <v>2.5307342911942102E-2</v>
      </c>
    </row>
    <row r="125" spans="1:19" x14ac:dyDescent="0.25">
      <c r="A125" s="1">
        <v>834</v>
      </c>
      <c r="B125" s="1" t="str">
        <f>"CDKN1A"</f>
        <v>CDKN1A</v>
      </c>
      <c r="C125" s="1" t="s">
        <v>153</v>
      </c>
      <c r="D125" s="1">
        <v>18.119</v>
      </c>
      <c r="E125" s="1">
        <v>11</v>
      </c>
      <c r="F125" s="1">
        <v>0</v>
      </c>
      <c r="G125" s="1">
        <v>0</v>
      </c>
      <c r="H125" s="1">
        <v>0</v>
      </c>
      <c r="I125" s="1">
        <v>1</v>
      </c>
      <c r="J125" s="1">
        <v>2</v>
      </c>
      <c r="K125" s="1">
        <v>1</v>
      </c>
      <c r="L125" s="2">
        <v>0</v>
      </c>
      <c r="M125" s="2">
        <v>0</v>
      </c>
      <c r="N125" s="2">
        <v>0</v>
      </c>
      <c r="O125" s="3">
        <v>0.88785376763583201</v>
      </c>
      <c r="P125" s="3">
        <v>1.7683033022975401</v>
      </c>
      <c r="Q125" s="3">
        <v>0.91436191399823397</v>
      </c>
      <c r="R125" s="1">
        <v>10000</v>
      </c>
      <c r="S125" s="1">
        <v>2.5307342911942102E-2</v>
      </c>
    </row>
    <row r="126" spans="1:19" x14ac:dyDescent="0.25">
      <c r="A126" s="1">
        <v>2579</v>
      </c>
      <c r="B126" s="1" t="str">
        <f>"CDC16"</f>
        <v>CDC16</v>
      </c>
      <c r="C126" s="1" t="s">
        <v>135</v>
      </c>
      <c r="D126" s="1">
        <v>54.704000000000001</v>
      </c>
      <c r="E126" s="1">
        <v>10.5</v>
      </c>
      <c r="F126" s="1">
        <v>0</v>
      </c>
      <c r="G126" s="1">
        <v>0</v>
      </c>
      <c r="H126" s="1">
        <v>0</v>
      </c>
      <c r="I126" s="1">
        <v>2</v>
      </c>
      <c r="J126" s="1">
        <v>1</v>
      </c>
      <c r="K126" s="1">
        <v>1</v>
      </c>
      <c r="L126" s="2">
        <v>0</v>
      </c>
      <c r="M126" s="2">
        <v>0</v>
      </c>
      <c r="N126" s="2">
        <v>0</v>
      </c>
      <c r="O126" s="3">
        <v>1.77570753527166</v>
      </c>
      <c r="P126" s="3">
        <v>0.88415165114877103</v>
      </c>
      <c r="Q126" s="3">
        <v>0.91436191399823397</v>
      </c>
      <c r="R126" s="1">
        <v>10000</v>
      </c>
      <c r="S126" s="1">
        <v>2.54730287041104E-2</v>
      </c>
    </row>
    <row r="127" spans="1:19" x14ac:dyDescent="0.25">
      <c r="A127" s="1">
        <v>2741</v>
      </c>
      <c r="B127" s="1" t="str">
        <f>"PLCB4"</f>
        <v>PLCB4</v>
      </c>
      <c r="C127" s="1" t="s">
        <v>83</v>
      </c>
      <c r="D127" s="1">
        <v>117.16</v>
      </c>
      <c r="E127" s="1">
        <v>4.3</v>
      </c>
      <c r="F127" s="1">
        <v>0</v>
      </c>
      <c r="G127" s="1">
        <v>0</v>
      </c>
      <c r="H127" s="1">
        <v>0</v>
      </c>
      <c r="I127" s="1">
        <v>2</v>
      </c>
      <c r="J127" s="1">
        <v>1</v>
      </c>
      <c r="K127" s="1">
        <v>1</v>
      </c>
      <c r="L127" s="2">
        <v>0</v>
      </c>
      <c r="M127" s="2">
        <v>0</v>
      </c>
      <c r="N127" s="2">
        <v>0</v>
      </c>
      <c r="O127" s="3">
        <v>1.77570753527166</v>
      </c>
      <c r="P127" s="3">
        <v>0.88415165114877103</v>
      </c>
      <c r="Q127" s="3">
        <v>0.91436191399823397</v>
      </c>
      <c r="R127" s="1">
        <v>10000</v>
      </c>
      <c r="S127" s="1">
        <v>2.5473028706659798E-2</v>
      </c>
    </row>
    <row r="128" spans="1:19" x14ac:dyDescent="0.25">
      <c r="A128" s="1">
        <v>1763</v>
      </c>
      <c r="B128" s="1" t="str">
        <f>"PRKACB"</f>
        <v>PRKACB</v>
      </c>
      <c r="C128" s="1" t="s">
        <v>108</v>
      </c>
      <c r="D128" s="1">
        <v>46.234999999999999</v>
      </c>
      <c r="E128" s="1">
        <v>43.2</v>
      </c>
      <c r="F128" s="1">
        <v>0</v>
      </c>
      <c r="G128" s="1">
        <v>0</v>
      </c>
      <c r="H128" s="1">
        <v>0</v>
      </c>
      <c r="I128" s="1">
        <v>2</v>
      </c>
      <c r="J128" s="1">
        <v>1</v>
      </c>
      <c r="K128" s="1">
        <v>1</v>
      </c>
      <c r="L128" s="2">
        <v>0</v>
      </c>
      <c r="M128" s="2">
        <v>0</v>
      </c>
      <c r="N128" s="2">
        <v>0</v>
      </c>
      <c r="O128" s="3">
        <v>1.77570753527166</v>
      </c>
      <c r="P128" s="3">
        <v>0.88415165114877103</v>
      </c>
      <c r="Q128" s="3">
        <v>0.91436191399823397</v>
      </c>
      <c r="R128" s="1">
        <v>10000</v>
      </c>
      <c r="S128" s="1">
        <v>2.5473028706659798E-2</v>
      </c>
    </row>
    <row r="129" spans="1:19" x14ac:dyDescent="0.25">
      <c r="A129" s="1">
        <v>2372</v>
      </c>
      <c r="B129" s="1" t="str">
        <f>"RPS26"</f>
        <v>RPS26</v>
      </c>
      <c r="C129" s="1" t="s">
        <v>134</v>
      </c>
      <c r="D129" s="1">
        <v>13.015000000000001</v>
      </c>
      <c r="E129" s="1">
        <v>31.3</v>
      </c>
      <c r="F129" s="1">
        <v>0</v>
      </c>
      <c r="G129" s="1">
        <v>0</v>
      </c>
      <c r="H129" s="1">
        <v>0</v>
      </c>
      <c r="I129" s="1">
        <v>2</v>
      </c>
      <c r="J129" s="1">
        <v>1</v>
      </c>
      <c r="K129" s="1">
        <v>1</v>
      </c>
      <c r="L129" s="2">
        <v>0</v>
      </c>
      <c r="M129" s="2">
        <v>0</v>
      </c>
      <c r="N129" s="2">
        <v>0</v>
      </c>
      <c r="O129" s="3">
        <v>1.77570753527166</v>
      </c>
      <c r="P129" s="3">
        <v>0.88415165114877103</v>
      </c>
      <c r="Q129" s="3">
        <v>0.91436191399823397</v>
      </c>
      <c r="R129" s="1">
        <v>10000</v>
      </c>
      <c r="S129" s="1">
        <v>2.5473028706659798E-2</v>
      </c>
    </row>
    <row r="130" spans="1:19" x14ac:dyDescent="0.25">
      <c r="A130" s="1">
        <v>320</v>
      </c>
      <c r="B130" s="1" t="str">
        <f>"RPL24"</f>
        <v>RPL24</v>
      </c>
      <c r="C130" s="1" t="s">
        <v>152</v>
      </c>
      <c r="D130" s="1">
        <v>14.369</v>
      </c>
      <c r="E130" s="1">
        <v>28.1</v>
      </c>
      <c r="F130" s="1">
        <v>0</v>
      </c>
      <c r="G130" s="1">
        <v>0</v>
      </c>
      <c r="H130" s="1">
        <v>0</v>
      </c>
      <c r="I130" s="1">
        <v>2</v>
      </c>
      <c r="J130" s="1">
        <v>1</v>
      </c>
      <c r="K130" s="1">
        <v>1</v>
      </c>
      <c r="L130" s="2">
        <v>0</v>
      </c>
      <c r="M130" s="2">
        <v>0</v>
      </c>
      <c r="N130" s="2">
        <v>0</v>
      </c>
      <c r="O130" s="3">
        <v>1.77570753527166</v>
      </c>
      <c r="P130" s="3">
        <v>0.88415165114877103</v>
      </c>
      <c r="Q130" s="3">
        <v>0.91436191399823397</v>
      </c>
      <c r="R130" s="1">
        <v>10000</v>
      </c>
      <c r="S130" s="1">
        <v>2.5473028706659798E-2</v>
      </c>
    </row>
    <row r="131" spans="1:19" x14ac:dyDescent="0.25">
      <c r="A131" s="1">
        <v>2695</v>
      </c>
      <c r="B131" s="1" t="str">
        <f>"PLS1"</f>
        <v>PLS1</v>
      </c>
      <c r="C131" s="1" t="s">
        <v>157</v>
      </c>
      <c r="D131" s="1">
        <v>70.253</v>
      </c>
      <c r="E131" s="1">
        <v>11.8</v>
      </c>
      <c r="F131" s="1">
        <v>0</v>
      </c>
      <c r="G131" s="1">
        <v>0</v>
      </c>
      <c r="H131" s="1">
        <v>0</v>
      </c>
      <c r="I131" s="1">
        <v>2</v>
      </c>
      <c r="J131" s="1">
        <v>1</v>
      </c>
      <c r="K131" s="1">
        <v>1</v>
      </c>
      <c r="L131" s="2">
        <v>0</v>
      </c>
      <c r="M131" s="2">
        <v>0</v>
      </c>
      <c r="N131" s="2">
        <v>0</v>
      </c>
      <c r="O131" s="3">
        <v>1.77570753527166</v>
      </c>
      <c r="P131" s="3">
        <v>0.88415165114877103</v>
      </c>
      <c r="Q131" s="3">
        <v>0.91436191399823397</v>
      </c>
      <c r="R131" s="1">
        <v>10000</v>
      </c>
      <c r="S131" s="1">
        <v>2.5473028706659798E-2</v>
      </c>
    </row>
    <row r="132" spans="1:19" x14ac:dyDescent="0.25">
      <c r="A132" s="1">
        <v>2864</v>
      </c>
      <c r="B132" s="1" t="str">
        <f>"PAN2"</f>
        <v>PAN2</v>
      </c>
      <c r="C132" s="1" t="s">
        <v>158</v>
      </c>
      <c r="D132" s="1">
        <v>135.01</v>
      </c>
      <c r="E132" s="1">
        <v>1.8</v>
      </c>
      <c r="F132" s="1">
        <v>0</v>
      </c>
      <c r="G132" s="1">
        <v>0</v>
      </c>
      <c r="H132" s="1">
        <v>0</v>
      </c>
      <c r="I132" s="1">
        <v>2</v>
      </c>
      <c r="J132" s="1">
        <v>1</v>
      </c>
      <c r="K132" s="1">
        <v>1</v>
      </c>
      <c r="L132" s="2">
        <v>0</v>
      </c>
      <c r="M132" s="2">
        <v>0</v>
      </c>
      <c r="N132" s="2">
        <v>0</v>
      </c>
      <c r="O132" s="3">
        <v>1.77570753527166</v>
      </c>
      <c r="P132" s="3">
        <v>0.88415165114877103</v>
      </c>
      <c r="Q132" s="3">
        <v>0.91436191399823397</v>
      </c>
      <c r="R132" s="1">
        <v>10000</v>
      </c>
      <c r="S132" s="1">
        <v>2.5473028706659798E-2</v>
      </c>
    </row>
    <row r="133" spans="1:19" x14ac:dyDescent="0.25">
      <c r="A133" s="1">
        <v>232</v>
      </c>
      <c r="B133" s="1" t="str">
        <f>"EVL"</f>
        <v>EVL</v>
      </c>
      <c r="C133" s="1" t="s">
        <v>52</v>
      </c>
      <c r="D133" s="1">
        <v>41.576999999999998</v>
      </c>
      <c r="E133" s="1">
        <v>26.7</v>
      </c>
      <c r="F133" s="1">
        <v>0</v>
      </c>
      <c r="G133" s="1">
        <v>0</v>
      </c>
      <c r="H133" s="1">
        <v>0</v>
      </c>
      <c r="I133" s="1">
        <v>0</v>
      </c>
      <c r="J133" s="1">
        <v>2</v>
      </c>
      <c r="K133" s="1">
        <v>5</v>
      </c>
      <c r="L133" s="2">
        <v>0</v>
      </c>
      <c r="M133" s="2">
        <v>0</v>
      </c>
      <c r="N133" s="2">
        <v>0</v>
      </c>
      <c r="O133" s="3">
        <v>0</v>
      </c>
      <c r="P133" s="3">
        <v>1.7683033022975401</v>
      </c>
      <c r="Q133" s="3">
        <v>4.5718095699911698</v>
      </c>
      <c r="R133" s="1">
        <v>10000</v>
      </c>
      <c r="S133" s="1">
        <v>2.7501587705928199E-2</v>
      </c>
    </row>
    <row r="134" spans="1:19" x14ac:dyDescent="0.25">
      <c r="A134" s="1">
        <v>2568</v>
      </c>
      <c r="B134" s="1" t="str">
        <f>"ILF3"</f>
        <v>ILF3</v>
      </c>
      <c r="C134" s="1" t="s">
        <v>64</v>
      </c>
      <c r="D134" s="1">
        <v>74.605999999999995</v>
      </c>
      <c r="E134" s="1">
        <v>16.399999999999999</v>
      </c>
      <c r="F134" s="1">
        <v>0</v>
      </c>
      <c r="G134" s="1">
        <v>0</v>
      </c>
      <c r="H134" s="1">
        <v>0</v>
      </c>
      <c r="I134" s="1">
        <v>0</v>
      </c>
      <c r="J134" s="1">
        <v>2</v>
      </c>
      <c r="K134" s="1">
        <v>5</v>
      </c>
      <c r="L134" s="2">
        <v>0</v>
      </c>
      <c r="M134" s="2">
        <v>0</v>
      </c>
      <c r="N134" s="2">
        <v>0</v>
      </c>
      <c r="O134" s="3">
        <v>0</v>
      </c>
      <c r="P134" s="3">
        <v>1.7683033022975401</v>
      </c>
      <c r="Q134" s="3">
        <v>4.5718095699911698</v>
      </c>
      <c r="R134" s="1">
        <v>10000</v>
      </c>
      <c r="S134" s="1">
        <v>2.7501587706244699E-2</v>
      </c>
    </row>
    <row r="135" spans="1:19" x14ac:dyDescent="0.25">
      <c r="A135" s="1">
        <v>203</v>
      </c>
      <c r="B135" s="1" t="str">
        <f>"AQP1"</f>
        <v>AQP1</v>
      </c>
      <c r="C135" s="1" t="s">
        <v>131</v>
      </c>
      <c r="D135" s="1">
        <v>28.526</v>
      </c>
      <c r="E135" s="1">
        <v>13.8</v>
      </c>
      <c r="F135" s="1">
        <v>0</v>
      </c>
      <c r="G135" s="1">
        <v>0</v>
      </c>
      <c r="H135" s="1">
        <v>0</v>
      </c>
      <c r="I135" s="1">
        <v>2</v>
      </c>
      <c r="J135" s="1">
        <v>0</v>
      </c>
      <c r="K135" s="1">
        <v>5</v>
      </c>
      <c r="L135" s="2">
        <v>0</v>
      </c>
      <c r="M135" s="2">
        <v>0</v>
      </c>
      <c r="N135" s="2">
        <v>0</v>
      </c>
      <c r="O135" s="3">
        <v>1.77570753527166</v>
      </c>
      <c r="P135" s="3">
        <v>0</v>
      </c>
      <c r="Q135" s="3">
        <v>4.5718095699911698</v>
      </c>
      <c r="R135" s="1">
        <v>10000</v>
      </c>
      <c r="S135" s="1">
        <v>2.7859108817409699E-2</v>
      </c>
    </row>
    <row r="136" spans="1:19" x14ac:dyDescent="0.25">
      <c r="A136" s="1">
        <v>703</v>
      </c>
      <c r="B136" s="1" t="str">
        <f>"ZFYVE1"</f>
        <v>ZFYVE1</v>
      </c>
      <c r="C136" s="1" t="s">
        <v>112</v>
      </c>
      <c r="D136" s="1">
        <v>85.590999999999994</v>
      </c>
      <c r="E136" s="1">
        <v>5</v>
      </c>
      <c r="F136" s="1">
        <v>0</v>
      </c>
      <c r="G136" s="1">
        <v>0</v>
      </c>
      <c r="H136" s="1">
        <v>0</v>
      </c>
      <c r="I136" s="1">
        <v>0</v>
      </c>
      <c r="J136" s="1">
        <v>3</v>
      </c>
      <c r="K136" s="1">
        <v>3</v>
      </c>
      <c r="L136" s="2">
        <v>0</v>
      </c>
      <c r="M136" s="2">
        <v>0</v>
      </c>
      <c r="N136" s="2">
        <v>0</v>
      </c>
      <c r="O136" s="3">
        <v>0</v>
      </c>
      <c r="P136" s="3">
        <v>2.65245495344631</v>
      </c>
      <c r="Q136" s="3">
        <v>2.7430857419947001</v>
      </c>
      <c r="R136" s="1">
        <v>10000</v>
      </c>
      <c r="S136" s="1">
        <v>3.4178716922878397E-2</v>
      </c>
    </row>
    <row r="137" spans="1:19" x14ac:dyDescent="0.25">
      <c r="A137" s="1">
        <v>171</v>
      </c>
      <c r="B137" s="1" t="str">
        <f>"FUBP1"</f>
        <v>FUBP1</v>
      </c>
      <c r="C137" s="1" t="s">
        <v>88</v>
      </c>
      <c r="D137" s="1">
        <v>67.56</v>
      </c>
      <c r="E137" s="1">
        <v>18.899999999999999</v>
      </c>
      <c r="F137" s="1">
        <v>0</v>
      </c>
      <c r="G137" s="1">
        <v>0</v>
      </c>
      <c r="H137" s="1">
        <v>0</v>
      </c>
      <c r="I137" s="1">
        <v>0</v>
      </c>
      <c r="J137" s="1">
        <v>3</v>
      </c>
      <c r="K137" s="1">
        <v>3</v>
      </c>
      <c r="L137" s="2">
        <v>0</v>
      </c>
      <c r="M137" s="2">
        <v>0</v>
      </c>
      <c r="N137" s="2">
        <v>0</v>
      </c>
      <c r="O137" s="3">
        <v>0</v>
      </c>
      <c r="P137" s="3">
        <v>2.65245495344631</v>
      </c>
      <c r="Q137" s="3">
        <v>2.7430857419947001</v>
      </c>
      <c r="R137" s="1">
        <v>10000</v>
      </c>
      <c r="S137" s="1">
        <v>3.4178716924340803E-2</v>
      </c>
    </row>
    <row r="138" spans="1:19" x14ac:dyDescent="0.25">
      <c r="A138" s="1">
        <v>1509</v>
      </c>
      <c r="B138" s="1" t="str">
        <f>"PARP1"</f>
        <v>PARP1</v>
      </c>
      <c r="C138" s="1" t="s">
        <v>22</v>
      </c>
      <c r="D138" s="1">
        <v>113.08</v>
      </c>
      <c r="E138" s="1">
        <v>24.7</v>
      </c>
      <c r="F138" s="1">
        <v>0</v>
      </c>
      <c r="G138" s="1">
        <v>0</v>
      </c>
      <c r="H138" s="1">
        <v>0</v>
      </c>
      <c r="I138" s="1">
        <v>0</v>
      </c>
      <c r="J138" s="1">
        <v>1</v>
      </c>
      <c r="K138" s="1">
        <v>6</v>
      </c>
      <c r="L138" s="2">
        <v>0</v>
      </c>
      <c r="M138" s="2">
        <v>0</v>
      </c>
      <c r="N138" s="2">
        <v>0</v>
      </c>
      <c r="O138" s="3">
        <v>0</v>
      </c>
      <c r="P138" s="3">
        <v>0.88415165114877103</v>
      </c>
      <c r="Q138" s="3">
        <v>5.4861714839894002</v>
      </c>
      <c r="R138" s="1">
        <v>10000</v>
      </c>
      <c r="S138" s="1">
        <v>3.6243579467913997E-2</v>
      </c>
    </row>
    <row r="139" spans="1:19" x14ac:dyDescent="0.25">
      <c r="A139" s="1">
        <v>862</v>
      </c>
      <c r="B139" s="1" t="str">
        <f>"LMNB2"</f>
        <v>LMNB2</v>
      </c>
      <c r="C139" s="1" t="s">
        <v>53</v>
      </c>
      <c r="D139" s="1">
        <v>67.688000000000002</v>
      </c>
      <c r="E139" s="1">
        <v>25.5</v>
      </c>
      <c r="F139" s="1">
        <v>0</v>
      </c>
      <c r="G139" s="1">
        <v>0</v>
      </c>
      <c r="H139" s="1">
        <v>0</v>
      </c>
      <c r="I139" s="1">
        <v>0</v>
      </c>
      <c r="J139" s="1">
        <v>1</v>
      </c>
      <c r="K139" s="1">
        <v>6</v>
      </c>
      <c r="L139" s="2">
        <v>0</v>
      </c>
      <c r="M139" s="2">
        <v>0</v>
      </c>
      <c r="N139" s="2">
        <v>0</v>
      </c>
      <c r="O139" s="3">
        <v>0</v>
      </c>
      <c r="P139" s="3">
        <v>0.88415165114877103</v>
      </c>
      <c r="Q139" s="3">
        <v>5.4861714839894002</v>
      </c>
      <c r="R139" s="1">
        <v>10000</v>
      </c>
      <c r="S139" s="1">
        <v>3.6243579467913997E-2</v>
      </c>
    </row>
    <row r="140" spans="1:19" x14ac:dyDescent="0.25">
      <c r="A140" s="1">
        <v>2052</v>
      </c>
      <c r="B140" s="1" t="str">
        <f>"RECQL"</f>
        <v>RECQL</v>
      </c>
      <c r="C140" s="1" t="s">
        <v>77</v>
      </c>
      <c r="D140" s="1">
        <v>73.456999999999994</v>
      </c>
      <c r="E140" s="1">
        <v>16</v>
      </c>
      <c r="F140" s="1">
        <v>0</v>
      </c>
      <c r="G140" s="1">
        <v>0</v>
      </c>
      <c r="H140" s="1">
        <v>0</v>
      </c>
      <c r="I140" s="1">
        <v>0</v>
      </c>
      <c r="J140" s="1">
        <v>2</v>
      </c>
      <c r="K140" s="1">
        <v>4</v>
      </c>
      <c r="L140" s="2">
        <v>0</v>
      </c>
      <c r="M140" s="2">
        <v>0</v>
      </c>
      <c r="N140" s="2">
        <v>0</v>
      </c>
      <c r="O140" s="3">
        <v>0</v>
      </c>
      <c r="P140" s="3">
        <v>1.7683033022975401</v>
      </c>
      <c r="Q140" s="3">
        <v>3.6574476559929301</v>
      </c>
      <c r="R140" s="1">
        <v>10000</v>
      </c>
      <c r="S140" s="1">
        <v>3.6743380471068197E-2</v>
      </c>
    </row>
    <row r="141" spans="1:19" x14ac:dyDescent="0.25">
      <c r="A141" s="1">
        <v>1514</v>
      </c>
      <c r="B141" s="1" t="str">
        <f>"H2AFV"</f>
        <v>H2AFV</v>
      </c>
      <c r="C141" s="1" t="s">
        <v>42</v>
      </c>
      <c r="D141" s="1">
        <v>13.509</v>
      </c>
      <c r="E141" s="1">
        <v>31.2</v>
      </c>
      <c r="F141" s="1">
        <v>0</v>
      </c>
      <c r="G141" s="1">
        <v>0</v>
      </c>
      <c r="H141" s="1">
        <v>0</v>
      </c>
      <c r="I141" s="1">
        <v>0</v>
      </c>
      <c r="J141" s="1">
        <v>4</v>
      </c>
      <c r="K141" s="1">
        <v>2</v>
      </c>
      <c r="L141" s="2">
        <v>0</v>
      </c>
      <c r="M141" s="2">
        <v>0</v>
      </c>
      <c r="N141" s="2">
        <v>0</v>
      </c>
      <c r="O141" s="3">
        <v>0</v>
      </c>
      <c r="P141" s="3">
        <v>3.5366066045950801</v>
      </c>
      <c r="Q141" s="3">
        <v>1.8287238279964699</v>
      </c>
      <c r="R141" s="1">
        <v>10000</v>
      </c>
      <c r="S141" s="1">
        <v>3.6925731333535897E-2</v>
      </c>
    </row>
    <row r="142" spans="1:19" x14ac:dyDescent="0.25">
      <c r="A142" s="1">
        <v>3546</v>
      </c>
      <c r="B142" s="1" t="str">
        <f>"ERMAP"</f>
        <v>ERMAP</v>
      </c>
      <c r="C142" s="1" t="s">
        <v>149</v>
      </c>
      <c r="D142" s="1">
        <v>52.603999999999999</v>
      </c>
      <c r="E142" s="1">
        <v>16</v>
      </c>
      <c r="F142" s="1">
        <v>0</v>
      </c>
      <c r="G142" s="1">
        <v>0</v>
      </c>
      <c r="H142" s="1">
        <v>0</v>
      </c>
      <c r="I142" s="1">
        <v>4</v>
      </c>
      <c r="J142" s="1">
        <v>0</v>
      </c>
      <c r="K142" s="1">
        <v>2</v>
      </c>
      <c r="L142" s="2">
        <v>0</v>
      </c>
      <c r="M142" s="2">
        <v>0</v>
      </c>
      <c r="N142" s="2">
        <v>0</v>
      </c>
      <c r="O142" s="3">
        <v>3.5514150705433298</v>
      </c>
      <c r="P142" s="3">
        <v>0</v>
      </c>
      <c r="Q142" s="3">
        <v>1.8287238279964699</v>
      </c>
      <c r="R142" s="1">
        <v>10000</v>
      </c>
      <c r="S142" s="1">
        <v>3.7609472546701897E-2</v>
      </c>
    </row>
    <row r="143" spans="1:19" x14ac:dyDescent="0.25">
      <c r="A143" s="1">
        <v>3813</v>
      </c>
      <c r="B143" s="1" t="str">
        <f>"UPF2"</f>
        <v>UPF2</v>
      </c>
      <c r="C143" s="1" t="s">
        <v>125</v>
      </c>
      <c r="D143" s="1">
        <v>147.81</v>
      </c>
      <c r="E143" s="1">
        <v>5.4</v>
      </c>
      <c r="F143" s="1">
        <v>0</v>
      </c>
      <c r="G143" s="1">
        <v>0</v>
      </c>
      <c r="H143" s="1">
        <v>0</v>
      </c>
      <c r="I143" s="1">
        <v>4</v>
      </c>
      <c r="J143" s="1">
        <v>2</v>
      </c>
      <c r="K143" s="1">
        <v>0</v>
      </c>
      <c r="L143" s="2">
        <v>0</v>
      </c>
      <c r="M143" s="2">
        <v>0</v>
      </c>
      <c r="N143" s="2">
        <v>0</v>
      </c>
      <c r="O143" s="3">
        <v>3.5514150705433298</v>
      </c>
      <c r="P143" s="3">
        <v>1.7683033022975401</v>
      </c>
      <c r="Q143" s="3">
        <v>0</v>
      </c>
      <c r="R143" s="1">
        <v>10000</v>
      </c>
      <c r="S143" s="1">
        <v>3.8026961991189399E-2</v>
      </c>
    </row>
    <row r="144" spans="1:19" x14ac:dyDescent="0.25">
      <c r="A144" s="1">
        <v>505</v>
      </c>
      <c r="B144" s="1" t="str">
        <f>"MGEA5"</f>
        <v>MGEA5</v>
      </c>
      <c r="C144" s="1" t="s">
        <v>111</v>
      </c>
      <c r="D144" s="1">
        <v>95.33</v>
      </c>
      <c r="E144" s="1">
        <v>6.4</v>
      </c>
      <c r="F144" s="1">
        <v>0</v>
      </c>
      <c r="G144" s="1">
        <v>0</v>
      </c>
      <c r="H144" s="1">
        <v>0</v>
      </c>
      <c r="I144" s="1">
        <v>4</v>
      </c>
      <c r="J144" s="1">
        <v>2</v>
      </c>
      <c r="K144" s="1">
        <v>0</v>
      </c>
      <c r="L144" s="2">
        <v>0</v>
      </c>
      <c r="M144" s="2">
        <v>0</v>
      </c>
      <c r="N144" s="2">
        <v>0</v>
      </c>
      <c r="O144" s="3">
        <v>3.5514150705433298</v>
      </c>
      <c r="P144" s="3">
        <v>1.7683033022975401</v>
      </c>
      <c r="Q144" s="3">
        <v>0</v>
      </c>
      <c r="R144" s="1">
        <v>10000</v>
      </c>
      <c r="S144" s="1">
        <v>3.80269619914557E-2</v>
      </c>
    </row>
    <row r="145" spans="1:19" x14ac:dyDescent="0.25">
      <c r="A145" s="1">
        <v>432</v>
      </c>
      <c r="B145" s="1" t="str">
        <f>"HSPA4L"</f>
        <v>HSPA4L</v>
      </c>
      <c r="C145" s="1" t="s">
        <v>141</v>
      </c>
      <c r="D145" s="1">
        <v>94.510999999999996</v>
      </c>
      <c r="E145" s="1">
        <v>13.3</v>
      </c>
      <c r="F145" s="1">
        <v>0</v>
      </c>
      <c r="G145" s="1">
        <v>0</v>
      </c>
      <c r="H145" s="1">
        <v>0</v>
      </c>
      <c r="I145" s="1">
        <v>4</v>
      </c>
      <c r="J145" s="1">
        <v>2</v>
      </c>
      <c r="K145" s="1">
        <v>0</v>
      </c>
      <c r="L145" s="2">
        <v>0</v>
      </c>
      <c r="M145" s="2">
        <v>0</v>
      </c>
      <c r="N145" s="2">
        <v>0</v>
      </c>
      <c r="O145" s="3">
        <v>3.5514150705433298</v>
      </c>
      <c r="P145" s="3">
        <v>1.7683033022975401</v>
      </c>
      <c r="Q145" s="3">
        <v>0</v>
      </c>
      <c r="R145" s="1">
        <v>10000</v>
      </c>
      <c r="S145" s="1">
        <v>3.80269619914557E-2</v>
      </c>
    </row>
    <row r="146" spans="1:19" x14ac:dyDescent="0.25">
      <c r="A146" s="1">
        <v>3372</v>
      </c>
      <c r="B146" s="1" t="str">
        <f>"H1FX"</f>
        <v>H1FX</v>
      </c>
      <c r="C146" s="1" t="s">
        <v>36</v>
      </c>
      <c r="D146" s="1">
        <v>22.486999999999998</v>
      </c>
      <c r="E146" s="1">
        <v>25.8</v>
      </c>
      <c r="F146" s="1">
        <v>0</v>
      </c>
      <c r="G146" s="1">
        <v>0</v>
      </c>
      <c r="H146" s="1">
        <v>0</v>
      </c>
      <c r="I146" s="1">
        <v>0</v>
      </c>
      <c r="J146" s="1">
        <v>1</v>
      </c>
      <c r="K146" s="1">
        <v>5</v>
      </c>
      <c r="L146" s="2">
        <v>0</v>
      </c>
      <c r="M146" s="2">
        <v>0</v>
      </c>
      <c r="N146" s="2">
        <v>0</v>
      </c>
      <c r="O146" s="3">
        <v>0</v>
      </c>
      <c r="P146" s="3">
        <v>0.88415165114877103</v>
      </c>
      <c r="Q146" s="3">
        <v>4.5718095699911698</v>
      </c>
      <c r="R146" s="1">
        <v>10000</v>
      </c>
      <c r="S146" s="1">
        <v>4.6564191174773999E-2</v>
      </c>
    </row>
    <row r="147" spans="1:19" x14ac:dyDescent="0.25">
      <c r="A147" s="1">
        <v>137</v>
      </c>
      <c r="B147" s="1" t="str">
        <f>"SNRPD3"</f>
        <v>SNRPD3</v>
      </c>
      <c r="C147" s="1" t="s">
        <v>69</v>
      </c>
      <c r="D147" s="1">
        <v>13.291</v>
      </c>
      <c r="E147" s="1">
        <v>39.200000000000003</v>
      </c>
      <c r="F147" s="1">
        <v>0</v>
      </c>
      <c r="G147" s="1">
        <v>0</v>
      </c>
      <c r="H147" s="1">
        <v>0</v>
      </c>
      <c r="I147" s="1">
        <v>1</v>
      </c>
      <c r="J147" s="1">
        <v>1</v>
      </c>
      <c r="K147" s="1">
        <v>1</v>
      </c>
      <c r="L147" s="2">
        <v>0</v>
      </c>
      <c r="M147" s="2">
        <v>0</v>
      </c>
      <c r="N147" s="2">
        <v>0</v>
      </c>
      <c r="O147" s="3">
        <v>0.88785376763583201</v>
      </c>
      <c r="P147" s="3">
        <v>0.88415165114877103</v>
      </c>
      <c r="Q147" s="3">
        <v>0.91436191399823397</v>
      </c>
      <c r="R147" s="1">
        <v>10000</v>
      </c>
      <c r="S147" s="1">
        <v>4.7365809140038399E-2</v>
      </c>
    </row>
    <row r="148" spans="1:19" x14ac:dyDescent="0.25">
      <c r="A148" s="1">
        <v>3751</v>
      </c>
      <c r="B148" s="1" t="str">
        <f>"C10orf11"</f>
        <v>C10orf11</v>
      </c>
      <c r="C148" s="1" t="s">
        <v>124</v>
      </c>
      <c r="D148" s="1">
        <v>22.567</v>
      </c>
      <c r="E148" s="1">
        <v>19.7</v>
      </c>
      <c r="F148" s="1">
        <v>0</v>
      </c>
      <c r="G148" s="1">
        <v>0</v>
      </c>
      <c r="H148" s="1">
        <v>0</v>
      </c>
      <c r="I148" s="1">
        <v>1</v>
      </c>
      <c r="J148" s="1">
        <v>1</v>
      </c>
      <c r="K148" s="1">
        <v>1</v>
      </c>
      <c r="L148" s="2">
        <v>0</v>
      </c>
      <c r="M148" s="2">
        <v>0</v>
      </c>
      <c r="N148" s="2">
        <v>0</v>
      </c>
      <c r="O148" s="3">
        <v>0.88785376763583201</v>
      </c>
      <c r="P148" s="3">
        <v>0.88415165114877103</v>
      </c>
      <c r="Q148" s="3">
        <v>0.91436191399823397</v>
      </c>
      <c r="R148" s="1">
        <v>10000</v>
      </c>
      <c r="S148" s="1">
        <v>4.7365809140038399E-2</v>
      </c>
    </row>
    <row r="149" spans="1:19" x14ac:dyDescent="0.25">
      <c r="A149" s="1">
        <v>129</v>
      </c>
      <c r="B149" s="1" t="str">
        <f>"PRKAB2"</f>
        <v>PRKAB2</v>
      </c>
      <c r="C149" s="1" t="s">
        <v>130</v>
      </c>
      <c r="D149" s="1">
        <v>21.484000000000002</v>
      </c>
      <c r="E149" s="1">
        <v>36.299999999999997</v>
      </c>
      <c r="F149" s="1">
        <v>0</v>
      </c>
      <c r="G149" s="1">
        <v>0</v>
      </c>
      <c r="H149" s="1">
        <v>0</v>
      </c>
      <c r="I149" s="1">
        <v>1</v>
      </c>
      <c r="J149" s="1">
        <v>1</v>
      </c>
      <c r="K149" s="1">
        <v>1</v>
      </c>
      <c r="L149" s="2">
        <v>0</v>
      </c>
      <c r="M149" s="2">
        <v>0</v>
      </c>
      <c r="N149" s="2">
        <v>0</v>
      </c>
      <c r="O149" s="3">
        <v>0.88785376763583201</v>
      </c>
      <c r="P149" s="3">
        <v>0.88415165114877103</v>
      </c>
      <c r="Q149" s="3">
        <v>0.91436191399823397</v>
      </c>
      <c r="R149" s="1">
        <v>10000</v>
      </c>
      <c r="S149" s="1">
        <v>4.7365809140038399E-2</v>
      </c>
    </row>
    <row r="150" spans="1:19" x14ac:dyDescent="0.25">
      <c r="A150" s="1">
        <v>4159</v>
      </c>
      <c r="B150" s="1" t="str">
        <f>"AMDHD2"</f>
        <v>AMDHD2</v>
      </c>
      <c r="C150" s="1" t="s">
        <v>139</v>
      </c>
      <c r="D150" s="1">
        <v>43.747</v>
      </c>
      <c r="E150" s="1">
        <v>8.1</v>
      </c>
      <c r="F150" s="1">
        <v>0</v>
      </c>
      <c r="G150" s="1">
        <v>0</v>
      </c>
      <c r="H150" s="1">
        <v>0</v>
      </c>
      <c r="I150" s="1">
        <v>1</v>
      </c>
      <c r="J150" s="1">
        <v>1</v>
      </c>
      <c r="K150" s="1">
        <v>1</v>
      </c>
      <c r="L150" s="2">
        <v>0</v>
      </c>
      <c r="M150" s="2">
        <v>0</v>
      </c>
      <c r="N150" s="2">
        <v>0</v>
      </c>
      <c r="O150" s="3">
        <v>0.88785376763583201</v>
      </c>
      <c r="P150" s="3">
        <v>0.88415165114877103</v>
      </c>
      <c r="Q150" s="3">
        <v>0.91436191399823397</v>
      </c>
      <c r="R150" s="1">
        <v>10000</v>
      </c>
      <c r="S150" s="1">
        <v>4.7365809140038399E-2</v>
      </c>
    </row>
    <row r="151" spans="1:19" x14ac:dyDescent="0.25">
      <c r="A151" s="1">
        <v>3563</v>
      </c>
      <c r="B151" s="1" t="str">
        <f>"CLCC1"</f>
        <v>CLCC1</v>
      </c>
      <c r="C151" s="1" t="s">
        <v>150</v>
      </c>
      <c r="D151" s="1">
        <v>62.021999999999998</v>
      </c>
      <c r="E151" s="1">
        <v>10.3</v>
      </c>
      <c r="F151" s="1">
        <v>0</v>
      </c>
      <c r="G151" s="1">
        <v>0</v>
      </c>
      <c r="H151" s="1">
        <v>0</v>
      </c>
      <c r="I151" s="1">
        <v>1</v>
      </c>
      <c r="J151" s="1">
        <v>1</v>
      </c>
      <c r="K151" s="1">
        <v>1</v>
      </c>
      <c r="L151" s="2">
        <v>0</v>
      </c>
      <c r="M151" s="2">
        <v>0</v>
      </c>
      <c r="N151" s="2">
        <v>0</v>
      </c>
      <c r="O151" s="3">
        <v>0.88785376763583201</v>
      </c>
      <c r="P151" s="3">
        <v>0.88415165114877103</v>
      </c>
      <c r="Q151" s="3">
        <v>0.91436191399823397</v>
      </c>
      <c r="R151" s="1">
        <v>10000</v>
      </c>
      <c r="S151" s="1">
        <v>4.7365809140038399E-2</v>
      </c>
    </row>
    <row r="152" spans="1:19" x14ac:dyDescent="0.25">
      <c r="A152" s="1">
        <v>3659</v>
      </c>
      <c r="B152" s="1" t="str">
        <f>"EFHD1"</f>
        <v>EFHD1</v>
      </c>
      <c r="C152" s="1" t="s">
        <v>151</v>
      </c>
      <c r="D152" s="1">
        <v>26.927</v>
      </c>
      <c r="E152" s="1">
        <v>13.8</v>
      </c>
      <c r="F152" s="1">
        <v>0</v>
      </c>
      <c r="G152" s="1">
        <v>0</v>
      </c>
      <c r="H152" s="1">
        <v>0</v>
      </c>
      <c r="I152" s="1">
        <v>1</v>
      </c>
      <c r="J152" s="1">
        <v>1</v>
      </c>
      <c r="K152" s="1">
        <v>1</v>
      </c>
      <c r="L152" s="2">
        <v>0</v>
      </c>
      <c r="M152" s="2">
        <v>0</v>
      </c>
      <c r="N152" s="2">
        <v>0</v>
      </c>
      <c r="O152" s="3">
        <v>0.88785376763583201</v>
      </c>
      <c r="P152" s="3">
        <v>0.88415165114877103</v>
      </c>
      <c r="Q152" s="3">
        <v>0.91436191399823397</v>
      </c>
      <c r="R152" s="1">
        <v>10000</v>
      </c>
      <c r="S152" s="1">
        <v>4.7365809140038399E-2</v>
      </c>
    </row>
    <row r="153" spans="1:19" x14ac:dyDescent="0.25">
      <c r="A153" s="1">
        <v>3127</v>
      </c>
      <c r="B153" s="1" t="str">
        <f>"NT5DC3"</f>
        <v>NT5DC3</v>
      </c>
      <c r="C153" s="1" t="s">
        <v>154</v>
      </c>
      <c r="D153" s="1">
        <v>63.418999999999997</v>
      </c>
      <c r="E153" s="1">
        <v>6.8</v>
      </c>
      <c r="F153" s="1">
        <v>0</v>
      </c>
      <c r="G153" s="1">
        <v>0</v>
      </c>
      <c r="H153" s="1">
        <v>0</v>
      </c>
      <c r="I153" s="1">
        <v>1</v>
      </c>
      <c r="J153" s="1">
        <v>1</v>
      </c>
      <c r="K153" s="1">
        <v>1</v>
      </c>
      <c r="L153" s="2">
        <v>0</v>
      </c>
      <c r="M153" s="2">
        <v>0</v>
      </c>
      <c r="N153" s="2">
        <v>0</v>
      </c>
      <c r="O153" s="3">
        <v>0.88785376763583201</v>
      </c>
      <c r="P153" s="3">
        <v>0.88415165114877103</v>
      </c>
      <c r="Q153" s="3">
        <v>0.91436191399823397</v>
      </c>
      <c r="R153" s="1">
        <v>10000</v>
      </c>
      <c r="S153" s="1">
        <v>4.7365809140038399E-2</v>
      </c>
    </row>
    <row r="154" spans="1:19" x14ac:dyDescent="0.25">
      <c r="A154" s="1">
        <v>67</v>
      </c>
      <c r="B154" s="1" t="str">
        <f>"BAD"</f>
        <v>BAD</v>
      </c>
      <c r="C154" s="1" t="s">
        <v>155</v>
      </c>
      <c r="D154" s="1">
        <v>16.649000000000001</v>
      </c>
      <c r="E154" s="1">
        <v>10.199999999999999</v>
      </c>
      <c r="F154" s="1">
        <v>0</v>
      </c>
      <c r="G154" s="1">
        <v>0</v>
      </c>
      <c r="H154" s="1">
        <v>0</v>
      </c>
      <c r="I154" s="1">
        <v>1</v>
      </c>
      <c r="J154" s="1">
        <v>1</v>
      </c>
      <c r="K154" s="1">
        <v>1</v>
      </c>
      <c r="L154" s="2">
        <v>0</v>
      </c>
      <c r="M154" s="2">
        <v>0</v>
      </c>
      <c r="N154" s="2">
        <v>0</v>
      </c>
      <c r="O154" s="3">
        <v>0.88785376763583201</v>
      </c>
      <c r="P154" s="3">
        <v>0.88415165114877103</v>
      </c>
      <c r="Q154" s="3">
        <v>0.91436191399823397</v>
      </c>
      <c r="R154" s="1">
        <v>10000</v>
      </c>
      <c r="S154" s="1">
        <v>4.7365809140038399E-2</v>
      </c>
    </row>
    <row r="155" spans="1:19" x14ac:dyDescent="0.25">
      <c r="A155" s="1">
        <v>1103</v>
      </c>
      <c r="B155" s="1" t="str">
        <f>"SRGAP2"</f>
        <v>SRGAP2</v>
      </c>
      <c r="C155" s="1" t="s">
        <v>156</v>
      </c>
      <c r="D155" s="1">
        <v>120.88</v>
      </c>
      <c r="E155" s="1">
        <v>3.7</v>
      </c>
      <c r="F155" s="1">
        <v>0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2">
        <v>0</v>
      </c>
      <c r="M155" s="2">
        <v>0</v>
      </c>
      <c r="N155" s="2">
        <v>0</v>
      </c>
      <c r="O155" s="3">
        <v>0.88785376763583201</v>
      </c>
      <c r="P155" s="3">
        <v>0.88415165114877103</v>
      </c>
      <c r="Q155" s="3">
        <v>0.91436191399823397</v>
      </c>
      <c r="R155" s="1">
        <v>10000</v>
      </c>
      <c r="S155" s="1">
        <v>4.7365809140038399E-2</v>
      </c>
    </row>
    <row r="156" spans="1:19" x14ac:dyDescent="0.25">
      <c r="A156" s="1">
        <v>3626</v>
      </c>
      <c r="B156" s="1" t="str">
        <f>"WIBG"</f>
        <v>WIBG</v>
      </c>
      <c r="C156" s="1" t="s">
        <v>160</v>
      </c>
      <c r="D156" s="1">
        <v>22.704000000000001</v>
      </c>
      <c r="E156" s="1">
        <v>8.9</v>
      </c>
      <c r="F156" s="1">
        <v>0</v>
      </c>
      <c r="G156" s="1">
        <v>0</v>
      </c>
      <c r="H156" s="1">
        <v>0</v>
      </c>
      <c r="I156" s="1">
        <v>1</v>
      </c>
      <c r="J156" s="1">
        <v>1</v>
      </c>
      <c r="K156" s="1">
        <v>1</v>
      </c>
      <c r="L156" s="2">
        <v>0</v>
      </c>
      <c r="M156" s="2">
        <v>0</v>
      </c>
      <c r="N156" s="2">
        <v>0</v>
      </c>
      <c r="O156" s="3">
        <v>0.88785376763583201</v>
      </c>
      <c r="P156" s="3">
        <v>0.88415165114877103</v>
      </c>
      <c r="Q156" s="3">
        <v>0.91436191399823397</v>
      </c>
      <c r="R156" s="1">
        <v>10000</v>
      </c>
      <c r="S156" s="1">
        <v>4.7365809140038399E-2</v>
      </c>
    </row>
    <row r="157" spans="1:19" x14ac:dyDescent="0.25">
      <c r="A157" s="1">
        <v>728</v>
      </c>
      <c r="B157" s="1" t="str">
        <f>"ABCA3"</f>
        <v>ABCA3</v>
      </c>
      <c r="C157" s="1" t="s">
        <v>119</v>
      </c>
      <c r="D157" s="1">
        <v>184.86</v>
      </c>
      <c r="E157" s="1">
        <v>1</v>
      </c>
      <c r="F157" s="1">
        <v>0</v>
      </c>
      <c r="G157" s="1">
        <v>0</v>
      </c>
      <c r="H157" s="1">
        <v>0</v>
      </c>
      <c r="I157" s="1">
        <v>1</v>
      </c>
      <c r="J157" s="1">
        <v>1</v>
      </c>
      <c r="K157" s="1">
        <v>1</v>
      </c>
      <c r="L157" s="2">
        <v>0</v>
      </c>
      <c r="M157" s="2">
        <v>0</v>
      </c>
      <c r="N157" s="2">
        <v>0</v>
      </c>
      <c r="O157" s="3">
        <v>0.88785376763583201</v>
      </c>
      <c r="P157" s="3">
        <v>0.88415165114877103</v>
      </c>
      <c r="Q157" s="3">
        <v>0.91436191399823397</v>
      </c>
      <c r="R157" s="1">
        <v>10000</v>
      </c>
      <c r="S157" s="1">
        <v>4.7365809147772699E-2</v>
      </c>
    </row>
  </sheetData>
  <mergeCells count="1">
    <mergeCell ref="A1:I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Before vs Treated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Jaco Knol</cp:lastModifiedBy>
  <dcterms:created xsi:type="dcterms:W3CDTF">2018-05-25T14:26:07Z</dcterms:created>
  <dcterms:modified xsi:type="dcterms:W3CDTF">2021-07-09T13:40:41Z</dcterms:modified>
</cp:coreProperties>
</file>