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vumc.nl\home$\store4ever\j.knol\j.knol\Desktop\"/>
    </mc:Choice>
  </mc:AlternateContent>
  <bookViews>
    <workbookView xWindow="0" yWindow="600" windowWidth="25605" windowHeight="16200" tabRatio="500" activeTab="1"/>
  </bookViews>
  <sheets>
    <sheet name="Legend" sheetId="2" r:id="rId1"/>
    <sheet name="Before vs Treated" sheetId="1" r:id="rId2"/>
  </sheets>
  <externalReferences>
    <externalReference r:id="rId3"/>
  </externalReferences>
  <definedNames>
    <definedName name="_xlnm._FilterDatabase" localSheetId="1" hidden="1">'Before vs Treated'!$A$2:$S$2</definedName>
    <definedName name="CompType">'[1]Drop Downs'!$I$4:$I$6</definedName>
    <definedName name="Lanes">'[1]Drop Downs'!$F$4:$F$18</definedName>
    <definedName name="Objective">'[1]Drop Downs'!$C$4:$C$7</definedName>
    <definedName name="Organism">'[1]Drop Downs'!$H$4:$H$6</definedName>
    <definedName name="PreMSProc">'[1]Drop Downs'!$D$4:$D$7</definedName>
    <definedName name="ProcInvolv">'[1]Drop Downs'!$E$4:$E$12</definedName>
    <definedName name="SampleType">'[1]Drop Downs'!$A$4:$A$18</definedName>
    <definedName name="Slices">'[1]Drop Downs'!$G$4:$G$8</definedName>
    <definedName name="Stain">'[1]Drop Downs'!$B$4:$B$5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6" i="1" l="1"/>
  <c r="B122" i="1"/>
  <c r="B132" i="1"/>
  <c r="B131" i="1"/>
  <c r="B155" i="1"/>
  <c r="B154" i="1"/>
  <c r="B153" i="1"/>
  <c r="B125" i="1"/>
  <c r="B130" i="1"/>
  <c r="B152" i="1"/>
  <c r="B151" i="1"/>
  <c r="B142" i="1"/>
  <c r="B108" i="1"/>
  <c r="B96" i="1"/>
  <c r="B93" i="1"/>
  <c r="B110" i="1"/>
  <c r="B94" i="1"/>
  <c r="B124" i="1"/>
  <c r="B106" i="1"/>
  <c r="B145" i="1"/>
  <c r="B98" i="1"/>
  <c r="B150" i="1"/>
  <c r="B118" i="1"/>
  <c r="B121" i="1"/>
  <c r="B117" i="1"/>
  <c r="B126" i="1"/>
  <c r="B129" i="1"/>
  <c r="B109" i="1"/>
  <c r="B79" i="1"/>
  <c r="B135" i="1"/>
  <c r="B149" i="1"/>
  <c r="B97" i="1"/>
  <c r="B114" i="1"/>
  <c r="B123" i="1"/>
  <c r="B85" i="1"/>
  <c r="B216" i="1"/>
  <c r="B143" i="1"/>
  <c r="B148" i="1"/>
  <c r="B113" i="1"/>
  <c r="B92" i="1"/>
  <c r="B119" i="1"/>
  <c r="B75" i="1"/>
  <c r="B157" i="1"/>
  <c r="B120" i="1"/>
  <c r="B60" i="1"/>
  <c r="B105" i="1"/>
  <c r="B71" i="1"/>
  <c r="B69" i="1"/>
  <c r="B90" i="1"/>
  <c r="B136" i="1"/>
  <c r="B144" i="1"/>
  <c r="B222" i="1"/>
  <c r="B66" i="1"/>
  <c r="B101" i="1"/>
  <c r="B128" i="1"/>
  <c r="B74" i="1"/>
  <c r="B62" i="1"/>
  <c r="B54" i="1"/>
  <c r="B81" i="1"/>
  <c r="B73" i="1"/>
  <c r="B59" i="1"/>
  <c r="B211" i="1"/>
  <c r="B95" i="1"/>
  <c r="B102" i="1"/>
  <c r="B36" i="1"/>
  <c r="B56" i="1"/>
  <c r="B82" i="1"/>
  <c r="B221" i="1"/>
  <c r="B219" i="1"/>
  <c r="B76" i="1"/>
  <c r="B37" i="1"/>
  <c r="B68" i="1"/>
  <c r="B103" i="1"/>
  <c r="B196" i="1"/>
  <c r="B89" i="1"/>
  <c r="B184" i="1"/>
  <c r="B34" i="1"/>
  <c r="B80" i="1"/>
  <c r="B209" i="1"/>
  <c r="B232" i="1"/>
  <c r="B65" i="1"/>
  <c r="B137" i="1"/>
  <c r="B61" i="1"/>
  <c r="B58" i="1"/>
  <c r="B187" i="1"/>
  <c r="B31" i="1"/>
  <c r="B40" i="1"/>
  <c r="B127" i="1"/>
  <c r="B189" i="1"/>
  <c r="B57" i="1"/>
  <c r="B84" i="1"/>
  <c r="B78" i="1"/>
  <c r="B201" i="1"/>
  <c r="B49" i="1"/>
  <c r="B111" i="1"/>
  <c r="B140" i="1"/>
  <c r="B100" i="1"/>
  <c r="B32" i="1"/>
  <c r="B104" i="1"/>
  <c r="B64" i="1"/>
  <c r="B213" i="1"/>
  <c r="B217" i="1"/>
  <c r="B185" i="1"/>
  <c r="B48" i="1"/>
  <c r="B53" i="1"/>
  <c r="B227" i="1"/>
  <c r="B194" i="1"/>
  <c r="B22" i="1"/>
  <c r="B147" i="1"/>
  <c r="B195" i="1"/>
  <c r="B214" i="1"/>
  <c r="B176" i="1"/>
  <c r="B45" i="1"/>
  <c r="B241" i="1"/>
  <c r="B51" i="1"/>
  <c r="B63" i="1"/>
  <c r="B257" i="1"/>
  <c r="B199" i="1"/>
  <c r="B12" i="1"/>
  <c r="B134" i="1"/>
  <c r="B16" i="1"/>
  <c r="B43" i="1"/>
  <c r="B50" i="1"/>
  <c r="B234" i="1"/>
  <c r="B229" i="1"/>
  <c r="B35" i="1"/>
  <c r="B19" i="1"/>
  <c r="B23" i="1"/>
  <c r="B33" i="1"/>
  <c r="B25" i="1"/>
  <c r="B42" i="1"/>
  <c r="B55" i="1"/>
  <c r="B139" i="1"/>
  <c r="B133" i="1"/>
  <c r="B165" i="1"/>
  <c r="B21" i="1"/>
  <c r="B173" i="1"/>
  <c r="B72" i="1"/>
  <c r="B269" i="1"/>
  <c r="B181" i="1"/>
  <c r="B67" i="1"/>
  <c r="B210" i="1"/>
  <c r="B47" i="1"/>
  <c r="B116" i="1"/>
  <c r="B15" i="1"/>
  <c r="B203" i="1"/>
  <c r="B215" i="1"/>
  <c r="B28" i="1"/>
  <c r="B200" i="1"/>
  <c r="B251" i="1"/>
  <c r="B115" i="1"/>
  <c r="B9" i="1"/>
  <c r="B141" i="1"/>
  <c r="B39" i="1"/>
  <c r="B191" i="1"/>
  <c r="B264" i="1"/>
  <c r="B14" i="1"/>
  <c r="B8" i="1"/>
  <c r="B231" i="1"/>
  <c r="B182" i="1"/>
  <c r="B30" i="1"/>
  <c r="B70" i="1"/>
  <c r="B262" i="1"/>
  <c r="B146" i="1"/>
  <c r="B183" i="1"/>
  <c r="B107" i="1"/>
  <c r="B29" i="1"/>
  <c r="B190" i="1"/>
  <c r="B162" i="1"/>
  <c r="B239" i="1"/>
  <c r="B88" i="1"/>
  <c r="B10" i="1"/>
  <c r="B17" i="1"/>
  <c r="B208" i="1"/>
  <c r="B112" i="1"/>
  <c r="B177" i="1"/>
  <c r="B159" i="1"/>
  <c r="B20" i="1"/>
  <c r="B99" i="1"/>
  <c r="B38" i="1"/>
  <c r="B284" i="1"/>
  <c r="B307" i="1"/>
  <c r="B169" i="1"/>
  <c r="B24" i="1"/>
  <c r="B218" i="1"/>
  <c r="B268" i="1"/>
  <c r="B52" i="1"/>
  <c r="B166" i="1"/>
  <c r="B278" i="1"/>
  <c r="B44" i="1"/>
  <c r="B91" i="1"/>
  <c r="B160" i="1"/>
  <c r="B138" i="1"/>
  <c r="B13" i="1"/>
  <c r="B276" i="1"/>
  <c r="B193" i="1"/>
  <c r="B18" i="1"/>
  <c r="B228" i="1"/>
  <c r="B302" i="1"/>
  <c r="B205" i="1"/>
  <c r="B294" i="1"/>
  <c r="B270" i="1"/>
  <c r="B27" i="1"/>
  <c r="B275" i="1"/>
  <c r="B7" i="1"/>
  <c r="B267" i="1"/>
  <c r="B244" i="1"/>
  <c r="B172" i="1"/>
  <c r="B248" i="1"/>
  <c r="B11" i="1"/>
  <c r="B327" i="1"/>
  <c r="B259" i="1"/>
  <c r="B280" i="1"/>
  <c r="B245" i="1"/>
  <c r="B225" i="1"/>
  <c r="B238" i="1"/>
  <c r="B6" i="1"/>
  <c r="B233" i="1"/>
  <c r="B180" i="1"/>
  <c r="B4" i="1"/>
  <c r="B318" i="1"/>
  <c r="B304" i="1"/>
  <c r="B167" i="1"/>
  <c r="B312" i="1"/>
  <c r="B77" i="1"/>
  <c r="B249" i="1"/>
  <c r="B306" i="1"/>
  <c r="B163" i="1"/>
  <c r="B261" i="1"/>
  <c r="B202" i="1"/>
  <c r="B87" i="1"/>
  <c r="B230" i="1"/>
  <c r="B86" i="1"/>
  <c r="B174" i="1"/>
  <c r="B26" i="1"/>
  <c r="B223" i="1"/>
  <c r="B273" i="1"/>
  <c r="B192" i="1"/>
  <c r="B363" i="1"/>
  <c r="B5" i="1"/>
  <c r="B83" i="1"/>
  <c r="B279" i="1"/>
  <c r="B362" i="1"/>
  <c r="B235" i="1"/>
  <c r="B289" i="1"/>
  <c r="B316" i="1"/>
  <c r="B240" i="1"/>
  <c r="B311" i="1"/>
  <c r="B212" i="1"/>
  <c r="B340" i="1"/>
  <c r="B46" i="1"/>
  <c r="B237" i="1"/>
  <c r="B260" i="1"/>
  <c r="B292" i="1"/>
  <c r="B351" i="1"/>
  <c r="B253" i="1"/>
  <c r="B263" i="1"/>
  <c r="B326" i="1"/>
  <c r="B158" i="1"/>
  <c r="B186" i="1"/>
  <c r="B258" i="1"/>
  <c r="B285" i="1"/>
  <c r="B291" i="1"/>
  <c r="B188" i="1"/>
  <c r="B378" i="1"/>
  <c r="B343" i="1"/>
  <c r="B178" i="1"/>
  <c r="B377" i="1"/>
  <c r="B41" i="1"/>
  <c r="B320" i="1"/>
  <c r="B371" i="1"/>
  <c r="B168" i="1"/>
  <c r="B334" i="1"/>
  <c r="B281" i="1"/>
  <c r="B301" i="1"/>
  <c r="B344" i="1"/>
  <c r="B309" i="1"/>
  <c r="B243" i="1"/>
  <c r="B3" i="1"/>
  <c r="B242" i="1"/>
  <c r="B295" i="1"/>
  <c r="B339" i="1"/>
  <c r="B345" i="1"/>
  <c r="B247" i="1"/>
  <c r="B305" i="1"/>
  <c r="B332" i="1"/>
  <c r="B321" i="1"/>
  <c r="B287" i="1"/>
  <c r="B179" i="1"/>
  <c r="B175" i="1"/>
  <c r="B324" i="1"/>
  <c r="B252" i="1"/>
  <c r="B299" i="1"/>
  <c r="B288" i="1"/>
  <c r="B411" i="1"/>
  <c r="B335" i="1"/>
  <c r="B317" i="1"/>
  <c r="B170" i="1"/>
  <c r="B354" i="1"/>
  <c r="B272" i="1"/>
  <c r="B207" i="1"/>
  <c r="B323" i="1"/>
  <c r="B331" i="1"/>
  <c r="B282" i="1"/>
  <c r="B337" i="1"/>
  <c r="B314" i="1"/>
  <c r="B161" i="1"/>
  <c r="B274" i="1"/>
  <c r="B236" i="1"/>
  <c r="B393" i="1"/>
  <c r="B271" i="1"/>
  <c r="B256" i="1"/>
  <c r="B346" i="1"/>
  <c r="B330" i="1"/>
  <c r="B277" i="1"/>
  <c r="B398" i="1"/>
  <c r="B342" i="1"/>
  <c r="B315" i="1"/>
  <c r="B395" i="1"/>
  <c r="B296" i="1"/>
  <c r="B410" i="1"/>
  <c r="B325" i="1"/>
  <c r="B336" i="1"/>
  <c r="B265" i="1"/>
  <c r="B313" i="1"/>
  <c r="B384" i="1"/>
  <c r="B319" i="1"/>
  <c r="B347" i="1"/>
  <c r="B401" i="1"/>
  <c r="B405" i="1"/>
  <c r="B365" i="1"/>
  <c r="B425" i="1"/>
  <c r="B429" i="1"/>
  <c r="B255" i="1"/>
  <c r="B303" i="1"/>
  <c r="B308" i="1"/>
  <c r="B293" i="1"/>
  <c r="B310" i="1"/>
  <c r="B367" i="1"/>
  <c r="B402" i="1"/>
  <c r="B322" i="1"/>
  <c r="B206" i="1"/>
  <c r="B298" i="1"/>
  <c r="B355" i="1"/>
  <c r="B361" i="1"/>
  <c r="B226" i="1"/>
  <c r="B373" i="1"/>
  <c r="B413" i="1"/>
  <c r="B381" i="1"/>
  <c r="B419" i="1"/>
  <c r="B366" i="1"/>
  <c r="B357" i="1"/>
  <c r="B392" i="1"/>
  <c r="B423" i="1"/>
  <c r="B376" i="1"/>
  <c r="B283" i="1"/>
  <c r="B412" i="1"/>
  <c r="B297" i="1"/>
  <c r="B204" i="1"/>
  <c r="B432" i="1"/>
  <c r="B386" i="1"/>
  <c r="B397" i="1"/>
  <c r="B385" i="1"/>
  <c r="B383" i="1"/>
  <c r="B430" i="1"/>
  <c r="B341" i="1"/>
  <c r="B421" i="1"/>
  <c r="B400" i="1"/>
  <c r="B417" i="1"/>
  <c r="B414" i="1"/>
  <c r="B370" i="1"/>
  <c r="B415" i="1"/>
  <c r="B420" i="1"/>
  <c r="B358" i="1"/>
  <c r="B333" i="1"/>
  <c r="B171" i="1"/>
  <c r="B424" i="1"/>
  <c r="B349" i="1"/>
  <c r="B406" i="1"/>
  <c r="B350" i="1"/>
  <c r="B356" i="1"/>
  <c r="B224" i="1"/>
  <c r="B399" i="1"/>
  <c r="B359" i="1"/>
  <c r="B418" i="1"/>
  <c r="B164" i="1"/>
  <c r="B246" i="1"/>
  <c r="B300" i="1"/>
  <c r="B290" i="1"/>
  <c r="B348" i="1"/>
  <c r="B389" i="1"/>
  <c r="B407" i="1"/>
  <c r="B374" i="1"/>
  <c r="B431" i="1"/>
  <c r="B382" i="1"/>
  <c r="B396" i="1"/>
  <c r="B353" i="1"/>
  <c r="B416" i="1"/>
  <c r="B390" i="1"/>
  <c r="B375" i="1"/>
  <c r="B434" i="1"/>
  <c r="B250" i="1"/>
  <c r="B352" i="1"/>
  <c r="B380" i="1"/>
  <c r="B422" i="1"/>
  <c r="B403" i="1"/>
  <c r="B329" i="1"/>
  <c r="B391" i="1"/>
  <c r="B404" i="1"/>
  <c r="B387" i="1"/>
  <c r="B409" i="1"/>
  <c r="B408" i="1"/>
  <c r="B254" i="1"/>
  <c r="B379" i="1"/>
  <c r="B360" i="1"/>
  <c r="B369" i="1"/>
  <c r="B368" i="1"/>
  <c r="B286" i="1"/>
  <c r="B426" i="1"/>
  <c r="B372" i="1"/>
  <c r="B338" i="1"/>
  <c r="B433" i="1"/>
  <c r="B427" i="1"/>
  <c r="B197" i="1"/>
  <c r="B220" i="1"/>
  <c r="B364" i="1"/>
  <c r="B198" i="1"/>
  <c r="B428" i="1"/>
  <c r="B266" i="1"/>
  <c r="B328" i="1"/>
  <c r="B388" i="1"/>
  <c r="B394" i="1"/>
</calcChain>
</file>

<file path=xl/sharedStrings.xml><?xml version="1.0" encoding="utf-8"?>
<sst xmlns="http://schemas.openxmlformats.org/spreadsheetml/2006/main" count="500" uniqueCount="481">
  <si>
    <t>Raw count (PB) Platelet.Lysate Pre-Tx.Gastric.Patient4</t>
  </si>
  <si>
    <t>Raw count (PC) Platelet.Lysate Tx.Gastric.Patient4</t>
  </si>
  <si>
    <t>Normalised count (PB) Platelet.Lysate Pre-Tx.Gastric.Patient4</t>
  </si>
  <si>
    <t>Normalised count (PC) Platelet.Lysate Tx.Gastric.Patient4</t>
  </si>
  <si>
    <t>Fold change</t>
  </si>
  <si>
    <t>p-value</t>
  </si>
  <si>
    <t>P68871</t>
  </si>
  <si>
    <t>P69905</t>
  </si>
  <si>
    <t>P11277-2;P11277-3</t>
  </si>
  <si>
    <t>P00915;E5RII2;E5RG81</t>
  </si>
  <si>
    <t>O60610-2;E9PHQ0;O60610-3;E9PEZ3;O60610;E7ERW8;B9ZVX0;E7ET75;H9KV28;E7EMV0;B4E2I7</t>
  </si>
  <si>
    <t>P02549;P02549-2</t>
  </si>
  <si>
    <t>P04040</t>
  </si>
  <si>
    <t>P02730</t>
  </si>
  <si>
    <t>P16157-5;P16157-8;P16157-16;P16157-3;P16157;P16157-12;P16157-14;P16157-21;P16157-6;P16157-10;P16157-9;P16157-7;P16157-4;P16157-13;P16157-15;P16157-11;P16157-2;Q6PK32</t>
  </si>
  <si>
    <t>P62979;P62987;B4DV12;P0CG47;Q96C32;F5H041;P0CG48;J3QLP7;J3QRK5</t>
  </si>
  <si>
    <t>P53396;P53396-2;B4E3P0</t>
  </si>
  <si>
    <t>P02042;E9PFT6</t>
  </si>
  <si>
    <t>P00918;E5RID5;E5RK37</t>
  </si>
  <si>
    <t>O00151</t>
  </si>
  <si>
    <t>P32119;A6NIW5;P32119-2</t>
  </si>
  <si>
    <t>Q5T4S7-3;Q5T4S7;Q5T4S7-2;Q5T4S7-4;Q5T4S7-5;B4DYV5;B4DPF6;Q5T4S7-6;Q5TBN9</t>
  </si>
  <si>
    <t>Q15942;B4DQX7;B4DQR8</t>
  </si>
  <si>
    <t>P68104;Q5VTE0</t>
  </si>
  <si>
    <t>Q9C0C9</t>
  </si>
  <si>
    <t>P30043;M0R192;M0QZL1</t>
  </si>
  <si>
    <t>P49588</t>
  </si>
  <si>
    <t>Q93008-1;Q93008;E9PFG1;O00507-2</t>
  </si>
  <si>
    <t>Q9UIA9;E9PEN8;Q9H2T7</t>
  </si>
  <si>
    <t>Q14203-3;E7EX90;Q14203-4;Q14203-6;Q14203;Q14203-5;Q14203-2;Q6AWB1</t>
  </si>
  <si>
    <t>P11586;F5H2F4;G3V3L6</t>
  </si>
  <si>
    <t>P04792;F8WE04;C9J3N8</t>
  </si>
  <si>
    <t>P34932</t>
  </si>
  <si>
    <t>Q00013;Q00013-2;Q00013-3;F8WC84;F8WDV6</t>
  </si>
  <si>
    <t>Q13200;E7EW34;E9PCS3;F8WBS8</t>
  </si>
  <si>
    <t>P13796;B4DUA0</t>
  </si>
  <si>
    <t>P13639</t>
  </si>
  <si>
    <t>P45974-2;P45974;Q92995-2;Q92995</t>
  </si>
  <si>
    <t>O15117-2;O15117-3;O15117;D6RAE8</t>
  </si>
  <si>
    <t>P15170-2;P15170-3;P15170;Q8IYD1</t>
  </si>
  <si>
    <t>Q9Y678;D6RG17</t>
  </si>
  <si>
    <t>Q7Z6Z7-2;Q7Z6Z7-3;Q7Z6Z7;Q5H962</t>
  </si>
  <si>
    <t>P26640;B4DZ61</t>
  </si>
  <si>
    <t>O43182-4;O43182;B4DN07;O43182-5;O43182-2;B7Z8H7;O43182-3</t>
  </si>
  <si>
    <t>O60763;O60763-2;F5H4X1;F5GYR8;REV__Q5VZ89-5;REV__Q5VZ89-6;REV__Q5VZ89;REV__R4GNB2;REV__R4GN35</t>
  </si>
  <si>
    <t>P55060-3;P55060;P55060-4;B4DUC5;P55060-2</t>
  </si>
  <si>
    <t>Q9ULH1;Q9ULH1-2</t>
  </si>
  <si>
    <t>O15067;F5GWT9;J3QSG0</t>
  </si>
  <si>
    <t>Q9Y4E8;Q9Y4E8-2;Q9Y4E8-3;E9PCQ3;Q9Y4E8-4</t>
  </si>
  <si>
    <t>P08670;B0YJC4;B0YJC5;P17661;P41219;P41219-2</t>
  </si>
  <si>
    <t>Q05682-4;Q05682-5;F5H1Z9;Q05682-6;Q05682-2;Q05682;E7EX44;Q05682-3;E9PGZ1;F8WE61;REV__E9PJZ7;REV__Q13136-2;REV__Q13136</t>
  </si>
  <si>
    <t>P69892;E9PBW4</t>
  </si>
  <si>
    <t>Q13228;A6PVW9;Q13228-2;Q13228-3;F2Z2W8;F8WCR4</t>
  </si>
  <si>
    <t>Q13617;Q13617-2;R4GNH8;Q5T2B5;Q5T2B7</t>
  </si>
  <si>
    <t>E9PM46;Q96K76;Q96K76-2;Q96K76-3</t>
  </si>
  <si>
    <t>Q5VYK3;J3KN16;Q5VYK5</t>
  </si>
  <si>
    <t>P11171-2;P11171;P11171-4;P11171-3;P11171-5;P11171-6;P11171-7;E9PEW9;E7EUF8;F5H7W5;Q9H4G0-4;Q9H4G0-3;Q9H4G0-2;Q9H4G0</t>
  </si>
  <si>
    <t>Q99878;Q96KK5;Q6FI13;P20671;P0C0S8;Q9BTM1;Q9BTM1-2;Q96QV6;P16104;Q71UI9-5</t>
  </si>
  <si>
    <t>Q14152;F5H335</t>
  </si>
  <si>
    <t>Q9UPU5</t>
  </si>
  <si>
    <t>P55884;P55884-2</t>
  </si>
  <si>
    <t>Q92973-2;Q92973;Q92973-3;B4DSC0;E7EW37</t>
  </si>
  <si>
    <t>P16452;P16452-2;F5H563</t>
  </si>
  <si>
    <t>P07814</t>
  </si>
  <si>
    <t>Q99460;Q99460-2;F8WCE3</t>
  </si>
  <si>
    <t>Q9H2K8;G3V1Q8;F5GWV8</t>
  </si>
  <si>
    <t>P23526;P23526-2</t>
  </si>
  <si>
    <t>O00161;O00161-2;H3BNE1;H3BPJ0;H3BNG6;H3BU94</t>
  </si>
  <si>
    <t>Q63HN8;Q63HN8-4;H3BLU6;J3QTP8;Q63HN8-6;Q63HN8-5</t>
  </si>
  <si>
    <t>Q9Y265;Q9Y265-2;E7ETR0</t>
  </si>
  <si>
    <t>Q9H2M9;F8WDJ2;Q9H2M9-2</t>
  </si>
  <si>
    <t>Q9Y6D6;E5RIF2;E5RHL7</t>
  </si>
  <si>
    <t>O00231;O00231-2</t>
  </si>
  <si>
    <t>Q16643;Q16643-2;Q16643-3;F8W9Z3;D6R9Q9</t>
  </si>
  <si>
    <t>Q0ZGT2-4;Q0ZGT2;Q0ZGT2-3;E7EQF0</t>
  </si>
  <si>
    <t>P35998;B7Z5E2</t>
  </si>
  <si>
    <t>Q13561;Q13561-3;Q13561-2;F5H2S7;F5H223;F8W1I6;F8W0U6</t>
  </si>
  <si>
    <t>P49589-3;P49589-2;B4DKY1;P49589;A8MVQ3;E9PLP0;E9PRS8;C9JLN0</t>
  </si>
  <si>
    <t>Q96BY6-3;Q96BY6;Q96BY6-2;F8WE73;Q9BZ29-6;Q6ZSL5</t>
  </si>
  <si>
    <t>P02786;G3V0E5;F5H6B1;F8WBE5;Q9UP52-2;Q9UP52-3;Q9UP52</t>
  </si>
  <si>
    <t>P46940;H0YLE8;F2Z2E2;Q86VI3</t>
  </si>
  <si>
    <t>O94979-6;O94979-3;B7ZL00;O94979-4;O94979-9;O94979-2;O94979;O94979-8;D6REX3;O94979-7;H7BXG7;D6RHZ5;O94979-5;D6RHE8</t>
  </si>
  <si>
    <t>P00352;Q5SYQ9;H0Y2X5;P47895</t>
  </si>
  <si>
    <t>Q92835-2;Q92835;H7C2V3;H7C292;F5GXI6;D6RJB9;Q7Z7G1-3;Q7Z7G1</t>
  </si>
  <si>
    <t>Q8WVM8;Q8WVM8-2;Q8WVM8-3;B7Z738;B7Z5N7;J3KNG4;G3V4I1;G3V5F3;G3V363;G3V3K9</t>
  </si>
  <si>
    <t>Q92499</t>
  </si>
  <si>
    <t>Q96T51;Q96T51-2;Q96T51-3;B4DFR0;Q8WXA3-4;B4DKC2;Q7L099;Q7L099-2;Q7L099-4;Q8WXA3-2;Q7L099-3;Q8WXA3-3</t>
  </si>
  <si>
    <t>Q86UP2;Q86UP2-2;Q86UP2-3;G3V4Y7;B7Z6P3</t>
  </si>
  <si>
    <t>Q9UDT6-2;Q9UDT6</t>
  </si>
  <si>
    <t>P49189;B4DXY7</t>
  </si>
  <si>
    <t>P43686;P43686-2</t>
  </si>
  <si>
    <t>P30566;E7ERF4;P30566-2</t>
  </si>
  <si>
    <t>P07738</t>
  </si>
  <si>
    <t>Q16775-2;Q16775;H3BPQ4;E7EN93</t>
  </si>
  <si>
    <t>B7Z815;Q93009;F5H8E5;F5H2X1;H3BMF6</t>
  </si>
  <si>
    <t>Q14166</t>
  </si>
  <si>
    <t>P11166</t>
  </si>
  <si>
    <t>P14735;P14735-2</t>
  </si>
  <si>
    <t>Q9BXJ9;Q9BXJ9-4;Q6N069-5;Q6N069-4;Q6N069-3;Q6N069-2</t>
  </si>
  <si>
    <t>Q9BTW9;J3KR97;Q9BTW9-4;Q9BTW9-5;C9J1U4;Q9BTW9-3;Q9BTW9-2</t>
  </si>
  <si>
    <t>Q71DI3;P84243;P68431;Q16695;K7EMV3;B4DEB1;Q6NXT2;K7EP01</t>
  </si>
  <si>
    <t>P41252;J3KR24;Q5TCC6</t>
  </si>
  <si>
    <t>P35580;P35580-2;F8W6L6;P35580-3;P35580-4</t>
  </si>
  <si>
    <t>Q14C86-3;Q14C86-5;Q14C86-2;Q14C86;Q14C86-6;F8W9S7;Q14C86-4;B4DGD8;B0QZ65</t>
  </si>
  <si>
    <t>P35611-2;E7EV99;A2A3N8;E7ENY0;P35611;P35611-3;Q86XM2;D6RJE2</t>
  </si>
  <si>
    <t>Q92598-2;Q92598;Q92598-3;B4DY72;R4GN69</t>
  </si>
  <si>
    <t>A2RRP1;A2RRP1-2</t>
  </si>
  <si>
    <t>P48507</t>
  </si>
  <si>
    <t>Q9P2R3;Q9P2R3-2;Q9P2R3-4;I3L3P8</t>
  </si>
  <si>
    <t>B4DXX7;O15523</t>
  </si>
  <si>
    <t>O43776;B4DN60;B4DG16;K7EJ19</t>
  </si>
  <si>
    <t>P29692;P29692-2;E9PRY8;E9PMW7</t>
  </si>
  <si>
    <t>P42768</t>
  </si>
  <si>
    <t>H3BRV0;Q99613;B5ME19</t>
  </si>
  <si>
    <t>P37840-2;E7EPV7;P37840;P37840-3;Q16143</t>
  </si>
  <si>
    <t>Q7Z478;Q6P158</t>
  </si>
  <si>
    <t>Q9Y5L0-3;Q9Y5L0;Q9Y5L0-1;C9J7E5;E9PFH4;Q9Y5L0-5</t>
  </si>
  <si>
    <t>Q96KP1;G8JLK9</t>
  </si>
  <si>
    <t>Q00688;G3V5F2</t>
  </si>
  <si>
    <t>F5GYC4;B4DG22;B7ZB17;P51812;Q15349-3;Q15349-2;F2Z2J1;B7Z3B5;Q5TI62;Q96GX5-2;Q96GX5-3;Q96GX5;O60307;Q9Y2H9;Q6P0Q8-2;E7ERL6;Q6P0Q8</t>
  </si>
  <si>
    <t>O94804</t>
  </si>
  <si>
    <t>O43493-2;O43493-5;O43493-3;F8WBK2;J3KQ45;O43493;O43493-4;O43493-6;F8W8W7</t>
  </si>
  <si>
    <t>P43487;B3KUP2</t>
  </si>
  <si>
    <t>P09429;Q5T7C4;B2RPK0</t>
  </si>
  <si>
    <t>P08237;P08237-3;P08237-2;F8VSF7</t>
  </si>
  <si>
    <t>Q92538</t>
  </si>
  <si>
    <t>Q14247-3;Q14247;Q14247-2;B4E358</t>
  </si>
  <si>
    <t>Q5XPI4;Q5XPI4-2;C9J266;C9JS59;C9JI97;F8WB91</t>
  </si>
  <si>
    <t>Q5W0V3;Q5W0V3-2;Q5W0V4</t>
  </si>
  <si>
    <t>Q9UKV8;Q9UKV8-2</t>
  </si>
  <si>
    <t>Q15386;Q15386-2;Q15386-3</t>
  </si>
  <si>
    <t>P21980;B4DIT7;F5H6P0;P21980-2;P21980-3</t>
  </si>
  <si>
    <t>Q9UNZ2;Q9UNZ2-5;J3QK90;Q9UNZ2-6;Q9UNZ2-4;F2Z2K0;R4GNE6</t>
  </si>
  <si>
    <t>P46379-2;B0UX83;P46379;P46379-3;P46379-4;P46379-5</t>
  </si>
  <si>
    <t>Q13616</t>
  </si>
  <si>
    <t>Q96P70</t>
  </si>
  <si>
    <t>O00233;J3KN29;F5GX23;F8W7V8;O00233-2;F5H169;F5H182;F5H7X1;O00233-3</t>
  </si>
  <si>
    <t>E7EUY0;P78527-2;P78527</t>
  </si>
  <si>
    <t>E9PGF5;Q9HBL0;E9PF55;Q6IPI5;E7EMG1;Q68CZ2-2;E7ERH3;Q63HR2-5;Q63HR2-2;F8VV64;C9JVR1;Q63HR2-6;Q63HR2;Q63HR2-4;Q68CZ2</t>
  </si>
  <si>
    <t>O00629</t>
  </si>
  <si>
    <t>P48506;D6RGF8;D6REX4</t>
  </si>
  <si>
    <t>O94874;O94874-2;O94874-3</t>
  </si>
  <si>
    <t>B4DVY1;O15371</t>
  </si>
  <si>
    <t>O75592-2;O75592;J3KPZ3</t>
  </si>
  <si>
    <t>Q9GZP4;Q9GZP4-2</t>
  </si>
  <si>
    <t>Q6PJW8;Q6PJW8-2;Q6PJW8-3</t>
  </si>
  <si>
    <t>Q13459-2;Q13459;M0R0P8</t>
  </si>
  <si>
    <t>Q16512;Q16512-2;Q16512-3;Q6P5Z2</t>
  </si>
  <si>
    <t>Q9Y3Z3;Q9Y3Z3-4;Q9Y3Z3-2;Q9Y3Z3-3;A6NDZ3</t>
  </si>
  <si>
    <t>P20700;E9PBF6</t>
  </si>
  <si>
    <t>P28074;P28074-3;P28074-2</t>
  </si>
  <si>
    <t>Q5JSP0;Q5JSP0-2;F8W7P2;B4DXH4</t>
  </si>
  <si>
    <t>Q13619;Q13619-2</t>
  </si>
  <si>
    <t>P63244;J3KPE3;D6RAC2;D6RHH4;D6RAU2;E9PD14;D6RF23;D6RGK8;D6R909;D6RHJ5;D6RDI0</t>
  </si>
  <si>
    <t>P62701;A6NH36</t>
  </si>
  <si>
    <t>F5H4G7;O60684;F5GYL8;O15131;S4R3E5</t>
  </si>
  <si>
    <t>Q8WWA1-2;Q8WWA1;B4DXI0;C9JID5</t>
  </si>
  <si>
    <t>Q16774-2;B1ANG9;Q16774-3</t>
  </si>
  <si>
    <t>P02545;P02545-6;P02545-3;P02545-2;P02545-5;P02545-4;Q5TCI8</t>
  </si>
  <si>
    <t>P30613;P30613-2</t>
  </si>
  <si>
    <t>Q08211;Q08211-2</t>
  </si>
  <si>
    <t>Q15102</t>
  </si>
  <si>
    <t>Q9ULA0;E7ETB3;E7EMB6</t>
  </si>
  <si>
    <t>P35241;P35241-5;P35241-4;P35241-3;P35241-2</t>
  </si>
  <si>
    <t>Q4V328;Q4V328-4;B1B0M1;Q4V328-2;Q4V328-3</t>
  </si>
  <si>
    <t>O60841</t>
  </si>
  <si>
    <t>P13010</t>
  </si>
  <si>
    <t>P42345;B1AKP8</t>
  </si>
  <si>
    <t>P55010</t>
  </si>
  <si>
    <t>Q00839-2;Q00839</t>
  </si>
  <si>
    <t>F8VZJ2;Q13765;Q13765-2;E9PAV3;Q9BZK3</t>
  </si>
  <si>
    <t>P23396;P23396-2;E9PL09;E9PPU1;F2Z2S8;E9PQ96;E9PJH4;E9PSF4;E9PQX2</t>
  </si>
  <si>
    <t>Q9NRV9;F5GWX2</t>
  </si>
  <si>
    <t>O14744;G3V5W5;O14744-2;B4DX49;B4DV00;A8MTP3;G3V507;G3V2F5</t>
  </si>
  <si>
    <t>P12956;B1AHC9;B1AHC8;F5H1I8</t>
  </si>
  <si>
    <t>Q8NE71;Q8NE71-2;Q5STZ7</t>
  </si>
  <si>
    <t>P08397-2;P08397;F5H345;P08397-4;P08397-3;F5H4W5;F5H4X2</t>
  </si>
  <si>
    <t>O15127;H3BN93</t>
  </si>
  <si>
    <t>O60493;O60493-4;O60493-2;O60493-3</t>
  </si>
  <si>
    <t>P35612;P35612-4;P35612-3;P35612-2;P35612-8;P35612-5;P35612-6;P35612-7</t>
  </si>
  <si>
    <t>Q9UBN7;B4DZH6;Q9UBN7-2;E7EUZ1</t>
  </si>
  <si>
    <t>F8VWT9;Q9Y4D8-4;Q9Y4D8;J3KPF0;Q9Y4D8-2;Q9Y4D8-3</t>
  </si>
  <si>
    <t>P11274;P11274-2;A9UF05</t>
  </si>
  <si>
    <t>Q13526;K7EMU7;O15428</t>
  </si>
  <si>
    <t>B0I1T2;B0I1T2-4;B0I1T2-3;F8WEW9;B0I1T2-2</t>
  </si>
  <si>
    <t>P50579;B4DUX5;F8VRR3;G3XA91;F8VQZ7;G3V1U3</t>
  </si>
  <si>
    <t>O00178</t>
  </si>
  <si>
    <t>P19338</t>
  </si>
  <si>
    <t>Q96C19</t>
  </si>
  <si>
    <t>Q9Y3I1;Q9Y3I1-3;Q9Y3I1-2;F8WBR0;F8WDR9</t>
  </si>
  <si>
    <t>Q9Y285;K7ER00;B4E363;K7ER16</t>
  </si>
  <si>
    <t>E7EQ69;Q9GZZ1;C9J5D1;Q9GZZ1-2;B0AZT5;C9J5J3;F8WCK0</t>
  </si>
  <si>
    <t>P57737-3;P57737-2;P57737-4;P57737;B3KSY4;Q9Y3D7;I3L0X9;I3L3T0;I3L167;I3L1U7;E7EP81;I3L359;I3L1G9</t>
  </si>
  <si>
    <t>Q9BSJ2;Q9BSJ2-4;F2Z2B9;Q9BSJ2-3;B3KTU7;R4GMM4</t>
  </si>
  <si>
    <t>O14787-2;O14787;K7ESC1</t>
  </si>
  <si>
    <t>Q96CW5;Q96CW5-2;Q96CW5-3</t>
  </si>
  <si>
    <t>Q9NVE7;E9PHT6;D6RJF3</t>
  </si>
  <si>
    <t>P14780</t>
  </si>
  <si>
    <t>Q9P2E9-3;Q9P2E9-2;Q9P2E9;F8W7S5</t>
  </si>
  <si>
    <t>Q9C0E2;F2Z2X4</t>
  </si>
  <si>
    <t>P61247;D6RAT0;F5H4F9;E9PFI5;D6R9B6;D6RI02</t>
  </si>
  <si>
    <t>Q5T1M5;Q5T1M5-2;Q5T1M5-3</t>
  </si>
  <si>
    <t>P62277;J3KMX5</t>
  </si>
  <si>
    <t>Q9NVK5-2;Q9NVK5;Q9NVK5-3</t>
  </si>
  <si>
    <t>P15311;E7EQR4;E9PNP4</t>
  </si>
  <si>
    <t>P26583</t>
  </si>
  <si>
    <t>P62269;J3JS69</t>
  </si>
  <si>
    <t>Q09666</t>
  </si>
  <si>
    <t>P46782;M0R0R2;M0QZN2</t>
  </si>
  <si>
    <t>O43264;A1A528;F5H3C1</t>
  </si>
  <si>
    <t>P18124;A8MUD9</t>
  </si>
  <si>
    <t>Q6P179-3;Q6P179;Q6P179-2;Q6P179-4</t>
  </si>
  <si>
    <t>Q96T76;Q96T76-8;Q96T76-9;Q96T76-5;Q96T76-7;F8WCH8</t>
  </si>
  <si>
    <t>P05107;A8MYE6;E5RIE4;A8MVG7</t>
  </si>
  <si>
    <t>Q00341-2;Q00341</t>
  </si>
  <si>
    <t>P17931;G3V3R6</t>
  </si>
  <si>
    <t>Q02818</t>
  </si>
  <si>
    <t>Q9H9E3;J3KNI1;Q9H9E3-3;Q9H9E3-2;E9PRT5;H3BSD2;H3BMV9</t>
  </si>
  <si>
    <t>Q92616</t>
  </si>
  <si>
    <t>P62906</t>
  </si>
  <si>
    <t>P67809;Q9Y2T7</t>
  </si>
  <si>
    <t>P62424;Q5T8U2</t>
  </si>
  <si>
    <t>H3BS66;B2RUZ4</t>
  </si>
  <si>
    <t>P07451</t>
  </si>
  <si>
    <t>Q02161;P18577-9;P18577-4;E7EQ47;P18577-10;E7EWZ5;P18577-11;Q5VSJ9;P18577;Q02161-5;E7EVW1;H3BT10;Q02161-4</t>
  </si>
  <si>
    <t>Q14789;Q14789-2</t>
  </si>
  <si>
    <t>F8VQ10;Q13838;Q13838-2;Q5STU3;B4DP52;B4DIJ6;E7EMX2</t>
  </si>
  <si>
    <t>O00505</t>
  </si>
  <si>
    <t>P36578;H3BM89</t>
  </si>
  <si>
    <t>Q9H3S7;B4DST5;R4GMM7</t>
  </si>
  <si>
    <t>P62263;E5RH77</t>
  </si>
  <si>
    <t>Q8IYI6</t>
  </si>
  <si>
    <t>E9PSI1;E9PJM1;O15321-2;E9PMQ9;O15321;G3V1B9</t>
  </si>
  <si>
    <t>P62241;Q5JR95</t>
  </si>
  <si>
    <t>O43399;O43399-5;O43399-7</t>
  </si>
  <si>
    <t>P39019</t>
  </si>
  <si>
    <t>Q96SL4</t>
  </si>
  <si>
    <t>Q9H9A6</t>
  </si>
  <si>
    <t>P54725-2;P54725;K7ENJ0;K7ELW1;B4DDJ7</t>
  </si>
  <si>
    <t>Q08379;Q08379-2</t>
  </si>
  <si>
    <t>P39023;G5E9G0;Q92901;F8WCR1</t>
  </si>
  <si>
    <t>P62249;M0R3H0;M0R210;Q6IPX4</t>
  </si>
  <si>
    <t>O95721</t>
  </si>
  <si>
    <t>P32456</t>
  </si>
  <si>
    <t>P46781;B5MCT8;C9JM19;F2Z3C0;A8MXK4</t>
  </si>
  <si>
    <t>P09874;Q5VX84;Q5VX85</t>
  </si>
  <si>
    <t>P10746;Q5T3L7;Q5T3L8</t>
  </si>
  <si>
    <t>Q14980-4;Q14980-3;Q14980-2;Q14980;Q9BTE9</t>
  </si>
  <si>
    <t>P63208;E5RJR5;P63208-2</t>
  </si>
  <si>
    <t>Q9BZL6;M0QZW1;M0R2R2;O94806;Q15139;F8WBA3;Q8IVW4-2;Q92772;J3KNE8;E7ET86;Q8IVW4;O76039-2;O76039;Q9NRP7-2;A8MU99;Q9NRP7</t>
  </si>
  <si>
    <t>O14828-2;O14828</t>
  </si>
  <si>
    <t>P62913</t>
  </si>
  <si>
    <t>Q16186</t>
  </si>
  <si>
    <t>P43490;F5H246</t>
  </si>
  <si>
    <t>P62081;B5MCP9</t>
  </si>
  <si>
    <t>Q6ZSS7;B7Z7Y2</t>
  </si>
  <si>
    <t>Q969U7;K7ENR6;K7ER45</t>
  </si>
  <si>
    <t>P57764;G3V1A6</t>
  </si>
  <si>
    <t>P62280;M0QZC5;M0R1H6;M0R1H5</t>
  </si>
  <si>
    <t>Q92841-1;Q92841-3;Q92841-2;C9JMU5;Q92841;H3BLZ8;G5E9L5</t>
  </si>
  <si>
    <t>P30050;P30050-2</t>
  </si>
  <si>
    <t>P46060;F8W7I9</t>
  </si>
  <si>
    <t>P69891;F8WB96</t>
  </si>
  <si>
    <t>P23246;P23246-2</t>
  </si>
  <si>
    <t>P23527;Q16778;P33778</t>
  </si>
  <si>
    <t>P26373;P26373-2;H3BTH3</t>
  </si>
  <si>
    <t>Q5TDH0;Q5TDH0-3;Q5TDH0-2</t>
  </si>
  <si>
    <t>P38159;H3BT71;P38159-2;Q96E39;H3BR27;P38159-3;B3KRG5;H3BUY5;H3BNC1;O75526</t>
  </si>
  <si>
    <t>P62917;G3V1A1;E9PP36</t>
  </si>
  <si>
    <t>Q6B0K9</t>
  </si>
  <si>
    <t>Q92688-2;Q92688</t>
  </si>
  <si>
    <t>P27635;F8W7C6;Q96L21</t>
  </si>
  <si>
    <t>Q1KMD3;H3BQZ7</t>
  </si>
  <si>
    <t>Q86X55-1;Q86X55;Q86X55-2;K7EPK1</t>
  </si>
  <si>
    <t>Q92522</t>
  </si>
  <si>
    <t>O95456-2;O95456;F8WBH7</t>
  </si>
  <si>
    <t>P06396;F5H1A8;Q5T0H9;Q5T0H8;Q5T0H7</t>
  </si>
  <si>
    <t>P28289;Q5T7W3;B7Z6N9;Q9NZQ9</t>
  </si>
  <si>
    <t>Q92539</t>
  </si>
  <si>
    <t>Q9NR50;Q9NR50-3;Q9NR50-2</t>
  </si>
  <si>
    <t>E7EQ12;E7EQA0;P20810-3;E9PDE4;P20810-4;E9PCH5;P20810-8;B7Z574;P20810-2;P20810;P20810-9;B7Z468;P20810-5;E7ESM9;P20810-7;P20810-6;E7EVY3</t>
  </si>
  <si>
    <t>O15294;O15294-3;O15294-2;O15294-4</t>
  </si>
  <si>
    <t>P25686;P25686-2</t>
  </si>
  <si>
    <t>Q9Y5K6</t>
  </si>
  <si>
    <t>M0R1A7;M0R117;Q02543;M0R0P7</t>
  </si>
  <si>
    <t>Q71UI9;P0C0S5;Q71UI9-3;Q71UI9-4;Q71UI9-2;C9J0D1;C9J386</t>
  </si>
  <si>
    <t>P23276</t>
  </si>
  <si>
    <t>P52272-2;P52272;M0R0Y6</t>
  </si>
  <si>
    <t>Q4KMP7;Q4KMP7-2</t>
  </si>
  <si>
    <t>Q9Y2V2;I3L3X8</t>
  </si>
  <si>
    <t>Q01432;Q01432-5;Q01432-4;Q01432-6;Q01432-3;E9PKC5;E9PIR5;Q01432-2;P23109-2;P23109</t>
  </si>
  <si>
    <t>Q5M775-2;Q5M775;Q5M775-5;Q5M775-3;Q5M775-4;J3QQM0;F5H2Z1</t>
  </si>
  <si>
    <t>O43561-2;C7C5T7;O43561;B7WPI0;G5E9K3;C7C5T6;C7C5T5</t>
  </si>
  <si>
    <t>O95163;F5H2T0</t>
  </si>
  <si>
    <t>P16403</t>
  </si>
  <si>
    <t>P42330;S4R3Z2;B4DL37;Q04828;B4DK69;P17516;P52895;P52895-2</t>
  </si>
  <si>
    <t>P46934-4;P46934-2;P46934;P46934-3</t>
  </si>
  <si>
    <t>Q13885</t>
  </si>
  <si>
    <t>Q9UBV2;Q9UBV2-2</t>
  </si>
  <si>
    <t>Q9UIC8;Q9UIC8-2;Q9UIC8-3;H3BUP7</t>
  </si>
  <si>
    <t>Q9Y617;Q9Y617-2</t>
  </si>
  <si>
    <t>E9PC74;Q13144;C9JRD9</t>
  </si>
  <si>
    <t>Q5TAQ9;G3V3G9;Q5TAQ9-2</t>
  </si>
  <si>
    <t>Q8TEB1-2;Q8TEB1;Q8TEB1-3;H0YLF1;H0YN03;H0YL29</t>
  </si>
  <si>
    <t>B7Z3I5;Q9UI08;Q9UI08-2;G3V3G2;G3V535</t>
  </si>
  <si>
    <t>Q03252;J9JID7</t>
  </si>
  <si>
    <t>P02724-3;P02724-2;P02724;Q13030;E9PH25;E7EQF3;E9PD10</t>
  </si>
  <si>
    <t>P14317;E7EVW7;B4DQ69</t>
  </si>
  <si>
    <t>P32969</t>
  </si>
  <si>
    <t>P46783;F6U211;Q9NQ39</t>
  </si>
  <si>
    <t>Q05086-2;Q05086-3;Q05086</t>
  </si>
  <si>
    <t>Q8TEX9;Q8TEX9-2;H0YN14;H0YLV0;H0YL92;H0YK93;H0YKG5</t>
  </si>
  <si>
    <t>P62750;A8MUS3;K7EMA7</t>
  </si>
  <si>
    <t>C9J3F6;Q92609;Q92609-2</t>
  </si>
  <si>
    <t>E9PRI4;E9PGT3;Q15418;Q15418-2;Q15418-3;E9PAN7</t>
  </si>
  <si>
    <t>E9PQD7;P15880;E9PM36;E9PPT0</t>
  </si>
  <si>
    <t>P05387</t>
  </si>
  <si>
    <t>P30154;P30154-2;P30154-4;P30154-3;J3KR29;P30154-5</t>
  </si>
  <si>
    <t>Q12906-5;Q12906-4;Q12906-2;Q12906-6;Q12906-3;Q12906;Q12906-7;K7ENK6;Q96SI9-2;Q96SI9</t>
  </si>
  <si>
    <t>Q15021;F5GZJ1;F5H431;REV__Q02790</t>
  </si>
  <si>
    <t>Q8WXX5</t>
  </si>
  <si>
    <t>Q9Y4P8-4;Q9Y4P8;Q9Y4P8-3;Q9Y4P8-2;Q9Y4P8-5;Q9Y4P8-6</t>
  </si>
  <si>
    <t>F8VWC5;Q07020;G3V203;F8VYV2</t>
  </si>
  <si>
    <t>G3V1B3;P46778;M0R3I5</t>
  </si>
  <si>
    <t>P02008</t>
  </si>
  <si>
    <t>P18621;P18621-3;P18621-2;J3QLC8</t>
  </si>
  <si>
    <t>P23921;E9PD78;E9PL69;F5H861;E9PP77</t>
  </si>
  <si>
    <t>Q8IZD0;Q8IZD0-2</t>
  </si>
  <si>
    <t>Q96CV9-3;Q96CV9-2;Q96CV9</t>
  </si>
  <si>
    <t>B4DJP7;P62318;H3BT13</t>
  </si>
  <si>
    <t>O76094-2;O76094;R4GNC1</t>
  </si>
  <si>
    <t>P61313;P61313-2;E7ERA2</t>
  </si>
  <si>
    <t>Q92878;Q92878-2;Q92878-3;E7ESD9;E9PM98</t>
  </si>
  <si>
    <t>Q9NZD4</t>
  </si>
  <si>
    <t>Q9UMX0-2;Q9UMX0;Q9NRR5</t>
  </si>
  <si>
    <t>B7Z1K2;B7Z524;J3QT46;Q9Y450-4;Q9Y450</t>
  </si>
  <si>
    <t>F5H5Y3;Q9UHB9-2;Q9UHB9;Q9UHB9-4;Q9UHB9-3</t>
  </si>
  <si>
    <t>O75534-2;O75534;O75534-3;G5E9Q2;E9PLT0</t>
  </si>
  <si>
    <t>O43314-2;O43314</t>
  </si>
  <si>
    <t>O60674;F5H5U8</t>
  </si>
  <si>
    <t>P09105</t>
  </si>
  <si>
    <t>P23634-7;P23634-6;P23634-8;P23634;P23634-5;P23634-4;P23634-3;P23634-2</t>
  </si>
  <si>
    <t>P46063</t>
  </si>
  <si>
    <t>P55273</t>
  </si>
  <si>
    <t>P61353;K7EQQ9;K7ERY7</t>
  </si>
  <si>
    <t>B4DP17;P62633-3;P62633-2;P62633-5;P62633;P62633-4;P62633-6</t>
  </si>
  <si>
    <t>H0YD13;P16070-18;P16070-12;P16070-14;P16070-13;P16070-11;P16070-10;P16070-16;P16070-8;P16070-17;P16070-6;P16070-4;P16070-3;P16070-7;E7EPC6;P16070-5;P16070;P16070-15;P16070-9;E9PKC6</t>
  </si>
  <si>
    <t>O43143</t>
  </si>
  <si>
    <t>P98179</t>
  </si>
  <si>
    <t>Q02094</t>
  </si>
  <si>
    <t>Q15147-2;Q15147;Q5JYS9;Q15147-4</t>
  </si>
  <si>
    <t>Q8NC51-4;Q8NC51-3;Q8NC51-2;Q8NC51</t>
  </si>
  <si>
    <t>Q96NA2;Q96NA2-2</t>
  </si>
  <si>
    <t>Q9UI26;Q9UI26-2;F8WDV0;E7EMB7;F8WBN4</t>
  </si>
  <si>
    <t>Q9UP83-3;Q9UP83;Q9UP83-2</t>
  </si>
  <si>
    <t>Q99808;B3KQV7</t>
  </si>
  <si>
    <t>Q96AE4;Q96AE4-2;E9PEB5;B4DT31;Q96I24-2;Q96I24</t>
  </si>
  <si>
    <t>E9PLL6;P46776;E9PJD9;E9PLX7</t>
  </si>
  <si>
    <t>E9PRQ7;Q04323;Q04323-2</t>
  </si>
  <si>
    <t>Q14318;Q14318-2;J3KQ73;Q14318-3</t>
  </si>
  <si>
    <t>Q8IXQ6-3;Q8IXQ6-2;Q8IXQ6;G5E9U8</t>
  </si>
  <si>
    <t>Q8TBN0-2</t>
  </si>
  <si>
    <t>Q8WW22;Q8WW22-2;Q8WW22-3;F5H170;C9JDE6;F8WF76</t>
  </si>
  <si>
    <t>Q96DG6</t>
  </si>
  <si>
    <t>Q96RS6-2;Q96RS6;Q96RS6-3</t>
  </si>
  <si>
    <t>A4D1P6-2;C9J1X0;A4D1P6;A4D1P6-3</t>
  </si>
  <si>
    <t>J3QR09;J3KTE4;P84098</t>
  </si>
  <si>
    <t>O15247</t>
  </si>
  <si>
    <t>Q5BJD5;Q5BJD5-3;Q5BJD5-2;E9PJ42</t>
  </si>
  <si>
    <t>Q5QJ38</t>
  </si>
  <si>
    <t>Q5QJ74</t>
  </si>
  <si>
    <t>Q9BSL1</t>
  </si>
  <si>
    <t>Q9BTU6;E9PAM4</t>
  </si>
  <si>
    <t>Q9ULT8</t>
  </si>
  <si>
    <t>Q9Y2W1</t>
  </si>
  <si>
    <t>E7EPB3;P50914</t>
  </si>
  <si>
    <t>Q9UI10-3;Q9UI10;Q9UI10-2;E7ERK9;F8W8L6</t>
  </si>
  <si>
    <t>P16949;P16949-2</t>
  </si>
  <si>
    <t>P40429;Q6NVV1;M0QZU1</t>
  </si>
  <si>
    <t>P46926;D6R9P4;E7EVU7;B7Z3X4</t>
  </si>
  <si>
    <t>P49959-2;F8W7U8;P49959;B3KTC7;F5GXT0</t>
  </si>
  <si>
    <t>O60716-32;O60716-31;O60716-29;O60716-27;O60716-30;O60716-28;O60716-26;O60716-25;O60716-24;O60716-23;O60716-21;O60716-19;O60716-22;O60716-20;O60716-16;O60716-18;O60716-15;O60716-17;O60716-13;O60716-11;O60716-14;O60716-12;O60716-10;O60716-8;O60716-9;O60716-</t>
  </si>
  <si>
    <t>J3QQQ9;J3QQV1;P61254;Q9UNX3;J3KSS0</t>
  </si>
  <si>
    <t>P22694-2;P22694-4;P22694-3;P22694-5;P22694-7;P22694-6;P22694-9;P22694-10;B1APF9;B1APG3</t>
  </si>
  <si>
    <t>P50895</t>
  </si>
  <si>
    <t>P62851</t>
  </si>
  <si>
    <t>Q8N1F7;Q8N1F7-2;H3BVG0</t>
  </si>
  <si>
    <t>O60502-2;E9PGF9;O60502;O60502-3</t>
  </si>
  <si>
    <t>J3KNL9;Q9HBF4;G3V5N8;Q9HBF4-2</t>
  </si>
  <si>
    <t>Q96C36;J3KR12</t>
  </si>
  <si>
    <t>P62847-2;E7ETK0;P62847-3;P62847;P62847-4</t>
  </si>
  <si>
    <t>P12829;I3L3U1;I3L1R3</t>
  </si>
  <si>
    <t>P61457</t>
  </si>
  <si>
    <t>Q5R372-4;Q5R372;Q5R372-3;Q5R372-2;Q5JZA9</t>
  </si>
  <si>
    <t>Q6RW13;D6RB40;Q6RW13-4;Q6RW13-3;Q6RW13-5;D6RBK6</t>
  </si>
  <si>
    <t>H0Y3H2;Q99758</t>
  </si>
  <si>
    <t>O00139-2;O00139-1;O00139-5;B7Z7M6;Q99661-2;B7Z6Q6;Q99661;Q8N4N8</t>
  </si>
  <si>
    <t>P47914</t>
  </si>
  <si>
    <t>P80723-2;P80723</t>
  </si>
  <si>
    <t>Q562E7-4;Q562E7</t>
  </si>
  <si>
    <t>Q9H2I8;M0R2H0</t>
  </si>
  <si>
    <t>Q9HAU5;Q9HAU5-2</t>
  </si>
  <si>
    <t>Q9UH65;E7EMB1</t>
  </si>
  <si>
    <t>Q8TAG9-2;Q8TAG9;F2Z2Q3;E7EW84;B1AP46;F2Z3K0</t>
  </si>
  <si>
    <t>Q969Q0;P83881;J3KQN4</t>
  </si>
  <si>
    <t>Q5EBM0-2;Q5EBM0-3;Q5EBM0-4;Q5EBM0</t>
  </si>
  <si>
    <t>H0YKQ8;B3KXX3;Q9UHW9-6;Q9UHW9-5;Q9UHW9-2;Q9UHW9-3;Q9UHW9-4;Q9UHW9;Q9UP95-4;H0YMQ9;Q9UP95-3;I3L4N6;Q9UP95-5;Q9UP95-2;Q9UP95-6;Q9UP95;Q9UP95-7</t>
  </si>
  <si>
    <t>B4DH06;O43741</t>
  </si>
  <si>
    <t>P29972;B4E220;P29972-4;P29972-2;P29972-3</t>
  </si>
  <si>
    <t>Q9NTJ3-2;E9PD53;Q9NTJ3</t>
  </si>
  <si>
    <t>P41567;K7EM18;O60739</t>
  </si>
  <si>
    <t>P62854;Q5JNZ5</t>
  </si>
  <si>
    <t>Q5T8C6;Q7Z651;Q13042-3;Q13042-2;Q13042</t>
  </si>
  <si>
    <t>Q8TAC1;D6RJG8;Q8TAC1-2</t>
  </si>
  <si>
    <t>Q96AZ6</t>
  </si>
  <si>
    <t>Q9NYB0</t>
  </si>
  <si>
    <t>Q9Y303;Q9Y303-2;Q9Y303-3;H3BT49</t>
  </si>
  <si>
    <t>B1ANR0;Q13310-2;Q13310;Q13310-3</t>
  </si>
  <si>
    <t>O95757;E7ES43;E9PDE8</t>
  </si>
  <si>
    <t>G5E979;Q8WYN0;Q8WYN0-3;Q8WYN0-5;Q8WYN0-2</t>
  </si>
  <si>
    <t>O75369-5;O75369-4;O75369-6;O75369-3;O75369-2;O75369-9;O75369;O75369-8;E7EN95;O75369-7</t>
  </si>
  <si>
    <t>O95347;O95347-2</t>
  </si>
  <si>
    <t>P57057</t>
  </si>
  <si>
    <t>Q5T2T1;B4DWL9;S4R337</t>
  </si>
  <si>
    <t>Q6IA86-4;Q6IA86-7;Q6IA86-2;Q6IA86-3;Q6IA86-5;Q6IA86;Q6IA86-6;K7ER35;F5GYE9</t>
  </si>
  <si>
    <t>Q86SR1-2;Q86SR1;Q86SR1-4;C9JGD4;Q86SR1-3</t>
  </si>
  <si>
    <t>Q96PL5</t>
  </si>
  <si>
    <t>Q96S66;Q5T1P5;Q96S66-4;Q96S66-3;Q96S66-2</t>
  </si>
  <si>
    <t>Q9BUP0;Q9BUP0-2;Q8WYH2</t>
  </si>
  <si>
    <t>C9JXB8;C9JNW5;P83731</t>
  </si>
  <si>
    <t>P38936;J3KQV0</t>
  </si>
  <si>
    <t>Q86UY8;Q86UY8-2</t>
  </si>
  <si>
    <t>F5GYS3;A8MXU7;Q92934</t>
  </si>
  <si>
    <t>O75044;P0DJJ0;H0Y4C3</t>
  </si>
  <si>
    <t>Q14651</t>
  </si>
  <si>
    <t>Q504Q3-2;Q504Q3-3;Q504Q3</t>
  </si>
  <si>
    <t>Q8TBN0</t>
  </si>
  <si>
    <t>Q9BRP8-2;Q9BRP8</t>
  </si>
  <si>
    <t>Raw count (PE) Platelet.Lysate Pre-Tx.Neuro-ectoderm.Patient7</t>
  </si>
  <si>
    <t>Raw count (PM) Platelet.Lysate Pre-Tx.Anal.Patient9</t>
  </si>
  <si>
    <t>Raw count (PF) Platelet.Lysate Tx.Neuro-ectoderm.Patient7</t>
  </si>
  <si>
    <t>Raw count (PN) Platelet.Lysate Tx.Anal.Patient9</t>
  </si>
  <si>
    <t>Normalised count (PE) Platelet.Lysate Pre-Tx.Neuro-ectoderm.Patient7</t>
  </si>
  <si>
    <t>Normalised count (PM) Platelet.Lysate Pre-Tx.Anal.Patient9</t>
  </si>
  <si>
    <t>Normalised count (PF) Platelet.Lysate Tx.Neuro-ectoderm.Patient7</t>
  </si>
  <si>
    <t>Normalised count (PN) Platelet.Lysate Tx.Anal.Patient9</t>
  </si>
  <si>
    <t>id</t>
  </si>
  <si>
    <t>Gene name</t>
  </si>
  <si>
    <t>Protein IDs</t>
  </si>
  <si>
    <t>Mol. weight [kDa]</t>
  </si>
  <si>
    <t>Sequence coverage [%]</t>
  </si>
  <si>
    <t>Data set (order is order of LC-MS/MS acquisition)</t>
  </si>
  <si>
    <t>Sample Letter ID</t>
  </si>
  <si>
    <t>Sample Involves</t>
  </si>
  <si>
    <t>Sample Contains</t>
  </si>
  <si>
    <t>Sample Time</t>
  </si>
  <si>
    <t xml:space="preserve"> Platelet Lysate</t>
  </si>
  <si>
    <t>PB</t>
  </si>
  <si>
    <t xml:space="preserve"> Gastric Cancer Patient #4</t>
  </si>
  <si>
    <t>Pre-treatment</t>
  </si>
  <si>
    <t>PE</t>
  </si>
  <si>
    <t xml:space="preserve"> Neuro-ectoderm Cancer Patient #7</t>
  </si>
  <si>
    <t>PM</t>
  </si>
  <si>
    <t xml:space="preserve"> Anal Cancer Patient #9</t>
  </si>
  <si>
    <t>A unique (consecutive) identifier for each row in the proteinGroups table, which is used to cross-link the information in this file with the information stored in  other tables of the MaxQuant output.</t>
  </si>
  <si>
    <t>Name (gene symbol) of the gene associated to the leading protein.</t>
  </si>
  <si>
    <t>UniProt accession(s) of protein(s) contained in the protein group. 
They are sorted by number of identified peptides in descending
order.</t>
  </si>
  <si>
    <t>Molecular weight of the leading protein sequence contained in
the protein group.</t>
  </si>
  <si>
    <t>Percentage of the sequence that is covered by the identified
peptides of the best protein sequence contained in the group.</t>
  </si>
  <si>
    <t>Raw count [sample label]</t>
  </si>
  <si>
    <t>Number of identified MS/MS spectra for the protein group in the specified sample. Information extracted  from MaxQuant Evidence table.</t>
  </si>
  <si>
    <t>Normalised count [sample label]</t>
  </si>
  <si>
    <t>PC</t>
  </si>
  <si>
    <t>On-treatment</t>
  </si>
  <si>
    <t>PF</t>
  </si>
  <si>
    <t>PN</t>
  </si>
  <si>
    <t xml:space="preserve"> Columns displayed in sheet "Before vs Treated"</t>
  </si>
  <si>
    <t>Result of a paired (inverted) beta-binomial test (Pham and Jimenez (2012) Bioinformatics 28 , i596-i602).</t>
  </si>
  <si>
    <r>
      <rPr>
        <b/>
        <sz val="12"/>
        <color theme="1"/>
        <rFont val="Calibri"/>
        <family val="2"/>
        <scheme val="minor"/>
      </rPr>
      <t>Supplemental table 5</t>
    </r>
    <r>
      <rPr>
        <sz val="12"/>
        <color theme="1"/>
        <rFont val="Calibri"/>
        <family val="2"/>
        <scheme val="minor"/>
      </rPr>
      <t>. List of 432 proteins with significantly higher expression in platelets from patients after start of antitumor treatment compared to platelets from the same patients before antitumor treatment.</t>
    </r>
  </si>
  <si>
    <t>Normalised number of identified MS/MS spectra for the protein group in the specified sample. Information extracted  from MaxQuant Evidence table. Normalisation to the mean total counts per sample. Sample group 1 (patients with cancer before antitumor treatment) highlighted in blue, sample group 2 (same patients after start of antitumor treatment) highlighted in brown.</t>
  </si>
  <si>
    <t>Mean normalised count for group 2 (patients with cancer after start of antitumor treatment) divided by mean normalised count for group 1 (same patients before treatment). If ratio &lt; 1, the negative reciprocal  is taken (0.5 becomes -2).  Proteins that are unique in group 1 or group 2 get an arbitrarily high value (10000 or 10000, respectively).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</si>
</sst>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left" indent="1"/>
    </xf>
    <xf numFmtId="0" fontId="2" fillId="2" borderId="0" xfId="1" applyAlignment="1">
      <alignment horizontal="left" indent="1"/>
    </xf>
    <xf numFmtId="0" fontId="2" fillId="3" borderId="0" xfId="2" applyAlignment="1">
      <alignment horizontal="left" indent="1"/>
    </xf>
    <xf numFmtId="11" fontId="0" fillId="0" borderId="0" xfId="0" applyNumberFormat="1" applyAlignment="1">
      <alignment horizontal="left" indent="1"/>
    </xf>
    <xf numFmtId="0" fontId="0" fillId="0" borderId="1" xfId="0" applyBorder="1" applyAlignment="1">
      <alignment horizontal="left" vertical="center" indent="1"/>
    </xf>
    <xf numFmtId="0" fontId="3" fillId="0" borderId="0" xfId="0" applyFont="1" applyFill="1" applyAlignment="1">
      <alignment horizontal="left" wrapText="1" indent="1"/>
    </xf>
    <xf numFmtId="0" fontId="3" fillId="0" borderId="0" xfId="1" applyFont="1" applyFill="1" applyAlignment="1">
      <alignment horizontal="left" wrapText="1" indent="1"/>
    </xf>
    <xf numFmtId="0" fontId="3" fillId="0" borderId="0" xfId="2" applyFont="1" applyFill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6" fillId="0" borderId="2" xfId="3" applyFont="1" applyBorder="1" applyAlignment="1">
      <alignment vertical="center"/>
    </xf>
    <xf numFmtId="0" fontId="1" fillId="0" borderId="2" xfId="3" applyBorder="1" applyAlignment="1">
      <alignment vertical="center"/>
    </xf>
    <xf numFmtId="0" fontId="6" fillId="0" borderId="0" xfId="3" applyFont="1" applyAlignment="1">
      <alignment vertical="center"/>
    </xf>
    <xf numFmtId="0" fontId="7" fillId="0" borderId="3" xfId="3" applyFont="1" applyBorder="1"/>
    <xf numFmtId="0" fontId="8" fillId="0" borderId="0" xfId="3" applyFont="1"/>
    <xf numFmtId="0" fontId="7" fillId="0" borderId="0" xfId="3" applyFont="1"/>
    <xf numFmtId="0" fontId="8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4" fillId="4" borderId="3" xfId="3" applyFont="1" applyFill="1" applyBorder="1" applyAlignment="1">
      <alignment horizontal="left" vertical="center"/>
    </xf>
    <xf numFmtId="0" fontId="1" fillId="4" borderId="3" xfId="3" applyFill="1" applyBorder="1" applyAlignment="1">
      <alignment vertical="center" wrapText="1"/>
    </xf>
    <xf numFmtId="0" fontId="1" fillId="0" borderId="0" xfId="3" applyBorder="1" applyAlignment="1">
      <alignment vertical="center"/>
    </xf>
    <xf numFmtId="0" fontId="1" fillId="0" borderId="0" xfId="3" applyAlignment="1">
      <alignment vertical="center"/>
    </xf>
    <xf numFmtId="49" fontId="4" fillId="4" borderId="3" xfId="3" applyNumberFormat="1" applyFont="1" applyFill="1" applyBorder="1" applyAlignment="1">
      <alignment horizontal="left" vertical="center"/>
    </xf>
    <xf numFmtId="0" fontId="1" fillId="4" borderId="3" xfId="3" applyFill="1" applyBorder="1" applyAlignment="1">
      <alignment vertical="top" wrapText="1"/>
    </xf>
    <xf numFmtId="0" fontId="1" fillId="0" borderId="0" xfId="3" applyBorder="1" applyAlignment="1">
      <alignment vertical="top"/>
    </xf>
    <xf numFmtId="0" fontId="1" fillId="0" borderId="0" xfId="3" applyAlignment="1">
      <alignment vertical="top"/>
    </xf>
    <xf numFmtId="0" fontId="1" fillId="0" borderId="0" xfId="3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</cellXfs>
  <cellStyles count="4">
    <cellStyle name="Accent1" xfId="1" builtinId="29"/>
    <cellStyle name="Accent2" xfId="2" builtinId="33"/>
    <cellStyle name="Normal" xfId="0" builtinId="0"/>
    <cellStyle name="Normal 2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knol\Desktop\PrOEF-140108-OPL1020-HD_MW-Human.Platelet.Proteomics-crj-tp18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aborator &amp; Experiment Data"/>
      <sheetName val="Sample Source Data &amp; Gel Images"/>
      <sheetName val="search parameters &gt;&gt;&gt;"/>
      <sheetName val="Drop Downs"/>
      <sheetName val="protein report"/>
      <sheetName val="unsupervised clustering"/>
      <sheetName val="unsupervised clust. ctrl+preTx"/>
      <sheetName val="donors-vs-patients"/>
      <sheetName val="clust. platelets do.-vs-pat."/>
      <sheetName val="preTx-vs-Tx"/>
      <sheetName val="clust. platelets pre-vs-tx"/>
      <sheetName val="paired.preTx-vs-Tx-paired"/>
      <sheetName val="clust. platelets paired analysi"/>
    </sheetNames>
    <sheetDataSet>
      <sheetData sheetId="0"/>
      <sheetData sheetId="1"/>
      <sheetData sheetId="2"/>
      <sheetData sheetId="3">
        <row r="4">
          <cell r="A4" t="str">
            <v>Synthetic Peptide</v>
          </cell>
          <cell r="B4" t="str">
            <v>Coomassie</v>
          </cell>
          <cell r="C4" t="str">
            <v>Mass Determination (MS only)</v>
          </cell>
          <cell r="D4" t="str">
            <v>By Collaborator</v>
          </cell>
          <cell r="E4" t="str">
            <v>1DGE + IGD</v>
          </cell>
          <cell r="F4">
            <v>1</v>
          </cell>
          <cell r="G4">
            <v>1</v>
          </cell>
          <cell r="H4" t="str">
            <v>Human</v>
          </cell>
          <cell r="I4" t="str">
            <v>2-group comparison, beta-binomial statistics</v>
          </cell>
        </row>
        <row r="5">
          <cell r="A5" t="str">
            <v>Serum</v>
          </cell>
          <cell r="B5" t="str">
            <v>Silver</v>
          </cell>
          <cell r="C5" t="str">
            <v>Profiling (MS only)</v>
          </cell>
          <cell r="D5" t="str">
            <v>By Collaborator at OPL</v>
          </cell>
          <cell r="E5" t="str">
            <v>1DGE(blob gel) + IGD</v>
          </cell>
          <cell r="F5">
            <v>2</v>
          </cell>
          <cell r="G5">
            <v>2</v>
          </cell>
          <cell r="H5" t="str">
            <v>Mouse</v>
          </cell>
          <cell r="I5" t="str">
            <v>2-group comparison, paired statistics</v>
          </cell>
        </row>
        <row r="6">
          <cell r="A6" t="str">
            <v>Plasma</v>
          </cell>
          <cell r="C6" t="str">
            <v>Identification Of Simple Mixtures (MS and MS/MS)</v>
          </cell>
          <cell r="D6" t="str">
            <v>By OPL</v>
          </cell>
          <cell r="E6" t="str">
            <v>2DGE + IGD</v>
          </cell>
          <cell r="F6">
            <v>3</v>
          </cell>
          <cell r="G6">
            <v>3</v>
          </cell>
          <cell r="H6" t="str">
            <v>Rat</v>
          </cell>
          <cell r="I6" t="str">
            <v>3-group comparison</v>
          </cell>
        </row>
        <row r="7">
          <cell r="A7" t="str">
            <v>Cell Lysate</v>
          </cell>
          <cell r="C7" t="str">
            <v>Identification Of Complex Mixtures (MS and MS/MS)</v>
          </cell>
          <cell r="D7" t="str">
            <v>By OPL (Service)</v>
          </cell>
          <cell r="E7" t="str">
            <v>IGD</v>
          </cell>
          <cell r="F7">
            <v>4</v>
          </cell>
          <cell r="G7">
            <v>5</v>
          </cell>
        </row>
        <row r="8">
          <cell r="A8" t="str">
            <v>Tissue Lysate</v>
          </cell>
          <cell r="E8" t="str">
            <v>ISD</v>
          </cell>
          <cell r="F8">
            <v>5</v>
          </cell>
          <cell r="G8">
            <v>10</v>
          </cell>
        </row>
        <row r="9">
          <cell r="A9" t="str">
            <v>FFPE Tissue Lysate</v>
          </cell>
          <cell r="E9" t="str">
            <v>FASP + ISD</v>
          </cell>
          <cell r="F9">
            <v>6</v>
          </cell>
        </row>
        <row r="10">
          <cell r="A10" t="str">
            <v>FFPE Tissue</v>
          </cell>
          <cell r="E10" t="str">
            <v>LCM, FASP + ISD</v>
          </cell>
          <cell r="F10">
            <v>7</v>
          </cell>
        </row>
        <row r="11">
          <cell r="A11" t="str">
            <v>LC fraction</v>
          </cell>
          <cell r="E11" t="str">
            <v>Bead Clean-up</v>
          </cell>
          <cell r="F11">
            <v>8</v>
          </cell>
        </row>
        <row r="12">
          <cell r="A12" t="str">
            <v>Peptide Eluate</v>
          </cell>
          <cell r="E12" t="str">
            <v>ZipTip Clean-up</v>
          </cell>
          <cell r="F12">
            <v>9</v>
          </cell>
        </row>
        <row r="13">
          <cell r="A13" t="str">
            <v>1DGE Gel</v>
          </cell>
          <cell r="F13">
            <v>10</v>
          </cell>
        </row>
        <row r="14">
          <cell r="A14" t="str">
            <v>1DGE Gel Slice</v>
          </cell>
          <cell r="F14">
            <v>11</v>
          </cell>
        </row>
        <row r="15">
          <cell r="A15" t="str">
            <v>2DGE Gel Punch</v>
          </cell>
          <cell r="F15">
            <v>12</v>
          </cell>
        </row>
        <row r="16">
          <cell r="A16" t="str">
            <v>Biochemical Fraction</v>
          </cell>
          <cell r="F16">
            <v>13</v>
          </cell>
        </row>
        <row r="17">
          <cell r="A17" t="str">
            <v>Secretome</v>
          </cell>
          <cell r="F17">
            <v>14</v>
          </cell>
        </row>
        <row r="18">
          <cell r="A18" t="str">
            <v>Exosomes</v>
          </cell>
          <cell r="F18">
            <v>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1"/>
  <sheetViews>
    <sheetView showGridLines="0" zoomScaleNormal="100" workbookViewId="0">
      <selection sqref="A1:D1"/>
    </sheetView>
  </sheetViews>
  <sheetFormatPr defaultColWidth="0" defaultRowHeight="15" zeroHeight="1" x14ac:dyDescent="0.25"/>
  <cols>
    <col min="1" max="1" width="38.5" style="26" customWidth="1"/>
    <col min="2" max="2" width="54" style="26" customWidth="1"/>
    <col min="3" max="3" width="26.625" style="26" customWidth="1"/>
    <col min="4" max="4" width="16.875" style="26" customWidth="1"/>
    <col min="5" max="16384" width="8" style="26" hidden="1"/>
  </cols>
  <sheetData>
    <row r="1" spans="1:5" s="12" customFormat="1" ht="30" customHeight="1" x14ac:dyDescent="0.25">
      <c r="A1" s="10" t="s">
        <v>451</v>
      </c>
      <c r="B1" s="11"/>
      <c r="C1" s="11"/>
      <c r="D1" s="11"/>
    </row>
    <row r="2" spans="1:5" s="15" customFormat="1" ht="17.25" x14ac:dyDescent="0.3">
      <c r="A2" s="13" t="s">
        <v>452</v>
      </c>
      <c r="B2" s="13" t="s">
        <v>453</v>
      </c>
      <c r="C2" s="13" t="s">
        <v>454</v>
      </c>
      <c r="D2" s="13" t="s">
        <v>455</v>
      </c>
      <c r="E2" s="14"/>
    </row>
    <row r="3" spans="1:5" s="27" customFormat="1" ht="17.25" x14ac:dyDescent="0.3">
      <c r="A3" s="27" t="s">
        <v>457</v>
      </c>
      <c r="B3" s="27" t="s">
        <v>458</v>
      </c>
      <c r="C3" s="27" t="s">
        <v>456</v>
      </c>
      <c r="D3" s="28" t="s">
        <v>459</v>
      </c>
    </row>
    <row r="4" spans="1:5" s="27" customFormat="1" ht="17.25" x14ac:dyDescent="0.3">
      <c r="A4" s="27" t="s">
        <v>472</v>
      </c>
      <c r="B4" s="27" t="s">
        <v>458</v>
      </c>
      <c r="C4" s="27" t="s">
        <v>456</v>
      </c>
      <c r="D4" s="28" t="s">
        <v>473</v>
      </c>
    </row>
    <row r="5" spans="1:5" s="27" customFormat="1" ht="17.25" x14ac:dyDescent="0.3">
      <c r="A5" s="27" t="s">
        <v>460</v>
      </c>
      <c r="B5" s="27" t="s">
        <v>461</v>
      </c>
      <c r="C5" s="27" t="s">
        <v>456</v>
      </c>
      <c r="D5" s="28" t="s">
        <v>459</v>
      </c>
    </row>
    <row r="6" spans="1:5" s="27" customFormat="1" ht="17.25" x14ac:dyDescent="0.3">
      <c r="A6" s="27" t="s">
        <v>474</v>
      </c>
      <c r="B6" s="27" t="s">
        <v>461</v>
      </c>
      <c r="C6" s="27" t="s">
        <v>456</v>
      </c>
      <c r="D6" s="28" t="s">
        <v>473</v>
      </c>
    </row>
    <row r="7" spans="1:5" s="27" customFormat="1" ht="17.25" x14ac:dyDescent="0.3">
      <c r="A7" s="27" t="s">
        <v>462</v>
      </c>
      <c r="B7" s="27" t="s">
        <v>463</v>
      </c>
      <c r="C7" s="27" t="s">
        <v>456</v>
      </c>
      <c r="D7" s="28" t="s">
        <v>459</v>
      </c>
    </row>
    <row r="8" spans="1:5" s="27" customFormat="1" ht="17.25" x14ac:dyDescent="0.3">
      <c r="A8" s="27" t="s">
        <v>475</v>
      </c>
      <c r="B8" s="27" t="s">
        <v>463</v>
      </c>
      <c r="C8" s="27" t="s">
        <v>456</v>
      </c>
      <c r="D8" s="28" t="s">
        <v>473</v>
      </c>
    </row>
    <row r="9" spans="1:5" s="14" customFormat="1" ht="30" customHeight="1" x14ac:dyDescent="0.3">
      <c r="D9" s="16"/>
    </row>
    <row r="10" spans="1:5" s="12" customFormat="1" ht="30" customHeight="1" x14ac:dyDescent="0.25">
      <c r="A10" s="17" t="s">
        <v>476</v>
      </c>
    </row>
    <row r="11" spans="1:5" s="21" customFormat="1" ht="60" x14ac:dyDescent="0.25">
      <c r="A11" s="18" t="s">
        <v>446</v>
      </c>
      <c r="B11" s="19" t="s">
        <v>464</v>
      </c>
      <c r="C11" s="20"/>
      <c r="D11" s="20"/>
      <c r="E11" s="20"/>
    </row>
    <row r="12" spans="1:5" s="21" customFormat="1" ht="30" customHeight="1" x14ac:dyDescent="0.25">
      <c r="A12" s="22" t="s">
        <v>447</v>
      </c>
      <c r="B12" s="19" t="s">
        <v>465</v>
      </c>
      <c r="C12" s="20"/>
      <c r="D12" s="20"/>
      <c r="E12" s="20"/>
    </row>
    <row r="13" spans="1:5" s="25" customFormat="1" ht="45" x14ac:dyDescent="0.25">
      <c r="A13" s="18" t="s">
        <v>448</v>
      </c>
      <c r="B13" s="23" t="s">
        <v>466</v>
      </c>
      <c r="C13" s="24"/>
      <c r="D13" s="24"/>
      <c r="E13" s="24"/>
    </row>
    <row r="14" spans="1:5" s="25" customFormat="1" ht="30" x14ac:dyDescent="0.25">
      <c r="A14" s="18" t="s">
        <v>449</v>
      </c>
      <c r="B14" s="23" t="s">
        <v>467</v>
      </c>
      <c r="C14" s="24"/>
      <c r="D14" s="24"/>
      <c r="E14" s="24"/>
    </row>
    <row r="15" spans="1:5" s="25" customFormat="1" ht="30" x14ac:dyDescent="0.25">
      <c r="A15" s="18" t="s">
        <v>450</v>
      </c>
      <c r="B15" s="23" t="s">
        <v>468</v>
      </c>
      <c r="C15" s="24"/>
      <c r="D15" s="24"/>
      <c r="E15" s="24"/>
    </row>
    <row r="16" spans="1:5" s="21" customFormat="1" ht="45" customHeight="1" x14ac:dyDescent="0.25">
      <c r="A16" s="18" t="s">
        <v>469</v>
      </c>
      <c r="B16" s="19" t="s">
        <v>470</v>
      </c>
      <c r="C16" s="20"/>
      <c r="D16" s="20"/>
      <c r="E16" s="20"/>
    </row>
    <row r="17" spans="1:5" s="21" customFormat="1" ht="90" customHeight="1" x14ac:dyDescent="0.25">
      <c r="A17" s="18" t="s">
        <v>471</v>
      </c>
      <c r="B17" s="19" t="s">
        <v>479</v>
      </c>
      <c r="C17" s="20"/>
      <c r="D17" s="20"/>
      <c r="E17" s="20"/>
    </row>
    <row r="18" spans="1:5" s="21" customFormat="1" ht="75" customHeight="1" x14ac:dyDescent="0.25">
      <c r="A18" s="18" t="s">
        <v>4</v>
      </c>
      <c r="B18" s="19" t="s">
        <v>480</v>
      </c>
      <c r="C18" s="20"/>
      <c r="D18" s="20"/>
      <c r="E18" s="20"/>
    </row>
    <row r="19" spans="1:5" s="21" customFormat="1" ht="45" customHeight="1" x14ac:dyDescent="0.25">
      <c r="A19" s="18" t="s">
        <v>5</v>
      </c>
      <c r="B19" s="19" t="s">
        <v>477</v>
      </c>
      <c r="C19" s="20"/>
      <c r="D19" s="20"/>
      <c r="E19" s="20"/>
    </row>
    <row r="20" spans="1:5" s="21" customFormat="1" ht="45" hidden="1" customHeight="1" x14ac:dyDescent="0.25">
      <c r="A20" s="18"/>
      <c r="B20" s="19"/>
      <c r="C20" s="20"/>
      <c r="D20" s="20"/>
      <c r="E20" s="20"/>
    </row>
    <row r="21" spans="1:5" s="21" customFormat="1" ht="45" hidden="1" customHeight="1" x14ac:dyDescent="0.25">
      <c r="A21" s="18"/>
      <c r="B21" s="19"/>
      <c r="C21" s="20"/>
      <c r="D21" s="20"/>
      <c r="E21" s="20"/>
    </row>
    <row r="22" spans="1:5" s="21" customFormat="1" ht="45" hidden="1" customHeight="1" x14ac:dyDescent="0.25">
      <c r="A22" s="18"/>
      <c r="B22" s="19"/>
      <c r="C22" s="20"/>
      <c r="D22" s="20"/>
      <c r="E22" s="20"/>
    </row>
    <row r="23" spans="1:5" s="21" customFormat="1" ht="45" hidden="1" customHeight="1" x14ac:dyDescent="0.25">
      <c r="A23" s="18"/>
      <c r="B23" s="19"/>
      <c r="C23" s="20"/>
      <c r="D23" s="20"/>
      <c r="E23" s="20"/>
    </row>
    <row r="24" spans="1:5" s="21" customFormat="1" ht="45" hidden="1" customHeight="1" x14ac:dyDescent="0.25">
      <c r="A24" s="18"/>
      <c r="B24" s="19"/>
      <c r="C24" s="20"/>
      <c r="D24" s="20"/>
      <c r="E24" s="20"/>
    </row>
    <row r="25" spans="1:5" hidden="1" x14ac:dyDescent="0.25"/>
    <row r="26" spans="1:5" hidden="1" x14ac:dyDescent="0.25"/>
    <row r="27" spans="1:5" hidden="1" x14ac:dyDescent="0.25"/>
    <row r="28" spans="1:5" hidden="1" x14ac:dyDescent="0.25"/>
    <row r="29" spans="1:5" hidden="1" x14ac:dyDescent="0.25"/>
    <row r="30" spans="1:5" hidden="1" x14ac:dyDescent="0.25"/>
    <row r="31" spans="1:5" hidden="1" x14ac:dyDescent="0.25"/>
    <row r="32" spans="1: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tabSelected="1" workbookViewId="0">
      <selection sqref="A1:I1"/>
    </sheetView>
  </sheetViews>
  <sheetFormatPr defaultColWidth="20.625" defaultRowHeight="15.75" x14ac:dyDescent="0.25"/>
  <cols>
    <col min="1" max="16384" width="20.625" style="1"/>
  </cols>
  <sheetData>
    <row r="1" spans="1:19" s="5" customFormat="1" ht="30" customHeight="1" x14ac:dyDescent="0.25">
      <c r="A1" s="29" t="s">
        <v>478</v>
      </c>
      <c r="B1" s="30"/>
      <c r="C1" s="30"/>
      <c r="D1" s="30"/>
      <c r="E1" s="30"/>
      <c r="F1" s="30"/>
      <c r="G1" s="30"/>
      <c r="H1" s="30"/>
      <c r="I1" s="31"/>
    </row>
    <row r="2" spans="1:19" s="9" customFormat="1" ht="60" customHeight="1" x14ac:dyDescent="0.25">
      <c r="A2" s="6" t="s">
        <v>446</v>
      </c>
      <c r="B2" s="6" t="s">
        <v>447</v>
      </c>
      <c r="C2" s="6" t="s">
        <v>448</v>
      </c>
      <c r="D2" s="6" t="s">
        <v>449</v>
      </c>
      <c r="E2" s="6" t="s">
        <v>450</v>
      </c>
      <c r="F2" s="6" t="s">
        <v>0</v>
      </c>
      <c r="G2" s="6" t="s">
        <v>438</v>
      </c>
      <c r="H2" s="6" t="s">
        <v>439</v>
      </c>
      <c r="I2" s="6" t="s">
        <v>1</v>
      </c>
      <c r="J2" s="6" t="s">
        <v>440</v>
      </c>
      <c r="K2" s="6" t="s">
        <v>441</v>
      </c>
      <c r="L2" s="7" t="s">
        <v>2</v>
      </c>
      <c r="M2" s="7" t="s">
        <v>442</v>
      </c>
      <c r="N2" s="7" t="s">
        <v>443</v>
      </c>
      <c r="O2" s="8" t="s">
        <v>3</v>
      </c>
      <c r="P2" s="8" t="s">
        <v>444</v>
      </c>
      <c r="Q2" s="8" t="s">
        <v>445</v>
      </c>
      <c r="R2" s="6" t="s">
        <v>4</v>
      </c>
      <c r="S2" s="6" t="s">
        <v>5</v>
      </c>
    </row>
    <row r="3" spans="1:19" x14ac:dyDescent="0.25">
      <c r="A3" s="1">
        <v>1892</v>
      </c>
      <c r="B3" s="1" t="str">
        <f>"PKLR"</f>
        <v>PKLR</v>
      </c>
      <c r="C3" s="1" t="s">
        <v>159</v>
      </c>
      <c r="D3" s="1">
        <v>61.829000000000001</v>
      </c>
      <c r="E3" s="1">
        <v>64.5</v>
      </c>
      <c r="F3" s="1">
        <v>0</v>
      </c>
      <c r="G3" s="1">
        <v>0</v>
      </c>
      <c r="H3" s="1">
        <v>0</v>
      </c>
      <c r="I3" s="1">
        <v>33</v>
      </c>
      <c r="J3" s="1">
        <v>6</v>
      </c>
      <c r="K3" s="1">
        <v>64</v>
      </c>
      <c r="L3" s="2">
        <v>0</v>
      </c>
      <c r="M3" s="2">
        <v>0</v>
      </c>
      <c r="N3" s="2">
        <v>0</v>
      </c>
      <c r="O3" s="3">
        <v>29.2991743319824</v>
      </c>
      <c r="P3" s="3">
        <v>5.3049099068926298</v>
      </c>
      <c r="Q3" s="3">
        <v>58.519162495887002</v>
      </c>
      <c r="R3" s="1">
        <v>10000</v>
      </c>
      <c r="S3" s="4">
        <v>1.6664037381228901E-8</v>
      </c>
    </row>
    <row r="4" spans="1:19" x14ac:dyDescent="0.25">
      <c r="A4" s="1">
        <v>3385</v>
      </c>
      <c r="B4" s="1" t="str">
        <f>"GCN1L1"</f>
        <v>GCN1L1</v>
      </c>
      <c r="C4" s="1" t="s">
        <v>218</v>
      </c>
      <c r="D4" s="1">
        <v>292.75</v>
      </c>
      <c r="E4" s="1">
        <v>11.5</v>
      </c>
      <c r="F4" s="1">
        <v>0</v>
      </c>
      <c r="G4" s="1">
        <v>0</v>
      </c>
      <c r="H4" s="1">
        <v>0</v>
      </c>
      <c r="I4" s="1">
        <v>24</v>
      </c>
      <c r="J4" s="1">
        <v>17</v>
      </c>
      <c r="K4" s="1">
        <v>11</v>
      </c>
      <c r="L4" s="2">
        <v>0</v>
      </c>
      <c r="M4" s="2">
        <v>0</v>
      </c>
      <c r="N4" s="2">
        <v>0</v>
      </c>
      <c r="O4" s="3">
        <v>21.30849042326</v>
      </c>
      <c r="P4" s="3">
        <v>15.030578069529099</v>
      </c>
      <c r="Q4" s="3">
        <v>10.057981053980599</v>
      </c>
      <c r="R4" s="1">
        <v>10000</v>
      </c>
      <c r="S4" s="4">
        <v>2.5131660552821099E-7</v>
      </c>
    </row>
    <row r="5" spans="1:19" x14ac:dyDescent="0.25">
      <c r="A5" s="1">
        <v>3988</v>
      </c>
      <c r="B5" s="1" t="str">
        <f>"RRBP1"</f>
        <v>RRBP1</v>
      </c>
      <c r="C5" s="1" t="s">
        <v>198</v>
      </c>
      <c r="D5" s="1">
        <v>108.63</v>
      </c>
      <c r="E5" s="1">
        <v>34.6</v>
      </c>
      <c r="F5" s="1">
        <v>0</v>
      </c>
      <c r="G5" s="1">
        <v>0</v>
      </c>
      <c r="H5" s="1">
        <v>0</v>
      </c>
      <c r="I5" s="1">
        <v>21</v>
      </c>
      <c r="J5" s="1">
        <v>22</v>
      </c>
      <c r="K5" s="1">
        <v>5</v>
      </c>
      <c r="L5" s="2">
        <v>0</v>
      </c>
      <c r="M5" s="2">
        <v>0</v>
      </c>
      <c r="N5" s="2">
        <v>0</v>
      </c>
      <c r="O5" s="3">
        <v>18.644929120352501</v>
      </c>
      <c r="P5" s="3">
        <v>19.451336325273001</v>
      </c>
      <c r="Q5" s="3">
        <v>4.5718095699911698</v>
      </c>
      <c r="R5" s="1">
        <v>10000</v>
      </c>
      <c r="S5" s="4">
        <v>7.7541421552717205E-7</v>
      </c>
    </row>
    <row r="6" spans="1:19" x14ac:dyDescent="0.25">
      <c r="A6" s="1">
        <v>2359</v>
      </c>
      <c r="B6" s="1" t="str">
        <f>"RPL7A"</f>
        <v>RPL7A</v>
      </c>
      <c r="C6" s="1" t="s">
        <v>221</v>
      </c>
      <c r="D6" s="1">
        <v>29.995000000000001</v>
      </c>
      <c r="E6" s="1">
        <v>41.7</v>
      </c>
      <c r="F6" s="1">
        <v>0</v>
      </c>
      <c r="G6" s="1">
        <v>0</v>
      </c>
      <c r="H6" s="1">
        <v>0</v>
      </c>
      <c r="I6" s="1">
        <v>6</v>
      </c>
      <c r="J6" s="1">
        <v>12</v>
      </c>
      <c r="K6" s="1">
        <v>9</v>
      </c>
      <c r="L6" s="2">
        <v>0</v>
      </c>
      <c r="M6" s="2">
        <v>0</v>
      </c>
      <c r="N6" s="2">
        <v>0</v>
      </c>
      <c r="O6" s="3">
        <v>5.3271226058149903</v>
      </c>
      <c r="P6" s="3">
        <v>10.6098198137853</v>
      </c>
      <c r="Q6" s="3">
        <v>8.2292572259840995</v>
      </c>
      <c r="R6" s="1">
        <v>10000</v>
      </c>
      <c r="S6" s="4">
        <v>1.19209078450486E-5</v>
      </c>
    </row>
    <row r="7" spans="1:19" x14ac:dyDescent="0.25">
      <c r="A7" s="1">
        <v>2339</v>
      </c>
      <c r="B7" s="1" t="str">
        <f>"RPS8"</f>
        <v>RPS8</v>
      </c>
      <c r="C7" s="1" t="s">
        <v>233</v>
      </c>
      <c r="D7" s="1">
        <v>24.204999999999998</v>
      </c>
      <c r="E7" s="1">
        <v>41.3</v>
      </c>
      <c r="F7" s="1">
        <v>0</v>
      </c>
      <c r="G7" s="1">
        <v>0</v>
      </c>
      <c r="H7" s="1">
        <v>0</v>
      </c>
      <c r="I7" s="1">
        <v>6</v>
      </c>
      <c r="J7" s="1">
        <v>9</v>
      </c>
      <c r="K7" s="1">
        <v>10</v>
      </c>
      <c r="L7" s="2">
        <v>0</v>
      </c>
      <c r="M7" s="2">
        <v>0</v>
      </c>
      <c r="N7" s="2">
        <v>0</v>
      </c>
      <c r="O7" s="3">
        <v>5.3271226058149903</v>
      </c>
      <c r="P7" s="3">
        <v>7.9573648603389397</v>
      </c>
      <c r="Q7" s="3">
        <v>9.1436191399823397</v>
      </c>
      <c r="R7" s="1">
        <v>10000</v>
      </c>
      <c r="S7" s="4">
        <v>1.7092723590606299E-5</v>
      </c>
    </row>
    <row r="8" spans="1:19" x14ac:dyDescent="0.25">
      <c r="A8" s="1">
        <v>237</v>
      </c>
      <c r="B8" s="1" t="str">
        <f>"CAST"</f>
        <v>CAST</v>
      </c>
      <c r="C8" s="1" t="s">
        <v>280</v>
      </c>
      <c r="D8" s="1">
        <v>46.133000000000003</v>
      </c>
      <c r="E8" s="1">
        <v>33.6</v>
      </c>
      <c r="F8" s="1">
        <v>0</v>
      </c>
      <c r="G8" s="1">
        <v>0</v>
      </c>
      <c r="H8" s="1">
        <v>0</v>
      </c>
      <c r="I8" s="1">
        <v>13</v>
      </c>
      <c r="J8" s="1">
        <v>2</v>
      </c>
      <c r="K8" s="1">
        <v>14</v>
      </c>
      <c r="L8" s="2">
        <v>0</v>
      </c>
      <c r="M8" s="2">
        <v>0</v>
      </c>
      <c r="N8" s="2">
        <v>0</v>
      </c>
      <c r="O8" s="3">
        <v>11.5420989792658</v>
      </c>
      <c r="P8" s="3">
        <v>1.7683033022975401</v>
      </c>
      <c r="Q8" s="3">
        <v>12.8010667959753</v>
      </c>
      <c r="R8" s="1">
        <v>10000</v>
      </c>
      <c r="S8" s="4">
        <v>1.79415252259746E-5</v>
      </c>
    </row>
    <row r="9" spans="1:19" x14ac:dyDescent="0.25">
      <c r="A9" s="1">
        <v>1774</v>
      </c>
      <c r="B9" s="1" t="str">
        <f>"KEL"</f>
        <v>KEL</v>
      </c>
      <c r="C9" s="1" t="s">
        <v>286</v>
      </c>
      <c r="D9" s="1">
        <v>82.822999999999993</v>
      </c>
      <c r="E9" s="1">
        <v>23.2</v>
      </c>
      <c r="F9" s="1">
        <v>0</v>
      </c>
      <c r="G9" s="1">
        <v>0</v>
      </c>
      <c r="H9" s="1">
        <v>0</v>
      </c>
      <c r="I9" s="1">
        <v>15</v>
      </c>
      <c r="J9" s="1">
        <v>2</v>
      </c>
      <c r="K9" s="1">
        <v>10</v>
      </c>
      <c r="L9" s="2">
        <v>0</v>
      </c>
      <c r="M9" s="2">
        <v>0</v>
      </c>
      <c r="N9" s="2">
        <v>0</v>
      </c>
      <c r="O9" s="3">
        <v>13.3178065145375</v>
      </c>
      <c r="P9" s="3">
        <v>1.7683033022975401</v>
      </c>
      <c r="Q9" s="3">
        <v>9.1436191399823397</v>
      </c>
      <c r="R9" s="1">
        <v>10000</v>
      </c>
      <c r="S9" s="4">
        <v>2.6367537347659299E-5</v>
      </c>
    </row>
    <row r="10" spans="1:19" x14ac:dyDescent="0.25">
      <c r="A10" s="1">
        <v>2942</v>
      </c>
      <c r="B10" s="1" t="str">
        <f>"DDI2"</f>
        <v>DDI2</v>
      </c>
      <c r="C10" s="1" t="s">
        <v>266</v>
      </c>
      <c r="D10" s="1">
        <v>44.521999999999998</v>
      </c>
      <c r="E10" s="1">
        <v>43.6</v>
      </c>
      <c r="F10" s="1">
        <v>0</v>
      </c>
      <c r="G10" s="1">
        <v>0</v>
      </c>
      <c r="H10" s="1">
        <v>0</v>
      </c>
      <c r="I10" s="1">
        <v>9</v>
      </c>
      <c r="J10" s="1">
        <v>3</v>
      </c>
      <c r="K10" s="1">
        <v>13</v>
      </c>
      <c r="L10" s="2">
        <v>0</v>
      </c>
      <c r="M10" s="2">
        <v>0</v>
      </c>
      <c r="N10" s="2">
        <v>0</v>
      </c>
      <c r="O10" s="3">
        <v>7.9906839087224801</v>
      </c>
      <c r="P10" s="3">
        <v>2.65245495344631</v>
      </c>
      <c r="Q10" s="3">
        <v>11.886704881977</v>
      </c>
      <c r="R10" s="1">
        <v>10000</v>
      </c>
      <c r="S10" s="4">
        <v>2.7635145490613201E-5</v>
      </c>
    </row>
    <row r="11" spans="1:19" x14ac:dyDescent="0.25">
      <c r="A11" s="1">
        <v>1974</v>
      </c>
      <c r="B11" s="1" t="str">
        <f>"RPL4"</f>
        <v>RPL4</v>
      </c>
      <c r="C11" s="1" t="s">
        <v>228</v>
      </c>
      <c r="D11" s="1">
        <v>47.697000000000003</v>
      </c>
      <c r="E11" s="1">
        <v>41.2</v>
      </c>
      <c r="F11" s="1">
        <v>0</v>
      </c>
      <c r="G11" s="1">
        <v>0</v>
      </c>
      <c r="H11" s="1">
        <v>0</v>
      </c>
      <c r="I11" s="1">
        <v>1</v>
      </c>
      <c r="J11" s="1">
        <v>10</v>
      </c>
      <c r="K11" s="1">
        <v>18</v>
      </c>
      <c r="L11" s="2">
        <v>0</v>
      </c>
      <c r="M11" s="2">
        <v>0</v>
      </c>
      <c r="N11" s="2">
        <v>0</v>
      </c>
      <c r="O11" s="3">
        <v>0.88785376763583201</v>
      </c>
      <c r="P11" s="3">
        <v>8.8415165114877095</v>
      </c>
      <c r="Q11" s="3">
        <v>16.458514451968199</v>
      </c>
      <c r="R11" s="1">
        <v>10000</v>
      </c>
      <c r="S11" s="4">
        <v>2.95646856011288E-5</v>
      </c>
    </row>
    <row r="12" spans="1:19" x14ac:dyDescent="0.25">
      <c r="A12" s="1">
        <v>2726</v>
      </c>
      <c r="B12" s="1" t="str">
        <f>"NCAPD2"</f>
        <v>NCAPD2</v>
      </c>
      <c r="C12" s="1" t="s">
        <v>319</v>
      </c>
      <c r="D12" s="1">
        <v>157.18</v>
      </c>
      <c r="E12" s="1">
        <v>10.6</v>
      </c>
      <c r="F12" s="1">
        <v>0</v>
      </c>
      <c r="G12" s="1">
        <v>0</v>
      </c>
      <c r="H12" s="1">
        <v>0</v>
      </c>
      <c r="I12" s="1">
        <v>9</v>
      </c>
      <c r="J12" s="1">
        <v>5</v>
      </c>
      <c r="K12" s="1">
        <v>7</v>
      </c>
      <c r="L12" s="2">
        <v>0</v>
      </c>
      <c r="M12" s="2">
        <v>0</v>
      </c>
      <c r="N12" s="2">
        <v>0</v>
      </c>
      <c r="O12" s="3">
        <v>7.9906839087224801</v>
      </c>
      <c r="P12" s="3">
        <v>4.4207582557438503</v>
      </c>
      <c r="Q12" s="3">
        <v>6.4005333979876404</v>
      </c>
      <c r="R12" s="1">
        <v>10000</v>
      </c>
      <c r="S12" s="4">
        <v>4.4764869735009497E-5</v>
      </c>
    </row>
    <row r="13" spans="1:19" x14ac:dyDescent="0.25">
      <c r="A13" s="1">
        <v>2061</v>
      </c>
      <c r="B13" s="1" t="str">
        <f>"RPS9"</f>
        <v>RPS9</v>
      </c>
      <c r="C13" s="1" t="s">
        <v>244</v>
      </c>
      <c r="D13" s="1">
        <v>22.591000000000001</v>
      </c>
      <c r="E13" s="1">
        <v>42.3</v>
      </c>
      <c r="F13" s="1">
        <v>0</v>
      </c>
      <c r="G13" s="1">
        <v>0</v>
      </c>
      <c r="H13" s="1">
        <v>0</v>
      </c>
      <c r="I13" s="1">
        <v>7</v>
      </c>
      <c r="J13" s="1">
        <v>7</v>
      </c>
      <c r="K13" s="1">
        <v>6</v>
      </c>
      <c r="L13" s="2">
        <v>0</v>
      </c>
      <c r="M13" s="2">
        <v>0</v>
      </c>
      <c r="N13" s="2">
        <v>0</v>
      </c>
      <c r="O13" s="3">
        <v>6.2149763734508197</v>
      </c>
      <c r="P13" s="3">
        <v>6.1890615580414003</v>
      </c>
      <c r="Q13" s="3">
        <v>5.4861714839894002</v>
      </c>
      <c r="R13" s="1">
        <v>10000</v>
      </c>
      <c r="S13" s="4">
        <v>5.2741444157419897E-5</v>
      </c>
    </row>
    <row r="14" spans="1:19" x14ac:dyDescent="0.25">
      <c r="A14" s="1">
        <v>1005</v>
      </c>
      <c r="B14" s="1" t="str">
        <f>"OGT"</f>
        <v>OGT</v>
      </c>
      <c r="C14" s="1" t="s">
        <v>281</v>
      </c>
      <c r="D14" s="1">
        <v>116.92</v>
      </c>
      <c r="E14" s="1">
        <v>15.9</v>
      </c>
      <c r="F14" s="1">
        <v>0</v>
      </c>
      <c r="G14" s="1">
        <v>0</v>
      </c>
      <c r="H14" s="1">
        <v>0</v>
      </c>
      <c r="I14" s="1">
        <v>6</v>
      </c>
      <c r="J14" s="1">
        <v>8</v>
      </c>
      <c r="K14" s="1">
        <v>6</v>
      </c>
      <c r="L14" s="2">
        <v>0</v>
      </c>
      <c r="M14" s="2">
        <v>0</v>
      </c>
      <c r="N14" s="2">
        <v>0</v>
      </c>
      <c r="O14" s="3">
        <v>5.3271226058149903</v>
      </c>
      <c r="P14" s="3">
        <v>7.07321320919017</v>
      </c>
      <c r="Q14" s="3">
        <v>5.4861714839894002</v>
      </c>
      <c r="R14" s="1">
        <v>10000</v>
      </c>
      <c r="S14" s="4">
        <v>5.3938896255104398E-5</v>
      </c>
    </row>
    <row r="15" spans="1:19" x14ac:dyDescent="0.25">
      <c r="A15" s="1">
        <v>1191</v>
      </c>
      <c r="B15" s="1" t="str">
        <f>"IKBKAP"</f>
        <v>IKBKAP</v>
      </c>
      <c r="C15" s="1" t="s">
        <v>293</v>
      </c>
      <c r="D15" s="1">
        <v>150.25</v>
      </c>
      <c r="E15" s="1">
        <v>12</v>
      </c>
      <c r="F15" s="1">
        <v>0</v>
      </c>
      <c r="G15" s="1">
        <v>0</v>
      </c>
      <c r="H15" s="1">
        <v>0</v>
      </c>
      <c r="I15" s="1">
        <v>8</v>
      </c>
      <c r="J15" s="1">
        <v>6</v>
      </c>
      <c r="K15" s="1">
        <v>6</v>
      </c>
      <c r="L15" s="2">
        <v>0</v>
      </c>
      <c r="M15" s="2">
        <v>0</v>
      </c>
      <c r="N15" s="2">
        <v>0</v>
      </c>
      <c r="O15" s="3">
        <v>7.1028301410866499</v>
      </c>
      <c r="P15" s="3">
        <v>5.3049099068926298</v>
      </c>
      <c r="Q15" s="3">
        <v>5.4861714839894002</v>
      </c>
      <c r="R15" s="1">
        <v>10000</v>
      </c>
      <c r="S15" s="4">
        <v>5.4133829121864601E-5</v>
      </c>
    </row>
    <row r="16" spans="1:19" x14ac:dyDescent="0.25">
      <c r="A16" s="1">
        <v>1871</v>
      </c>
      <c r="B16" s="1" t="str">
        <f>"PPP2R1B"</f>
        <v>PPP2R1B</v>
      </c>
      <c r="C16" s="1" t="s">
        <v>317</v>
      </c>
      <c r="D16" s="1">
        <v>66.212999999999994</v>
      </c>
      <c r="E16" s="1">
        <v>31.3</v>
      </c>
      <c r="F16" s="1">
        <v>0</v>
      </c>
      <c r="G16" s="1">
        <v>0</v>
      </c>
      <c r="H16" s="1">
        <v>0</v>
      </c>
      <c r="I16" s="1">
        <v>6</v>
      </c>
      <c r="J16" s="1">
        <v>3</v>
      </c>
      <c r="K16" s="1">
        <v>12</v>
      </c>
      <c r="L16" s="2">
        <v>0</v>
      </c>
      <c r="M16" s="2">
        <v>0</v>
      </c>
      <c r="N16" s="2">
        <v>0</v>
      </c>
      <c r="O16" s="3">
        <v>5.3271226058149903</v>
      </c>
      <c r="P16" s="3">
        <v>2.65245495344631</v>
      </c>
      <c r="Q16" s="3">
        <v>10.9723429679788</v>
      </c>
      <c r="R16" s="1">
        <v>10000</v>
      </c>
      <c r="S16" s="4">
        <v>6.6873210725857304E-5</v>
      </c>
    </row>
    <row r="17" spans="1:19" x14ac:dyDescent="0.25">
      <c r="A17" s="1">
        <v>1816</v>
      </c>
      <c r="B17" s="1" t="str">
        <f>"RPL13"</f>
        <v>RPL13</v>
      </c>
      <c r="C17" s="1" t="s">
        <v>265</v>
      </c>
      <c r="D17" s="1">
        <v>24.260999999999999</v>
      </c>
      <c r="E17" s="1">
        <v>27.5</v>
      </c>
      <c r="F17" s="1">
        <v>0</v>
      </c>
      <c r="G17" s="1">
        <v>0</v>
      </c>
      <c r="H17" s="1">
        <v>0</v>
      </c>
      <c r="I17" s="1">
        <v>5</v>
      </c>
      <c r="J17" s="1">
        <v>6</v>
      </c>
      <c r="K17" s="1">
        <v>7</v>
      </c>
      <c r="L17" s="2">
        <v>0</v>
      </c>
      <c r="M17" s="2">
        <v>0</v>
      </c>
      <c r="N17" s="2">
        <v>0</v>
      </c>
      <c r="O17" s="3">
        <v>4.4392688381791601</v>
      </c>
      <c r="P17" s="3">
        <v>5.3049099068926298</v>
      </c>
      <c r="Q17" s="3">
        <v>6.4005333979876404</v>
      </c>
      <c r="R17" s="1">
        <v>10000</v>
      </c>
      <c r="S17" s="4">
        <v>9.1770067613239806E-5</v>
      </c>
    </row>
    <row r="18" spans="1:19" x14ac:dyDescent="0.25">
      <c r="A18" s="1">
        <v>2340</v>
      </c>
      <c r="B18" s="1" t="str">
        <f>"RPS16"</f>
        <v>RPS16</v>
      </c>
      <c r="C18" s="1" t="s">
        <v>241</v>
      </c>
      <c r="D18" s="1">
        <v>16.445</v>
      </c>
      <c r="E18" s="1">
        <v>52.1</v>
      </c>
      <c r="F18" s="1">
        <v>0</v>
      </c>
      <c r="G18" s="1">
        <v>0</v>
      </c>
      <c r="H18" s="1">
        <v>0</v>
      </c>
      <c r="I18" s="1">
        <v>5</v>
      </c>
      <c r="J18" s="1">
        <v>9</v>
      </c>
      <c r="K18" s="1">
        <v>4</v>
      </c>
      <c r="L18" s="2">
        <v>0</v>
      </c>
      <c r="M18" s="2">
        <v>0</v>
      </c>
      <c r="N18" s="2">
        <v>0</v>
      </c>
      <c r="O18" s="3">
        <v>4.4392688381791601</v>
      </c>
      <c r="P18" s="3">
        <v>7.9573648603389397</v>
      </c>
      <c r="Q18" s="3">
        <v>3.6574476559929301</v>
      </c>
      <c r="R18" s="1">
        <v>10000</v>
      </c>
      <c r="S18" s="1">
        <v>1.09182023462627E-4</v>
      </c>
    </row>
    <row r="19" spans="1:19" x14ac:dyDescent="0.25">
      <c r="A19" s="1">
        <v>3334</v>
      </c>
      <c r="B19" s="1" t="str">
        <f>"IPO4"</f>
        <v>IPO4</v>
      </c>
      <c r="C19" s="1" t="s">
        <v>311</v>
      </c>
      <c r="D19" s="1">
        <v>118.71</v>
      </c>
      <c r="E19" s="1">
        <v>11.5</v>
      </c>
      <c r="F19" s="1">
        <v>0</v>
      </c>
      <c r="G19" s="1">
        <v>0</v>
      </c>
      <c r="H19" s="1">
        <v>0</v>
      </c>
      <c r="I19" s="1">
        <v>9</v>
      </c>
      <c r="J19" s="1">
        <v>4</v>
      </c>
      <c r="K19" s="1">
        <v>5</v>
      </c>
      <c r="L19" s="2">
        <v>0</v>
      </c>
      <c r="M19" s="2">
        <v>0</v>
      </c>
      <c r="N19" s="2">
        <v>0</v>
      </c>
      <c r="O19" s="3">
        <v>7.9906839087224801</v>
      </c>
      <c r="P19" s="3">
        <v>3.5366066045950801</v>
      </c>
      <c r="Q19" s="3">
        <v>4.5718095699911698</v>
      </c>
      <c r="R19" s="1">
        <v>10000</v>
      </c>
      <c r="S19" s="1">
        <v>1.09720203109836E-4</v>
      </c>
    </row>
    <row r="20" spans="1:19" x14ac:dyDescent="0.25">
      <c r="A20" s="1">
        <v>1866</v>
      </c>
      <c r="B20" s="1" t="str">
        <f>"RPL12"</f>
        <v>RPL12</v>
      </c>
      <c r="C20" s="1" t="s">
        <v>260</v>
      </c>
      <c r="D20" s="1">
        <v>17.818000000000001</v>
      </c>
      <c r="E20" s="1">
        <v>54.5</v>
      </c>
      <c r="F20" s="1">
        <v>0</v>
      </c>
      <c r="G20" s="1">
        <v>0</v>
      </c>
      <c r="H20" s="1">
        <v>0</v>
      </c>
      <c r="I20" s="1">
        <v>4</v>
      </c>
      <c r="J20" s="1">
        <v>10</v>
      </c>
      <c r="K20" s="1">
        <v>4</v>
      </c>
      <c r="L20" s="2">
        <v>0</v>
      </c>
      <c r="M20" s="2">
        <v>0</v>
      </c>
      <c r="N20" s="2">
        <v>0</v>
      </c>
      <c r="O20" s="3">
        <v>3.5514150705433298</v>
      </c>
      <c r="P20" s="3">
        <v>8.8415165114877095</v>
      </c>
      <c r="Q20" s="3">
        <v>3.6574476559929301</v>
      </c>
      <c r="R20" s="1">
        <v>10000</v>
      </c>
      <c r="S20" s="1">
        <v>1.24007316676069E-4</v>
      </c>
    </row>
    <row r="21" spans="1:19" x14ac:dyDescent="0.25">
      <c r="A21" s="1">
        <v>697</v>
      </c>
      <c r="B21" s="1" t="str">
        <f>"DCAF8"</f>
        <v>DCAF8</v>
      </c>
      <c r="C21" s="1" t="s">
        <v>302</v>
      </c>
      <c r="D21" s="1">
        <v>66.850999999999999</v>
      </c>
      <c r="E21" s="1">
        <v>22.3</v>
      </c>
      <c r="F21" s="1">
        <v>0</v>
      </c>
      <c r="G21" s="1">
        <v>0</v>
      </c>
      <c r="H21" s="1">
        <v>0</v>
      </c>
      <c r="I21" s="1">
        <v>7</v>
      </c>
      <c r="J21" s="1">
        <v>2</v>
      </c>
      <c r="K21" s="1">
        <v>9</v>
      </c>
      <c r="L21" s="2">
        <v>0</v>
      </c>
      <c r="M21" s="2">
        <v>0</v>
      </c>
      <c r="N21" s="2">
        <v>0</v>
      </c>
      <c r="O21" s="3">
        <v>6.2149763734508197</v>
      </c>
      <c r="P21" s="3">
        <v>1.7683033022975401</v>
      </c>
      <c r="Q21" s="3">
        <v>8.2292572259840995</v>
      </c>
      <c r="R21" s="1">
        <v>10000</v>
      </c>
      <c r="S21" s="1">
        <v>1.4273306850432201E-4</v>
      </c>
    </row>
    <row r="22" spans="1:19" x14ac:dyDescent="0.25">
      <c r="A22" s="1">
        <v>1168</v>
      </c>
      <c r="B22" s="1" t="str">
        <f>"SRP72"</f>
        <v>SRP72</v>
      </c>
      <c r="C22" s="1" t="s">
        <v>330</v>
      </c>
      <c r="D22" s="1">
        <v>67.879000000000005</v>
      </c>
      <c r="E22" s="1">
        <v>13.8</v>
      </c>
      <c r="F22" s="1">
        <v>0</v>
      </c>
      <c r="G22" s="1">
        <v>0</v>
      </c>
      <c r="H22" s="1">
        <v>0</v>
      </c>
      <c r="I22" s="1">
        <v>3</v>
      </c>
      <c r="J22" s="1">
        <v>7</v>
      </c>
      <c r="K22" s="1">
        <v>7</v>
      </c>
      <c r="L22" s="2">
        <v>0</v>
      </c>
      <c r="M22" s="2">
        <v>0</v>
      </c>
      <c r="N22" s="2">
        <v>0</v>
      </c>
      <c r="O22" s="3">
        <v>2.6635613029074898</v>
      </c>
      <c r="P22" s="3">
        <v>6.1890615580414003</v>
      </c>
      <c r="Q22" s="3">
        <v>6.4005333979876404</v>
      </c>
      <c r="R22" s="1">
        <v>10000</v>
      </c>
      <c r="S22" s="1">
        <v>1.4322988047407801E-4</v>
      </c>
    </row>
    <row r="23" spans="1:19" x14ac:dyDescent="0.25">
      <c r="A23" s="1">
        <v>2498</v>
      </c>
      <c r="B23" s="1" t="str">
        <f>"UBE3A"</f>
        <v>UBE3A</v>
      </c>
      <c r="C23" s="1" t="s">
        <v>310</v>
      </c>
      <c r="D23" s="1">
        <v>97.966999999999999</v>
      </c>
      <c r="E23" s="1">
        <v>21.2</v>
      </c>
      <c r="F23" s="1">
        <v>0</v>
      </c>
      <c r="G23" s="1">
        <v>0</v>
      </c>
      <c r="H23" s="1">
        <v>0</v>
      </c>
      <c r="I23" s="1">
        <v>7</v>
      </c>
      <c r="J23" s="1">
        <v>3</v>
      </c>
      <c r="K23" s="1">
        <v>7</v>
      </c>
      <c r="L23" s="2">
        <v>0</v>
      </c>
      <c r="M23" s="2">
        <v>0</v>
      </c>
      <c r="N23" s="2">
        <v>0</v>
      </c>
      <c r="O23" s="3">
        <v>6.2149763734508197</v>
      </c>
      <c r="P23" s="3">
        <v>2.65245495344631</v>
      </c>
      <c r="Q23" s="3">
        <v>6.4005333979876404</v>
      </c>
      <c r="R23" s="1">
        <v>10000</v>
      </c>
      <c r="S23" s="1">
        <v>1.44768912236784E-4</v>
      </c>
    </row>
    <row r="24" spans="1:19" x14ac:dyDescent="0.25">
      <c r="A24" s="1">
        <v>2333</v>
      </c>
      <c r="B24" s="1" t="str">
        <f>"RPS7"</f>
        <v>RPS7</v>
      </c>
      <c r="C24" s="1" t="s">
        <v>254</v>
      </c>
      <c r="D24" s="1">
        <v>22.126999999999999</v>
      </c>
      <c r="E24" s="1">
        <v>42.3</v>
      </c>
      <c r="F24" s="1">
        <v>0</v>
      </c>
      <c r="G24" s="1">
        <v>0</v>
      </c>
      <c r="H24" s="1">
        <v>0</v>
      </c>
      <c r="I24" s="1">
        <v>4</v>
      </c>
      <c r="J24" s="1">
        <v>6</v>
      </c>
      <c r="K24" s="1">
        <v>6</v>
      </c>
      <c r="L24" s="2">
        <v>0</v>
      </c>
      <c r="M24" s="2">
        <v>0</v>
      </c>
      <c r="N24" s="2">
        <v>0</v>
      </c>
      <c r="O24" s="3">
        <v>3.5514150705433298</v>
      </c>
      <c r="P24" s="3">
        <v>5.3049099068926298</v>
      </c>
      <c r="Q24" s="3">
        <v>5.4861714839894002</v>
      </c>
      <c r="R24" s="1">
        <v>10000</v>
      </c>
      <c r="S24" s="1">
        <v>1.6701322801780099E-4</v>
      </c>
    </row>
    <row r="25" spans="1:19" x14ac:dyDescent="0.25">
      <c r="A25" s="1">
        <v>1928</v>
      </c>
      <c r="B25" s="1" t="str">
        <f>"RPL9"</f>
        <v>RPL9</v>
      </c>
      <c r="C25" s="1" t="s">
        <v>308</v>
      </c>
      <c r="D25" s="1">
        <v>21.863</v>
      </c>
      <c r="E25" s="1">
        <v>40.1</v>
      </c>
      <c r="F25" s="1">
        <v>0</v>
      </c>
      <c r="G25" s="1">
        <v>0</v>
      </c>
      <c r="H25" s="1">
        <v>0</v>
      </c>
      <c r="I25" s="1">
        <v>5</v>
      </c>
      <c r="J25" s="1">
        <v>4</v>
      </c>
      <c r="K25" s="1">
        <v>7</v>
      </c>
      <c r="L25" s="2">
        <v>0</v>
      </c>
      <c r="M25" s="2">
        <v>0</v>
      </c>
      <c r="N25" s="2">
        <v>0</v>
      </c>
      <c r="O25" s="3">
        <v>4.4392688381791601</v>
      </c>
      <c r="P25" s="3">
        <v>3.5366066045950801</v>
      </c>
      <c r="Q25" s="3">
        <v>6.4005333979876404</v>
      </c>
      <c r="R25" s="1">
        <v>10000</v>
      </c>
      <c r="S25" s="1">
        <v>1.7233542837248101E-4</v>
      </c>
    </row>
    <row r="26" spans="1:19" x14ac:dyDescent="0.25">
      <c r="A26" s="1">
        <v>3919</v>
      </c>
      <c r="B26" s="1" t="str">
        <f>"FGFR1OP2"</f>
        <v>FGFR1OP2</v>
      </c>
      <c r="C26" s="1" t="s">
        <v>203</v>
      </c>
      <c r="D26" s="1">
        <v>24.977</v>
      </c>
      <c r="E26" s="1">
        <v>54.4</v>
      </c>
      <c r="F26" s="1">
        <v>0</v>
      </c>
      <c r="G26" s="1">
        <v>0</v>
      </c>
      <c r="H26" s="1">
        <v>0</v>
      </c>
      <c r="I26" s="1">
        <v>5</v>
      </c>
      <c r="J26" s="1">
        <v>7</v>
      </c>
      <c r="K26" s="1">
        <v>4</v>
      </c>
      <c r="L26" s="2">
        <v>0</v>
      </c>
      <c r="M26" s="2">
        <v>0</v>
      </c>
      <c r="N26" s="2">
        <v>0</v>
      </c>
      <c r="O26" s="3">
        <v>4.4392688381791601</v>
      </c>
      <c r="P26" s="3">
        <v>6.1890615580414003</v>
      </c>
      <c r="Q26" s="3">
        <v>3.6574476559929301</v>
      </c>
      <c r="R26" s="1">
        <v>10000</v>
      </c>
      <c r="S26" s="1">
        <v>1.7341307830734401E-4</v>
      </c>
    </row>
    <row r="27" spans="1:19" x14ac:dyDescent="0.25">
      <c r="A27" s="1">
        <v>1993</v>
      </c>
      <c r="B27" s="1" t="str">
        <f>"RPS19"</f>
        <v>RPS19</v>
      </c>
      <c r="C27" s="1" t="s">
        <v>235</v>
      </c>
      <c r="D27" s="1">
        <v>16.059999999999999</v>
      </c>
      <c r="E27" s="1">
        <v>56.6</v>
      </c>
      <c r="F27" s="1">
        <v>0</v>
      </c>
      <c r="G27" s="1">
        <v>0</v>
      </c>
      <c r="H27" s="1">
        <v>0</v>
      </c>
      <c r="I27" s="1">
        <v>4</v>
      </c>
      <c r="J27" s="1">
        <v>10</v>
      </c>
      <c r="K27" s="1">
        <v>3</v>
      </c>
      <c r="L27" s="2">
        <v>0</v>
      </c>
      <c r="M27" s="2">
        <v>0</v>
      </c>
      <c r="N27" s="2">
        <v>0</v>
      </c>
      <c r="O27" s="3">
        <v>3.5514150705433298</v>
      </c>
      <c r="P27" s="3">
        <v>8.8415165114877095</v>
      </c>
      <c r="Q27" s="3">
        <v>2.7430857419947001</v>
      </c>
      <c r="R27" s="1">
        <v>10000</v>
      </c>
      <c r="S27" s="1">
        <v>1.8263922203873E-4</v>
      </c>
    </row>
    <row r="28" spans="1:19" x14ac:dyDescent="0.25">
      <c r="A28" s="1">
        <v>2464</v>
      </c>
      <c r="B28" s="1" t="str">
        <f>"AMPD3"</f>
        <v>AMPD3</v>
      </c>
      <c r="C28" s="1" t="s">
        <v>290</v>
      </c>
      <c r="D28" s="1">
        <v>88.811000000000007</v>
      </c>
      <c r="E28" s="1">
        <v>21.4</v>
      </c>
      <c r="F28" s="1">
        <v>0</v>
      </c>
      <c r="G28" s="1">
        <v>0</v>
      </c>
      <c r="H28" s="1">
        <v>0</v>
      </c>
      <c r="I28" s="1">
        <v>5</v>
      </c>
      <c r="J28" s="1">
        <v>1</v>
      </c>
      <c r="K28" s="1">
        <v>13</v>
      </c>
      <c r="L28" s="2">
        <v>0</v>
      </c>
      <c r="M28" s="2">
        <v>0</v>
      </c>
      <c r="N28" s="2">
        <v>0</v>
      </c>
      <c r="O28" s="3">
        <v>4.4392688381791601</v>
      </c>
      <c r="P28" s="3">
        <v>0.88415165114877103</v>
      </c>
      <c r="Q28" s="3">
        <v>11.886704881977</v>
      </c>
      <c r="R28" s="1">
        <v>10000</v>
      </c>
      <c r="S28" s="1">
        <v>2.0622114833353001E-4</v>
      </c>
    </row>
    <row r="29" spans="1:19" x14ac:dyDescent="0.25">
      <c r="A29" s="1">
        <v>1830</v>
      </c>
      <c r="B29" s="1" t="str">
        <f>"RPL10"</f>
        <v>RPL10</v>
      </c>
      <c r="C29" s="1" t="s">
        <v>271</v>
      </c>
      <c r="D29" s="1">
        <v>24.603999999999999</v>
      </c>
      <c r="E29" s="1">
        <v>40.700000000000003</v>
      </c>
      <c r="F29" s="1">
        <v>0</v>
      </c>
      <c r="G29" s="1">
        <v>0</v>
      </c>
      <c r="H29" s="1">
        <v>0</v>
      </c>
      <c r="I29" s="1">
        <v>5</v>
      </c>
      <c r="J29" s="1">
        <v>5</v>
      </c>
      <c r="K29" s="1">
        <v>5</v>
      </c>
      <c r="L29" s="2">
        <v>0</v>
      </c>
      <c r="M29" s="2">
        <v>0</v>
      </c>
      <c r="N29" s="2">
        <v>0</v>
      </c>
      <c r="O29" s="3">
        <v>4.4392688381791601</v>
      </c>
      <c r="P29" s="3">
        <v>4.4207582557438503</v>
      </c>
      <c r="Q29" s="3">
        <v>4.5718095699911698</v>
      </c>
      <c r="R29" s="1">
        <v>10000</v>
      </c>
      <c r="S29" s="1">
        <v>2.17400290810978E-4</v>
      </c>
    </row>
    <row r="30" spans="1:19" x14ac:dyDescent="0.25">
      <c r="A30" s="1">
        <v>1843</v>
      </c>
      <c r="B30" s="1" t="str">
        <f>"TMOD1"</f>
        <v>TMOD1</v>
      </c>
      <c r="C30" s="1" t="s">
        <v>277</v>
      </c>
      <c r="D30" s="1">
        <v>40.569000000000003</v>
      </c>
      <c r="E30" s="1">
        <v>61</v>
      </c>
      <c r="F30" s="1">
        <v>0</v>
      </c>
      <c r="G30" s="1">
        <v>0</v>
      </c>
      <c r="H30" s="1">
        <v>0</v>
      </c>
      <c r="I30" s="1">
        <v>14</v>
      </c>
      <c r="J30" s="1">
        <v>0</v>
      </c>
      <c r="K30" s="1">
        <v>16</v>
      </c>
      <c r="L30" s="2">
        <v>0</v>
      </c>
      <c r="M30" s="2">
        <v>0</v>
      </c>
      <c r="N30" s="2">
        <v>0</v>
      </c>
      <c r="O30" s="3">
        <v>12.4299527469016</v>
      </c>
      <c r="P30" s="3">
        <v>0</v>
      </c>
      <c r="Q30" s="3">
        <v>14.629790623971701</v>
      </c>
      <c r="R30" s="1">
        <v>10000</v>
      </c>
      <c r="S30" s="1">
        <v>2.4991536613737999E-4</v>
      </c>
    </row>
    <row r="31" spans="1:19" x14ac:dyDescent="0.25">
      <c r="A31" s="1">
        <v>3536</v>
      </c>
      <c r="B31" s="1" t="str">
        <f>"RILP"</f>
        <v>RILP</v>
      </c>
      <c r="C31" s="1" t="s">
        <v>352</v>
      </c>
      <c r="D31" s="1">
        <v>44.2</v>
      </c>
      <c r="E31" s="1">
        <v>16.2</v>
      </c>
      <c r="F31" s="1">
        <v>0</v>
      </c>
      <c r="G31" s="1">
        <v>0</v>
      </c>
      <c r="H31" s="1">
        <v>0</v>
      </c>
      <c r="I31" s="1">
        <v>6</v>
      </c>
      <c r="J31" s="1">
        <v>2</v>
      </c>
      <c r="K31" s="1">
        <v>7</v>
      </c>
      <c r="L31" s="2">
        <v>0</v>
      </c>
      <c r="M31" s="2">
        <v>0</v>
      </c>
      <c r="N31" s="2">
        <v>0</v>
      </c>
      <c r="O31" s="3">
        <v>5.3271226058149903</v>
      </c>
      <c r="P31" s="3">
        <v>1.7683033022975401</v>
      </c>
      <c r="Q31" s="3">
        <v>6.4005333979876404</v>
      </c>
      <c r="R31" s="1">
        <v>10000</v>
      </c>
      <c r="S31" s="1">
        <v>2.9664646446297803E-4</v>
      </c>
    </row>
    <row r="32" spans="1:19" x14ac:dyDescent="0.25">
      <c r="A32" s="1">
        <v>1488</v>
      </c>
      <c r="B32" s="1" t="str">
        <f>"HBQ1"</f>
        <v>HBQ1</v>
      </c>
      <c r="C32" s="1" t="s">
        <v>340</v>
      </c>
      <c r="D32" s="1">
        <v>15.507999999999999</v>
      </c>
      <c r="E32" s="1">
        <v>57.7</v>
      </c>
      <c r="F32" s="1">
        <v>0</v>
      </c>
      <c r="G32" s="1">
        <v>0</v>
      </c>
      <c r="H32" s="1">
        <v>0</v>
      </c>
      <c r="I32" s="1">
        <v>4</v>
      </c>
      <c r="J32" s="1">
        <v>4</v>
      </c>
      <c r="K32" s="1">
        <v>5</v>
      </c>
      <c r="L32" s="2">
        <v>0</v>
      </c>
      <c r="M32" s="2">
        <v>0</v>
      </c>
      <c r="N32" s="2">
        <v>0</v>
      </c>
      <c r="O32" s="3">
        <v>3.5514150705433298</v>
      </c>
      <c r="P32" s="3">
        <v>3.5366066045950801</v>
      </c>
      <c r="Q32" s="3">
        <v>4.5718095699911698</v>
      </c>
      <c r="R32" s="1">
        <v>10000</v>
      </c>
      <c r="S32" s="1">
        <v>4.24733935635879E-4</v>
      </c>
    </row>
    <row r="33" spans="1:19" x14ac:dyDescent="0.25">
      <c r="A33" s="1">
        <v>2062</v>
      </c>
      <c r="B33" s="1" t="str">
        <f>"RPS10"</f>
        <v>RPS10</v>
      </c>
      <c r="C33" s="1" t="s">
        <v>309</v>
      </c>
      <c r="D33" s="1">
        <v>18.898</v>
      </c>
      <c r="E33" s="1">
        <v>33.299999999999997</v>
      </c>
      <c r="F33" s="1">
        <v>0</v>
      </c>
      <c r="G33" s="1">
        <v>0</v>
      </c>
      <c r="H33" s="1">
        <v>0</v>
      </c>
      <c r="I33" s="1">
        <v>4</v>
      </c>
      <c r="J33" s="1">
        <v>5</v>
      </c>
      <c r="K33" s="1">
        <v>4</v>
      </c>
      <c r="L33" s="2">
        <v>0</v>
      </c>
      <c r="M33" s="2">
        <v>0</v>
      </c>
      <c r="N33" s="2">
        <v>0</v>
      </c>
      <c r="O33" s="3">
        <v>3.5514150705433298</v>
      </c>
      <c r="P33" s="3">
        <v>4.4207582557438503</v>
      </c>
      <c r="Q33" s="3">
        <v>3.6574476559929301</v>
      </c>
      <c r="R33" s="1">
        <v>10000</v>
      </c>
      <c r="S33" s="1">
        <v>4.2579803550898401E-4</v>
      </c>
    </row>
    <row r="34" spans="1:19" x14ac:dyDescent="0.25">
      <c r="A34" s="1">
        <v>3308</v>
      </c>
      <c r="B34" s="1" t="str">
        <f>"RAB3IL1"</f>
        <v>RAB3IL1</v>
      </c>
      <c r="C34" s="1" t="s">
        <v>361</v>
      </c>
      <c r="D34" s="1">
        <v>39.790999999999997</v>
      </c>
      <c r="E34" s="1">
        <v>27.8</v>
      </c>
      <c r="F34" s="1">
        <v>0</v>
      </c>
      <c r="G34" s="1">
        <v>0</v>
      </c>
      <c r="H34" s="1">
        <v>0</v>
      </c>
      <c r="I34" s="1">
        <v>5</v>
      </c>
      <c r="J34" s="1">
        <v>1</v>
      </c>
      <c r="K34" s="1">
        <v>9</v>
      </c>
      <c r="L34" s="2">
        <v>0</v>
      </c>
      <c r="M34" s="2">
        <v>0</v>
      </c>
      <c r="N34" s="2">
        <v>0</v>
      </c>
      <c r="O34" s="3">
        <v>4.4392688381791601</v>
      </c>
      <c r="P34" s="3">
        <v>0.88415165114877103</v>
      </c>
      <c r="Q34" s="3">
        <v>8.2292572259840995</v>
      </c>
      <c r="R34" s="1">
        <v>10000</v>
      </c>
      <c r="S34" s="1">
        <v>4.33680413313426E-4</v>
      </c>
    </row>
    <row r="35" spans="1:19" x14ac:dyDescent="0.25">
      <c r="A35" s="1">
        <v>60</v>
      </c>
      <c r="B35" s="1" t="str">
        <f>"RPL23A"</f>
        <v>RPL23A</v>
      </c>
      <c r="C35" s="1" t="s">
        <v>312</v>
      </c>
      <c r="D35" s="1">
        <v>17.695</v>
      </c>
      <c r="E35" s="1">
        <v>34.6</v>
      </c>
      <c r="F35" s="1">
        <v>0</v>
      </c>
      <c r="G35" s="1">
        <v>0</v>
      </c>
      <c r="H35" s="1">
        <v>0</v>
      </c>
      <c r="I35" s="1">
        <v>5</v>
      </c>
      <c r="J35" s="1">
        <v>3</v>
      </c>
      <c r="K35" s="1">
        <v>5</v>
      </c>
      <c r="L35" s="2">
        <v>0</v>
      </c>
      <c r="M35" s="2">
        <v>0</v>
      </c>
      <c r="N35" s="2">
        <v>0</v>
      </c>
      <c r="O35" s="3">
        <v>4.4392688381791601</v>
      </c>
      <c r="P35" s="3">
        <v>2.65245495344631</v>
      </c>
      <c r="Q35" s="3">
        <v>4.5718095699911698</v>
      </c>
      <c r="R35" s="1">
        <v>10000</v>
      </c>
      <c r="S35" s="1">
        <v>4.4779544415404798E-4</v>
      </c>
    </row>
    <row r="36" spans="1:19" x14ac:dyDescent="0.25">
      <c r="A36" s="1">
        <v>4084</v>
      </c>
      <c r="B36" s="1" t="str">
        <f>"HECTD1"</f>
        <v>HECTD1</v>
      </c>
      <c r="C36" s="1" t="s">
        <v>373</v>
      </c>
      <c r="D36" s="1">
        <v>289.38</v>
      </c>
      <c r="E36" s="1">
        <v>3.3</v>
      </c>
      <c r="F36" s="1">
        <v>0</v>
      </c>
      <c r="G36" s="1">
        <v>0</v>
      </c>
      <c r="H36" s="1">
        <v>0</v>
      </c>
      <c r="I36" s="1">
        <v>3</v>
      </c>
      <c r="J36" s="1">
        <v>3</v>
      </c>
      <c r="K36" s="1">
        <v>7</v>
      </c>
      <c r="L36" s="2">
        <v>0</v>
      </c>
      <c r="M36" s="2">
        <v>0</v>
      </c>
      <c r="N36" s="2">
        <v>0</v>
      </c>
      <c r="O36" s="3">
        <v>2.6635613029074898</v>
      </c>
      <c r="P36" s="3">
        <v>2.65245495344631</v>
      </c>
      <c r="Q36" s="3">
        <v>6.4005333979876404</v>
      </c>
      <c r="R36" s="1">
        <v>10000</v>
      </c>
      <c r="S36" s="1">
        <v>5.1880105018354498E-4</v>
      </c>
    </row>
    <row r="37" spans="1:19" x14ac:dyDescent="0.25">
      <c r="A37" s="1">
        <v>1000</v>
      </c>
      <c r="B37" s="1" t="str">
        <f>"CLIC2"</f>
        <v>CLIC2</v>
      </c>
      <c r="C37" s="1" t="s">
        <v>367</v>
      </c>
      <c r="D37" s="1">
        <v>28.356000000000002</v>
      </c>
      <c r="E37" s="1">
        <v>54.3</v>
      </c>
      <c r="F37" s="1">
        <v>0</v>
      </c>
      <c r="G37" s="1">
        <v>0</v>
      </c>
      <c r="H37" s="1">
        <v>0</v>
      </c>
      <c r="I37" s="1">
        <v>8</v>
      </c>
      <c r="J37" s="1">
        <v>1</v>
      </c>
      <c r="K37" s="1">
        <v>5</v>
      </c>
      <c r="L37" s="2">
        <v>0</v>
      </c>
      <c r="M37" s="2">
        <v>0</v>
      </c>
      <c r="N37" s="2">
        <v>0</v>
      </c>
      <c r="O37" s="3">
        <v>7.1028301410866499</v>
      </c>
      <c r="P37" s="3">
        <v>0.88415165114877103</v>
      </c>
      <c r="Q37" s="3">
        <v>4.5718095699911698</v>
      </c>
      <c r="R37" s="1">
        <v>10000</v>
      </c>
      <c r="S37" s="1">
        <v>5.4907009864068896E-4</v>
      </c>
    </row>
    <row r="38" spans="1:19" x14ac:dyDescent="0.25">
      <c r="A38" s="1">
        <v>2348</v>
      </c>
      <c r="B38" s="1" t="str">
        <f>"RPS11"</f>
        <v>RPS11</v>
      </c>
      <c r="C38" s="1" t="s">
        <v>258</v>
      </c>
      <c r="D38" s="1">
        <v>18.431000000000001</v>
      </c>
      <c r="E38" s="1">
        <v>57</v>
      </c>
      <c r="F38" s="1">
        <v>0</v>
      </c>
      <c r="G38" s="1">
        <v>0</v>
      </c>
      <c r="H38" s="1">
        <v>0</v>
      </c>
      <c r="I38" s="1">
        <v>4</v>
      </c>
      <c r="J38" s="1">
        <v>2</v>
      </c>
      <c r="K38" s="1">
        <v>7</v>
      </c>
      <c r="L38" s="2">
        <v>0</v>
      </c>
      <c r="M38" s="2">
        <v>0</v>
      </c>
      <c r="N38" s="2">
        <v>0</v>
      </c>
      <c r="O38" s="3">
        <v>3.5514150705433298</v>
      </c>
      <c r="P38" s="3">
        <v>1.7683033022975401</v>
      </c>
      <c r="Q38" s="3">
        <v>6.4005333979876404</v>
      </c>
      <c r="R38" s="1">
        <v>10000</v>
      </c>
      <c r="S38" s="1">
        <v>5.5734559883530502E-4</v>
      </c>
    </row>
    <row r="39" spans="1:19" x14ac:dyDescent="0.25">
      <c r="A39" s="1">
        <v>893</v>
      </c>
      <c r="B39" s="1" t="str">
        <f>"RPL18A"</f>
        <v>RPL18A</v>
      </c>
      <c r="C39" s="1" t="s">
        <v>284</v>
      </c>
      <c r="D39" s="1">
        <v>17.477</v>
      </c>
      <c r="E39" s="1">
        <v>59.2</v>
      </c>
      <c r="F39" s="1">
        <v>0</v>
      </c>
      <c r="G39" s="1">
        <v>0</v>
      </c>
      <c r="H39" s="1">
        <v>0</v>
      </c>
      <c r="I39" s="1">
        <v>4</v>
      </c>
      <c r="J39" s="1">
        <v>7</v>
      </c>
      <c r="K39" s="1">
        <v>2</v>
      </c>
      <c r="L39" s="2">
        <v>0</v>
      </c>
      <c r="M39" s="2">
        <v>0</v>
      </c>
      <c r="N39" s="2">
        <v>0</v>
      </c>
      <c r="O39" s="3">
        <v>3.5514150705433298</v>
      </c>
      <c r="P39" s="3">
        <v>6.1890615580414003</v>
      </c>
      <c r="Q39" s="3">
        <v>1.8287238279964699</v>
      </c>
      <c r="R39" s="1">
        <v>10000</v>
      </c>
      <c r="S39" s="1">
        <v>5.6487042205354996E-4</v>
      </c>
    </row>
    <row r="40" spans="1:19" x14ac:dyDescent="0.25">
      <c r="A40" s="1">
        <v>3263</v>
      </c>
      <c r="B40" s="1" t="str">
        <f>"SERBP1"</f>
        <v>SERBP1</v>
      </c>
      <c r="C40" s="1" t="s">
        <v>351</v>
      </c>
      <c r="D40" s="1">
        <v>42.426000000000002</v>
      </c>
      <c r="E40" s="1">
        <v>16.3</v>
      </c>
      <c r="F40" s="1">
        <v>0</v>
      </c>
      <c r="G40" s="1">
        <v>0</v>
      </c>
      <c r="H40" s="1">
        <v>0</v>
      </c>
      <c r="I40" s="1">
        <v>3</v>
      </c>
      <c r="J40" s="1">
        <v>5</v>
      </c>
      <c r="K40" s="1">
        <v>4</v>
      </c>
      <c r="L40" s="2">
        <v>0</v>
      </c>
      <c r="M40" s="2">
        <v>0</v>
      </c>
      <c r="N40" s="2">
        <v>0</v>
      </c>
      <c r="O40" s="3">
        <v>2.6635613029074898</v>
      </c>
      <c r="P40" s="3">
        <v>4.4207582557438503</v>
      </c>
      <c r="Q40" s="3">
        <v>3.6574476559929301</v>
      </c>
      <c r="R40" s="1">
        <v>10000</v>
      </c>
      <c r="S40" s="1">
        <v>6.2535859513068801E-4</v>
      </c>
    </row>
    <row r="41" spans="1:19" x14ac:dyDescent="0.25">
      <c r="A41" s="1">
        <v>2460</v>
      </c>
      <c r="B41" s="1" t="str">
        <f>"HNRNPU"</f>
        <v>HNRNPU</v>
      </c>
      <c r="C41" s="1" t="s">
        <v>169</v>
      </c>
      <c r="D41" s="1">
        <v>88.978999999999999</v>
      </c>
      <c r="E41" s="1">
        <v>31.9</v>
      </c>
      <c r="F41" s="1">
        <v>0</v>
      </c>
      <c r="G41" s="1">
        <v>0</v>
      </c>
      <c r="H41" s="1">
        <v>0</v>
      </c>
      <c r="I41" s="1">
        <v>0</v>
      </c>
      <c r="J41" s="1">
        <v>6</v>
      </c>
      <c r="K41" s="1">
        <v>21</v>
      </c>
      <c r="L41" s="2">
        <v>0</v>
      </c>
      <c r="M41" s="2">
        <v>0</v>
      </c>
      <c r="N41" s="2">
        <v>0</v>
      </c>
      <c r="O41" s="3">
        <v>0</v>
      </c>
      <c r="P41" s="3">
        <v>5.3049099068926298</v>
      </c>
      <c r="Q41" s="3">
        <v>19.2016001939629</v>
      </c>
      <c r="R41" s="1">
        <v>10000</v>
      </c>
      <c r="S41" s="1">
        <v>6.3743209282318496E-4</v>
      </c>
    </row>
    <row r="42" spans="1:19" x14ac:dyDescent="0.25">
      <c r="A42" s="1">
        <v>1612</v>
      </c>
      <c r="B42" s="1" t="str">
        <f>"HCLS1"</f>
        <v>HCLS1</v>
      </c>
      <c r="C42" s="1" t="s">
        <v>307</v>
      </c>
      <c r="D42" s="1">
        <v>54.012999999999998</v>
      </c>
      <c r="E42" s="1">
        <v>22</v>
      </c>
      <c r="F42" s="1">
        <v>0</v>
      </c>
      <c r="G42" s="1">
        <v>0</v>
      </c>
      <c r="H42" s="1">
        <v>0</v>
      </c>
      <c r="I42" s="1">
        <v>2</v>
      </c>
      <c r="J42" s="1">
        <v>6</v>
      </c>
      <c r="K42" s="1">
        <v>4</v>
      </c>
      <c r="L42" s="2">
        <v>0</v>
      </c>
      <c r="M42" s="2">
        <v>0</v>
      </c>
      <c r="N42" s="2">
        <v>0</v>
      </c>
      <c r="O42" s="3">
        <v>1.77570753527166</v>
      </c>
      <c r="P42" s="3">
        <v>5.3049099068926298</v>
      </c>
      <c r="Q42" s="3">
        <v>3.6574476559929301</v>
      </c>
      <c r="R42" s="1">
        <v>10000</v>
      </c>
      <c r="S42" s="1">
        <v>7.2833516027964696E-4</v>
      </c>
    </row>
    <row r="43" spans="1:19" x14ac:dyDescent="0.25">
      <c r="A43" s="1">
        <v>1400</v>
      </c>
      <c r="B43" s="1" t="str">
        <f>"RPLP2"</f>
        <v>RPLP2</v>
      </c>
      <c r="C43" s="1" t="s">
        <v>316</v>
      </c>
      <c r="D43" s="1">
        <v>11.664999999999999</v>
      </c>
      <c r="E43" s="1">
        <v>75.7</v>
      </c>
      <c r="F43" s="1">
        <v>0</v>
      </c>
      <c r="G43" s="1">
        <v>0</v>
      </c>
      <c r="H43" s="1">
        <v>0</v>
      </c>
      <c r="I43" s="1">
        <v>2</v>
      </c>
      <c r="J43" s="1">
        <v>6</v>
      </c>
      <c r="K43" s="1">
        <v>4</v>
      </c>
      <c r="L43" s="2">
        <v>0</v>
      </c>
      <c r="M43" s="2">
        <v>0</v>
      </c>
      <c r="N43" s="2">
        <v>0</v>
      </c>
      <c r="O43" s="3">
        <v>1.77570753527166</v>
      </c>
      <c r="P43" s="3">
        <v>5.3049099068926298</v>
      </c>
      <c r="Q43" s="3">
        <v>3.6574476559929301</v>
      </c>
      <c r="R43" s="1">
        <v>10000</v>
      </c>
      <c r="S43" s="1">
        <v>7.2833516031286095E-4</v>
      </c>
    </row>
    <row r="44" spans="1:19" x14ac:dyDescent="0.25">
      <c r="A44" s="1">
        <v>399</v>
      </c>
      <c r="B44" s="1" t="str">
        <f>"SKP1"</f>
        <v>SKP1</v>
      </c>
      <c r="C44" s="1" t="s">
        <v>248</v>
      </c>
      <c r="D44" s="1">
        <v>18.658000000000001</v>
      </c>
      <c r="E44" s="1">
        <v>50.9</v>
      </c>
      <c r="F44" s="1">
        <v>0</v>
      </c>
      <c r="G44" s="1">
        <v>0</v>
      </c>
      <c r="H44" s="1">
        <v>0</v>
      </c>
      <c r="I44" s="1">
        <v>4</v>
      </c>
      <c r="J44" s="1">
        <v>2</v>
      </c>
      <c r="K44" s="1">
        <v>6</v>
      </c>
      <c r="L44" s="2">
        <v>0</v>
      </c>
      <c r="M44" s="2">
        <v>0</v>
      </c>
      <c r="N44" s="2">
        <v>0</v>
      </c>
      <c r="O44" s="3">
        <v>3.5514150705433298</v>
      </c>
      <c r="P44" s="3">
        <v>1.7683033022975401</v>
      </c>
      <c r="Q44" s="3">
        <v>5.4861714839894002</v>
      </c>
      <c r="R44" s="1">
        <v>10000</v>
      </c>
      <c r="S44" s="1">
        <v>7.3095303079251503E-4</v>
      </c>
    </row>
    <row r="45" spans="1:19" x14ac:dyDescent="0.25">
      <c r="A45" s="1">
        <v>1699</v>
      </c>
      <c r="B45" s="1" t="str">
        <f>"RPL17"</f>
        <v>RPL17</v>
      </c>
      <c r="C45" s="1" t="s">
        <v>325</v>
      </c>
      <c r="D45" s="1">
        <v>21.396999999999998</v>
      </c>
      <c r="E45" s="1">
        <v>42.4</v>
      </c>
      <c r="F45" s="1">
        <v>0</v>
      </c>
      <c r="G45" s="1">
        <v>0</v>
      </c>
      <c r="H45" s="1">
        <v>0</v>
      </c>
      <c r="I45" s="1">
        <v>4</v>
      </c>
      <c r="J45" s="1">
        <v>2</v>
      </c>
      <c r="K45" s="1">
        <v>6</v>
      </c>
      <c r="L45" s="2">
        <v>0</v>
      </c>
      <c r="M45" s="2">
        <v>0</v>
      </c>
      <c r="N45" s="2">
        <v>0</v>
      </c>
      <c r="O45" s="3">
        <v>3.5514150705433298</v>
      </c>
      <c r="P45" s="3">
        <v>1.7683033022975401</v>
      </c>
      <c r="Q45" s="3">
        <v>5.4861714839894002</v>
      </c>
      <c r="R45" s="1">
        <v>10000</v>
      </c>
      <c r="S45" s="1">
        <v>7.3095303079251503E-4</v>
      </c>
    </row>
    <row r="46" spans="1:19" x14ac:dyDescent="0.25">
      <c r="A46" s="1">
        <v>1703</v>
      </c>
      <c r="B46" s="1" t="str">
        <f>"NCL"</f>
        <v>NCL</v>
      </c>
      <c r="C46" s="1" t="s">
        <v>187</v>
      </c>
      <c r="D46" s="1">
        <v>76.613</v>
      </c>
      <c r="E46" s="1">
        <v>23.1</v>
      </c>
      <c r="F46" s="1">
        <v>0</v>
      </c>
      <c r="G46" s="1">
        <v>0</v>
      </c>
      <c r="H46" s="1">
        <v>0</v>
      </c>
      <c r="I46" s="1">
        <v>0</v>
      </c>
      <c r="J46" s="1">
        <v>13</v>
      </c>
      <c r="K46" s="1">
        <v>9</v>
      </c>
      <c r="L46" s="2">
        <v>0</v>
      </c>
      <c r="M46" s="2">
        <v>0</v>
      </c>
      <c r="N46" s="2">
        <v>0</v>
      </c>
      <c r="O46" s="3">
        <v>0</v>
      </c>
      <c r="P46" s="3">
        <v>11.493971464934001</v>
      </c>
      <c r="Q46" s="3">
        <v>8.2292572259840995</v>
      </c>
      <c r="R46" s="1">
        <v>10000</v>
      </c>
      <c r="S46" s="1">
        <v>7.9398254918107804E-4</v>
      </c>
    </row>
    <row r="47" spans="1:19" x14ac:dyDescent="0.25">
      <c r="A47" s="1">
        <v>2019</v>
      </c>
      <c r="B47" s="1" t="str">
        <f>"AKR1C3"</f>
        <v>AKR1C3</v>
      </c>
      <c r="C47" s="1" t="s">
        <v>295</v>
      </c>
      <c r="D47" s="1">
        <v>36.853000000000002</v>
      </c>
      <c r="E47" s="1">
        <v>50.2</v>
      </c>
      <c r="F47" s="1">
        <v>0</v>
      </c>
      <c r="G47" s="1">
        <v>0</v>
      </c>
      <c r="H47" s="1">
        <v>0</v>
      </c>
      <c r="I47" s="1">
        <v>18</v>
      </c>
      <c r="J47" s="1">
        <v>0</v>
      </c>
      <c r="K47" s="1">
        <v>6</v>
      </c>
      <c r="L47" s="2">
        <v>0</v>
      </c>
      <c r="M47" s="2">
        <v>0</v>
      </c>
      <c r="N47" s="2">
        <v>0</v>
      </c>
      <c r="O47" s="3">
        <v>15.981367817444999</v>
      </c>
      <c r="P47" s="3">
        <v>0</v>
      </c>
      <c r="Q47" s="3">
        <v>5.4861714839894002</v>
      </c>
      <c r="R47" s="1">
        <v>10000</v>
      </c>
      <c r="S47" s="1">
        <v>8.8645919536460495E-4</v>
      </c>
    </row>
    <row r="48" spans="1:19" x14ac:dyDescent="0.25">
      <c r="A48" s="1">
        <v>4089</v>
      </c>
      <c r="B48" s="1" t="str">
        <f>"UBQLN1"</f>
        <v>UBQLN1</v>
      </c>
      <c r="C48" s="1" t="s">
        <v>334</v>
      </c>
      <c r="D48" s="1">
        <v>59.219000000000001</v>
      </c>
      <c r="E48" s="1">
        <v>13.2</v>
      </c>
      <c r="F48" s="1">
        <v>0</v>
      </c>
      <c r="G48" s="1">
        <v>0</v>
      </c>
      <c r="H48" s="1">
        <v>0</v>
      </c>
      <c r="I48" s="1">
        <v>5</v>
      </c>
      <c r="J48" s="1">
        <v>1</v>
      </c>
      <c r="K48" s="1">
        <v>6</v>
      </c>
      <c r="L48" s="2">
        <v>0</v>
      </c>
      <c r="M48" s="2">
        <v>0</v>
      </c>
      <c r="N48" s="2">
        <v>0</v>
      </c>
      <c r="O48" s="3">
        <v>4.4392688381791601</v>
      </c>
      <c r="P48" s="3">
        <v>0.88415165114877103</v>
      </c>
      <c r="Q48" s="3">
        <v>5.4861714839894002</v>
      </c>
      <c r="R48" s="1">
        <v>10000</v>
      </c>
      <c r="S48" s="1">
        <v>9.1111490045550701E-4</v>
      </c>
    </row>
    <row r="49" spans="1:19" x14ac:dyDescent="0.25">
      <c r="A49" s="1">
        <v>2314</v>
      </c>
      <c r="B49" s="1" t="str">
        <f>"RPL27"</f>
        <v>RPL27</v>
      </c>
      <c r="C49" s="1" t="s">
        <v>344</v>
      </c>
      <c r="D49" s="1">
        <v>15.798</v>
      </c>
      <c r="E49" s="1">
        <v>48.5</v>
      </c>
      <c r="F49" s="1">
        <v>0</v>
      </c>
      <c r="G49" s="1">
        <v>0</v>
      </c>
      <c r="H49" s="1">
        <v>0</v>
      </c>
      <c r="I49" s="1">
        <v>3</v>
      </c>
      <c r="J49" s="1">
        <v>3</v>
      </c>
      <c r="K49" s="1">
        <v>5</v>
      </c>
      <c r="L49" s="2">
        <v>0</v>
      </c>
      <c r="M49" s="2">
        <v>0</v>
      </c>
      <c r="N49" s="2">
        <v>0</v>
      </c>
      <c r="O49" s="3">
        <v>2.6635613029074898</v>
      </c>
      <c r="P49" s="3">
        <v>2.65245495344631</v>
      </c>
      <c r="Q49" s="3">
        <v>4.5718095699911698</v>
      </c>
      <c r="R49" s="1">
        <v>10000</v>
      </c>
      <c r="S49" s="1">
        <v>9.2078635191837198E-4</v>
      </c>
    </row>
    <row r="50" spans="1:19" x14ac:dyDescent="0.25">
      <c r="A50" s="1">
        <v>544</v>
      </c>
      <c r="B50" s="1" t="str">
        <f>"RPS2"</f>
        <v>RPS2</v>
      </c>
      <c r="C50" s="1" t="s">
        <v>315</v>
      </c>
      <c r="D50" s="1">
        <v>25.210999999999999</v>
      </c>
      <c r="E50" s="1">
        <v>34</v>
      </c>
      <c r="F50" s="1">
        <v>0</v>
      </c>
      <c r="G50" s="1">
        <v>0</v>
      </c>
      <c r="H50" s="1">
        <v>0</v>
      </c>
      <c r="I50" s="1">
        <v>5</v>
      </c>
      <c r="J50" s="1">
        <v>6</v>
      </c>
      <c r="K50" s="1">
        <v>1</v>
      </c>
      <c r="L50" s="2">
        <v>0</v>
      </c>
      <c r="M50" s="2">
        <v>0</v>
      </c>
      <c r="N50" s="2">
        <v>0</v>
      </c>
      <c r="O50" s="3">
        <v>4.4392688381791601</v>
      </c>
      <c r="P50" s="3">
        <v>5.3049099068926298</v>
      </c>
      <c r="Q50" s="3">
        <v>0.91436191399823397</v>
      </c>
      <c r="R50" s="1">
        <v>10000</v>
      </c>
      <c r="S50" s="1">
        <v>9.2680661372145903E-4</v>
      </c>
    </row>
    <row r="51" spans="1:19" x14ac:dyDescent="0.25">
      <c r="A51" s="1">
        <v>684</v>
      </c>
      <c r="B51" s="1" t="str">
        <f>"RPL21"</f>
        <v>RPL21</v>
      </c>
      <c r="C51" s="1" t="s">
        <v>323</v>
      </c>
      <c r="D51" s="1">
        <v>9.8864000000000001</v>
      </c>
      <c r="E51" s="1">
        <v>40.200000000000003</v>
      </c>
      <c r="F51" s="1">
        <v>0</v>
      </c>
      <c r="G51" s="1">
        <v>0</v>
      </c>
      <c r="H51" s="1">
        <v>0</v>
      </c>
      <c r="I51" s="1">
        <v>5</v>
      </c>
      <c r="J51" s="1">
        <v>3</v>
      </c>
      <c r="K51" s="1">
        <v>3</v>
      </c>
      <c r="L51" s="2">
        <v>0</v>
      </c>
      <c r="M51" s="2">
        <v>0</v>
      </c>
      <c r="N51" s="2">
        <v>0</v>
      </c>
      <c r="O51" s="3">
        <v>4.4392688381791601</v>
      </c>
      <c r="P51" s="3">
        <v>2.65245495344631</v>
      </c>
      <c r="Q51" s="3">
        <v>2.7430857419947001</v>
      </c>
      <c r="R51" s="1">
        <v>10000</v>
      </c>
      <c r="S51" s="1">
        <v>9.3204004921080695E-4</v>
      </c>
    </row>
    <row r="52" spans="1:19" x14ac:dyDescent="0.25">
      <c r="A52" s="1">
        <v>2380</v>
      </c>
      <c r="B52" s="1" t="str">
        <f>"RPL11"</f>
        <v>RPL11</v>
      </c>
      <c r="C52" s="1" t="s">
        <v>251</v>
      </c>
      <c r="D52" s="1">
        <v>20.251999999999999</v>
      </c>
      <c r="E52" s="1">
        <v>21.3</v>
      </c>
      <c r="F52" s="1">
        <v>0</v>
      </c>
      <c r="G52" s="1">
        <v>0</v>
      </c>
      <c r="H52" s="1">
        <v>0</v>
      </c>
      <c r="I52" s="1">
        <v>4</v>
      </c>
      <c r="J52" s="1">
        <v>5</v>
      </c>
      <c r="K52" s="1">
        <v>2</v>
      </c>
      <c r="L52" s="2">
        <v>0</v>
      </c>
      <c r="M52" s="2">
        <v>0</v>
      </c>
      <c r="N52" s="2">
        <v>0</v>
      </c>
      <c r="O52" s="3">
        <v>3.5514150705433298</v>
      </c>
      <c r="P52" s="3">
        <v>4.4207582557438503</v>
      </c>
      <c r="Q52" s="3">
        <v>1.8287238279964699</v>
      </c>
      <c r="R52" s="1">
        <v>10000</v>
      </c>
      <c r="S52" s="1">
        <v>9.9924400300731211E-4</v>
      </c>
    </row>
    <row r="53" spans="1:19" x14ac:dyDescent="0.25">
      <c r="A53" s="1">
        <v>3959</v>
      </c>
      <c r="B53" s="1" t="str">
        <f>"AHSP"</f>
        <v>AHSP</v>
      </c>
      <c r="C53" s="1" t="s">
        <v>333</v>
      </c>
      <c r="D53" s="1">
        <v>11.84</v>
      </c>
      <c r="E53" s="1">
        <v>40.200000000000003</v>
      </c>
      <c r="F53" s="1">
        <v>0</v>
      </c>
      <c r="G53" s="1">
        <v>0</v>
      </c>
      <c r="H53" s="1">
        <v>0</v>
      </c>
      <c r="I53" s="1">
        <v>3</v>
      </c>
      <c r="J53" s="1">
        <v>8</v>
      </c>
      <c r="K53" s="1">
        <v>1</v>
      </c>
      <c r="L53" s="2">
        <v>0</v>
      </c>
      <c r="M53" s="2">
        <v>0</v>
      </c>
      <c r="N53" s="2">
        <v>0</v>
      </c>
      <c r="O53" s="3">
        <v>2.6635613029074898</v>
      </c>
      <c r="P53" s="3">
        <v>7.07321320919017</v>
      </c>
      <c r="Q53" s="3">
        <v>0.91436191399823397</v>
      </c>
      <c r="R53" s="1">
        <v>10000</v>
      </c>
      <c r="S53" s="1">
        <v>1.14092108364869E-3</v>
      </c>
    </row>
    <row r="54" spans="1:19" x14ac:dyDescent="0.25">
      <c r="A54" s="1">
        <v>108</v>
      </c>
      <c r="B54" s="1" t="str">
        <f>"MRE11A"</f>
        <v>MRE11A</v>
      </c>
      <c r="C54" s="1" t="s">
        <v>380</v>
      </c>
      <c r="D54" s="1">
        <v>77.641000000000005</v>
      </c>
      <c r="E54" s="1">
        <v>14</v>
      </c>
      <c r="F54" s="1">
        <v>0</v>
      </c>
      <c r="G54" s="1">
        <v>0</v>
      </c>
      <c r="H54" s="1">
        <v>0</v>
      </c>
      <c r="I54" s="1">
        <v>6</v>
      </c>
      <c r="J54" s="1">
        <v>1</v>
      </c>
      <c r="K54" s="1">
        <v>4</v>
      </c>
      <c r="L54" s="2">
        <v>0</v>
      </c>
      <c r="M54" s="2">
        <v>0</v>
      </c>
      <c r="N54" s="2">
        <v>0</v>
      </c>
      <c r="O54" s="3">
        <v>5.3271226058149903</v>
      </c>
      <c r="P54" s="3">
        <v>0.88415165114877103</v>
      </c>
      <c r="Q54" s="3">
        <v>3.6574476559929301</v>
      </c>
      <c r="R54" s="1">
        <v>10000</v>
      </c>
      <c r="S54" s="1">
        <v>1.2896566555495299E-3</v>
      </c>
    </row>
    <row r="55" spans="1:19" x14ac:dyDescent="0.25">
      <c r="A55" s="1">
        <v>1327</v>
      </c>
      <c r="B55" s="1" t="str">
        <f>"GYPA"</f>
        <v>GYPA</v>
      </c>
      <c r="C55" s="1" t="s">
        <v>306</v>
      </c>
      <c r="D55" s="1">
        <v>13</v>
      </c>
      <c r="E55" s="1">
        <v>36.799999999999997</v>
      </c>
      <c r="F55" s="1">
        <v>0</v>
      </c>
      <c r="G55" s="1">
        <v>0</v>
      </c>
      <c r="H55" s="1">
        <v>0</v>
      </c>
      <c r="I55" s="1">
        <v>9</v>
      </c>
      <c r="J55" s="1">
        <v>0</v>
      </c>
      <c r="K55" s="1">
        <v>9</v>
      </c>
      <c r="L55" s="2">
        <v>0</v>
      </c>
      <c r="M55" s="2">
        <v>0</v>
      </c>
      <c r="N55" s="2">
        <v>0</v>
      </c>
      <c r="O55" s="3">
        <v>7.9906839087224801</v>
      </c>
      <c r="P55" s="3">
        <v>0</v>
      </c>
      <c r="Q55" s="3">
        <v>8.2292572259840995</v>
      </c>
      <c r="R55" s="1">
        <v>10000</v>
      </c>
      <c r="S55" s="1">
        <v>1.5581799362542001E-3</v>
      </c>
    </row>
    <row r="56" spans="1:19" x14ac:dyDescent="0.25">
      <c r="A56" s="1">
        <v>3647</v>
      </c>
      <c r="B56" s="1" t="str">
        <f>"PI4K2A"</f>
        <v>PI4K2A</v>
      </c>
      <c r="C56" s="1" t="s">
        <v>372</v>
      </c>
      <c r="D56" s="1">
        <v>54.021999999999998</v>
      </c>
      <c r="E56" s="1">
        <v>15.7</v>
      </c>
      <c r="F56" s="1">
        <v>0</v>
      </c>
      <c r="G56" s="1">
        <v>0</v>
      </c>
      <c r="H56" s="1">
        <v>0</v>
      </c>
      <c r="I56" s="1">
        <v>4</v>
      </c>
      <c r="J56" s="1">
        <v>1</v>
      </c>
      <c r="K56" s="1">
        <v>5</v>
      </c>
      <c r="L56" s="2">
        <v>0</v>
      </c>
      <c r="M56" s="2">
        <v>0</v>
      </c>
      <c r="N56" s="2">
        <v>0</v>
      </c>
      <c r="O56" s="3">
        <v>3.5514150705433298</v>
      </c>
      <c r="P56" s="3">
        <v>0.88415165114877103</v>
      </c>
      <c r="Q56" s="3">
        <v>4.5718095699911698</v>
      </c>
      <c r="R56" s="1">
        <v>10000</v>
      </c>
      <c r="S56" s="1">
        <v>1.73225431853798E-3</v>
      </c>
    </row>
    <row r="57" spans="1:19" x14ac:dyDescent="0.25">
      <c r="A57" s="1">
        <v>2444</v>
      </c>
      <c r="B57" s="1" t="str">
        <f>"RBM3"</f>
        <v>RBM3</v>
      </c>
      <c r="C57" s="1" t="s">
        <v>348</v>
      </c>
      <c r="D57" s="1">
        <v>17.170000000000002</v>
      </c>
      <c r="E57" s="1">
        <v>35</v>
      </c>
      <c r="F57" s="1">
        <v>0</v>
      </c>
      <c r="G57" s="1">
        <v>0</v>
      </c>
      <c r="H57" s="1">
        <v>0</v>
      </c>
      <c r="I57" s="1">
        <v>2</v>
      </c>
      <c r="J57" s="1">
        <v>4</v>
      </c>
      <c r="K57" s="1">
        <v>3</v>
      </c>
      <c r="L57" s="2">
        <v>0</v>
      </c>
      <c r="M57" s="2">
        <v>0</v>
      </c>
      <c r="N57" s="2">
        <v>0</v>
      </c>
      <c r="O57" s="3">
        <v>1.77570753527166</v>
      </c>
      <c r="P57" s="3">
        <v>3.5366066045950801</v>
      </c>
      <c r="Q57" s="3">
        <v>2.7430857419947001</v>
      </c>
      <c r="R57" s="1">
        <v>10000</v>
      </c>
      <c r="S57" s="1">
        <v>2.0562837901863698E-3</v>
      </c>
    </row>
    <row r="58" spans="1:19" x14ac:dyDescent="0.25">
      <c r="A58" s="1">
        <v>4104</v>
      </c>
      <c r="B58" s="1" t="str">
        <f>"COG5"</f>
        <v>COG5</v>
      </c>
      <c r="C58" s="1" t="s">
        <v>354</v>
      </c>
      <c r="D58" s="1">
        <v>90.808000000000007</v>
      </c>
      <c r="E58" s="1">
        <v>9.1</v>
      </c>
      <c r="F58" s="1">
        <v>0</v>
      </c>
      <c r="G58" s="1">
        <v>0</v>
      </c>
      <c r="H58" s="1">
        <v>0</v>
      </c>
      <c r="I58" s="1">
        <v>4</v>
      </c>
      <c r="J58" s="1">
        <v>2</v>
      </c>
      <c r="K58" s="1">
        <v>3</v>
      </c>
      <c r="L58" s="2">
        <v>0</v>
      </c>
      <c r="M58" s="2">
        <v>0</v>
      </c>
      <c r="N58" s="2">
        <v>0</v>
      </c>
      <c r="O58" s="3">
        <v>3.5514150705433298</v>
      </c>
      <c r="P58" s="3">
        <v>1.7683033022975401</v>
      </c>
      <c r="Q58" s="3">
        <v>2.7430857419947001</v>
      </c>
      <c r="R58" s="1">
        <v>10000</v>
      </c>
      <c r="S58" s="1">
        <v>2.0733656725609702E-3</v>
      </c>
    </row>
    <row r="59" spans="1:19" x14ac:dyDescent="0.25">
      <c r="A59" s="1">
        <v>1669</v>
      </c>
      <c r="B59" s="1" t="str">
        <f>"STMN1"</f>
        <v>STMN1</v>
      </c>
      <c r="C59" s="1" t="s">
        <v>377</v>
      </c>
      <c r="D59" s="1">
        <v>17.302</v>
      </c>
      <c r="E59" s="1">
        <v>24.8</v>
      </c>
      <c r="F59" s="1">
        <v>0</v>
      </c>
      <c r="G59" s="1">
        <v>0</v>
      </c>
      <c r="H59" s="1">
        <v>0</v>
      </c>
      <c r="I59" s="1">
        <v>4</v>
      </c>
      <c r="J59" s="1">
        <v>2</v>
      </c>
      <c r="K59" s="1">
        <v>3</v>
      </c>
      <c r="L59" s="2">
        <v>0</v>
      </c>
      <c r="M59" s="2">
        <v>0</v>
      </c>
      <c r="N59" s="2">
        <v>0</v>
      </c>
      <c r="O59" s="3">
        <v>3.5514150705433298</v>
      </c>
      <c r="P59" s="3">
        <v>1.7683033022975401</v>
      </c>
      <c r="Q59" s="3">
        <v>2.7430857419947001</v>
      </c>
      <c r="R59" s="1">
        <v>10000</v>
      </c>
      <c r="S59" s="1">
        <v>2.0733656725609702E-3</v>
      </c>
    </row>
    <row r="60" spans="1:19" x14ac:dyDescent="0.25">
      <c r="A60" s="1">
        <v>2907</v>
      </c>
      <c r="B60" s="1" t="str">
        <f>"RABGAP1L"</f>
        <v>RABGAP1L</v>
      </c>
      <c r="C60" s="1" t="s">
        <v>393</v>
      </c>
      <c r="D60" s="1">
        <v>90.837000000000003</v>
      </c>
      <c r="E60" s="1">
        <v>14</v>
      </c>
      <c r="F60" s="1">
        <v>0</v>
      </c>
      <c r="G60" s="1">
        <v>0</v>
      </c>
      <c r="H60" s="1">
        <v>0</v>
      </c>
      <c r="I60" s="1">
        <v>7</v>
      </c>
      <c r="J60" s="1">
        <v>2</v>
      </c>
      <c r="K60" s="1">
        <v>1</v>
      </c>
      <c r="L60" s="2">
        <v>0</v>
      </c>
      <c r="M60" s="2">
        <v>0</v>
      </c>
      <c r="N60" s="2">
        <v>0</v>
      </c>
      <c r="O60" s="3">
        <v>6.2149763734508197</v>
      </c>
      <c r="P60" s="3">
        <v>1.7683033022975401</v>
      </c>
      <c r="Q60" s="3">
        <v>0.91436191399823397</v>
      </c>
      <c r="R60" s="1">
        <v>10000</v>
      </c>
      <c r="S60" s="1">
        <v>2.3440935678670301E-3</v>
      </c>
    </row>
    <row r="61" spans="1:19" x14ac:dyDescent="0.25">
      <c r="A61" s="1">
        <v>102</v>
      </c>
      <c r="B61" s="1" t="str">
        <f>"SLC29A1"</f>
        <v>SLC29A1</v>
      </c>
      <c r="C61" s="1" t="s">
        <v>355</v>
      </c>
      <c r="D61" s="1">
        <v>50.219000000000001</v>
      </c>
      <c r="E61" s="1">
        <v>11.8</v>
      </c>
      <c r="F61" s="1">
        <v>0</v>
      </c>
      <c r="G61" s="1">
        <v>0</v>
      </c>
      <c r="H61" s="1">
        <v>0</v>
      </c>
      <c r="I61" s="1">
        <v>9</v>
      </c>
      <c r="J61" s="1">
        <v>0</v>
      </c>
      <c r="K61" s="1">
        <v>7</v>
      </c>
      <c r="L61" s="2">
        <v>0</v>
      </c>
      <c r="M61" s="2">
        <v>0</v>
      </c>
      <c r="N61" s="2">
        <v>0</v>
      </c>
      <c r="O61" s="3">
        <v>7.9906839087224801</v>
      </c>
      <c r="P61" s="3">
        <v>0</v>
      </c>
      <c r="Q61" s="3">
        <v>6.4005333979876404</v>
      </c>
      <c r="R61" s="1">
        <v>10000</v>
      </c>
      <c r="S61" s="1">
        <v>2.3598279977175098E-3</v>
      </c>
    </row>
    <row r="62" spans="1:19" x14ac:dyDescent="0.25">
      <c r="A62" s="1">
        <v>335</v>
      </c>
      <c r="B62" s="1" t="str">
        <f>"CTNND1"</f>
        <v>CTNND1</v>
      </c>
      <c r="C62" s="1" t="s">
        <v>381</v>
      </c>
      <c r="D62" s="1">
        <v>65.64</v>
      </c>
      <c r="E62" s="1">
        <v>17</v>
      </c>
      <c r="F62" s="1">
        <v>0</v>
      </c>
      <c r="G62" s="1">
        <v>0</v>
      </c>
      <c r="H62" s="1">
        <v>0</v>
      </c>
      <c r="I62" s="1">
        <v>3</v>
      </c>
      <c r="J62" s="1">
        <v>5</v>
      </c>
      <c r="K62" s="1">
        <v>1</v>
      </c>
      <c r="L62" s="2">
        <v>0</v>
      </c>
      <c r="M62" s="2">
        <v>0</v>
      </c>
      <c r="N62" s="2">
        <v>0</v>
      </c>
      <c r="O62" s="3">
        <v>2.6635613029074898</v>
      </c>
      <c r="P62" s="3">
        <v>4.4207582557438503</v>
      </c>
      <c r="Q62" s="3">
        <v>0.91436191399823397</v>
      </c>
      <c r="R62" s="1">
        <v>10000</v>
      </c>
      <c r="S62" s="1">
        <v>2.5993747022031201E-3</v>
      </c>
    </row>
    <row r="63" spans="1:19" x14ac:dyDescent="0.25">
      <c r="A63" s="1">
        <v>645</v>
      </c>
      <c r="B63" s="1" t="str">
        <f>"RPL18"</f>
        <v>RPL18</v>
      </c>
      <c r="C63" s="1" t="s">
        <v>322</v>
      </c>
      <c r="D63" s="1">
        <v>18.091000000000001</v>
      </c>
      <c r="E63" s="1">
        <v>40.9</v>
      </c>
      <c r="F63" s="1">
        <v>0</v>
      </c>
      <c r="G63" s="1">
        <v>0</v>
      </c>
      <c r="H63" s="1">
        <v>0</v>
      </c>
      <c r="I63" s="1">
        <v>2</v>
      </c>
      <c r="J63" s="1">
        <v>3</v>
      </c>
      <c r="K63" s="1">
        <v>3</v>
      </c>
      <c r="L63" s="2">
        <v>0</v>
      </c>
      <c r="M63" s="2">
        <v>0</v>
      </c>
      <c r="N63" s="2">
        <v>0</v>
      </c>
      <c r="O63" s="3">
        <v>1.77570753527166</v>
      </c>
      <c r="P63" s="3">
        <v>2.65245495344631</v>
      </c>
      <c r="Q63" s="3">
        <v>2.7430857419947001</v>
      </c>
      <c r="R63" s="1">
        <v>10000</v>
      </c>
      <c r="S63" s="1">
        <v>3.05314583431142E-3</v>
      </c>
    </row>
    <row r="64" spans="1:19" x14ac:dyDescent="0.25">
      <c r="A64" s="1">
        <v>1030</v>
      </c>
      <c r="B64" s="1" t="str">
        <f>"PPIP5K2"</f>
        <v>PPIP5K2</v>
      </c>
      <c r="C64" s="1" t="s">
        <v>338</v>
      </c>
      <c r="D64" s="1">
        <v>138.1</v>
      </c>
      <c r="E64" s="1">
        <v>11.1</v>
      </c>
      <c r="F64" s="1">
        <v>0</v>
      </c>
      <c r="G64" s="1">
        <v>0</v>
      </c>
      <c r="H64" s="1">
        <v>0</v>
      </c>
      <c r="I64" s="1">
        <v>6</v>
      </c>
      <c r="J64" s="1">
        <v>1</v>
      </c>
      <c r="K64" s="1">
        <v>2</v>
      </c>
      <c r="L64" s="2">
        <v>0</v>
      </c>
      <c r="M64" s="2">
        <v>0</v>
      </c>
      <c r="N64" s="2">
        <v>0</v>
      </c>
      <c r="O64" s="3">
        <v>5.3271226058149903</v>
      </c>
      <c r="P64" s="3">
        <v>0.88415165114877103</v>
      </c>
      <c r="Q64" s="3">
        <v>1.8287238279964699</v>
      </c>
      <c r="R64" s="1">
        <v>10000</v>
      </c>
      <c r="S64" s="1">
        <v>3.06091904603299E-3</v>
      </c>
    </row>
    <row r="65" spans="1:19" x14ac:dyDescent="0.25">
      <c r="A65" s="1">
        <v>530</v>
      </c>
      <c r="B65" s="1" t="str">
        <f>"RPL27A"</f>
        <v>RPL27A</v>
      </c>
      <c r="C65" s="1" t="s">
        <v>357</v>
      </c>
      <c r="D65" s="1">
        <v>12.201000000000001</v>
      </c>
      <c r="E65" s="1">
        <v>33.299999999999997</v>
      </c>
      <c r="F65" s="1">
        <v>0</v>
      </c>
      <c r="G65" s="1">
        <v>0</v>
      </c>
      <c r="H65" s="1">
        <v>0</v>
      </c>
      <c r="I65" s="1">
        <v>3</v>
      </c>
      <c r="J65" s="1">
        <v>3</v>
      </c>
      <c r="K65" s="1">
        <v>2</v>
      </c>
      <c r="L65" s="2">
        <v>0</v>
      </c>
      <c r="M65" s="2">
        <v>0</v>
      </c>
      <c r="N65" s="2">
        <v>0</v>
      </c>
      <c r="O65" s="3">
        <v>2.6635613029074898</v>
      </c>
      <c r="P65" s="3">
        <v>2.65245495344631</v>
      </c>
      <c r="Q65" s="3">
        <v>1.8287238279964699</v>
      </c>
      <c r="R65" s="1">
        <v>10000</v>
      </c>
      <c r="S65" s="1">
        <v>3.0799731467968001E-3</v>
      </c>
    </row>
    <row r="66" spans="1:19" x14ac:dyDescent="0.25">
      <c r="A66" s="1">
        <v>2371</v>
      </c>
      <c r="B66" s="1" t="str">
        <f>"RPS25"</f>
        <v>RPS25</v>
      </c>
      <c r="C66" s="1" t="s">
        <v>385</v>
      </c>
      <c r="D66" s="1">
        <v>13.742000000000001</v>
      </c>
      <c r="E66" s="1">
        <v>25.6</v>
      </c>
      <c r="F66" s="1">
        <v>0</v>
      </c>
      <c r="G66" s="1">
        <v>0</v>
      </c>
      <c r="H66" s="1">
        <v>0</v>
      </c>
      <c r="I66" s="1">
        <v>3</v>
      </c>
      <c r="J66" s="1">
        <v>3</v>
      </c>
      <c r="K66" s="1">
        <v>2</v>
      </c>
      <c r="L66" s="2">
        <v>0</v>
      </c>
      <c r="M66" s="2">
        <v>0</v>
      </c>
      <c r="N66" s="2">
        <v>0</v>
      </c>
      <c r="O66" s="3">
        <v>2.6635613029074898</v>
      </c>
      <c r="P66" s="3">
        <v>2.65245495344631</v>
      </c>
      <c r="Q66" s="3">
        <v>1.8287238279964699</v>
      </c>
      <c r="R66" s="1">
        <v>10000</v>
      </c>
      <c r="S66" s="1">
        <v>3.0799731467968001E-3</v>
      </c>
    </row>
    <row r="67" spans="1:19" x14ac:dyDescent="0.25">
      <c r="A67" s="1">
        <v>2646</v>
      </c>
      <c r="B67" s="1" t="str">
        <f>"TUBB2A"</f>
        <v>TUBB2A</v>
      </c>
      <c r="C67" s="1" t="s">
        <v>297</v>
      </c>
      <c r="D67" s="1">
        <v>49.905999999999999</v>
      </c>
      <c r="E67" s="1">
        <v>62.2</v>
      </c>
      <c r="F67" s="1">
        <v>0</v>
      </c>
      <c r="G67" s="1">
        <v>0</v>
      </c>
      <c r="H67" s="1">
        <v>0</v>
      </c>
      <c r="I67" s="1">
        <v>3</v>
      </c>
      <c r="J67" s="1">
        <v>1</v>
      </c>
      <c r="K67" s="1">
        <v>4</v>
      </c>
      <c r="L67" s="2">
        <v>0</v>
      </c>
      <c r="M67" s="2">
        <v>0</v>
      </c>
      <c r="N67" s="2">
        <v>0</v>
      </c>
      <c r="O67" s="3">
        <v>2.6635613029074898</v>
      </c>
      <c r="P67" s="3">
        <v>0.88415165114877103</v>
      </c>
      <c r="Q67" s="3">
        <v>3.6574476559929301</v>
      </c>
      <c r="R67" s="1">
        <v>10000</v>
      </c>
      <c r="S67" s="1">
        <v>3.6252033883026999E-3</v>
      </c>
    </row>
    <row r="68" spans="1:19" x14ac:dyDescent="0.25">
      <c r="A68" s="1">
        <v>844</v>
      </c>
      <c r="B68" s="1" t="str">
        <f>"RPL19"</f>
        <v>RPL19</v>
      </c>
      <c r="C68" s="1" t="s">
        <v>366</v>
      </c>
      <c r="D68" s="1">
        <v>23.134</v>
      </c>
      <c r="E68" s="1">
        <v>27.5</v>
      </c>
      <c r="F68" s="1">
        <v>0</v>
      </c>
      <c r="G68" s="1">
        <v>0</v>
      </c>
      <c r="H68" s="1">
        <v>0</v>
      </c>
      <c r="I68" s="1">
        <v>4</v>
      </c>
      <c r="J68" s="1">
        <v>1</v>
      </c>
      <c r="K68" s="1">
        <v>3</v>
      </c>
      <c r="L68" s="2">
        <v>0</v>
      </c>
      <c r="M68" s="2">
        <v>0</v>
      </c>
      <c r="N68" s="2">
        <v>0</v>
      </c>
      <c r="O68" s="3">
        <v>3.5514150705433298</v>
      </c>
      <c r="P68" s="3">
        <v>0.88415165114877103</v>
      </c>
      <c r="Q68" s="3">
        <v>2.7430857419947001</v>
      </c>
      <c r="R68" s="1">
        <v>10000</v>
      </c>
      <c r="S68" s="1">
        <v>3.6501576412578101E-3</v>
      </c>
    </row>
    <row r="69" spans="1:19" x14ac:dyDescent="0.25">
      <c r="A69" s="1">
        <v>442</v>
      </c>
      <c r="B69" s="1" t="str">
        <f>"RPS24"</f>
        <v>RPS24</v>
      </c>
      <c r="C69" s="1" t="s">
        <v>390</v>
      </c>
      <c r="D69" s="1">
        <v>15.069000000000001</v>
      </c>
      <c r="E69" s="1">
        <v>30</v>
      </c>
      <c r="F69" s="1">
        <v>0</v>
      </c>
      <c r="G69" s="1">
        <v>0</v>
      </c>
      <c r="H69" s="1">
        <v>0</v>
      </c>
      <c r="I69" s="1">
        <v>1</v>
      </c>
      <c r="J69" s="1">
        <v>5</v>
      </c>
      <c r="K69" s="1">
        <v>2</v>
      </c>
      <c r="L69" s="2">
        <v>0</v>
      </c>
      <c r="M69" s="2">
        <v>0</v>
      </c>
      <c r="N69" s="2">
        <v>0</v>
      </c>
      <c r="O69" s="3">
        <v>0.88785376763583201</v>
      </c>
      <c r="P69" s="3">
        <v>4.4207582557438503</v>
      </c>
      <c r="Q69" s="3">
        <v>1.8287238279964699</v>
      </c>
      <c r="R69" s="1">
        <v>10000</v>
      </c>
      <c r="S69" s="1">
        <v>4.0776020978770004E-3</v>
      </c>
    </row>
    <row r="70" spans="1:19" x14ac:dyDescent="0.25">
      <c r="A70" s="1">
        <v>1415</v>
      </c>
      <c r="B70" s="1" t="str">
        <f>"GSN"</f>
        <v>GSN</v>
      </c>
      <c r="C70" s="1" t="s">
        <v>276</v>
      </c>
      <c r="D70" s="1">
        <v>85.695999999999998</v>
      </c>
      <c r="E70" s="1">
        <v>72.5</v>
      </c>
      <c r="F70" s="1">
        <v>0</v>
      </c>
      <c r="G70" s="1">
        <v>0</v>
      </c>
      <c r="H70" s="1">
        <v>0</v>
      </c>
      <c r="I70" s="1">
        <v>2</v>
      </c>
      <c r="J70" s="1">
        <v>5</v>
      </c>
      <c r="K70" s="1">
        <v>1</v>
      </c>
      <c r="L70" s="2">
        <v>0</v>
      </c>
      <c r="M70" s="2">
        <v>0</v>
      </c>
      <c r="N70" s="2">
        <v>0</v>
      </c>
      <c r="O70" s="3">
        <v>1.77570753527166</v>
      </c>
      <c r="P70" s="3">
        <v>4.4207582557438503</v>
      </c>
      <c r="Q70" s="3">
        <v>0.91436191399823397</v>
      </c>
      <c r="R70" s="1">
        <v>10000</v>
      </c>
      <c r="S70" s="1">
        <v>4.1254468394017899E-3</v>
      </c>
    </row>
    <row r="71" spans="1:19" x14ac:dyDescent="0.25">
      <c r="A71" s="1">
        <v>1587</v>
      </c>
      <c r="B71" s="1" t="str">
        <f>"MYL4"</f>
        <v>MYL4</v>
      </c>
      <c r="C71" s="1" t="s">
        <v>391</v>
      </c>
      <c r="D71" s="1">
        <v>21.564</v>
      </c>
      <c r="E71" s="1">
        <v>42.1</v>
      </c>
      <c r="F71" s="1">
        <v>0</v>
      </c>
      <c r="G71" s="1">
        <v>0</v>
      </c>
      <c r="H71" s="1">
        <v>0</v>
      </c>
      <c r="I71" s="1">
        <v>5</v>
      </c>
      <c r="J71" s="1">
        <v>1</v>
      </c>
      <c r="K71" s="1">
        <v>2</v>
      </c>
      <c r="L71" s="2">
        <v>0</v>
      </c>
      <c r="M71" s="2">
        <v>0</v>
      </c>
      <c r="N71" s="2">
        <v>0</v>
      </c>
      <c r="O71" s="3">
        <v>4.4392688381791601</v>
      </c>
      <c r="P71" s="3">
        <v>0.88415165114877103</v>
      </c>
      <c r="Q71" s="3">
        <v>1.8287238279964699</v>
      </c>
      <c r="R71" s="1">
        <v>10000</v>
      </c>
      <c r="S71" s="1">
        <v>4.1497537706639796E-3</v>
      </c>
    </row>
    <row r="72" spans="1:19" x14ac:dyDescent="0.25">
      <c r="A72" s="1">
        <v>4220</v>
      </c>
      <c r="B72" s="1" t="str">
        <f>"PSAT1"</f>
        <v>PSAT1</v>
      </c>
      <c r="C72" s="1" t="s">
        <v>300</v>
      </c>
      <c r="D72" s="1">
        <v>40.421999999999997</v>
      </c>
      <c r="E72" s="1">
        <v>49.2</v>
      </c>
      <c r="F72" s="1">
        <v>0</v>
      </c>
      <c r="G72" s="1">
        <v>0</v>
      </c>
      <c r="H72" s="1">
        <v>0</v>
      </c>
      <c r="I72" s="1">
        <v>22</v>
      </c>
      <c r="J72" s="1">
        <v>0</v>
      </c>
      <c r="K72" s="1">
        <v>1</v>
      </c>
      <c r="L72" s="2">
        <v>0</v>
      </c>
      <c r="M72" s="2">
        <v>0</v>
      </c>
      <c r="N72" s="2">
        <v>0</v>
      </c>
      <c r="O72" s="3">
        <v>19.532782887988301</v>
      </c>
      <c r="P72" s="3">
        <v>0</v>
      </c>
      <c r="Q72" s="3">
        <v>0.91436191399823397</v>
      </c>
      <c r="R72" s="1">
        <v>10000</v>
      </c>
      <c r="S72" s="1">
        <v>4.3768459425865503E-3</v>
      </c>
    </row>
    <row r="73" spans="1:19" x14ac:dyDescent="0.25">
      <c r="A73" s="1">
        <v>2003</v>
      </c>
      <c r="B73" s="1" t="str">
        <f>"RPL13A"</f>
        <v>RPL13A</v>
      </c>
      <c r="C73" s="1" t="s">
        <v>378</v>
      </c>
      <c r="D73" s="1">
        <v>23.577000000000002</v>
      </c>
      <c r="E73" s="1">
        <v>25.1</v>
      </c>
      <c r="F73" s="1">
        <v>0</v>
      </c>
      <c r="G73" s="1">
        <v>0</v>
      </c>
      <c r="H73" s="1">
        <v>0</v>
      </c>
      <c r="I73" s="1">
        <v>2</v>
      </c>
      <c r="J73" s="1">
        <v>2</v>
      </c>
      <c r="K73" s="1">
        <v>3</v>
      </c>
      <c r="L73" s="2">
        <v>0</v>
      </c>
      <c r="M73" s="2">
        <v>0</v>
      </c>
      <c r="N73" s="2">
        <v>0</v>
      </c>
      <c r="O73" s="3">
        <v>1.77570753527166</v>
      </c>
      <c r="P73" s="3">
        <v>1.7683033022975401</v>
      </c>
      <c r="Q73" s="3">
        <v>2.7430857419947001</v>
      </c>
      <c r="R73" s="1">
        <v>10000</v>
      </c>
      <c r="S73" s="1">
        <v>4.8746051769692602E-3</v>
      </c>
    </row>
    <row r="74" spans="1:19" x14ac:dyDescent="0.25">
      <c r="A74" s="1">
        <v>850</v>
      </c>
      <c r="B74" s="1" t="str">
        <f>"KRBA2"</f>
        <v>KRBA2</v>
      </c>
      <c r="C74" s="1" t="s">
        <v>382</v>
      </c>
      <c r="D74" s="1">
        <v>12.692</v>
      </c>
      <c r="E74" s="1">
        <v>45.8</v>
      </c>
      <c r="F74" s="1">
        <v>0</v>
      </c>
      <c r="G74" s="1">
        <v>0</v>
      </c>
      <c r="H74" s="1">
        <v>0</v>
      </c>
      <c r="I74" s="1">
        <v>2</v>
      </c>
      <c r="J74" s="1">
        <v>2</v>
      </c>
      <c r="K74" s="1">
        <v>3</v>
      </c>
      <c r="L74" s="2">
        <v>0</v>
      </c>
      <c r="M74" s="2">
        <v>0</v>
      </c>
      <c r="N74" s="2">
        <v>0</v>
      </c>
      <c r="O74" s="3">
        <v>1.77570753527166</v>
      </c>
      <c r="P74" s="3">
        <v>1.7683033022975401</v>
      </c>
      <c r="Q74" s="3">
        <v>2.7430857419947001</v>
      </c>
      <c r="R74" s="1">
        <v>10000</v>
      </c>
      <c r="S74" s="1">
        <v>4.8746051769692602E-3</v>
      </c>
    </row>
    <row r="75" spans="1:19" x14ac:dyDescent="0.25">
      <c r="A75" s="1">
        <v>900</v>
      </c>
      <c r="B75" s="1" t="str">
        <f>"KIF2A"</f>
        <v>KIF2A</v>
      </c>
      <c r="C75" s="1" t="s">
        <v>396</v>
      </c>
      <c r="D75" s="1">
        <v>75.042000000000002</v>
      </c>
      <c r="E75" s="1">
        <v>42.6</v>
      </c>
      <c r="F75" s="1">
        <v>0</v>
      </c>
      <c r="G75" s="1">
        <v>0</v>
      </c>
      <c r="H75" s="1">
        <v>0</v>
      </c>
      <c r="I75" s="1">
        <v>2</v>
      </c>
      <c r="J75" s="1">
        <v>2</v>
      </c>
      <c r="K75" s="1">
        <v>3</v>
      </c>
      <c r="L75" s="2">
        <v>0</v>
      </c>
      <c r="M75" s="2">
        <v>0</v>
      </c>
      <c r="N75" s="2">
        <v>0</v>
      </c>
      <c r="O75" s="3">
        <v>1.77570753527166</v>
      </c>
      <c r="P75" s="3">
        <v>1.7683033022975401</v>
      </c>
      <c r="Q75" s="3">
        <v>2.7430857419947001</v>
      </c>
      <c r="R75" s="1">
        <v>10000</v>
      </c>
      <c r="S75" s="1">
        <v>4.8746051769692602E-3</v>
      </c>
    </row>
    <row r="76" spans="1:19" x14ac:dyDescent="0.25">
      <c r="A76" s="1">
        <v>2879</v>
      </c>
      <c r="B76" s="1" t="str">
        <f>"TMEM41B"</f>
        <v>TMEM41B</v>
      </c>
      <c r="C76" s="1" t="s">
        <v>368</v>
      </c>
      <c r="D76" s="1">
        <v>32.512999999999998</v>
      </c>
      <c r="E76" s="1">
        <v>16.8</v>
      </c>
      <c r="F76" s="1">
        <v>0</v>
      </c>
      <c r="G76" s="1">
        <v>0</v>
      </c>
      <c r="H76" s="1">
        <v>0</v>
      </c>
      <c r="I76" s="1">
        <v>3</v>
      </c>
      <c r="J76" s="1">
        <v>2</v>
      </c>
      <c r="K76" s="1">
        <v>2</v>
      </c>
      <c r="L76" s="2">
        <v>0</v>
      </c>
      <c r="M76" s="2">
        <v>0</v>
      </c>
      <c r="N76" s="2">
        <v>0</v>
      </c>
      <c r="O76" s="3">
        <v>2.6635613029074898</v>
      </c>
      <c r="P76" s="3">
        <v>1.7683033022975401</v>
      </c>
      <c r="Q76" s="3">
        <v>1.8287238279964699</v>
      </c>
      <c r="R76" s="1">
        <v>10000</v>
      </c>
      <c r="S76" s="1">
        <v>4.9177877841139403E-3</v>
      </c>
    </row>
    <row r="77" spans="1:19" x14ac:dyDescent="0.25">
      <c r="A77" s="1">
        <v>1390</v>
      </c>
      <c r="B77" s="1" t="str">
        <f>"ITGB2"</f>
        <v>ITGB2</v>
      </c>
      <c r="C77" s="1" t="s">
        <v>213</v>
      </c>
      <c r="D77" s="1">
        <v>84.781000000000006</v>
      </c>
      <c r="E77" s="1">
        <v>28.9</v>
      </c>
      <c r="F77" s="1">
        <v>0</v>
      </c>
      <c r="G77" s="1">
        <v>0</v>
      </c>
      <c r="H77" s="1">
        <v>0</v>
      </c>
      <c r="I77" s="1">
        <v>0</v>
      </c>
      <c r="J77" s="1">
        <v>9</v>
      </c>
      <c r="K77" s="1">
        <v>4</v>
      </c>
      <c r="L77" s="2">
        <v>0</v>
      </c>
      <c r="M77" s="2">
        <v>0</v>
      </c>
      <c r="N77" s="2">
        <v>0</v>
      </c>
      <c r="O77" s="3">
        <v>0</v>
      </c>
      <c r="P77" s="3">
        <v>7.9573648603389397</v>
      </c>
      <c r="Q77" s="3">
        <v>3.6574476559929301</v>
      </c>
      <c r="R77" s="1">
        <v>10000</v>
      </c>
      <c r="S77" s="1">
        <v>5.2387020305682298E-3</v>
      </c>
    </row>
    <row r="78" spans="1:19" x14ac:dyDescent="0.25">
      <c r="A78" s="1">
        <v>410</v>
      </c>
      <c r="B78" s="1" t="str">
        <f>"CD44"</f>
        <v>CD44</v>
      </c>
      <c r="C78" s="1" t="s">
        <v>346</v>
      </c>
      <c r="D78" s="1">
        <v>22.683</v>
      </c>
      <c r="E78" s="1">
        <v>29.6</v>
      </c>
      <c r="F78" s="1">
        <v>0</v>
      </c>
      <c r="G78" s="1">
        <v>0</v>
      </c>
      <c r="H78" s="1">
        <v>0</v>
      </c>
      <c r="I78" s="1">
        <v>3</v>
      </c>
      <c r="J78" s="1">
        <v>1</v>
      </c>
      <c r="K78" s="1">
        <v>3</v>
      </c>
      <c r="L78" s="2">
        <v>0</v>
      </c>
      <c r="M78" s="2">
        <v>0</v>
      </c>
      <c r="N78" s="2">
        <v>0</v>
      </c>
      <c r="O78" s="3">
        <v>2.6635613029074898</v>
      </c>
      <c r="P78" s="3">
        <v>0.88415165114877103</v>
      </c>
      <c r="Q78" s="3">
        <v>2.7430857419947001</v>
      </c>
      <c r="R78" s="1">
        <v>10000</v>
      </c>
      <c r="S78" s="1">
        <v>5.4201640714976497E-3</v>
      </c>
    </row>
    <row r="79" spans="1:19" x14ac:dyDescent="0.25">
      <c r="A79" s="1">
        <v>484</v>
      </c>
      <c r="B79" s="1" t="str">
        <f>"SMC4"</f>
        <v>SMC4</v>
      </c>
      <c r="C79" s="1" t="s">
        <v>409</v>
      </c>
      <c r="D79" s="1">
        <v>140.28</v>
      </c>
      <c r="E79" s="1">
        <v>4.5</v>
      </c>
      <c r="F79" s="1">
        <v>0</v>
      </c>
      <c r="G79" s="1">
        <v>0</v>
      </c>
      <c r="H79" s="1">
        <v>0</v>
      </c>
      <c r="I79" s="1">
        <v>3</v>
      </c>
      <c r="J79" s="1">
        <v>1</v>
      </c>
      <c r="K79" s="1">
        <v>3</v>
      </c>
      <c r="L79" s="2">
        <v>0</v>
      </c>
      <c r="M79" s="2">
        <v>0</v>
      </c>
      <c r="N79" s="2">
        <v>0</v>
      </c>
      <c r="O79" s="3">
        <v>2.6635613029074898</v>
      </c>
      <c r="P79" s="3">
        <v>0.88415165114877103</v>
      </c>
      <c r="Q79" s="3">
        <v>2.7430857419947001</v>
      </c>
      <c r="R79" s="1">
        <v>10000</v>
      </c>
      <c r="S79" s="1">
        <v>5.4201640721620401E-3</v>
      </c>
    </row>
    <row r="80" spans="1:19" x14ac:dyDescent="0.25">
      <c r="A80" s="1">
        <v>3181</v>
      </c>
      <c r="B80" s="1" t="str">
        <f>"PARP9"</f>
        <v>PARP9</v>
      </c>
      <c r="C80" s="1" t="s">
        <v>360</v>
      </c>
      <c r="D80" s="1">
        <v>80.290000000000006</v>
      </c>
      <c r="E80" s="1">
        <v>13.8</v>
      </c>
      <c r="F80" s="1">
        <v>0</v>
      </c>
      <c r="G80" s="1">
        <v>0</v>
      </c>
      <c r="H80" s="1">
        <v>0</v>
      </c>
      <c r="I80" s="1">
        <v>6</v>
      </c>
      <c r="J80" s="1">
        <v>1</v>
      </c>
      <c r="K80" s="1">
        <v>1</v>
      </c>
      <c r="L80" s="2">
        <v>0</v>
      </c>
      <c r="M80" s="2">
        <v>0</v>
      </c>
      <c r="N80" s="2">
        <v>0</v>
      </c>
      <c r="O80" s="3">
        <v>5.3271226058149903</v>
      </c>
      <c r="P80" s="3">
        <v>0.88415165114877103</v>
      </c>
      <c r="Q80" s="3">
        <v>0.91436191399823397</v>
      </c>
      <c r="R80" s="1">
        <v>10000</v>
      </c>
      <c r="S80" s="1">
        <v>5.4382090195527304E-3</v>
      </c>
    </row>
    <row r="81" spans="1:19" x14ac:dyDescent="0.25">
      <c r="A81" s="1">
        <v>2064</v>
      </c>
      <c r="B81" s="1" t="str">
        <f>"GNPDA1"</f>
        <v>GNPDA1</v>
      </c>
      <c r="C81" s="1" t="s">
        <v>379</v>
      </c>
      <c r="D81" s="1">
        <v>32.667999999999999</v>
      </c>
      <c r="E81" s="1">
        <v>57.8</v>
      </c>
      <c r="F81" s="1">
        <v>0</v>
      </c>
      <c r="G81" s="1">
        <v>0</v>
      </c>
      <c r="H81" s="1">
        <v>0</v>
      </c>
      <c r="I81" s="1">
        <v>6</v>
      </c>
      <c r="J81" s="1">
        <v>1</v>
      </c>
      <c r="K81" s="1">
        <v>1</v>
      </c>
      <c r="L81" s="2">
        <v>0</v>
      </c>
      <c r="M81" s="2">
        <v>0</v>
      </c>
      <c r="N81" s="2">
        <v>0</v>
      </c>
      <c r="O81" s="3">
        <v>5.3271226058149903</v>
      </c>
      <c r="P81" s="3">
        <v>0.88415165114877103</v>
      </c>
      <c r="Q81" s="3">
        <v>0.91436191399823397</v>
      </c>
      <c r="R81" s="1">
        <v>10000</v>
      </c>
      <c r="S81" s="1">
        <v>5.4382090195527304E-3</v>
      </c>
    </row>
    <row r="82" spans="1:19" x14ac:dyDescent="0.25">
      <c r="A82" s="1">
        <v>3639</v>
      </c>
      <c r="B82" s="1" t="str">
        <f>"UBAC1"</f>
        <v>UBAC1</v>
      </c>
      <c r="C82" s="1" t="s">
        <v>371</v>
      </c>
      <c r="D82" s="1">
        <v>45.338000000000001</v>
      </c>
      <c r="E82" s="1">
        <v>31.4</v>
      </c>
      <c r="F82" s="1">
        <v>0</v>
      </c>
      <c r="G82" s="1">
        <v>0</v>
      </c>
      <c r="H82" s="1">
        <v>0</v>
      </c>
      <c r="I82" s="1">
        <v>3</v>
      </c>
      <c r="J82" s="1">
        <v>0</v>
      </c>
      <c r="K82" s="1">
        <v>11</v>
      </c>
      <c r="L82" s="2">
        <v>0</v>
      </c>
      <c r="M82" s="2">
        <v>0</v>
      </c>
      <c r="N82" s="2">
        <v>0</v>
      </c>
      <c r="O82" s="3">
        <v>2.6635613029074898</v>
      </c>
      <c r="P82" s="3">
        <v>0</v>
      </c>
      <c r="Q82" s="3">
        <v>10.057981053980599</v>
      </c>
      <c r="R82" s="1">
        <v>10000</v>
      </c>
      <c r="S82" s="1">
        <v>5.4479351534890202E-3</v>
      </c>
    </row>
    <row r="83" spans="1:19" x14ac:dyDescent="0.25">
      <c r="A83" s="1">
        <v>1622</v>
      </c>
      <c r="B83" s="1" t="str">
        <f>"MMP9"</f>
        <v>MMP9</v>
      </c>
      <c r="C83" s="1" t="s">
        <v>197</v>
      </c>
      <c r="D83" s="1">
        <v>78.456999999999994</v>
      </c>
      <c r="E83" s="1">
        <v>34.200000000000003</v>
      </c>
      <c r="F83" s="1">
        <v>0</v>
      </c>
      <c r="G83" s="1">
        <v>0</v>
      </c>
      <c r="H83" s="1">
        <v>0</v>
      </c>
      <c r="I83" s="1">
        <v>0</v>
      </c>
      <c r="J83" s="1">
        <v>14</v>
      </c>
      <c r="K83" s="1">
        <v>2</v>
      </c>
      <c r="L83" s="2">
        <v>0</v>
      </c>
      <c r="M83" s="2">
        <v>0</v>
      </c>
      <c r="N83" s="2">
        <v>0</v>
      </c>
      <c r="O83" s="3">
        <v>0</v>
      </c>
      <c r="P83" s="3">
        <v>12.378123116082801</v>
      </c>
      <c r="Q83" s="3">
        <v>1.8287238279964699</v>
      </c>
      <c r="R83" s="1">
        <v>10000</v>
      </c>
      <c r="S83" s="1">
        <v>5.5400504914657998E-3</v>
      </c>
    </row>
    <row r="84" spans="1:19" x14ac:dyDescent="0.25">
      <c r="A84" s="1">
        <v>1016</v>
      </c>
      <c r="B84" s="1" t="str">
        <f>"DHX15"</f>
        <v>DHX15</v>
      </c>
      <c r="C84" s="1" t="s">
        <v>347</v>
      </c>
      <c r="D84" s="1">
        <v>90.932000000000002</v>
      </c>
      <c r="E84" s="1">
        <v>12.2</v>
      </c>
      <c r="F84" s="1">
        <v>0</v>
      </c>
      <c r="G84" s="1">
        <v>0</v>
      </c>
      <c r="H84" s="1">
        <v>0</v>
      </c>
      <c r="I84" s="1">
        <v>1</v>
      </c>
      <c r="J84" s="1">
        <v>2</v>
      </c>
      <c r="K84" s="1">
        <v>4</v>
      </c>
      <c r="L84" s="2">
        <v>0</v>
      </c>
      <c r="M84" s="2">
        <v>0</v>
      </c>
      <c r="N84" s="2">
        <v>0</v>
      </c>
      <c r="O84" s="3">
        <v>0.88785376763583201</v>
      </c>
      <c r="P84" s="3">
        <v>1.7683033022975401</v>
      </c>
      <c r="Q84" s="3">
        <v>3.6574476559929301</v>
      </c>
      <c r="R84" s="1">
        <v>10000</v>
      </c>
      <c r="S84" s="1">
        <v>5.7329834844299802E-3</v>
      </c>
    </row>
    <row r="85" spans="1:19" x14ac:dyDescent="0.25">
      <c r="A85" s="1">
        <v>552</v>
      </c>
      <c r="B85" s="1" t="str">
        <f>"EXOC6"</f>
        <v>EXOC6</v>
      </c>
      <c r="C85" s="1" t="s">
        <v>403</v>
      </c>
      <c r="D85" s="1">
        <v>93.406000000000006</v>
      </c>
      <c r="E85" s="1">
        <v>11</v>
      </c>
      <c r="F85" s="1">
        <v>0</v>
      </c>
      <c r="G85" s="1">
        <v>0</v>
      </c>
      <c r="H85" s="1">
        <v>0</v>
      </c>
      <c r="I85" s="1">
        <v>4</v>
      </c>
      <c r="J85" s="1">
        <v>2</v>
      </c>
      <c r="K85" s="1">
        <v>1</v>
      </c>
      <c r="L85" s="2">
        <v>0</v>
      </c>
      <c r="M85" s="2">
        <v>0</v>
      </c>
      <c r="N85" s="2">
        <v>0</v>
      </c>
      <c r="O85" s="3">
        <v>3.5514150705433298</v>
      </c>
      <c r="P85" s="3">
        <v>1.7683033022975401</v>
      </c>
      <c r="Q85" s="3">
        <v>0.91436191399823397</v>
      </c>
      <c r="R85" s="1">
        <v>10000</v>
      </c>
      <c r="S85" s="1">
        <v>5.8928917322893896E-3</v>
      </c>
    </row>
    <row r="86" spans="1:19" x14ac:dyDescent="0.25">
      <c r="A86" s="1">
        <v>1819</v>
      </c>
      <c r="B86" s="1" t="str">
        <f>"HMGB2"</f>
        <v>HMGB2</v>
      </c>
      <c r="C86" s="1" t="s">
        <v>205</v>
      </c>
      <c r="D86" s="1">
        <v>24.033000000000001</v>
      </c>
      <c r="E86" s="1">
        <v>45.9</v>
      </c>
      <c r="F86" s="1">
        <v>0</v>
      </c>
      <c r="G86" s="1">
        <v>0</v>
      </c>
      <c r="H86" s="1">
        <v>0</v>
      </c>
      <c r="I86" s="1">
        <v>0</v>
      </c>
      <c r="J86" s="1">
        <v>4</v>
      </c>
      <c r="K86" s="1">
        <v>8</v>
      </c>
      <c r="L86" s="2">
        <v>0</v>
      </c>
      <c r="M86" s="2">
        <v>0</v>
      </c>
      <c r="N86" s="2">
        <v>0</v>
      </c>
      <c r="O86" s="3">
        <v>0</v>
      </c>
      <c r="P86" s="3">
        <v>3.5366066045950801</v>
      </c>
      <c r="Q86" s="3">
        <v>7.31489531198587</v>
      </c>
      <c r="R86" s="1">
        <v>10000</v>
      </c>
      <c r="S86" s="1">
        <v>6.29999404286463E-3</v>
      </c>
    </row>
    <row r="87" spans="1:19" x14ac:dyDescent="0.25">
      <c r="A87" s="1">
        <v>2543</v>
      </c>
      <c r="B87" s="1" t="str">
        <f>"AHNAK"</f>
        <v>AHNAK</v>
      </c>
      <c r="C87" s="1" t="s">
        <v>207</v>
      </c>
      <c r="D87" s="1">
        <v>629.09</v>
      </c>
      <c r="E87" s="1">
        <v>16.399999999999999</v>
      </c>
      <c r="F87" s="1">
        <v>0</v>
      </c>
      <c r="G87" s="1">
        <v>0</v>
      </c>
      <c r="H87" s="1">
        <v>0</v>
      </c>
      <c r="I87" s="1">
        <v>0</v>
      </c>
      <c r="J87" s="1">
        <v>4</v>
      </c>
      <c r="K87" s="1">
        <v>8</v>
      </c>
      <c r="L87" s="2">
        <v>0</v>
      </c>
      <c r="M87" s="2">
        <v>0</v>
      </c>
      <c r="N87" s="2">
        <v>0</v>
      </c>
      <c r="O87" s="3">
        <v>0</v>
      </c>
      <c r="P87" s="3">
        <v>3.5366066045950801</v>
      </c>
      <c r="Q87" s="3">
        <v>7.31489531198587</v>
      </c>
      <c r="R87" s="1">
        <v>10000</v>
      </c>
      <c r="S87" s="1">
        <v>6.29999404286463E-3</v>
      </c>
    </row>
    <row r="88" spans="1:19" x14ac:dyDescent="0.25">
      <c r="A88" s="1">
        <v>1988</v>
      </c>
      <c r="B88" s="1" t="str">
        <f>"RBMX"</f>
        <v>RBMX</v>
      </c>
      <c r="C88" s="1" t="s">
        <v>267</v>
      </c>
      <c r="D88" s="1">
        <v>42.331000000000003</v>
      </c>
      <c r="E88" s="1">
        <v>24</v>
      </c>
      <c r="F88" s="1">
        <v>0</v>
      </c>
      <c r="G88" s="1">
        <v>0</v>
      </c>
      <c r="H88" s="1">
        <v>0</v>
      </c>
      <c r="I88" s="1">
        <v>0</v>
      </c>
      <c r="J88" s="1">
        <v>4</v>
      </c>
      <c r="K88" s="1">
        <v>8</v>
      </c>
      <c r="L88" s="2">
        <v>0</v>
      </c>
      <c r="M88" s="2">
        <v>0</v>
      </c>
      <c r="N88" s="2">
        <v>0</v>
      </c>
      <c r="O88" s="3">
        <v>0</v>
      </c>
      <c r="P88" s="3">
        <v>3.5366066045950801</v>
      </c>
      <c r="Q88" s="3">
        <v>7.31489531198587</v>
      </c>
      <c r="R88" s="1">
        <v>10000</v>
      </c>
      <c r="S88" s="1">
        <v>6.29999404286463E-3</v>
      </c>
    </row>
    <row r="89" spans="1:19" x14ac:dyDescent="0.25">
      <c r="A89" s="1">
        <v>3465</v>
      </c>
      <c r="B89" s="1" t="str">
        <f>"CMBL"</f>
        <v>CMBL</v>
      </c>
      <c r="C89" s="1" t="s">
        <v>363</v>
      </c>
      <c r="D89" s="1">
        <v>28.047999999999998</v>
      </c>
      <c r="E89" s="1">
        <v>29</v>
      </c>
      <c r="F89" s="1">
        <v>0</v>
      </c>
      <c r="G89" s="1">
        <v>0</v>
      </c>
      <c r="H89" s="1">
        <v>0</v>
      </c>
      <c r="I89" s="1">
        <v>6</v>
      </c>
      <c r="J89" s="1">
        <v>0</v>
      </c>
      <c r="K89" s="1">
        <v>5</v>
      </c>
      <c r="L89" s="2">
        <v>0</v>
      </c>
      <c r="M89" s="2">
        <v>0</v>
      </c>
      <c r="N89" s="2">
        <v>0</v>
      </c>
      <c r="O89" s="3">
        <v>5.3271226058149903</v>
      </c>
      <c r="P89" s="3">
        <v>0</v>
      </c>
      <c r="Q89" s="3">
        <v>4.5718095699911698</v>
      </c>
      <c r="R89" s="1">
        <v>10000</v>
      </c>
      <c r="S89" s="1">
        <v>7.4200069835533696E-3</v>
      </c>
    </row>
    <row r="90" spans="1:19" x14ac:dyDescent="0.25">
      <c r="A90" s="1">
        <v>3452</v>
      </c>
      <c r="B90" s="1" t="str">
        <f>"PYCR2"</f>
        <v>PYCR2</v>
      </c>
      <c r="C90" s="1" t="s">
        <v>389</v>
      </c>
      <c r="D90" s="1">
        <v>33.637</v>
      </c>
      <c r="E90" s="1">
        <v>34.1</v>
      </c>
      <c r="F90" s="1">
        <v>0</v>
      </c>
      <c r="G90" s="1">
        <v>0</v>
      </c>
      <c r="H90" s="1">
        <v>0</v>
      </c>
      <c r="I90" s="1">
        <v>7</v>
      </c>
      <c r="J90" s="1">
        <v>4</v>
      </c>
      <c r="K90" s="1">
        <v>0</v>
      </c>
      <c r="L90" s="2">
        <v>0</v>
      </c>
      <c r="M90" s="2">
        <v>0</v>
      </c>
      <c r="N90" s="2">
        <v>0</v>
      </c>
      <c r="O90" s="3">
        <v>6.2149763734508197</v>
      </c>
      <c r="P90" s="3">
        <v>3.5366066045950801</v>
      </c>
      <c r="Q90" s="3">
        <v>0</v>
      </c>
      <c r="R90" s="1">
        <v>10000</v>
      </c>
      <c r="S90" s="1">
        <v>8.1360321736347798E-3</v>
      </c>
    </row>
    <row r="91" spans="1:19" x14ac:dyDescent="0.25">
      <c r="A91" s="1">
        <v>2716</v>
      </c>
      <c r="B91" s="1" t="str">
        <f>"NUMA1"</f>
        <v>NUMA1</v>
      </c>
      <c r="C91" s="1" t="s">
        <v>247</v>
      </c>
      <c r="D91" s="1">
        <v>200.09</v>
      </c>
      <c r="E91" s="1">
        <v>12.5</v>
      </c>
      <c r="F91" s="1">
        <v>0</v>
      </c>
      <c r="G91" s="1">
        <v>0</v>
      </c>
      <c r="H91" s="1">
        <v>0</v>
      </c>
      <c r="I91" s="1">
        <v>0</v>
      </c>
      <c r="J91" s="1">
        <v>2</v>
      </c>
      <c r="K91" s="1">
        <v>11</v>
      </c>
      <c r="L91" s="2">
        <v>0</v>
      </c>
      <c r="M91" s="2">
        <v>0</v>
      </c>
      <c r="N91" s="2">
        <v>0</v>
      </c>
      <c r="O91" s="3">
        <v>0</v>
      </c>
      <c r="P91" s="3">
        <v>1.7683033022975401</v>
      </c>
      <c r="Q91" s="3">
        <v>10.057981053980599</v>
      </c>
      <c r="R91" s="1">
        <v>10000</v>
      </c>
      <c r="S91" s="1">
        <v>8.2654321188639392E-3</v>
      </c>
    </row>
    <row r="92" spans="1:19" x14ac:dyDescent="0.25">
      <c r="A92" s="1">
        <v>2429</v>
      </c>
      <c r="B92" s="1" t="str">
        <f>"BASP1"</f>
        <v>BASP1</v>
      </c>
      <c r="C92" s="1" t="s">
        <v>398</v>
      </c>
      <c r="D92" s="1">
        <v>17.664000000000001</v>
      </c>
      <c r="E92" s="1">
        <v>20.2</v>
      </c>
      <c r="F92" s="1">
        <v>0</v>
      </c>
      <c r="G92" s="1">
        <v>0</v>
      </c>
      <c r="H92" s="1">
        <v>0</v>
      </c>
      <c r="I92" s="1">
        <v>1</v>
      </c>
      <c r="J92" s="1">
        <v>2</v>
      </c>
      <c r="K92" s="1">
        <v>3</v>
      </c>
      <c r="L92" s="2">
        <v>0</v>
      </c>
      <c r="M92" s="2">
        <v>0</v>
      </c>
      <c r="N92" s="2">
        <v>0</v>
      </c>
      <c r="O92" s="3">
        <v>0.88785376763583201</v>
      </c>
      <c r="P92" s="3">
        <v>1.7683033022975401</v>
      </c>
      <c r="Q92" s="3">
        <v>2.7430857419947001</v>
      </c>
      <c r="R92" s="1">
        <v>10000</v>
      </c>
      <c r="S92" s="1">
        <v>8.6032508122359692E-3</v>
      </c>
    </row>
    <row r="93" spans="1:19" x14ac:dyDescent="0.25">
      <c r="A93" s="1">
        <v>2924</v>
      </c>
      <c r="B93" s="1" t="str">
        <f>"MPP7"</f>
        <v>MPP7</v>
      </c>
      <c r="C93" s="1" t="s">
        <v>423</v>
      </c>
      <c r="D93" s="1">
        <v>65.522999999999996</v>
      </c>
      <c r="E93" s="1">
        <v>12.8</v>
      </c>
      <c r="F93" s="1">
        <v>0</v>
      </c>
      <c r="G93" s="1">
        <v>0</v>
      </c>
      <c r="H93" s="1">
        <v>0</v>
      </c>
      <c r="I93" s="1">
        <v>1</v>
      </c>
      <c r="J93" s="1">
        <v>2</v>
      </c>
      <c r="K93" s="1">
        <v>3</v>
      </c>
      <c r="L93" s="2">
        <v>0</v>
      </c>
      <c r="M93" s="2">
        <v>0</v>
      </c>
      <c r="N93" s="2">
        <v>0</v>
      </c>
      <c r="O93" s="3">
        <v>0.88785376763583201</v>
      </c>
      <c r="P93" s="3">
        <v>1.7683033022975401</v>
      </c>
      <c r="Q93" s="3">
        <v>2.7430857419947001</v>
      </c>
      <c r="R93" s="1">
        <v>10000</v>
      </c>
      <c r="S93" s="1">
        <v>8.6032508122359692E-3</v>
      </c>
    </row>
    <row r="94" spans="1:19" x14ac:dyDescent="0.25">
      <c r="A94" s="1">
        <v>1206</v>
      </c>
      <c r="B94" s="1" t="str">
        <f>"SMC2"</f>
        <v>SMC2</v>
      </c>
      <c r="C94" s="1" t="s">
        <v>421</v>
      </c>
      <c r="D94" s="1">
        <v>135.65</v>
      </c>
      <c r="E94" s="1">
        <v>4.8</v>
      </c>
      <c r="F94" s="1">
        <v>0</v>
      </c>
      <c r="G94" s="1">
        <v>0</v>
      </c>
      <c r="H94" s="1">
        <v>0</v>
      </c>
      <c r="I94" s="1">
        <v>2</v>
      </c>
      <c r="J94" s="1">
        <v>1</v>
      </c>
      <c r="K94" s="1">
        <v>3</v>
      </c>
      <c r="L94" s="2">
        <v>0</v>
      </c>
      <c r="M94" s="2">
        <v>0</v>
      </c>
      <c r="N94" s="2">
        <v>0</v>
      </c>
      <c r="O94" s="3">
        <v>1.77570753527166</v>
      </c>
      <c r="P94" s="3">
        <v>0.88415165114877103</v>
      </c>
      <c r="Q94" s="3">
        <v>2.7430857419947001</v>
      </c>
      <c r="R94" s="1">
        <v>10000</v>
      </c>
      <c r="S94" s="1">
        <v>8.6577723048378193E-3</v>
      </c>
    </row>
    <row r="95" spans="1:19" x14ac:dyDescent="0.25">
      <c r="A95" s="1">
        <v>409</v>
      </c>
      <c r="B95" s="1" t="str">
        <f>"RPL14"</f>
        <v>RPL14</v>
      </c>
      <c r="C95" s="1" t="s">
        <v>375</v>
      </c>
      <c r="D95" s="1">
        <v>14.558</v>
      </c>
      <c r="E95" s="1">
        <v>34.700000000000003</v>
      </c>
      <c r="F95" s="1">
        <v>0</v>
      </c>
      <c r="G95" s="1">
        <v>0</v>
      </c>
      <c r="H95" s="1">
        <v>0</v>
      </c>
      <c r="I95" s="1">
        <v>3</v>
      </c>
      <c r="J95" s="1">
        <v>1</v>
      </c>
      <c r="K95" s="1">
        <v>2</v>
      </c>
      <c r="L95" s="2">
        <v>0</v>
      </c>
      <c r="M95" s="2">
        <v>0</v>
      </c>
      <c r="N95" s="2">
        <v>0</v>
      </c>
      <c r="O95" s="3">
        <v>2.6635613029074898</v>
      </c>
      <c r="P95" s="3">
        <v>0.88415165114877103</v>
      </c>
      <c r="Q95" s="3">
        <v>1.8287238279964699</v>
      </c>
      <c r="R95" s="1">
        <v>10000</v>
      </c>
      <c r="S95" s="1">
        <v>8.7354062110953107E-3</v>
      </c>
    </row>
    <row r="96" spans="1:19" x14ac:dyDescent="0.25">
      <c r="A96" s="1">
        <v>2991</v>
      </c>
      <c r="B96" s="1" t="str">
        <f>"ELP2"</f>
        <v>ELP2</v>
      </c>
      <c r="C96" s="1" t="s">
        <v>424</v>
      </c>
      <c r="D96" s="1">
        <v>78.575999999999993</v>
      </c>
      <c r="E96" s="1">
        <v>7.4</v>
      </c>
      <c r="F96" s="1">
        <v>0</v>
      </c>
      <c r="G96" s="1">
        <v>0</v>
      </c>
      <c r="H96" s="1">
        <v>0</v>
      </c>
      <c r="I96" s="1">
        <v>3</v>
      </c>
      <c r="J96" s="1">
        <v>1</v>
      </c>
      <c r="K96" s="1">
        <v>2</v>
      </c>
      <c r="L96" s="2">
        <v>0</v>
      </c>
      <c r="M96" s="2">
        <v>0</v>
      </c>
      <c r="N96" s="2">
        <v>0</v>
      </c>
      <c r="O96" s="3">
        <v>2.6635613029074898</v>
      </c>
      <c r="P96" s="3">
        <v>0.88415165114877103</v>
      </c>
      <c r="Q96" s="3">
        <v>1.8287238279964699</v>
      </c>
      <c r="R96" s="1">
        <v>10000</v>
      </c>
      <c r="S96" s="1">
        <v>8.7354062110953107E-3</v>
      </c>
    </row>
    <row r="97" spans="1:19" x14ac:dyDescent="0.25">
      <c r="A97" s="1">
        <v>111</v>
      </c>
      <c r="B97" s="1" t="str">
        <f>"SLC12A6"</f>
        <v>SLC12A6</v>
      </c>
      <c r="C97" s="1" t="s">
        <v>406</v>
      </c>
      <c r="D97" s="1">
        <v>103.82</v>
      </c>
      <c r="E97" s="1">
        <v>3.1</v>
      </c>
      <c r="F97" s="1">
        <v>0</v>
      </c>
      <c r="G97" s="1">
        <v>0</v>
      </c>
      <c r="H97" s="1">
        <v>0</v>
      </c>
      <c r="I97" s="1">
        <v>3</v>
      </c>
      <c r="J97" s="1">
        <v>2</v>
      </c>
      <c r="K97" s="1">
        <v>1</v>
      </c>
      <c r="L97" s="2">
        <v>0</v>
      </c>
      <c r="M97" s="2">
        <v>0</v>
      </c>
      <c r="N97" s="2">
        <v>0</v>
      </c>
      <c r="O97" s="3">
        <v>2.6635613029074898</v>
      </c>
      <c r="P97" s="3">
        <v>1.7683033022975401</v>
      </c>
      <c r="Q97" s="3">
        <v>0.91436191399823397</v>
      </c>
      <c r="R97" s="1">
        <v>10000</v>
      </c>
      <c r="S97" s="1">
        <v>8.7838282410895707E-3</v>
      </c>
    </row>
    <row r="98" spans="1:19" x14ac:dyDescent="0.25">
      <c r="A98" s="1">
        <v>93</v>
      </c>
      <c r="B98" s="1" t="str">
        <f>"PABPC4"</f>
        <v>PABPC4</v>
      </c>
      <c r="C98" s="1" t="s">
        <v>417</v>
      </c>
      <c r="D98" s="1">
        <v>67.97</v>
      </c>
      <c r="E98" s="1">
        <v>17.100000000000001</v>
      </c>
      <c r="F98" s="1">
        <v>0</v>
      </c>
      <c r="G98" s="1">
        <v>0</v>
      </c>
      <c r="H98" s="1">
        <v>0</v>
      </c>
      <c r="I98" s="1">
        <v>3</v>
      </c>
      <c r="J98" s="1">
        <v>2</v>
      </c>
      <c r="K98" s="1">
        <v>1</v>
      </c>
      <c r="L98" s="2">
        <v>0</v>
      </c>
      <c r="M98" s="2">
        <v>0</v>
      </c>
      <c r="N98" s="2">
        <v>0</v>
      </c>
      <c r="O98" s="3">
        <v>2.6635613029074898</v>
      </c>
      <c r="P98" s="3">
        <v>1.7683033022975401</v>
      </c>
      <c r="Q98" s="3">
        <v>0.91436191399823397</v>
      </c>
      <c r="R98" s="1">
        <v>10000</v>
      </c>
      <c r="S98" s="1">
        <v>8.7838282410895707E-3</v>
      </c>
    </row>
    <row r="99" spans="1:19" x14ac:dyDescent="0.25">
      <c r="A99" s="1">
        <v>318</v>
      </c>
      <c r="B99" s="1" t="str">
        <f>"DDX17"</f>
        <v>DDX17</v>
      </c>
      <c r="C99" s="1" t="s">
        <v>259</v>
      </c>
      <c r="D99" s="1">
        <v>72.370999999999995</v>
      </c>
      <c r="E99" s="1">
        <v>29.1</v>
      </c>
      <c r="F99" s="1">
        <v>0</v>
      </c>
      <c r="G99" s="1">
        <v>0</v>
      </c>
      <c r="H99" s="1">
        <v>0</v>
      </c>
      <c r="I99" s="1">
        <v>0</v>
      </c>
      <c r="J99" s="1">
        <v>5</v>
      </c>
      <c r="K99" s="1">
        <v>5</v>
      </c>
      <c r="L99" s="2">
        <v>0</v>
      </c>
      <c r="M99" s="2">
        <v>0</v>
      </c>
      <c r="N99" s="2">
        <v>0</v>
      </c>
      <c r="O99" s="3">
        <v>0</v>
      </c>
      <c r="P99" s="3">
        <v>4.4207582557438503</v>
      </c>
      <c r="Q99" s="3">
        <v>4.5718095699911698</v>
      </c>
      <c r="R99" s="1">
        <v>10000</v>
      </c>
      <c r="S99" s="1">
        <v>9.4256101071034902E-3</v>
      </c>
    </row>
    <row r="100" spans="1:19" x14ac:dyDescent="0.25">
      <c r="A100" s="1">
        <v>1786</v>
      </c>
      <c r="B100" s="1" t="str">
        <f>"ATP2B4"</f>
        <v>ATP2B4</v>
      </c>
      <c r="C100" s="1" t="s">
        <v>341</v>
      </c>
      <c r="D100" s="1">
        <v>132.59</v>
      </c>
      <c r="E100" s="1">
        <v>12.9</v>
      </c>
      <c r="F100" s="1">
        <v>0</v>
      </c>
      <c r="G100" s="1">
        <v>0</v>
      </c>
      <c r="H100" s="1">
        <v>0</v>
      </c>
      <c r="I100" s="1">
        <v>4</v>
      </c>
      <c r="J100" s="1">
        <v>0</v>
      </c>
      <c r="K100" s="1">
        <v>6</v>
      </c>
      <c r="L100" s="2">
        <v>0</v>
      </c>
      <c r="M100" s="2">
        <v>0</v>
      </c>
      <c r="N100" s="2">
        <v>0</v>
      </c>
      <c r="O100" s="3">
        <v>3.5514150705433298</v>
      </c>
      <c r="P100" s="3">
        <v>0</v>
      </c>
      <c r="Q100" s="3">
        <v>5.4861714839894002</v>
      </c>
      <c r="R100" s="1">
        <v>10000</v>
      </c>
      <c r="S100" s="1">
        <v>9.9955138860888196E-3</v>
      </c>
    </row>
    <row r="101" spans="1:19" x14ac:dyDescent="0.25">
      <c r="A101" s="1">
        <v>2159</v>
      </c>
      <c r="B101" s="1" t="str">
        <f>"BCAM"</f>
        <v>BCAM</v>
      </c>
      <c r="C101" s="1" t="s">
        <v>384</v>
      </c>
      <c r="D101" s="1">
        <v>67.403999999999996</v>
      </c>
      <c r="E101" s="1">
        <v>32.299999999999997</v>
      </c>
      <c r="F101" s="1">
        <v>0</v>
      </c>
      <c r="G101" s="1">
        <v>0</v>
      </c>
      <c r="H101" s="1">
        <v>0</v>
      </c>
      <c r="I101" s="1">
        <v>10</v>
      </c>
      <c r="J101" s="1">
        <v>0</v>
      </c>
      <c r="K101" s="1">
        <v>2</v>
      </c>
      <c r="L101" s="2">
        <v>0</v>
      </c>
      <c r="M101" s="2">
        <v>0</v>
      </c>
      <c r="N101" s="2">
        <v>0</v>
      </c>
      <c r="O101" s="3">
        <v>8.8785376763583201</v>
      </c>
      <c r="P101" s="3">
        <v>0</v>
      </c>
      <c r="Q101" s="3">
        <v>1.8287238279964699</v>
      </c>
      <c r="R101" s="1">
        <v>10000</v>
      </c>
      <c r="S101" s="1">
        <v>1.00765741947881E-2</v>
      </c>
    </row>
    <row r="102" spans="1:19" x14ac:dyDescent="0.25">
      <c r="A102" s="1">
        <v>4153</v>
      </c>
      <c r="B102" s="1" t="str">
        <f>"THRAP3"</f>
        <v>THRAP3</v>
      </c>
      <c r="C102" s="1" t="s">
        <v>374</v>
      </c>
      <c r="D102" s="1">
        <v>108.66</v>
      </c>
      <c r="E102" s="1">
        <v>4.4000000000000004</v>
      </c>
      <c r="F102" s="1">
        <v>0</v>
      </c>
      <c r="G102" s="1">
        <v>0</v>
      </c>
      <c r="H102" s="1">
        <v>0</v>
      </c>
      <c r="I102" s="1">
        <v>1</v>
      </c>
      <c r="J102" s="1">
        <v>1</v>
      </c>
      <c r="K102" s="1">
        <v>4</v>
      </c>
      <c r="L102" s="2">
        <v>0</v>
      </c>
      <c r="M102" s="2">
        <v>0</v>
      </c>
      <c r="N102" s="2">
        <v>0</v>
      </c>
      <c r="O102" s="3">
        <v>0.88785376763583201</v>
      </c>
      <c r="P102" s="3">
        <v>0.88415165114877103</v>
      </c>
      <c r="Q102" s="3">
        <v>3.6574476559929301</v>
      </c>
      <c r="R102" s="1">
        <v>10000</v>
      </c>
      <c r="S102" s="1">
        <v>1.0203112840643999E-2</v>
      </c>
    </row>
    <row r="103" spans="1:19" x14ac:dyDescent="0.25">
      <c r="A103" s="1">
        <v>15</v>
      </c>
      <c r="B103" s="1" t="str">
        <f>"WDR91"</f>
        <v>WDR91</v>
      </c>
      <c r="C103" s="1" t="s">
        <v>365</v>
      </c>
      <c r="D103" s="1">
        <v>71.350999999999999</v>
      </c>
      <c r="E103" s="1">
        <v>12.1</v>
      </c>
      <c r="F103" s="1">
        <v>0</v>
      </c>
      <c r="G103" s="1">
        <v>0</v>
      </c>
      <c r="H103" s="1">
        <v>0</v>
      </c>
      <c r="I103" s="1">
        <v>4</v>
      </c>
      <c r="J103" s="1">
        <v>0</v>
      </c>
      <c r="K103" s="1">
        <v>5</v>
      </c>
      <c r="L103" s="2">
        <v>0</v>
      </c>
      <c r="M103" s="2">
        <v>0</v>
      </c>
      <c r="N103" s="2">
        <v>0</v>
      </c>
      <c r="O103" s="3">
        <v>3.5514150705433298</v>
      </c>
      <c r="P103" s="3">
        <v>0</v>
      </c>
      <c r="Q103" s="3">
        <v>4.5718095699911698</v>
      </c>
      <c r="R103" s="1">
        <v>10000</v>
      </c>
      <c r="S103" s="1">
        <v>1.29776760121749E-2</v>
      </c>
    </row>
    <row r="104" spans="1:19" x14ac:dyDescent="0.25">
      <c r="A104" s="1">
        <v>1090</v>
      </c>
      <c r="B104" s="1" t="str">
        <f>"JAK2"</f>
        <v>JAK2</v>
      </c>
      <c r="C104" s="1" t="s">
        <v>339</v>
      </c>
      <c r="D104" s="1">
        <v>130.66999999999999</v>
      </c>
      <c r="E104" s="1">
        <v>8.6999999999999993</v>
      </c>
      <c r="F104" s="1">
        <v>0</v>
      </c>
      <c r="G104" s="1">
        <v>0</v>
      </c>
      <c r="H104" s="1">
        <v>0</v>
      </c>
      <c r="I104" s="1">
        <v>4</v>
      </c>
      <c r="J104" s="1">
        <v>5</v>
      </c>
      <c r="K104" s="1">
        <v>0</v>
      </c>
      <c r="L104" s="2">
        <v>0</v>
      </c>
      <c r="M104" s="2">
        <v>0</v>
      </c>
      <c r="N104" s="2">
        <v>0</v>
      </c>
      <c r="O104" s="3">
        <v>3.5514150705433298</v>
      </c>
      <c r="P104" s="3">
        <v>4.4207582557438503</v>
      </c>
      <c r="Q104" s="3">
        <v>0</v>
      </c>
      <c r="R104" s="1">
        <v>10000</v>
      </c>
      <c r="S104" s="1">
        <v>1.32224796433429E-2</v>
      </c>
    </row>
    <row r="105" spans="1:19" x14ac:dyDescent="0.25">
      <c r="A105" s="1">
        <v>2315</v>
      </c>
      <c r="B105" s="1" t="str">
        <f>"PCBD1"</f>
        <v>PCBD1</v>
      </c>
      <c r="C105" s="1" t="s">
        <v>392</v>
      </c>
      <c r="D105" s="1">
        <v>11.999000000000001</v>
      </c>
      <c r="E105" s="1">
        <v>38.5</v>
      </c>
      <c r="F105" s="1">
        <v>0</v>
      </c>
      <c r="G105" s="1">
        <v>0</v>
      </c>
      <c r="H105" s="1">
        <v>0</v>
      </c>
      <c r="I105" s="1">
        <v>2</v>
      </c>
      <c r="J105" s="1">
        <v>1</v>
      </c>
      <c r="K105" s="1">
        <v>2</v>
      </c>
      <c r="L105" s="2">
        <v>0</v>
      </c>
      <c r="M105" s="2">
        <v>0</v>
      </c>
      <c r="N105" s="2">
        <v>0</v>
      </c>
      <c r="O105" s="3">
        <v>1.77570753527166</v>
      </c>
      <c r="P105" s="3">
        <v>0.88415165114877103</v>
      </c>
      <c r="Q105" s="3">
        <v>1.8287238279964699</v>
      </c>
      <c r="R105" s="1">
        <v>10000</v>
      </c>
      <c r="S105" s="1">
        <v>1.4028100829436001E-2</v>
      </c>
    </row>
    <row r="106" spans="1:19" x14ac:dyDescent="0.25">
      <c r="A106" s="1">
        <v>713</v>
      </c>
      <c r="B106" s="1" t="str">
        <f>"ATG4A"</f>
        <v>ATG4A</v>
      </c>
      <c r="C106" s="1" t="s">
        <v>419</v>
      </c>
      <c r="D106" s="1">
        <v>26.515000000000001</v>
      </c>
      <c r="E106" s="1">
        <v>24.7</v>
      </c>
      <c r="F106" s="1">
        <v>0</v>
      </c>
      <c r="G106" s="1">
        <v>0</v>
      </c>
      <c r="H106" s="1">
        <v>0</v>
      </c>
      <c r="I106" s="1">
        <v>2</v>
      </c>
      <c r="J106" s="1">
        <v>1</v>
      </c>
      <c r="K106" s="1">
        <v>2</v>
      </c>
      <c r="L106" s="2">
        <v>0</v>
      </c>
      <c r="M106" s="2">
        <v>0</v>
      </c>
      <c r="N106" s="2">
        <v>0</v>
      </c>
      <c r="O106" s="3">
        <v>1.77570753527166</v>
      </c>
      <c r="P106" s="3">
        <v>0.88415165114877103</v>
      </c>
      <c r="Q106" s="3">
        <v>1.8287238279964699</v>
      </c>
      <c r="R106" s="1">
        <v>10000</v>
      </c>
      <c r="S106" s="1">
        <v>1.4028100829436001E-2</v>
      </c>
    </row>
    <row r="107" spans="1:19" x14ac:dyDescent="0.25">
      <c r="A107" s="1">
        <v>2828</v>
      </c>
      <c r="B107" s="1" t="str">
        <f>"HNRNPUL2"</f>
        <v>HNRNPUL2</v>
      </c>
      <c r="C107" s="1" t="s">
        <v>272</v>
      </c>
      <c r="D107" s="1">
        <v>85.103999999999999</v>
      </c>
      <c r="E107" s="1">
        <v>23.2</v>
      </c>
      <c r="F107" s="1">
        <v>0</v>
      </c>
      <c r="G107" s="1">
        <v>0</v>
      </c>
      <c r="H107" s="1">
        <v>0</v>
      </c>
      <c r="I107" s="1">
        <v>1</v>
      </c>
      <c r="J107" s="1">
        <v>1</v>
      </c>
      <c r="K107" s="1">
        <v>3</v>
      </c>
      <c r="L107" s="2">
        <v>0</v>
      </c>
      <c r="M107" s="2">
        <v>0</v>
      </c>
      <c r="N107" s="2">
        <v>0</v>
      </c>
      <c r="O107" s="3">
        <v>0.88785376763583201</v>
      </c>
      <c r="P107" s="3">
        <v>0.88415165114877103</v>
      </c>
      <c r="Q107" s="3">
        <v>2.7430857419947001</v>
      </c>
      <c r="R107" s="1">
        <v>10000</v>
      </c>
      <c r="S107" s="1">
        <v>1.54001547460202E-2</v>
      </c>
    </row>
    <row r="108" spans="1:19" x14ac:dyDescent="0.25">
      <c r="A108" s="1">
        <v>3112</v>
      </c>
      <c r="B108" s="1" t="str">
        <f>"GALNT10"</f>
        <v>GALNT10</v>
      </c>
      <c r="C108" s="1" t="s">
        <v>425</v>
      </c>
      <c r="D108" s="1">
        <v>61.947000000000003</v>
      </c>
      <c r="E108" s="1">
        <v>7</v>
      </c>
      <c r="F108" s="1">
        <v>0</v>
      </c>
      <c r="G108" s="1">
        <v>0</v>
      </c>
      <c r="H108" s="1">
        <v>0</v>
      </c>
      <c r="I108" s="1">
        <v>1</v>
      </c>
      <c r="J108" s="1">
        <v>1</v>
      </c>
      <c r="K108" s="1">
        <v>3</v>
      </c>
      <c r="L108" s="2">
        <v>0</v>
      </c>
      <c r="M108" s="2">
        <v>0</v>
      </c>
      <c r="N108" s="2">
        <v>0</v>
      </c>
      <c r="O108" s="3">
        <v>0.88785376763583201</v>
      </c>
      <c r="P108" s="3">
        <v>0.88415165114877103</v>
      </c>
      <c r="Q108" s="3">
        <v>2.7430857419947001</v>
      </c>
      <c r="R108" s="1">
        <v>10000</v>
      </c>
      <c r="S108" s="1">
        <v>1.54001547460202E-2</v>
      </c>
    </row>
    <row r="109" spans="1:19" x14ac:dyDescent="0.25">
      <c r="A109" s="1">
        <v>873</v>
      </c>
      <c r="B109" s="1" t="str">
        <f>"EIF1"</f>
        <v>EIF1</v>
      </c>
      <c r="C109" s="1" t="s">
        <v>410</v>
      </c>
      <c r="D109" s="1">
        <v>12.731999999999999</v>
      </c>
      <c r="E109" s="1">
        <v>43.4</v>
      </c>
      <c r="F109" s="1">
        <v>0</v>
      </c>
      <c r="G109" s="1">
        <v>0</v>
      </c>
      <c r="H109" s="1">
        <v>0</v>
      </c>
      <c r="I109" s="1">
        <v>1</v>
      </c>
      <c r="J109" s="1">
        <v>3</v>
      </c>
      <c r="K109" s="1">
        <v>1</v>
      </c>
      <c r="L109" s="2">
        <v>0</v>
      </c>
      <c r="M109" s="2">
        <v>0</v>
      </c>
      <c r="N109" s="2">
        <v>0</v>
      </c>
      <c r="O109" s="3">
        <v>0.88785376763583201</v>
      </c>
      <c r="P109" s="3">
        <v>2.65245495344631</v>
      </c>
      <c r="Q109" s="3">
        <v>0.91436191399823397</v>
      </c>
      <c r="R109" s="1">
        <v>10000</v>
      </c>
      <c r="S109" s="1">
        <v>1.55524363270594E-2</v>
      </c>
    </row>
    <row r="110" spans="1:19" x14ac:dyDescent="0.25">
      <c r="A110" s="1">
        <v>2265</v>
      </c>
      <c r="B110" s="1" t="str">
        <f>"SLC37A1"</f>
        <v>SLC37A1</v>
      </c>
      <c r="C110" s="1" t="s">
        <v>422</v>
      </c>
      <c r="D110" s="1">
        <v>57.646999999999998</v>
      </c>
      <c r="E110" s="1">
        <v>12.4</v>
      </c>
      <c r="F110" s="1">
        <v>0</v>
      </c>
      <c r="G110" s="1">
        <v>0</v>
      </c>
      <c r="H110" s="1">
        <v>0</v>
      </c>
      <c r="I110" s="1">
        <v>1</v>
      </c>
      <c r="J110" s="1">
        <v>3</v>
      </c>
      <c r="K110" s="1">
        <v>1</v>
      </c>
      <c r="L110" s="2">
        <v>0</v>
      </c>
      <c r="M110" s="2">
        <v>0</v>
      </c>
      <c r="N110" s="2">
        <v>0</v>
      </c>
      <c r="O110" s="3">
        <v>0.88785376763583201</v>
      </c>
      <c r="P110" s="3">
        <v>2.65245495344631</v>
      </c>
      <c r="Q110" s="3">
        <v>0.91436191399823397</v>
      </c>
      <c r="R110" s="1">
        <v>10000</v>
      </c>
      <c r="S110" s="1">
        <v>1.55524363270594E-2</v>
      </c>
    </row>
    <row r="111" spans="1:19" x14ac:dyDescent="0.25">
      <c r="A111" s="1">
        <v>2247</v>
      </c>
      <c r="B111" s="1" t="str">
        <f>"CDKN2D"</f>
        <v>CDKN2D</v>
      </c>
      <c r="C111" s="1" t="s">
        <v>343</v>
      </c>
      <c r="D111" s="1">
        <v>17.7</v>
      </c>
      <c r="E111" s="1">
        <v>64.5</v>
      </c>
      <c r="F111" s="1">
        <v>0</v>
      </c>
      <c r="G111" s="1">
        <v>0</v>
      </c>
      <c r="H111" s="1">
        <v>0</v>
      </c>
      <c r="I111" s="1">
        <v>3</v>
      </c>
      <c r="J111" s="1">
        <v>1</v>
      </c>
      <c r="K111" s="1">
        <v>1</v>
      </c>
      <c r="L111" s="2">
        <v>0</v>
      </c>
      <c r="M111" s="2">
        <v>0</v>
      </c>
      <c r="N111" s="2">
        <v>0</v>
      </c>
      <c r="O111" s="3">
        <v>2.6635613029074898</v>
      </c>
      <c r="P111" s="3">
        <v>0.88415165114877103</v>
      </c>
      <c r="Q111" s="3">
        <v>0.91436191399823397</v>
      </c>
      <c r="R111" s="1">
        <v>10000</v>
      </c>
      <c r="S111" s="1">
        <v>1.5728515001685199E-2</v>
      </c>
    </row>
    <row r="112" spans="1:19" x14ac:dyDescent="0.25">
      <c r="A112" s="1">
        <v>1772</v>
      </c>
      <c r="B112" s="1" t="str">
        <f>"SFPQ"</f>
        <v>SFPQ</v>
      </c>
      <c r="C112" s="1" t="s">
        <v>263</v>
      </c>
      <c r="D112" s="1">
        <v>76.149000000000001</v>
      </c>
      <c r="E112" s="1">
        <v>21.8</v>
      </c>
      <c r="F112" s="1">
        <v>0</v>
      </c>
      <c r="G112" s="1">
        <v>0</v>
      </c>
      <c r="H112" s="1">
        <v>0</v>
      </c>
      <c r="I112" s="1">
        <v>0</v>
      </c>
      <c r="J112" s="1">
        <v>4</v>
      </c>
      <c r="K112" s="1">
        <v>4</v>
      </c>
      <c r="L112" s="2">
        <v>0</v>
      </c>
      <c r="M112" s="2">
        <v>0</v>
      </c>
      <c r="N112" s="2">
        <v>0</v>
      </c>
      <c r="O112" s="3">
        <v>0</v>
      </c>
      <c r="P112" s="3">
        <v>3.5366066045950801</v>
      </c>
      <c r="Q112" s="3">
        <v>3.6574476559929301</v>
      </c>
      <c r="R112" s="1">
        <v>10000</v>
      </c>
      <c r="S112" s="1">
        <v>1.71543019706413E-2</v>
      </c>
    </row>
    <row r="113" spans="1:19" x14ac:dyDescent="0.25">
      <c r="A113" s="1">
        <v>2875</v>
      </c>
      <c r="B113" s="1" t="str">
        <f>"WDR81"</f>
        <v>WDR81</v>
      </c>
      <c r="C113" s="1" t="s">
        <v>399</v>
      </c>
      <c r="D113" s="1">
        <v>197.99</v>
      </c>
      <c r="E113" s="1">
        <v>4</v>
      </c>
      <c r="F113" s="1">
        <v>0</v>
      </c>
      <c r="G113" s="1">
        <v>0</v>
      </c>
      <c r="H113" s="1">
        <v>0</v>
      </c>
      <c r="I113" s="1">
        <v>5</v>
      </c>
      <c r="J113" s="1">
        <v>0</v>
      </c>
      <c r="K113" s="1">
        <v>3</v>
      </c>
      <c r="L113" s="2">
        <v>0</v>
      </c>
      <c r="M113" s="2">
        <v>0</v>
      </c>
      <c r="N113" s="2">
        <v>0</v>
      </c>
      <c r="O113" s="3">
        <v>4.4392688381791601</v>
      </c>
      <c r="P113" s="3">
        <v>0</v>
      </c>
      <c r="Q113" s="3">
        <v>2.7430857419947001</v>
      </c>
      <c r="R113" s="1">
        <v>10000</v>
      </c>
      <c r="S113" s="1">
        <v>1.85194142353707E-2</v>
      </c>
    </row>
    <row r="114" spans="1:19" x14ac:dyDescent="0.25">
      <c r="A114" s="1">
        <v>2882</v>
      </c>
      <c r="B114" s="1" t="str">
        <f>"CMPK2"</f>
        <v>CMPK2</v>
      </c>
      <c r="C114" s="1" t="s">
        <v>405</v>
      </c>
      <c r="D114" s="1">
        <v>32.645000000000003</v>
      </c>
      <c r="E114" s="1">
        <v>38</v>
      </c>
      <c r="F114" s="1">
        <v>0</v>
      </c>
      <c r="G114" s="1">
        <v>0</v>
      </c>
      <c r="H114" s="1">
        <v>0</v>
      </c>
      <c r="I114" s="1">
        <v>5</v>
      </c>
      <c r="J114" s="1">
        <v>0</v>
      </c>
      <c r="K114" s="1">
        <v>3</v>
      </c>
      <c r="L114" s="2">
        <v>0</v>
      </c>
      <c r="M114" s="2">
        <v>0</v>
      </c>
      <c r="N114" s="2">
        <v>0</v>
      </c>
      <c r="O114" s="3">
        <v>4.4392688381791601</v>
      </c>
      <c r="P114" s="3">
        <v>0</v>
      </c>
      <c r="Q114" s="3">
        <v>2.7430857419947001</v>
      </c>
      <c r="R114" s="1">
        <v>10000</v>
      </c>
      <c r="S114" s="1">
        <v>1.85194142353707E-2</v>
      </c>
    </row>
    <row r="115" spans="1:19" x14ac:dyDescent="0.25">
      <c r="A115" s="1">
        <v>2188</v>
      </c>
      <c r="B115" s="1" t="str">
        <f>"HNRNPM"</f>
        <v>HNRNPM</v>
      </c>
      <c r="C115" s="1" t="s">
        <v>287</v>
      </c>
      <c r="D115" s="1">
        <v>73.62</v>
      </c>
      <c r="E115" s="1">
        <v>18.7</v>
      </c>
      <c r="F115" s="1">
        <v>0</v>
      </c>
      <c r="G115" s="1">
        <v>0</v>
      </c>
      <c r="H115" s="1">
        <v>0</v>
      </c>
      <c r="I115" s="1">
        <v>0</v>
      </c>
      <c r="J115" s="1">
        <v>2</v>
      </c>
      <c r="K115" s="1">
        <v>6</v>
      </c>
      <c r="L115" s="2">
        <v>0</v>
      </c>
      <c r="M115" s="2">
        <v>0</v>
      </c>
      <c r="N115" s="2">
        <v>0</v>
      </c>
      <c r="O115" s="3">
        <v>0</v>
      </c>
      <c r="P115" s="3">
        <v>1.7683033022975401</v>
      </c>
      <c r="Q115" s="3">
        <v>5.4861714839894002</v>
      </c>
      <c r="R115" s="1">
        <v>10000</v>
      </c>
      <c r="S115" s="1">
        <v>2.1325602039184901E-2</v>
      </c>
    </row>
    <row r="116" spans="1:19" x14ac:dyDescent="0.25">
      <c r="A116" s="1">
        <v>1660</v>
      </c>
      <c r="B116" s="1" t="str">
        <f>"HIST1H1C"</f>
        <v>HIST1H1C</v>
      </c>
      <c r="C116" s="1" t="s">
        <v>294</v>
      </c>
      <c r="D116" s="1">
        <v>21.364000000000001</v>
      </c>
      <c r="E116" s="1">
        <v>40.4</v>
      </c>
      <c r="F116" s="1">
        <v>0</v>
      </c>
      <c r="G116" s="1">
        <v>0</v>
      </c>
      <c r="H116" s="1">
        <v>0</v>
      </c>
      <c r="I116" s="1">
        <v>0</v>
      </c>
      <c r="J116" s="1">
        <v>3</v>
      </c>
      <c r="K116" s="1">
        <v>4</v>
      </c>
      <c r="L116" s="2">
        <v>0</v>
      </c>
      <c r="M116" s="2">
        <v>0</v>
      </c>
      <c r="N116" s="2">
        <v>0</v>
      </c>
      <c r="O116" s="3">
        <v>0</v>
      </c>
      <c r="P116" s="3">
        <v>2.65245495344631</v>
      </c>
      <c r="Q116" s="3">
        <v>3.6574476559929301</v>
      </c>
      <c r="R116" s="1">
        <v>10000</v>
      </c>
      <c r="S116" s="1">
        <v>2.4249279644854502E-2</v>
      </c>
    </row>
    <row r="117" spans="1:19" x14ac:dyDescent="0.25">
      <c r="A117" s="1">
        <v>3299</v>
      </c>
      <c r="B117" s="1" t="str">
        <f>"RFESD"</f>
        <v>RFESD</v>
      </c>
      <c r="C117" s="1" t="s">
        <v>413</v>
      </c>
      <c r="D117" s="1">
        <v>17.762</v>
      </c>
      <c r="E117" s="1">
        <v>24.2</v>
      </c>
      <c r="F117" s="1">
        <v>0</v>
      </c>
      <c r="G117" s="1">
        <v>0</v>
      </c>
      <c r="H117" s="1">
        <v>0</v>
      </c>
      <c r="I117" s="1">
        <v>3</v>
      </c>
      <c r="J117" s="1">
        <v>0</v>
      </c>
      <c r="K117" s="1">
        <v>4</v>
      </c>
      <c r="L117" s="2">
        <v>0</v>
      </c>
      <c r="M117" s="2">
        <v>0</v>
      </c>
      <c r="N117" s="2">
        <v>0</v>
      </c>
      <c r="O117" s="3">
        <v>2.6635613029074898</v>
      </c>
      <c r="P117" s="3">
        <v>0</v>
      </c>
      <c r="Q117" s="3">
        <v>3.6574476559929301</v>
      </c>
      <c r="R117" s="1">
        <v>10000</v>
      </c>
      <c r="S117" s="1">
        <v>2.4649666425019898E-2</v>
      </c>
    </row>
    <row r="118" spans="1:19" x14ac:dyDescent="0.25">
      <c r="A118" s="1">
        <v>3948</v>
      </c>
      <c r="B118" s="1" t="str">
        <f>"TERF2IP"</f>
        <v>TERF2IP</v>
      </c>
      <c r="C118" s="1" t="s">
        <v>415</v>
      </c>
      <c r="D118" s="1">
        <v>44.259</v>
      </c>
      <c r="E118" s="1">
        <v>18.5</v>
      </c>
      <c r="F118" s="1">
        <v>0</v>
      </c>
      <c r="G118" s="1">
        <v>0</v>
      </c>
      <c r="H118" s="1">
        <v>0</v>
      </c>
      <c r="I118" s="1">
        <v>4</v>
      </c>
      <c r="J118" s="1">
        <v>0</v>
      </c>
      <c r="K118" s="1">
        <v>3</v>
      </c>
      <c r="L118" s="2">
        <v>0</v>
      </c>
      <c r="M118" s="2">
        <v>0</v>
      </c>
      <c r="N118" s="2">
        <v>0</v>
      </c>
      <c r="O118" s="3">
        <v>3.5514150705433298</v>
      </c>
      <c r="P118" s="3">
        <v>0</v>
      </c>
      <c r="Q118" s="3">
        <v>2.7430857419947001</v>
      </c>
      <c r="R118" s="1">
        <v>10000</v>
      </c>
      <c r="S118" s="1">
        <v>2.47628902812909E-2</v>
      </c>
    </row>
    <row r="119" spans="1:19" x14ac:dyDescent="0.25">
      <c r="A119" s="1">
        <v>2075</v>
      </c>
      <c r="B119" s="1" t="str">
        <f>"RPL29"</f>
        <v>RPL29</v>
      </c>
      <c r="C119" s="1" t="s">
        <v>397</v>
      </c>
      <c r="D119" s="1">
        <v>17.751999999999999</v>
      </c>
      <c r="E119" s="1">
        <v>9.4</v>
      </c>
      <c r="F119" s="1">
        <v>0</v>
      </c>
      <c r="G119" s="1">
        <v>0</v>
      </c>
      <c r="H119" s="1">
        <v>0</v>
      </c>
      <c r="I119" s="1">
        <v>1</v>
      </c>
      <c r="J119" s="1">
        <v>1</v>
      </c>
      <c r="K119" s="1">
        <v>2</v>
      </c>
      <c r="L119" s="2">
        <v>0</v>
      </c>
      <c r="M119" s="2">
        <v>0</v>
      </c>
      <c r="N119" s="2">
        <v>0</v>
      </c>
      <c r="O119" s="3">
        <v>0.88785376763583201</v>
      </c>
      <c r="P119" s="3">
        <v>0.88415165114877103</v>
      </c>
      <c r="Q119" s="3">
        <v>1.8287238279964699</v>
      </c>
      <c r="R119" s="1">
        <v>10000</v>
      </c>
      <c r="S119" s="1">
        <v>2.5163330036364999E-2</v>
      </c>
    </row>
    <row r="120" spans="1:19" x14ac:dyDescent="0.25">
      <c r="A120" s="1">
        <v>3031</v>
      </c>
      <c r="B120" s="1" t="str">
        <f>"AGTRAP"</f>
        <v>AGTRAP</v>
      </c>
      <c r="C120" s="1" t="s">
        <v>394</v>
      </c>
      <c r="D120" s="1">
        <v>17.419</v>
      </c>
      <c r="E120" s="1">
        <v>16.399999999999999</v>
      </c>
      <c r="F120" s="1">
        <v>0</v>
      </c>
      <c r="G120" s="1">
        <v>0</v>
      </c>
      <c r="H120" s="1">
        <v>0</v>
      </c>
      <c r="I120" s="1">
        <v>1</v>
      </c>
      <c r="J120" s="1">
        <v>1</v>
      </c>
      <c r="K120" s="1">
        <v>2</v>
      </c>
      <c r="L120" s="2">
        <v>0</v>
      </c>
      <c r="M120" s="2">
        <v>0</v>
      </c>
      <c r="N120" s="2">
        <v>0</v>
      </c>
      <c r="O120" s="3">
        <v>0.88785376763583201</v>
      </c>
      <c r="P120" s="3">
        <v>0.88415165114877103</v>
      </c>
      <c r="Q120" s="3">
        <v>1.8287238279964699</v>
      </c>
      <c r="R120" s="1">
        <v>10000</v>
      </c>
      <c r="S120" s="1">
        <v>2.5163330047059201E-2</v>
      </c>
    </row>
    <row r="121" spans="1:19" x14ac:dyDescent="0.25">
      <c r="A121" s="1">
        <v>3439</v>
      </c>
      <c r="B121" s="1" t="str">
        <f>"ISG20"</f>
        <v>ISG20</v>
      </c>
      <c r="C121" s="1" t="s">
        <v>414</v>
      </c>
      <c r="D121" s="1">
        <v>20.363</v>
      </c>
      <c r="E121" s="1">
        <v>13.3</v>
      </c>
      <c r="F121" s="1">
        <v>0</v>
      </c>
      <c r="G121" s="1">
        <v>0</v>
      </c>
      <c r="H121" s="1">
        <v>0</v>
      </c>
      <c r="I121" s="1">
        <v>1</v>
      </c>
      <c r="J121" s="1">
        <v>1</v>
      </c>
      <c r="K121" s="1">
        <v>2</v>
      </c>
      <c r="L121" s="2">
        <v>0</v>
      </c>
      <c r="M121" s="2">
        <v>0</v>
      </c>
      <c r="N121" s="2">
        <v>0</v>
      </c>
      <c r="O121" s="3">
        <v>0.88785376763583201</v>
      </c>
      <c r="P121" s="3">
        <v>0.88415165114877103</v>
      </c>
      <c r="Q121" s="3">
        <v>1.8287238279964699</v>
      </c>
      <c r="R121" s="1">
        <v>10000</v>
      </c>
      <c r="S121" s="1">
        <v>2.5163330047059201E-2</v>
      </c>
    </row>
    <row r="122" spans="1:19" x14ac:dyDescent="0.25">
      <c r="A122" s="1">
        <v>3307</v>
      </c>
      <c r="B122" s="1" t="str">
        <f>"RAB3IL1"</f>
        <v>RAB3IL1</v>
      </c>
      <c r="C122" s="1" t="s">
        <v>436</v>
      </c>
      <c r="D122" s="1">
        <v>42.636000000000003</v>
      </c>
      <c r="E122" s="1">
        <v>25.9</v>
      </c>
      <c r="F122" s="1">
        <v>0</v>
      </c>
      <c r="G122" s="1">
        <v>0</v>
      </c>
      <c r="H122" s="1">
        <v>0</v>
      </c>
      <c r="I122" s="1">
        <v>1</v>
      </c>
      <c r="J122" s="1">
        <v>1</v>
      </c>
      <c r="K122" s="1">
        <v>2</v>
      </c>
      <c r="L122" s="2">
        <v>0</v>
      </c>
      <c r="M122" s="2">
        <v>0</v>
      </c>
      <c r="N122" s="2">
        <v>0</v>
      </c>
      <c r="O122" s="3">
        <v>0.88785376763583201</v>
      </c>
      <c r="P122" s="3">
        <v>0.88415165114877103</v>
      </c>
      <c r="Q122" s="3">
        <v>1.8287238279964699</v>
      </c>
      <c r="R122" s="1">
        <v>10000</v>
      </c>
      <c r="S122" s="1">
        <v>2.5163330047059201E-2</v>
      </c>
    </row>
    <row r="123" spans="1:19" x14ac:dyDescent="0.25">
      <c r="A123" s="1">
        <v>831</v>
      </c>
      <c r="B123" s="1" t="str">
        <f>"RPL36AL"</f>
        <v>RPL36AL</v>
      </c>
      <c r="C123" s="1" t="s">
        <v>404</v>
      </c>
      <c r="D123" s="1">
        <v>12.468999999999999</v>
      </c>
      <c r="E123" s="1">
        <v>8.5</v>
      </c>
      <c r="F123" s="1">
        <v>0</v>
      </c>
      <c r="G123" s="1">
        <v>0</v>
      </c>
      <c r="H123" s="1">
        <v>0</v>
      </c>
      <c r="I123" s="1">
        <v>1</v>
      </c>
      <c r="J123" s="1">
        <v>2</v>
      </c>
      <c r="K123" s="1">
        <v>1</v>
      </c>
      <c r="L123" s="2">
        <v>0</v>
      </c>
      <c r="M123" s="2">
        <v>0</v>
      </c>
      <c r="N123" s="2">
        <v>0</v>
      </c>
      <c r="O123" s="3">
        <v>0.88785376763583201</v>
      </c>
      <c r="P123" s="3">
        <v>1.7683033022975401</v>
      </c>
      <c r="Q123" s="3">
        <v>0.91436191399823397</v>
      </c>
      <c r="R123" s="1">
        <v>10000</v>
      </c>
      <c r="S123" s="1">
        <v>2.5307342911942102E-2</v>
      </c>
    </row>
    <row r="124" spans="1:19" x14ac:dyDescent="0.25">
      <c r="A124" s="1">
        <v>1126</v>
      </c>
      <c r="B124" s="1" t="str">
        <f>"FLNB"</f>
        <v>FLNB</v>
      </c>
      <c r="C124" s="1" t="s">
        <v>420</v>
      </c>
      <c r="D124" s="1">
        <v>230.29</v>
      </c>
      <c r="E124" s="1">
        <v>6.4</v>
      </c>
      <c r="F124" s="1">
        <v>0</v>
      </c>
      <c r="G124" s="1">
        <v>0</v>
      </c>
      <c r="H124" s="1">
        <v>0</v>
      </c>
      <c r="I124" s="1">
        <v>1</v>
      </c>
      <c r="J124" s="1">
        <v>2</v>
      </c>
      <c r="K124" s="1">
        <v>1</v>
      </c>
      <c r="L124" s="2">
        <v>0</v>
      </c>
      <c r="M124" s="2">
        <v>0</v>
      </c>
      <c r="N124" s="2">
        <v>0</v>
      </c>
      <c r="O124" s="3">
        <v>0.88785376763583201</v>
      </c>
      <c r="P124" s="3">
        <v>1.7683033022975401</v>
      </c>
      <c r="Q124" s="3">
        <v>0.91436191399823397</v>
      </c>
      <c r="R124" s="1">
        <v>10000</v>
      </c>
      <c r="S124" s="1">
        <v>2.5307342911942102E-2</v>
      </c>
    </row>
    <row r="125" spans="1:19" x14ac:dyDescent="0.25">
      <c r="A125" s="1">
        <v>834</v>
      </c>
      <c r="B125" s="1" t="str">
        <f>"CDKN1A"</f>
        <v>CDKN1A</v>
      </c>
      <c r="C125" s="1" t="s">
        <v>430</v>
      </c>
      <c r="D125" s="1">
        <v>18.119</v>
      </c>
      <c r="E125" s="1">
        <v>11</v>
      </c>
      <c r="F125" s="1">
        <v>0</v>
      </c>
      <c r="G125" s="1">
        <v>0</v>
      </c>
      <c r="H125" s="1">
        <v>0</v>
      </c>
      <c r="I125" s="1">
        <v>1</v>
      </c>
      <c r="J125" s="1">
        <v>2</v>
      </c>
      <c r="K125" s="1">
        <v>1</v>
      </c>
      <c r="L125" s="2">
        <v>0</v>
      </c>
      <c r="M125" s="2">
        <v>0</v>
      </c>
      <c r="N125" s="2">
        <v>0</v>
      </c>
      <c r="O125" s="3">
        <v>0.88785376763583201</v>
      </c>
      <c r="P125" s="3">
        <v>1.7683033022975401</v>
      </c>
      <c r="Q125" s="3">
        <v>0.91436191399823397</v>
      </c>
      <c r="R125" s="1">
        <v>10000</v>
      </c>
      <c r="S125" s="1">
        <v>2.5307342911942102E-2</v>
      </c>
    </row>
    <row r="126" spans="1:19" x14ac:dyDescent="0.25">
      <c r="A126" s="1">
        <v>2579</v>
      </c>
      <c r="B126" s="1" t="str">
        <f>"CDC16"</f>
        <v>CDC16</v>
      </c>
      <c r="C126" s="1" t="s">
        <v>412</v>
      </c>
      <c r="D126" s="1">
        <v>54.704000000000001</v>
      </c>
      <c r="E126" s="1">
        <v>10.5</v>
      </c>
      <c r="F126" s="1">
        <v>0</v>
      </c>
      <c r="G126" s="1">
        <v>0</v>
      </c>
      <c r="H126" s="1">
        <v>0</v>
      </c>
      <c r="I126" s="1">
        <v>2</v>
      </c>
      <c r="J126" s="1">
        <v>1</v>
      </c>
      <c r="K126" s="1">
        <v>1</v>
      </c>
      <c r="L126" s="2">
        <v>0</v>
      </c>
      <c r="M126" s="2">
        <v>0</v>
      </c>
      <c r="N126" s="2">
        <v>0</v>
      </c>
      <c r="O126" s="3">
        <v>1.77570753527166</v>
      </c>
      <c r="P126" s="3">
        <v>0.88415165114877103</v>
      </c>
      <c r="Q126" s="3">
        <v>0.91436191399823397</v>
      </c>
      <c r="R126" s="1">
        <v>10000</v>
      </c>
      <c r="S126" s="1">
        <v>2.54730287041104E-2</v>
      </c>
    </row>
    <row r="127" spans="1:19" x14ac:dyDescent="0.25">
      <c r="A127" s="1">
        <v>2741</v>
      </c>
      <c r="B127" s="1" t="str">
        <f>"PLCB4"</f>
        <v>PLCB4</v>
      </c>
      <c r="C127" s="1" t="s">
        <v>350</v>
      </c>
      <c r="D127" s="1">
        <v>117.16</v>
      </c>
      <c r="E127" s="1">
        <v>4.3</v>
      </c>
      <c r="F127" s="1">
        <v>0</v>
      </c>
      <c r="G127" s="1">
        <v>0</v>
      </c>
      <c r="H127" s="1">
        <v>0</v>
      </c>
      <c r="I127" s="1">
        <v>2</v>
      </c>
      <c r="J127" s="1">
        <v>1</v>
      </c>
      <c r="K127" s="1">
        <v>1</v>
      </c>
      <c r="L127" s="2">
        <v>0</v>
      </c>
      <c r="M127" s="2">
        <v>0</v>
      </c>
      <c r="N127" s="2">
        <v>0</v>
      </c>
      <c r="O127" s="3">
        <v>1.77570753527166</v>
      </c>
      <c r="P127" s="3">
        <v>0.88415165114877103</v>
      </c>
      <c r="Q127" s="3">
        <v>0.91436191399823397</v>
      </c>
      <c r="R127" s="1">
        <v>10000</v>
      </c>
      <c r="S127" s="1">
        <v>2.5473028706659798E-2</v>
      </c>
    </row>
    <row r="128" spans="1:19" x14ac:dyDescent="0.25">
      <c r="A128" s="1">
        <v>1763</v>
      </c>
      <c r="B128" s="1" t="str">
        <f>"PRKACB"</f>
        <v>PRKACB</v>
      </c>
      <c r="C128" s="1" t="s">
        <v>383</v>
      </c>
      <c r="D128" s="1">
        <v>46.234999999999999</v>
      </c>
      <c r="E128" s="1">
        <v>43.2</v>
      </c>
      <c r="F128" s="1">
        <v>0</v>
      </c>
      <c r="G128" s="1">
        <v>0</v>
      </c>
      <c r="H128" s="1">
        <v>0</v>
      </c>
      <c r="I128" s="1">
        <v>2</v>
      </c>
      <c r="J128" s="1">
        <v>1</v>
      </c>
      <c r="K128" s="1">
        <v>1</v>
      </c>
      <c r="L128" s="2">
        <v>0</v>
      </c>
      <c r="M128" s="2">
        <v>0</v>
      </c>
      <c r="N128" s="2">
        <v>0</v>
      </c>
      <c r="O128" s="3">
        <v>1.77570753527166</v>
      </c>
      <c r="P128" s="3">
        <v>0.88415165114877103</v>
      </c>
      <c r="Q128" s="3">
        <v>0.91436191399823397</v>
      </c>
      <c r="R128" s="1">
        <v>10000</v>
      </c>
      <c r="S128" s="1">
        <v>2.5473028706659798E-2</v>
      </c>
    </row>
    <row r="129" spans="1:19" x14ac:dyDescent="0.25">
      <c r="A129" s="1">
        <v>2372</v>
      </c>
      <c r="B129" s="1" t="str">
        <f>"RPS26"</f>
        <v>RPS26</v>
      </c>
      <c r="C129" s="1" t="s">
        <v>411</v>
      </c>
      <c r="D129" s="1">
        <v>13.015000000000001</v>
      </c>
      <c r="E129" s="1">
        <v>31.3</v>
      </c>
      <c r="F129" s="1">
        <v>0</v>
      </c>
      <c r="G129" s="1">
        <v>0</v>
      </c>
      <c r="H129" s="1">
        <v>0</v>
      </c>
      <c r="I129" s="1">
        <v>2</v>
      </c>
      <c r="J129" s="1">
        <v>1</v>
      </c>
      <c r="K129" s="1">
        <v>1</v>
      </c>
      <c r="L129" s="2">
        <v>0</v>
      </c>
      <c r="M129" s="2">
        <v>0</v>
      </c>
      <c r="N129" s="2">
        <v>0</v>
      </c>
      <c r="O129" s="3">
        <v>1.77570753527166</v>
      </c>
      <c r="P129" s="3">
        <v>0.88415165114877103</v>
      </c>
      <c r="Q129" s="3">
        <v>0.91436191399823397</v>
      </c>
      <c r="R129" s="1">
        <v>10000</v>
      </c>
      <c r="S129" s="1">
        <v>2.5473028706659798E-2</v>
      </c>
    </row>
    <row r="130" spans="1:19" x14ac:dyDescent="0.25">
      <c r="A130" s="1">
        <v>320</v>
      </c>
      <c r="B130" s="1" t="str">
        <f>"RPL24"</f>
        <v>RPL24</v>
      </c>
      <c r="C130" s="1" t="s">
        <v>429</v>
      </c>
      <c r="D130" s="1">
        <v>14.369</v>
      </c>
      <c r="E130" s="1">
        <v>28.1</v>
      </c>
      <c r="F130" s="1">
        <v>0</v>
      </c>
      <c r="G130" s="1">
        <v>0</v>
      </c>
      <c r="H130" s="1">
        <v>0</v>
      </c>
      <c r="I130" s="1">
        <v>2</v>
      </c>
      <c r="J130" s="1">
        <v>1</v>
      </c>
      <c r="K130" s="1">
        <v>1</v>
      </c>
      <c r="L130" s="2">
        <v>0</v>
      </c>
      <c r="M130" s="2">
        <v>0</v>
      </c>
      <c r="N130" s="2">
        <v>0</v>
      </c>
      <c r="O130" s="3">
        <v>1.77570753527166</v>
      </c>
      <c r="P130" s="3">
        <v>0.88415165114877103</v>
      </c>
      <c r="Q130" s="3">
        <v>0.91436191399823397</v>
      </c>
      <c r="R130" s="1">
        <v>10000</v>
      </c>
      <c r="S130" s="1">
        <v>2.5473028706659798E-2</v>
      </c>
    </row>
    <row r="131" spans="1:19" x14ac:dyDescent="0.25">
      <c r="A131" s="1">
        <v>2695</v>
      </c>
      <c r="B131" s="1" t="str">
        <f>"PLS1"</f>
        <v>PLS1</v>
      </c>
      <c r="C131" s="1" t="s">
        <v>434</v>
      </c>
      <c r="D131" s="1">
        <v>70.253</v>
      </c>
      <c r="E131" s="1">
        <v>11.8</v>
      </c>
      <c r="F131" s="1">
        <v>0</v>
      </c>
      <c r="G131" s="1">
        <v>0</v>
      </c>
      <c r="H131" s="1">
        <v>0</v>
      </c>
      <c r="I131" s="1">
        <v>2</v>
      </c>
      <c r="J131" s="1">
        <v>1</v>
      </c>
      <c r="K131" s="1">
        <v>1</v>
      </c>
      <c r="L131" s="2">
        <v>0</v>
      </c>
      <c r="M131" s="2">
        <v>0</v>
      </c>
      <c r="N131" s="2">
        <v>0</v>
      </c>
      <c r="O131" s="3">
        <v>1.77570753527166</v>
      </c>
      <c r="P131" s="3">
        <v>0.88415165114877103</v>
      </c>
      <c r="Q131" s="3">
        <v>0.91436191399823397</v>
      </c>
      <c r="R131" s="1">
        <v>10000</v>
      </c>
      <c r="S131" s="1">
        <v>2.5473028706659798E-2</v>
      </c>
    </row>
    <row r="132" spans="1:19" x14ac:dyDescent="0.25">
      <c r="A132" s="1">
        <v>2864</v>
      </c>
      <c r="B132" s="1" t="str">
        <f>"PAN2"</f>
        <v>PAN2</v>
      </c>
      <c r="C132" s="1" t="s">
        <v>435</v>
      </c>
      <c r="D132" s="1">
        <v>135.01</v>
      </c>
      <c r="E132" s="1">
        <v>1.8</v>
      </c>
      <c r="F132" s="1">
        <v>0</v>
      </c>
      <c r="G132" s="1">
        <v>0</v>
      </c>
      <c r="H132" s="1">
        <v>0</v>
      </c>
      <c r="I132" s="1">
        <v>2</v>
      </c>
      <c r="J132" s="1">
        <v>1</v>
      </c>
      <c r="K132" s="1">
        <v>1</v>
      </c>
      <c r="L132" s="2">
        <v>0</v>
      </c>
      <c r="M132" s="2">
        <v>0</v>
      </c>
      <c r="N132" s="2">
        <v>0</v>
      </c>
      <c r="O132" s="3">
        <v>1.77570753527166</v>
      </c>
      <c r="P132" s="3">
        <v>0.88415165114877103</v>
      </c>
      <c r="Q132" s="3">
        <v>0.91436191399823397</v>
      </c>
      <c r="R132" s="1">
        <v>10000</v>
      </c>
      <c r="S132" s="1">
        <v>2.5473028706659798E-2</v>
      </c>
    </row>
    <row r="133" spans="1:19" x14ac:dyDescent="0.25">
      <c r="A133" s="1">
        <v>232</v>
      </c>
      <c r="B133" s="1" t="str">
        <f>"EVL"</f>
        <v>EVL</v>
      </c>
      <c r="C133" s="1" t="s">
        <v>304</v>
      </c>
      <c r="D133" s="1">
        <v>41.576999999999998</v>
      </c>
      <c r="E133" s="1">
        <v>26.7</v>
      </c>
      <c r="F133" s="1">
        <v>0</v>
      </c>
      <c r="G133" s="1">
        <v>0</v>
      </c>
      <c r="H133" s="1">
        <v>0</v>
      </c>
      <c r="I133" s="1">
        <v>0</v>
      </c>
      <c r="J133" s="1">
        <v>2</v>
      </c>
      <c r="K133" s="1">
        <v>5</v>
      </c>
      <c r="L133" s="2">
        <v>0</v>
      </c>
      <c r="M133" s="2">
        <v>0</v>
      </c>
      <c r="N133" s="2">
        <v>0</v>
      </c>
      <c r="O133" s="3">
        <v>0</v>
      </c>
      <c r="P133" s="3">
        <v>1.7683033022975401</v>
      </c>
      <c r="Q133" s="3">
        <v>4.5718095699911698</v>
      </c>
      <c r="R133" s="1">
        <v>10000</v>
      </c>
      <c r="S133" s="1">
        <v>2.7501587705928199E-2</v>
      </c>
    </row>
    <row r="134" spans="1:19" x14ac:dyDescent="0.25">
      <c r="A134" s="1">
        <v>2568</v>
      </c>
      <c r="B134" s="1" t="str">
        <f>"ILF3"</f>
        <v>ILF3</v>
      </c>
      <c r="C134" s="1" t="s">
        <v>318</v>
      </c>
      <c r="D134" s="1">
        <v>74.605999999999995</v>
      </c>
      <c r="E134" s="1">
        <v>16.399999999999999</v>
      </c>
      <c r="F134" s="1">
        <v>0</v>
      </c>
      <c r="G134" s="1">
        <v>0</v>
      </c>
      <c r="H134" s="1">
        <v>0</v>
      </c>
      <c r="I134" s="1">
        <v>0</v>
      </c>
      <c r="J134" s="1">
        <v>2</v>
      </c>
      <c r="K134" s="1">
        <v>5</v>
      </c>
      <c r="L134" s="2">
        <v>0</v>
      </c>
      <c r="M134" s="2">
        <v>0</v>
      </c>
      <c r="N134" s="2">
        <v>0</v>
      </c>
      <c r="O134" s="3">
        <v>0</v>
      </c>
      <c r="P134" s="3">
        <v>1.7683033022975401</v>
      </c>
      <c r="Q134" s="3">
        <v>4.5718095699911698</v>
      </c>
      <c r="R134" s="1">
        <v>10000</v>
      </c>
      <c r="S134" s="1">
        <v>2.7501587706244699E-2</v>
      </c>
    </row>
    <row r="135" spans="1:19" x14ac:dyDescent="0.25">
      <c r="A135" s="1">
        <v>203</v>
      </c>
      <c r="B135" s="1" t="str">
        <f>"AQP1"</f>
        <v>AQP1</v>
      </c>
      <c r="C135" s="1" t="s">
        <v>408</v>
      </c>
      <c r="D135" s="1">
        <v>28.526</v>
      </c>
      <c r="E135" s="1">
        <v>13.8</v>
      </c>
      <c r="F135" s="1">
        <v>0</v>
      </c>
      <c r="G135" s="1">
        <v>0</v>
      </c>
      <c r="H135" s="1">
        <v>0</v>
      </c>
      <c r="I135" s="1">
        <v>2</v>
      </c>
      <c r="J135" s="1">
        <v>0</v>
      </c>
      <c r="K135" s="1">
        <v>5</v>
      </c>
      <c r="L135" s="2">
        <v>0</v>
      </c>
      <c r="M135" s="2">
        <v>0</v>
      </c>
      <c r="N135" s="2">
        <v>0</v>
      </c>
      <c r="O135" s="3">
        <v>1.77570753527166</v>
      </c>
      <c r="P135" s="3">
        <v>0</v>
      </c>
      <c r="Q135" s="3">
        <v>4.5718095699911698</v>
      </c>
      <c r="R135" s="1">
        <v>10000</v>
      </c>
      <c r="S135" s="1">
        <v>2.7859108817409699E-2</v>
      </c>
    </row>
    <row r="136" spans="1:19" x14ac:dyDescent="0.25">
      <c r="A136" s="1">
        <v>703</v>
      </c>
      <c r="B136" s="1" t="str">
        <f>"ZFYVE1"</f>
        <v>ZFYVE1</v>
      </c>
      <c r="C136" s="1" t="s">
        <v>388</v>
      </c>
      <c r="D136" s="1">
        <v>85.590999999999994</v>
      </c>
      <c r="E136" s="1">
        <v>5</v>
      </c>
      <c r="F136" s="1">
        <v>0</v>
      </c>
      <c r="G136" s="1">
        <v>0</v>
      </c>
      <c r="H136" s="1">
        <v>0</v>
      </c>
      <c r="I136" s="1">
        <v>0</v>
      </c>
      <c r="J136" s="1">
        <v>3</v>
      </c>
      <c r="K136" s="1">
        <v>3</v>
      </c>
      <c r="L136" s="2">
        <v>0</v>
      </c>
      <c r="M136" s="2">
        <v>0</v>
      </c>
      <c r="N136" s="2">
        <v>0</v>
      </c>
      <c r="O136" s="3">
        <v>0</v>
      </c>
      <c r="P136" s="3">
        <v>2.65245495344631</v>
      </c>
      <c r="Q136" s="3">
        <v>2.7430857419947001</v>
      </c>
      <c r="R136" s="1">
        <v>10000</v>
      </c>
      <c r="S136" s="1">
        <v>3.4178716922878397E-2</v>
      </c>
    </row>
    <row r="137" spans="1:19" x14ac:dyDescent="0.25">
      <c r="A137" s="1">
        <v>171</v>
      </c>
      <c r="B137" s="1" t="str">
        <f>"FUBP1"</f>
        <v>FUBP1</v>
      </c>
      <c r="C137" s="1" t="s">
        <v>356</v>
      </c>
      <c r="D137" s="1">
        <v>67.56</v>
      </c>
      <c r="E137" s="1">
        <v>18.899999999999999</v>
      </c>
      <c r="F137" s="1">
        <v>0</v>
      </c>
      <c r="G137" s="1">
        <v>0</v>
      </c>
      <c r="H137" s="1">
        <v>0</v>
      </c>
      <c r="I137" s="1">
        <v>0</v>
      </c>
      <c r="J137" s="1">
        <v>3</v>
      </c>
      <c r="K137" s="1">
        <v>3</v>
      </c>
      <c r="L137" s="2">
        <v>0</v>
      </c>
      <c r="M137" s="2">
        <v>0</v>
      </c>
      <c r="N137" s="2">
        <v>0</v>
      </c>
      <c r="O137" s="3">
        <v>0</v>
      </c>
      <c r="P137" s="3">
        <v>2.65245495344631</v>
      </c>
      <c r="Q137" s="3">
        <v>2.7430857419947001</v>
      </c>
      <c r="R137" s="1">
        <v>10000</v>
      </c>
      <c r="S137" s="1">
        <v>3.4178716924340803E-2</v>
      </c>
    </row>
    <row r="138" spans="1:19" x14ac:dyDescent="0.25">
      <c r="A138" s="1">
        <v>1509</v>
      </c>
      <c r="B138" s="1" t="str">
        <f>"PARP1"</f>
        <v>PARP1</v>
      </c>
      <c r="C138" s="1" t="s">
        <v>245</v>
      </c>
      <c r="D138" s="1">
        <v>113.08</v>
      </c>
      <c r="E138" s="1">
        <v>24.7</v>
      </c>
      <c r="F138" s="1">
        <v>0</v>
      </c>
      <c r="G138" s="1">
        <v>0</v>
      </c>
      <c r="H138" s="1">
        <v>0</v>
      </c>
      <c r="I138" s="1">
        <v>0</v>
      </c>
      <c r="J138" s="1">
        <v>1</v>
      </c>
      <c r="K138" s="1">
        <v>6</v>
      </c>
      <c r="L138" s="2">
        <v>0</v>
      </c>
      <c r="M138" s="2">
        <v>0</v>
      </c>
      <c r="N138" s="2">
        <v>0</v>
      </c>
      <c r="O138" s="3">
        <v>0</v>
      </c>
      <c r="P138" s="3">
        <v>0.88415165114877103</v>
      </c>
      <c r="Q138" s="3">
        <v>5.4861714839894002</v>
      </c>
      <c r="R138" s="1">
        <v>10000</v>
      </c>
      <c r="S138" s="1">
        <v>3.6243579467913997E-2</v>
      </c>
    </row>
    <row r="139" spans="1:19" x14ac:dyDescent="0.25">
      <c r="A139" s="1">
        <v>862</v>
      </c>
      <c r="B139" s="1" t="str">
        <f>"LMNB2"</f>
        <v>LMNB2</v>
      </c>
      <c r="C139" s="1" t="s">
        <v>305</v>
      </c>
      <c r="D139" s="1">
        <v>67.688000000000002</v>
      </c>
      <c r="E139" s="1">
        <v>25.5</v>
      </c>
      <c r="F139" s="1">
        <v>0</v>
      </c>
      <c r="G139" s="1">
        <v>0</v>
      </c>
      <c r="H139" s="1">
        <v>0</v>
      </c>
      <c r="I139" s="1">
        <v>0</v>
      </c>
      <c r="J139" s="1">
        <v>1</v>
      </c>
      <c r="K139" s="1">
        <v>6</v>
      </c>
      <c r="L139" s="2">
        <v>0</v>
      </c>
      <c r="M139" s="2">
        <v>0</v>
      </c>
      <c r="N139" s="2">
        <v>0</v>
      </c>
      <c r="O139" s="3">
        <v>0</v>
      </c>
      <c r="P139" s="3">
        <v>0.88415165114877103</v>
      </c>
      <c r="Q139" s="3">
        <v>5.4861714839894002</v>
      </c>
      <c r="R139" s="1">
        <v>10000</v>
      </c>
      <c r="S139" s="1">
        <v>3.6243579467913997E-2</v>
      </c>
    </row>
    <row r="140" spans="1:19" x14ac:dyDescent="0.25">
      <c r="A140" s="1">
        <v>2052</v>
      </c>
      <c r="B140" s="1" t="str">
        <f>"RECQL"</f>
        <v>RECQL</v>
      </c>
      <c r="C140" s="1" t="s">
        <v>342</v>
      </c>
      <c r="D140" s="1">
        <v>73.456999999999994</v>
      </c>
      <c r="E140" s="1">
        <v>16</v>
      </c>
      <c r="F140" s="1">
        <v>0</v>
      </c>
      <c r="G140" s="1">
        <v>0</v>
      </c>
      <c r="H140" s="1">
        <v>0</v>
      </c>
      <c r="I140" s="1">
        <v>0</v>
      </c>
      <c r="J140" s="1">
        <v>2</v>
      </c>
      <c r="K140" s="1">
        <v>4</v>
      </c>
      <c r="L140" s="2">
        <v>0</v>
      </c>
      <c r="M140" s="2">
        <v>0</v>
      </c>
      <c r="N140" s="2">
        <v>0</v>
      </c>
      <c r="O140" s="3">
        <v>0</v>
      </c>
      <c r="P140" s="3">
        <v>1.7683033022975401</v>
      </c>
      <c r="Q140" s="3">
        <v>3.6574476559929301</v>
      </c>
      <c r="R140" s="1">
        <v>10000</v>
      </c>
      <c r="S140" s="1">
        <v>3.6743380471068197E-2</v>
      </c>
    </row>
    <row r="141" spans="1:19" x14ac:dyDescent="0.25">
      <c r="A141" s="1">
        <v>1514</v>
      </c>
      <c r="B141" s="1" t="str">
        <f>"H2AFV"</f>
        <v>H2AFV</v>
      </c>
      <c r="C141" s="1" t="s">
        <v>285</v>
      </c>
      <c r="D141" s="1">
        <v>13.509</v>
      </c>
      <c r="E141" s="1">
        <v>31.2</v>
      </c>
      <c r="F141" s="1">
        <v>0</v>
      </c>
      <c r="G141" s="1">
        <v>0</v>
      </c>
      <c r="H141" s="1">
        <v>0</v>
      </c>
      <c r="I141" s="1">
        <v>0</v>
      </c>
      <c r="J141" s="1">
        <v>4</v>
      </c>
      <c r="K141" s="1">
        <v>2</v>
      </c>
      <c r="L141" s="2">
        <v>0</v>
      </c>
      <c r="M141" s="2">
        <v>0</v>
      </c>
      <c r="N141" s="2">
        <v>0</v>
      </c>
      <c r="O141" s="3">
        <v>0</v>
      </c>
      <c r="P141" s="3">
        <v>3.5366066045950801</v>
      </c>
      <c r="Q141" s="3">
        <v>1.8287238279964699</v>
      </c>
      <c r="R141" s="1">
        <v>10000</v>
      </c>
      <c r="S141" s="1">
        <v>3.6925731333535897E-2</v>
      </c>
    </row>
    <row r="142" spans="1:19" x14ac:dyDescent="0.25">
      <c r="A142" s="1">
        <v>3546</v>
      </c>
      <c r="B142" s="1" t="str">
        <f>"ERMAP"</f>
        <v>ERMAP</v>
      </c>
      <c r="C142" s="1" t="s">
        <v>426</v>
      </c>
      <c r="D142" s="1">
        <v>52.603999999999999</v>
      </c>
      <c r="E142" s="1">
        <v>16</v>
      </c>
      <c r="F142" s="1">
        <v>0</v>
      </c>
      <c r="G142" s="1">
        <v>0</v>
      </c>
      <c r="H142" s="1">
        <v>0</v>
      </c>
      <c r="I142" s="1">
        <v>4</v>
      </c>
      <c r="J142" s="1">
        <v>0</v>
      </c>
      <c r="K142" s="1">
        <v>2</v>
      </c>
      <c r="L142" s="2">
        <v>0</v>
      </c>
      <c r="M142" s="2">
        <v>0</v>
      </c>
      <c r="N142" s="2">
        <v>0</v>
      </c>
      <c r="O142" s="3">
        <v>3.5514150705433298</v>
      </c>
      <c r="P142" s="3">
        <v>0</v>
      </c>
      <c r="Q142" s="3">
        <v>1.8287238279964699</v>
      </c>
      <c r="R142" s="1">
        <v>10000</v>
      </c>
      <c r="S142" s="1">
        <v>3.7609472546701897E-2</v>
      </c>
    </row>
    <row r="143" spans="1:19" x14ac:dyDescent="0.25">
      <c r="A143" s="1">
        <v>3813</v>
      </c>
      <c r="B143" s="1" t="str">
        <f>"UPF2"</f>
        <v>UPF2</v>
      </c>
      <c r="C143" s="1" t="s">
        <v>401</v>
      </c>
      <c r="D143" s="1">
        <v>147.81</v>
      </c>
      <c r="E143" s="1">
        <v>5.4</v>
      </c>
      <c r="F143" s="1">
        <v>0</v>
      </c>
      <c r="G143" s="1">
        <v>0</v>
      </c>
      <c r="H143" s="1">
        <v>0</v>
      </c>
      <c r="I143" s="1">
        <v>4</v>
      </c>
      <c r="J143" s="1">
        <v>2</v>
      </c>
      <c r="K143" s="1">
        <v>0</v>
      </c>
      <c r="L143" s="2">
        <v>0</v>
      </c>
      <c r="M143" s="2">
        <v>0</v>
      </c>
      <c r="N143" s="2">
        <v>0</v>
      </c>
      <c r="O143" s="3">
        <v>3.5514150705433298</v>
      </c>
      <c r="P143" s="3">
        <v>1.7683033022975401</v>
      </c>
      <c r="Q143" s="3">
        <v>0</v>
      </c>
      <c r="R143" s="1">
        <v>10000</v>
      </c>
      <c r="S143" s="1">
        <v>3.8026961991189399E-2</v>
      </c>
    </row>
    <row r="144" spans="1:19" x14ac:dyDescent="0.25">
      <c r="A144" s="1">
        <v>505</v>
      </c>
      <c r="B144" s="1" t="str">
        <f>"MGEA5"</f>
        <v>MGEA5</v>
      </c>
      <c r="C144" s="1" t="s">
        <v>387</v>
      </c>
      <c r="D144" s="1">
        <v>95.33</v>
      </c>
      <c r="E144" s="1">
        <v>6.4</v>
      </c>
      <c r="F144" s="1">
        <v>0</v>
      </c>
      <c r="G144" s="1">
        <v>0</v>
      </c>
      <c r="H144" s="1">
        <v>0</v>
      </c>
      <c r="I144" s="1">
        <v>4</v>
      </c>
      <c r="J144" s="1">
        <v>2</v>
      </c>
      <c r="K144" s="1">
        <v>0</v>
      </c>
      <c r="L144" s="2">
        <v>0</v>
      </c>
      <c r="M144" s="2">
        <v>0</v>
      </c>
      <c r="N144" s="2">
        <v>0</v>
      </c>
      <c r="O144" s="3">
        <v>3.5514150705433298</v>
      </c>
      <c r="P144" s="3">
        <v>1.7683033022975401</v>
      </c>
      <c r="Q144" s="3">
        <v>0</v>
      </c>
      <c r="R144" s="1">
        <v>10000</v>
      </c>
      <c r="S144" s="1">
        <v>3.80269619914557E-2</v>
      </c>
    </row>
    <row r="145" spans="1:19" x14ac:dyDescent="0.25">
      <c r="A145" s="1">
        <v>432</v>
      </c>
      <c r="B145" s="1" t="str">
        <f>"HSPA4L"</f>
        <v>HSPA4L</v>
      </c>
      <c r="C145" s="1" t="s">
        <v>418</v>
      </c>
      <c r="D145" s="1">
        <v>94.510999999999996</v>
      </c>
      <c r="E145" s="1">
        <v>13.3</v>
      </c>
      <c r="F145" s="1">
        <v>0</v>
      </c>
      <c r="G145" s="1">
        <v>0</v>
      </c>
      <c r="H145" s="1">
        <v>0</v>
      </c>
      <c r="I145" s="1">
        <v>4</v>
      </c>
      <c r="J145" s="1">
        <v>2</v>
      </c>
      <c r="K145" s="1">
        <v>0</v>
      </c>
      <c r="L145" s="2">
        <v>0</v>
      </c>
      <c r="M145" s="2">
        <v>0</v>
      </c>
      <c r="N145" s="2">
        <v>0</v>
      </c>
      <c r="O145" s="3">
        <v>3.5514150705433298</v>
      </c>
      <c r="P145" s="3">
        <v>1.7683033022975401</v>
      </c>
      <c r="Q145" s="3">
        <v>0</v>
      </c>
      <c r="R145" s="1">
        <v>10000</v>
      </c>
      <c r="S145" s="1">
        <v>3.80269619914557E-2</v>
      </c>
    </row>
    <row r="146" spans="1:19" x14ac:dyDescent="0.25">
      <c r="A146" s="1">
        <v>3372</v>
      </c>
      <c r="B146" s="1" t="str">
        <f>"H1FX"</f>
        <v>H1FX</v>
      </c>
      <c r="C146" s="1" t="s">
        <v>274</v>
      </c>
      <c r="D146" s="1">
        <v>22.486999999999998</v>
      </c>
      <c r="E146" s="1">
        <v>25.8</v>
      </c>
      <c r="F146" s="1">
        <v>0</v>
      </c>
      <c r="G146" s="1">
        <v>0</v>
      </c>
      <c r="H146" s="1">
        <v>0</v>
      </c>
      <c r="I146" s="1">
        <v>0</v>
      </c>
      <c r="J146" s="1">
        <v>1</v>
      </c>
      <c r="K146" s="1">
        <v>5</v>
      </c>
      <c r="L146" s="2">
        <v>0</v>
      </c>
      <c r="M146" s="2">
        <v>0</v>
      </c>
      <c r="N146" s="2">
        <v>0</v>
      </c>
      <c r="O146" s="3">
        <v>0</v>
      </c>
      <c r="P146" s="3">
        <v>0.88415165114877103</v>
      </c>
      <c r="Q146" s="3">
        <v>4.5718095699911698</v>
      </c>
      <c r="R146" s="1">
        <v>10000</v>
      </c>
      <c r="S146" s="1">
        <v>4.6564191174773999E-2</v>
      </c>
    </row>
    <row r="147" spans="1:19" x14ac:dyDescent="0.25">
      <c r="A147" s="1">
        <v>137</v>
      </c>
      <c r="B147" s="1" t="str">
        <f>"SNRPD3"</f>
        <v>SNRPD3</v>
      </c>
      <c r="C147" s="1" t="s">
        <v>329</v>
      </c>
      <c r="D147" s="1">
        <v>13.291</v>
      </c>
      <c r="E147" s="1">
        <v>39.200000000000003</v>
      </c>
      <c r="F147" s="1">
        <v>0</v>
      </c>
      <c r="G147" s="1">
        <v>0</v>
      </c>
      <c r="H147" s="1">
        <v>0</v>
      </c>
      <c r="I147" s="1">
        <v>1</v>
      </c>
      <c r="J147" s="1">
        <v>1</v>
      </c>
      <c r="K147" s="1">
        <v>1</v>
      </c>
      <c r="L147" s="2">
        <v>0</v>
      </c>
      <c r="M147" s="2">
        <v>0</v>
      </c>
      <c r="N147" s="2">
        <v>0</v>
      </c>
      <c r="O147" s="3">
        <v>0.88785376763583201</v>
      </c>
      <c r="P147" s="3">
        <v>0.88415165114877103</v>
      </c>
      <c r="Q147" s="3">
        <v>0.91436191399823397</v>
      </c>
      <c r="R147" s="1">
        <v>10000</v>
      </c>
      <c r="S147" s="1">
        <v>4.7365809140038399E-2</v>
      </c>
    </row>
    <row r="148" spans="1:19" x14ac:dyDescent="0.25">
      <c r="A148" s="1">
        <v>3751</v>
      </c>
      <c r="B148" s="1" t="str">
        <f>"C10orf11"</f>
        <v>C10orf11</v>
      </c>
      <c r="C148" s="1" t="s">
        <v>400</v>
      </c>
      <c r="D148" s="1">
        <v>22.567</v>
      </c>
      <c r="E148" s="1">
        <v>19.7</v>
      </c>
      <c r="F148" s="1">
        <v>0</v>
      </c>
      <c r="G148" s="1">
        <v>0</v>
      </c>
      <c r="H148" s="1">
        <v>0</v>
      </c>
      <c r="I148" s="1">
        <v>1</v>
      </c>
      <c r="J148" s="1">
        <v>1</v>
      </c>
      <c r="K148" s="1">
        <v>1</v>
      </c>
      <c r="L148" s="2">
        <v>0</v>
      </c>
      <c r="M148" s="2">
        <v>0</v>
      </c>
      <c r="N148" s="2">
        <v>0</v>
      </c>
      <c r="O148" s="3">
        <v>0.88785376763583201</v>
      </c>
      <c r="P148" s="3">
        <v>0.88415165114877103</v>
      </c>
      <c r="Q148" s="3">
        <v>0.91436191399823397</v>
      </c>
      <c r="R148" s="1">
        <v>10000</v>
      </c>
      <c r="S148" s="1">
        <v>4.7365809140038399E-2</v>
      </c>
    </row>
    <row r="149" spans="1:19" x14ac:dyDescent="0.25">
      <c r="A149" s="1">
        <v>129</v>
      </c>
      <c r="B149" s="1" t="str">
        <f>"PRKAB2"</f>
        <v>PRKAB2</v>
      </c>
      <c r="C149" s="1" t="s">
        <v>407</v>
      </c>
      <c r="D149" s="1">
        <v>21.484000000000002</v>
      </c>
      <c r="E149" s="1">
        <v>36.299999999999997</v>
      </c>
      <c r="F149" s="1">
        <v>0</v>
      </c>
      <c r="G149" s="1">
        <v>0</v>
      </c>
      <c r="H149" s="1">
        <v>0</v>
      </c>
      <c r="I149" s="1">
        <v>1</v>
      </c>
      <c r="J149" s="1">
        <v>1</v>
      </c>
      <c r="K149" s="1">
        <v>1</v>
      </c>
      <c r="L149" s="2">
        <v>0</v>
      </c>
      <c r="M149" s="2">
        <v>0</v>
      </c>
      <c r="N149" s="2">
        <v>0</v>
      </c>
      <c r="O149" s="3">
        <v>0.88785376763583201</v>
      </c>
      <c r="P149" s="3">
        <v>0.88415165114877103</v>
      </c>
      <c r="Q149" s="3">
        <v>0.91436191399823397</v>
      </c>
      <c r="R149" s="1">
        <v>10000</v>
      </c>
      <c r="S149" s="1">
        <v>4.7365809140038399E-2</v>
      </c>
    </row>
    <row r="150" spans="1:19" x14ac:dyDescent="0.25">
      <c r="A150" s="1">
        <v>4159</v>
      </c>
      <c r="B150" s="1" t="str">
        <f>"AMDHD2"</f>
        <v>AMDHD2</v>
      </c>
      <c r="C150" s="1" t="s">
        <v>416</v>
      </c>
      <c r="D150" s="1">
        <v>43.747</v>
      </c>
      <c r="E150" s="1">
        <v>8.1</v>
      </c>
      <c r="F150" s="1">
        <v>0</v>
      </c>
      <c r="G150" s="1">
        <v>0</v>
      </c>
      <c r="H150" s="1">
        <v>0</v>
      </c>
      <c r="I150" s="1">
        <v>1</v>
      </c>
      <c r="J150" s="1">
        <v>1</v>
      </c>
      <c r="K150" s="1">
        <v>1</v>
      </c>
      <c r="L150" s="2">
        <v>0</v>
      </c>
      <c r="M150" s="2">
        <v>0</v>
      </c>
      <c r="N150" s="2">
        <v>0</v>
      </c>
      <c r="O150" s="3">
        <v>0.88785376763583201</v>
      </c>
      <c r="P150" s="3">
        <v>0.88415165114877103</v>
      </c>
      <c r="Q150" s="3">
        <v>0.91436191399823397</v>
      </c>
      <c r="R150" s="1">
        <v>10000</v>
      </c>
      <c r="S150" s="1">
        <v>4.7365809140038399E-2</v>
      </c>
    </row>
    <row r="151" spans="1:19" x14ac:dyDescent="0.25">
      <c r="A151" s="1">
        <v>3563</v>
      </c>
      <c r="B151" s="1" t="str">
        <f>"CLCC1"</f>
        <v>CLCC1</v>
      </c>
      <c r="C151" s="1" t="s">
        <v>427</v>
      </c>
      <c r="D151" s="1">
        <v>62.021999999999998</v>
      </c>
      <c r="E151" s="1">
        <v>10.3</v>
      </c>
      <c r="F151" s="1">
        <v>0</v>
      </c>
      <c r="G151" s="1">
        <v>0</v>
      </c>
      <c r="H151" s="1">
        <v>0</v>
      </c>
      <c r="I151" s="1">
        <v>1</v>
      </c>
      <c r="J151" s="1">
        <v>1</v>
      </c>
      <c r="K151" s="1">
        <v>1</v>
      </c>
      <c r="L151" s="2">
        <v>0</v>
      </c>
      <c r="M151" s="2">
        <v>0</v>
      </c>
      <c r="N151" s="2">
        <v>0</v>
      </c>
      <c r="O151" s="3">
        <v>0.88785376763583201</v>
      </c>
      <c r="P151" s="3">
        <v>0.88415165114877103</v>
      </c>
      <c r="Q151" s="3">
        <v>0.91436191399823397</v>
      </c>
      <c r="R151" s="1">
        <v>10000</v>
      </c>
      <c r="S151" s="1">
        <v>4.7365809140038399E-2</v>
      </c>
    </row>
    <row r="152" spans="1:19" x14ac:dyDescent="0.25">
      <c r="A152" s="1">
        <v>3659</v>
      </c>
      <c r="B152" s="1" t="str">
        <f>"EFHD1"</f>
        <v>EFHD1</v>
      </c>
      <c r="C152" s="1" t="s">
        <v>428</v>
      </c>
      <c r="D152" s="1">
        <v>26.927</v>
      </c>
      <c r="E152" s="1">
        <v>13.8</v>
      </c>
      <c r="F152" s="1">
        <v>0</v>
      </c>
      <c r="G152" s="1">
        <v>0</v>
      </c>
      <c r="H152" s="1">
        <v>0</v>
      </c>
      <c r="I152" s="1">
        <v>1</v>
      </c>
      <c r="J152" s="1">
        <v>1</v>
      </c>
      <c r="K152" s="1">
        <v>1</v>
      </c>
      <c r="L152" s="2">
        <v>0</v>
      </c>
      <c r="M152" s="2">
        <v>0</v>
      </c>
      <c r="N152" s="2">
        <v>0</v>
      </c>
      <c r="O152" s="3">
        <v>0.88785376763583201</v>
      </c>
      <c r="P152" s="3">
        <v>0.88415165114877103</v>
      </c>
      <c r="Q152" s="3">
        <v>0.91436191399823397</v>
      </c>
      <c r="R152" s="1">
        <v>10000</v>
      </c>
      <c r="S152" s="1">
        <v>4.7365809140038399E-2</v>
      </c>
    </row>
    <row r="153" spans="1:19" x14ac:dyDescent="0.25">
      <c r="A153" s="1">
        <v>3127</v>
      </c>
      <c r="B153" s="1" t="str">
        <f>"NT5DC3"</f>
        <v>NT5DC3</v>
      </c>
      <c r="C153" s="1" t="s">
        <v>431</v>
      </c>
      <c r="D153" s="1">
        <v>63.418999999999997</v>
      </c>
      <c r="E153" s="1">
        <v>6.8</v>
      </c>
      <c r="F153" s="1">
        <v>0</v>
      </c>
      <c r="G153" s="1">
        <v>0</v>
      </c>
      <c r="H153" s="1">
        <v>0</v>
      </c>
      <c r="I153" s="1">
        <v>1</v>
      </c>
      <c r="J153" s="1">
        <v>1</v>
      </c>
      <c r="K153" s="1">
        <v>1</v>
      </c>
      <c r="L153" s="2">
        <v>0</v>
      </c>
      <c r="M153" s="2">
        <v>0</v>
      </c>
      <c r="N153" s="2">
        <v>0</v>
      </c>
      <c r="O153" s="3">
        <v>0.88785376763583201</v>
      </c>
      <c r="P153" s="3">
        <v>0.88415165114877103</v>
      </c>
      <c r="Q153" s="3">
        <v>0.91436191399823397</v>
      </c>
      <c r="R153" s="1">
        <v>10000</v>
      </c>
      <c r="S153" s="1">
        <v>4.7365809140038399E-2</v>
      </c>
    </row>
    <row r="154" spans="1:19" x14ac:dyDescent="0.25">
      <c r="A154" s="1">
        <v>67</v>
      </c>
      <c r="B154" s="1" t="str">
        <f>"BAD"</f>
        <v>BAD</v>
      </c>
      <c r="C154" s="1" t="s">
        <v>432</v>
      </c>
      <c r="D154" s="1">
        <v>16.649000000000001</v>
      </c>
      <c r="E154" s="1">
        <v>10.199999999999999</v>
      </c>
      <c r="F154" s="1">
        <v>0</v>
      </c>
      <c r="G154" s="1">
        <v>0</v>
      </c>
      <c r="H154" s="1">
        <v>0</v>
      </c>
      <c r="I154" s="1">
        <v>1</v>
      </c>
      <c r="J154" s="1">
        <v>1</v>
      </c>
      <c r="K154" s="1">
        <v>1</v>
      </c>
      <c r="L154" s="2">
        <v>0</v>
      </c>
      <c r="M154" s="2">
        <v>0</v>
      </c>
      <c r="N154" s="2">
        <v>0</v>
      </c>
      <c r="O154" s="3">
        <v>0.88785376763583201</v>
      </c>
      <c r="P154" s="3">
        <v>0.88415165114877103</v>
      </c>
      <c r="Q154" s="3">
        <v>0.91436191399823397</v>
      </c>
      <c r="R154" s="1">
        <v>10000</v>
      </c>
      <c r="S154" s="1">
        <v>4.7365809140038399E-2</v>
      </c>
    </row>
    <row r="155" spans="1:19" x14ac:dyDescent="0.25">
      <c r="A155" s="1">
        <v>1103</v>
      </c>
      <c r="B155" s="1" t="str">
        <f>"SRGAP2"</f>
        <v>SRGAP2</v>
      </c>
      <c r="C155" s="1" t="s">
        <v>433</v>
      </c>
      <c r="D155" s="1">
        <v>120.88</v>
      </c>
      <c r="E155" s="1">
        <v>3.7</v>
      </c>
      <c r="F155" s="1">
        <v>0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2">
        <v>0</v>
      </c>
      <c r="M155" s="2">
        <v>0</v>
      </c>
      <c r="N155" s="2">
        <v>0</v>
      </c>
      <c r="O155" s="3">
        <v>0.88785376763583201</v>
      </c>
      <c r="P155" s="3">
        <v>0.88415165114877103</v>
      </c>
      <c r="Q155" s="3">
        <v>0.91436191399823397</v>
      </c>
      <c r="R155" s="1">
        <v>10000</v>
      </c>
      <c r="S155" s="1">
        <v>4.7365809140038399E-2</v>
      </c>
    </row>
    <row r="156" spans="1:19" x14ac:dyDescent="0.25">
      <c r="A156" s="1">
        <v>3626</v>
      </c>
      <c r="B156" s="1" t="str">
        <f>"WIBG"</f>
        <v>WIBG</v>
      </c>
      <c r="C156" s="1" t="s">
        <v>437</v>
      </c>
      <c r="D156" s="1">
        <v>22.704000000000001</v>
      </c>
      <c r="E156" s="1">
        <v>8.9</v>
      </c>
      <c r="F156" s="1">
        <v>0</v>
      </c>
      <c r="G156" s="1">
        <v>0</v>
      </c>
      <c r="H156" s="1">
        <v>0</v>
      </c>
      <c r="I156" s="1">
        <v>1</v>
      </c>
      <c r="J156" s="1">
        <v>1</v>
      </c>
      <c r="K156" s="1">
        <v>1</v>
      </c>
      <c r="L156" s="2">
        <v>0</v>
      </c>
      <c r="M156" s="2">
        <v>0</v>
      </c>
      <c r="N156" s="2">
        <v>0</v>
      </c>
      <c r="O156" s="3">
        <v>0.88785376763583201</v>
      </c>
      <c r="P156" s="3">
        <v>0.88415165114877103</v>
      </c>
      <c r="Q156" s="3">
        <v>0.91436191399823397</v>
      </c>
      <c r="R156" s="1">
        <v>10000</v>
      </c>
      <c r="S156" s="1">
        <v>4.7365809140038399E-2</v>
      </c>
    </row>
    <row r="157" spans="1:19" x14ac:dyDescent="0.25">
      <c r="A157" s="1">
        <v>728</v>
      </c>
      <c r="B157" s="1" t="str">
        <f>"ABCA3"</f>
        <v>ABCA3</v>
      </c>
      <c r="C157" s="1" t="s">
        <v>395</v>
      </c>
      <c r="D157" s="1">
        <v>184.86</v>
      </c>
      <c r="E157" s="1">
        <v>1</v>
      </c>
      <c r="F157" s="1">
        <v>0</v>
      </c>
      <c r="G157" s="1">
        <v>0</v>
      </c>
      <c r="H157" s="1">
        <v>0</v>
      </c>
      <c r="I157" s="1">
        <v>1</v>
      </c>
      <c r="J157" s="1">
        <v>1</v>
      </c>
      <c r="K157" s="1">
        <v>1</v>
      </c>
      <c r="L157" s="2">
        <v>0</v>
      </c>
      <c r="M157" s="2">
        <v>0</v>
      </c>
      <c r="N157" s="2">
        <v>0</v>
      </c>
      <c r="O157" s="3">
        <v>0.88785376763583201</v>
      </c>
      <c r="P157" s="3">
        <v>0.88415165114877103</v>
      </c>
      <c r="Q157" s="3">
        <v>0.91436191399823397</v>
      </c>
      <c r="R157" s="1">
        <v>10000</v>
      </c>
      <c r="S157" s="1">
        <v>4.7365809147772699E-2</v>
      </c>
    </row>
    <row r="158" spans="1:19" x14ac:dyDescent="0.25">
      <c r="A158" s="1">
        <v>1957</v>
      </c>
      <c r="B158" s="1" t="str">
        <f>"ADD2"</f>
        <v>ADD2</v>
      </c>
      <c r="C158" s="1" t="s">
        <v>179</v>
      </c>
      <c r="D158" s="1">
        <v>80.852999999999994</v>
      </c>
      <c r="E158" s="1">
        <v>45.5</v>
      </c>
      <c r="F158" s="1">
        <v>0</v>
      </c>
      <c r="G158" s="1">
        <v>0</v>
      </c>
      <c r="H158" s="1">
        <v>1</v>
      </c>
      <c r="I158" s="1">
        <v>32</v>
      </c>
      <c r="J158" s="1">
        <v>3</v>
      </c>
      <c r="K158" s="1">
        <v>43</v>
      </c>
      <c r="L158" s="2">
        <v>0</v>
      </c>
      <c r="M158" s="2">
        <v>0</v>
      </c>
      <c r="N158" s="2">
        <v>0.97007000202105598</v>
      </c>
      <c r="O158" s="3">
        <v>28.4113205643466</v>
      </c>
      <c r="P158" s="3">
        <v>2.65245495344631</v>
      </c>
      <c r="Q158" s="3">
        <v>39.317562301923999</v>
      </c>
      <c r="R158" s="1">
        <v>72.389314022719901</v>
      </c>
      <c r="S158" s="4">
        <v>1.48708260385473E-6</v>
      </c>
    </row>
    <row r="159" spans="1:19" x14ac:dyDescent="0.25">
      <c r="A159" s="1">
        <v>2051</v>
      </c>
      <c r="B159" s="1" t="str">
        <f>"RANGAP1"</f>
        <v>RANGAP1</v>
      </c>
      <c r="C159" s="1" t="s">
        <v>261</v>
      </c>
      <c r="D159" s="1">
        <v>63.540999999999997</v>
      </c>
      <c r="E159" s="1">
        <v>29.5</v>
      </c>
      <c r="F159" s="1">
        <v>0</v>
      </c>
      <c r="G159" s="1">
        <v>0</v>
      </c>
      <c r="H159" s="1">
        <v>1</v>
      </c>
      <c r="I159" s="1">
        <v>7</v>
      </c>
      <c r="J159" s="1">
        <v>10</v>
      </c>
      <c r="K159" s="1">
        <v>13</v>
      </c>
      <c r="L159" s="2">
        <v>0</v>
      </c>
      <c r="M159" s="2">
        <v>0</v>
      </c>
      <c r="N159" s="2">
        <v>0.97007000202105598</v>
      </c>
      <c r="O159" s="3">
        <v>6.2149763734508197</v>
      </c>
      <c r="P159" s="3">
        <v>8.8415165114877095</v>
      </c>
      <c r="Q159" s="3">
        <v>11.886704881977</v>
      </c>
      <c r="R159" s="1">
        <v>27.891782258100999</v>
      </c>
      <c r="S159" s="4">
        <v>8.0599788797781506E-5</v>
      </c>
    </row>
    <row r="160" spans="1:19" x14ac:dyDescent="0.25">
      <c r="A160" s="1">
        <v>1543</v>
      </c>
      <c r="B160" s="1" t="str">
        <f>"UROS"</f>
        <v>UROS</v>
      </c>
      <c r="C160" s="1" t="s">
        <v>246</v>
      </c>
      <c r="D160" s="1">
        <v>28.626999999999999</v>
      </c>
      <c r="E160" s="1">
        <v>58.1</v>
      </c>
      <c r="F160" s="1">
        <v>0</v>
      </c>
      <c r="G160" s="1">
        <v>1</v>
      </c>
      <c r="H160" s="1">
        <v>0</v>
      </c>
      <c r="I160" s="1">
        <v>14</v>
      </c>
      <c r="J160" s="1">
        <v>5</v>
      </c>
      <c r="K160" s="1">
        <v>11</v>
      </c>
      <c r="L160" s="2">
        <v>0</v>
      </c>
      <c r="M160" s="2">
        <v>0.95413474049443403</v>
      </c>
      <c r="N160" s="2">
        <v>0</v>
      </c>
      <c r="O160" s="3">
        <v>12.4299527469016</v>
      </c>
      <c r="P160" s="3">
        <v>4.4207582557438503</v>
      </c>
      <c r="Q160" s="3">
        <v>10.057981053980599</v>
      </c>
      <c r="R160" s="1">
        <v>26.8950069412872</v>
      </c>
      <c r="S160" s="1">
        <v>1.8817474715248299E-4</v>
      </c>
    </row>
    <row r="161" spans="1:19" x14ac:dyDescent="0.25">
      <c r="A161" s="1">
        <v>1746</v>
      </c>
      <c r="B161" s="1" t="str">
        <f>"TGM2"</f>
        <v>TGM2</v>
      </c>
      <c r="C161" s="1" t="s">
        <v>131</v>
      </c>
      <c r="D161" s="1">
        <v>77.328000000000003</v>
      </c>
      <c r="E161" s="1">
        <v>44.1</v>
      </c>
      <c r="F161" s="1">
        <v>1</v>
      </c>
      <c r="G161" s="1">
        <v>0</v>
      </c>
      <c r="H161" s="1">
        <v>3</v>
      </c>
      <c r="I161" s="1">
        <v>49</v>
      </c>
      <c r="J161" s="1">
        <v>10</v>
      </c>
      <c r="K161" s="1">
        <v>56</v>
      </c>
      <c r="L161" s="2">
        <v>0.977107430369205</v>
      </c>
      <c r="M161" s="2">
        <v>0</v>
      </c>
      <c r="N161" s="2">
        <v>2.9102100060631702</v>
      </c>
      <c r="O161" s="3">
        <v>43.504834614155698</v>
      </c>
      <c r="P161" s="3">
        <v>8.8415165114877095</v>
      </c>
      <c r="Q161" s="3">
        <v>51.204267183901102</v>
      </c>
      <c r="R161" s="1">
        <v>26.6498411467335</v>
      </c>
      <c r="S161" s="4">
        <v>1.2849599351642901E-6</v>
      </c>
    </row>
    <row r="162" spans="1:19" x14ac:dyDescent="0.25">
      <c r="A162" s="1">
        <v>2985</v>
      </c>
      <c r="B162" s="1" t="str">
        <f>"HBM"</f>
        <v>HBM</v>
      </c>
      <c r="C162" s="1" t="s">
        <v>269</v>
      </c>
      <c r="D162" s="1">
        <v>15.618</v>
      </c>
      <c r="E162" s="1">
        <v>43.3</v>
      </c>
      <c r="F162" s="1">
        <v>0</v>
      </c>
      <c r="G162" s="1">
        <v>0</v>
      </c>
      <c r="H162" s="1">
        <v>1</v>
      </c>
      <c r="I162" s="1">
        <v>6</v>
      </c>
      <c r="J162" s="1">
        <v>8</v>
      </c>
      <c r="K162" s="1">
        <v>11</v>
      </c>
      <c r="L162" s="2">
        <v>0</v>
      </c>
      <c r="M162" s="2">
        <v>0</v>
      </c>
      <c r="N162" s="2">
        <v>0.97007000202105598</v>
      </c>
      <c r="O162" s="3">
        <v>5.3271226058149903</v>
      </c>
      <c r="P162" s="3">
        <v>7.07321320919017</v>
      </c>
      <c r="Q162" s="3">
        <v>10.057981053980599</v>
      </c>
      <c r="R162" s="1">
        <v>23.2450518959199</v>
      </c>
      <c r="S162" s="1">
        <v>2.11842263393979E-4</v>
      </c>
    </row>
    <row r="163" spans="1:19" x14ac:dyDescent="0.25">
      <c r="A163" s="1">
        <v>1695</v>
      </c>
      <c r="B163" s="1" t="str">
        <f>"RPL7"</f>
        <v>RPL7</v>
      </c>
      <c r="C163" s="1" t="s">
        <v>210</v>
      </c>
      <c r="D163" s="1">
        <v>29.225000000000001</v>
      </c>
      <c r="E163" s="1">
        <v>43.1</v>
      </c>
      <c r="F163" s="1">
        <v>0</v>
      </c>
      <c r="G163" s="1">
        <v>0</v>
      </c>
      <c r="H163" s="1">
        <v>1</v>
      </c>
      <c r="I163" s="1">
        <v>7</v>
      </c>
      <c r="J163" s="1">
        <v>9</v>
      </c>
      <c r="K163" s="1">
        <v>6</v>
      </c>
      <c r="L163" s="2">
        <v>0</v>
      </c>
      <c r="M163" s="2">
        <v>0</v>
      </c>
      <c r="N163" s="2">
        <v>0.97007000202105598</v>
      </c>
      <c r="O163" s="3">
        <v>6.2149763734508197</v>
      </c>
      <c r="P163" s="3">
        <v>7.9573648603389397</v>
      </c>
      <c r="Q163" s="3">
        <v>5.4861714839894002</v>
      </c>
      <c r="R163" s="1">
        <v>20.371645100216099</v>
      </c>
      <c r="S163" s="1">
        <v>5.2372955433786404E-4</v>
      </c>
    </row>
    <row r="164" spans="1:19" x14ac:dyDescent="0.25">
      <c r="A164" s="1">
        <v>50</v>
      </c>
      <c r="B164" s="1" t="str">
        <f>"SELENBP1"</f>
        <v>SELENBP1</v>
      </c>
      <c r="C164" s="1" t="s">
        <v>52</v>
      </c>
      <c r="D164" s="1">
        <v>52.39</v>
      </c>
      <c r="E164" s="1">
        <v>79</v>
      </c>
      <c r="F164" s="1">
        <v>7</v>
      </c>
      <c r="G164" s="1">
        <v>2</v>
      </c>
      <c r="H164" s="1">
        <v>4</v>
      </c>
      <c r="I164" s="1">
        <v>104</v>
      </c>
      <c r="J164" s="1">
        <v>19</v>
      </c>
      <c r="K164" s="1">
        <v>150</v>
      </c>
      <c r="L164" s="2">
        <v>6.83975201258444</v>
      </c>
      <c r="M164" s="2">
        <v>1.9082694809888701</v>
      </c>
      <c r="N164" s="2">
        <v>3.8802800080842199</v>
      </c>
      <c r="O164" s="3">
        <v>92.336791834126501</v>
      </c>
      <c r="P164" s="3">
        <v>16.798881371826599</v>
      </c>
      <c r="Q164" s="3">
        <v>137.154287099735</v>
      </c>
      <c r="R164" s="1">
        <v>18.897542089915099</v>
      </c>
      <c r="S164" s="4">
        <v>4.0491501801848499E-6</v>
      </c>
    </row>
    <row r="165" spans="1:19" x14ac:dyDescent="0.25">
      <c r="A165" s="1">
        <v>3331</v>
      </c>
      <c r="B165" s="1" t="str">
        <f>"DCAF11"</f>
        <v>DCAF11</v>
      </c>
      <c r="C165" s="1" t="s">
        <v>303</v>
      </c>
      <c r="D165" s="1">
        <v>58.845999999999997</v>
      </c>
      <c r="E165" s="1">
        <v>28.1</v>
      </c>
      <c r="F165" s="1">
        <v>0</v>
      </c>
      <c r="G165" s="1">
        <v>0</v>
      </c>
      <c r="H165" s="1">
        <v>1</v>
      </c>
      <c r="I165" s="1">
        <v>6</v>
      </c>
      <c r="J165" s="1">
        <v>2</v>
      </c>
      <c r="K165" s="1">
        <v>11</v>
      </c>
      <c r="L165" s="2">
        <v>0</v>
      </c>
      <c r="M165" s="2">
        <v>0</v>
      </c>
      <c r="N165" s="2">
        <v>0.97007000202105598</v>
      </c>
      <c r="O165" s="3">
        <v>5.3271226058149903</v>
      </c>
      <c r="P165" s="3">
        <v>1.7683033022975401</v>
      </c>
      <c r="Q165" s="3">
        <v>10.057981053980599</v>
      </c>
      <c r="R165" s="1">
        <v>17.684401916529801</v>
      </c>
      <c r="S165" s="1">
        <v>1.1681373002624699E-3</v>
      </c>
    </row>
    <row r="166" spans="1:19" x14ac:dyDescent="0.25">
      <c r="A166" s="1">
        <v>963</v>
      </c>
      <c r="B166" s="1" t="str">
        <f>"SCAMP3"</f>
        <v>SCAMP3</v>
      </c>
      <c r="C166" s="1" t="s">
        <v>250</v>
      </c>
      <c r="D166" s="1">
        <v>35.201000000000001</v>
      </c>
      <c r="E166" s="1">
        <v>14</v>
      </c>
      <c r="F166" s="1">
        <v>1</v>
      </c>
      <c r="G166" s="1">
        <v>0</v>
      </c>
      <c r="H166" s="1">
        <v>0</v>
      </c>
      <c r="I166" s="1">
        <v>8</v>
      </c>
      <c r="J166" s="1">
        <v>5</v>
      </c>
      <c r="K166" s="1">
        <v>6</v>
      </c>
      <c r="L166" s="2">
        <v>0.977107430369205</v>
      </c>
      <c r="M166" s="2">
        <v>0</v>
      </c>
      <c r="N166" s="2">
        <v>0</v>
      </c>
      <c r="O166" s="3">
        <v>7.1028301410866499</v>
      </c>
      <c r="P166" s="3">
        <v>4.4207582557438503</v>
      </c>
      <c r="Q166" s="3">
        <v>5.4861714839894002</v>
      </c>
      <c r="R166" s="1">
        <v>17.542577313080798</v>
      </c>
      <c r="S166" s="1">
        <v>8.5367793696244497E-4</v>
      </c>
    </row>
    <row r="167" spans="1:19" x14ac:dyDescent="0.25">
      <c r="A167" s="1">
        <v>1687</v>
      </c>
      <c r="B167" s="1" t="str">
        <f>"LGALS3"</f>
        <v>LGALS3</v>
      </c>
      <c r="C167" s="1" t="s">
        <v>215</v>
      </c>
      <c r="D167" s="1">
        <v>26.152000000000001</v>
      </c>
      <c r="E167" s="1">
        <v>32.4</v>
      </c>
      <c r="F167" s="1">
        <v>0</v>
      </c>
      <c r="G167" s="1">
        <v>1</v>
      </c>
      <c r="H167" s="1">
        <v>1</v>
      </c>
      <c r="I167" s="1">
        <v>13</v>
      </c>
      <c r="J167" s="1">
        <v>7</v>
      </c>
      <c r="K167" s="1">
        <v>17</v>
      </c>
      <c r="L167" s="2">
        <v>0</v>
      </c>
      <c r="M167" s="2">
        <v>0.95413474049443403</v>
      </c>
      <c r="N167" s="2">
        <v>0.97007000202105598</v>
      </c>
      <c r="O167" s="3">
        <v>11.5420989792658</v>
      </c>
      <c r="P167" s="3">
        <v>6.1890615580414003</v>
      </c>
      <c r="Q167" s="3">
        <v>15.54415253797</v>
      </c>
      <c r="R167" s="1">
        <v>17.1667181664425</v>
      </c>
      <c r="S167" s="1">
        <v>1.5929593421764999E-4</v>
      </c>
    </row>
    <row r="168" spans="1:19" x14ac:dyDescent="0.25">
      <c r="A168" s="1">
        <v>1592</v>
      </c>
      <c r="B168" s="1" t="str">
        <f>"XRCC5"</f>
        <v>XRCC5</v>
      </c>
      <c r="C168" s="1" t="s">
        <v>166</v>
      </c>
      <c r="D168" s="1">
        <v>82.703999999999994</v>
      </c>
      <c r="E168" s="1">
        <v>31.6</v>
      </c>
      <c r="F168" s="1">
        <v>0</v>
      </c>
      <c r="G168" s="1">
        <v>2</v>
      </c>
      <c r="H168" s="1">
        <v>0</v>
      </c>
      <c r="I168" s="1">
        <v>5</v>
      </c>
      <c r="J168" s="1">
        <v>13</v>
      </c>
      <c r="K168" s="1">
        <v>17</v>
      </c>
      <c r="L168" s="2">
        <v>0</v>
      </c>
      <c r="M168" s="2">
        <v>1.9082694809888701</v>
      </c>
      <c r="N168" s="2">
        <v>0</v>
      </c>
      <c r="O168" s="3">
        <v>4.4392688381791601</v>
      </c>
      <c r="P168" s="3">
        <v>11.493971464934001</v>
      </c>
      <c r="Q168" s="3">
        <v>15.54415253797</v>
      </c>
      <c r="R168" s="1">
        <v>16.7689757260476</v>
      </c>
      <c r="S168" s="1">
        <v>2.564243763568E-4</v>
      </c>
    </row>
    <row r="169" spans="1:19" x14ac:dyDescent="0.25">
      <c r="A169" s="1">
        <v>3057</v>
      </c>
      <c r="B169" s="1" t="str">
        <f>"MFSD6"</f>
        <v>MFSD6</v>
      </c>
      <c r="C169" s="1" t="s">
        <v>255</v>
      </c>
      <c r="D169" s="1">
        <v>88.087000000000003</v>
      </c>
      <c r="E169" s="1">
        <v>11.9</v>
      </c>
      <c r="F169" s="1">
        <v>0</v>
      </c>
      <c r="G169" s="1">
        <v>1</v>
      </c>
      <c r="H169" s="1">
        <v>0</v>
      </c>
      <c r="I169" s="1">
        <v>6</v>
      </c>
      <c r="J169" s="1">
        <v>7</v>
      </c>
      <c r="K169" s="1">
        <v>5</v>
      </c>
      <c r="L169" s="2">
        <v>0</v>
      </c>
      <c r="M169" s="2">
        <v>0.95413474049443403</v>
      </c>
      <c r="N169" s="2">
        <v>0</v>
      </c>
      <c r="O169" s="3">
        <v>5.3271226058149903</v>
      </c>
      <c r="P169" s="3">
        <v>6.1890615580414003</v>
      </c>
      <c r="Q169" s="3">
        <v>4.5718095699911698</v>
      </c>
      <c r="R169" s="1">
        <v>16.6522731861441</v>
      </c>
      <c r="S169" s="1">
        <v>1.1067152212127201E-3</v>
      </c>
    </row>
    <row r="170" spans="1:19" x14ac:dyDescent="0.25">
      <c r="A170" s="1">
        <v>2086</v>
      </c>
      <c r="B170" s="1" t="str">
        <f>"GCLC"</f>
        <v>GCLC</v>
      </c>
      <c r="C170" s="1" t="s">
        <v>140</v>
      </c>
      <c r="D170" s="1">
        <v>72.765000000000001</v>
      </c>
      <c r="E170" s="1">
        <v>50.9</v>
      </c>
      <c r="F170" s="1">
        <v>0</v>
      </c>
      <c r="G170" s="1">
        <v>2</v>
      </c>
      <c r="H170" s="1">
        <v>2</v>
      </c>
      <c r="I170" s="1">
        <v>38</v>
      </c>
      <c r="J170" s="1">
        <v>9</v>
      </c>
      <c r="K170" s="1">
        <v>44</v>
      </c>
      <c r="L170" s="2">
        <v>0</v>
      </c>
      <c r="M170" s="2">
        <v>1.9082694809888701</v>
      </c>
      <c r="N170" s="2">
        <v>1.94014000404211</v>
      </c>
      <c r="O170" s="3">
        <v>33.738443170161602</v>
      </c>
      <c r="P170" s="3">
        <v>7.9573648603389397</v>
      </c>
      <c r="Q170" s="3">
        <v>40.231924215922298</v>
      </c>
      <c r="R170" s="1">
        <v>16.1290192335874</v>
      </c>
      <c r="S170" s="4">
        <v>3.5708469170594998E-5</v>
      </c>
    </row>
    <row r="171" spans="1:19" x14ac:dyDescent="0.25">
      <c r="A171" s="1">
        <v>1662</v>
      </c>
      <c r="B171" s="1" t="str">
        <f>"EPB42"</f>
        <v>EPB42</v>
      </c>
      <c r="C171" s="1" t="s">
        <v>62</v>
      </c>
      <c r="D171" s="1">
        <v>77.007999999999996</v>
      </c>
      <c r="E171" s="1">
        <v>56.6</v>
      </c>
      <c r="F171" s="1">
        <v>5</v>
      </c>
      <c r="G171" s="1">
        <v>2</v>
      </c>
      <c r="H171" s="1">
        <v>8</v>
      </c>
      <c r="I171" s="1">
        <v>100</v>
      </c>
      <c r="J171" s="1">
        <v>26</v>
      </c>
      <c r="K171" s="1">
        <v>132</v>
      </c>
      <c r="L171" s="2">
        <v>4.8855371518460302</v>
      </c>
      <c r="M171" s="2">
        <v>1.9082694809888701</v>
      </c>
      <c r="N171" s="2">
        <v>7.7605600161684496</v>
      </c>
      <c r="O171" s="3">
        <v>88.785376763583201</v>
      </c>
      <c r="P171" s="3">
        <v>22.987942929868002</v>
      </c>
      <c r="Q171" s="3">
        <v>120.695772647767</v>
      </c>
      <c r="R171" s="1">
        <v>15.9580629591935</v>
      </c>
      <c r="S171" s="4">
        <v>1.1661025635864001E-6</v>
      </c>
    </row>
    <row r="172" spans="1:19" x14ac:dyDescent="0.25">
      <c r="A172" s="1">
        <v>2343</v>
      </c>
      <c r="B172" s="1" t="str">
        <f>"RPS14"</f>
        <v>RPS14</v>
      </c>
      <c r="C172" s="1" t="s">
        <v>230</v>
      </c>
      <c r="D172" s="1">
        <v>16.273</v>
      </c>
      <c r="E172" s="1">
        <v>40.4</v>
      </c>
      <c r="F172" s="1">
        <v>0</v>
      </c>
      <c r="G172" s="1">
        <v>0</v>
      </c>
      <c r="H172" s="1">
        <v>1</v>
      </c>
      <c r="I172" s="1">
        <v>5</v>
      </c>
      <c r="J172" s="1">
        <v>7</v>
      </c>
      <c r="K172" s="1">
        <v>4</v>
      </c>
      <c r="L172" s="2">
        <v>0</v>
      </c>
      <c r="M172" s="2">
        <v>0</v>
      </c>
      <c r="N172" s="2">
        <v>0.97007000202105598</v>
      </c>
      <c r="O172" s="3">
        <v>4.4392688381791601</v>
      </c>
      <c r="P172" s="3">
        <v>6.1890615580414003</v>
      </c>
      <c r="Q172" s="3">
        <v>3.6574476559929301</v>
      </c>
      <c r="R172" s="1">
        <v>14.8161754937198</v>
      </c>
      <c r="S172" s="1">
        <v>2.5097313417677901E-3</v>
      </c>
    </row>
    <row r="173" spans="1:19" x14ac:dyDescent="0.25">
      <c r="A173" s="1">
        <v>475</v>
      </c>
      <c r="B173" s="1" t="str">
        <f>"EIF2B5"</f>
        <v>EIF2B5</v>
      </c>
      <c r="C173" s="1" t="s">
        <v>301</v>
      </c>
      <c r="D173" s="1">
        <v>78.346000000000004</v>
      </c>
      <c r="E173" s="1">
        <v>19.7</v>
      </c>
      <c r="F173" s="1">
        <v>0</v>
      </c>
      <c r="G173" s="1">
        <v>1</v>
      </c>
      <c r="H173" s="1">
        <v>0</v>
      </c>
      <c r="I173" s="1">
        <v>6</v>
      </c>
      <c r="J173" s="1">
        <v>5</v>
      </c>
      <c r="K173" s="1">
        <v>5</v>
      </c>
      <c r="L173" s="2">
        <v>0</v>
      </c>
      <c r="M173" s="2">
        <v>0.95413474049443403</v>
      </c>
      <c r="N173" s="2">
        <v>0</v>
      </c>
      <c r="O173" s="3">
        <v>5.3271226058149903</v>
      </c>
      <c r="P173" s="3">
        <v>4.4207582557438503</v>
      </c>
      <c r="Q173" s="3">
        <v>4.5718095699911698</v>
      </c>
      <c r="R173" s="1">
        <v>14.799230469993001</v>
      </c>
      <c r="S173" s="1">
        <v>2.1106460849476399E-3</v>
      </c>
    </row>
    <row r="174" spans="1:19" x14ac:dyDescent="0.25">
      <c r="A174" s="1">
        <v>1635</v>
      </c>
      <c r="B174" s="1" t="str">
        <f>"EZR"</f>
        <v>EZR</v>
      </c>
      <c r="C174" s="1" t="s">
        <v>204</v>
      </c>
      <c r="D174" s="1">
        <v>69.412000000000006</v>
      </c>
      <c r="E174" s="1">
        <v>42.8</v>
      </c>
      <c r="F174" s="1">
        <v>1</v>
      </c>
      <c r="G174" s="1">
        <v>0</v>
      </c>
      <c r="H174" s="1">
        <v>1</v>
      </c>
      <c r="I174" s="1">
        <v>5</v>
      </c>
      <c r="J174" s="1">
        <v>4</v>
      </c>
      <c r="K174" s="1">
        <v>20</v>
      </c>
      <c r="L174" s="2">
        <v>0.977107430369205</v>
      </c>
      <c r="M174" s="2">
        <v>0</v>
      </c>
      <c r="N174" s="2">
        <v>0.97007000202105598</v>
      </c>
      <c r="O174" s="3">
        <v>4.4392688381791601</v>
      </c>
      <c r="P174" s="3">
        <v>3.5366066045950801</v>
      </c>
      <c r="Q174" s="3">
        <v>18.287238279964701</v>
      </c>
      <c r="R174" s="1">
        <v>13.5412071532688</v>
      </c>
      <c r="S174" s="1">
        <v>1.0443511201992299E-3</v>
      </c>
    </row>
    <row r="175" spans="1:19" x14ac:dyDescent="0.25">
      <c r="A175" s="1">
        <v>4184</v>
      </c>
      <c r="B175" s="1" t="str">
        <f>"SAMHD1"</f>
        <v>SAMHD1</v>
      </c>
      <c r="C175" s="1" t="s">
        <v>148</v>
      </c>
      <c r="D175" s="1">
        <v>72.2</v>
      </c>
      <c r="E175" s="1">
        <v>55</v>
      </c>
      <c r="F175" s="1">
        <v>0</v>
      </c>
      <c r="G175" s="1">
        <v>2</v>
      </c>
      <c r="H175" s="1">
        <v>0</v>
      </c>
      <c r="I175" s="1">
        <v>1</v>
      </c>
      <c r="J175" s="1">
        <v>11</v>
      </c>
      <c r="K175" s="1">
        <v>18</v>
      </c>
      <c r="L175" s="2">
        <v>0</v>
      </c>
      <c r="M175" s="2">
        <v>1.9082694809888701</v>
      </c>
      <c r="N175" s="2">
        <v>0</v>
      </c>
      <c r="O175" s="3">
        <v>0.88785376763583201</v>
      </c>
      <c r="P175" s="3">
        <v>9.7256681626364792</v>
      </c>
      <c r="Q175" s="3">
        <v>16.458514451968199</v>
      </c>
      <c r="R175" s="1">
        <v>13.2287852484717</v>
      </c>
      <c r="S175" s="1">
        <v>1.51622443655126E-3</v>
      </c>
    </row>
    <row r="176" spans="1:19" x14ac:dyDescent="0.25">
      <c r="A176" s="1">
        <v>1790</v>
      </c>
      <c r="B176" s="1" t="str">
        <f>"RRM1"</f>
        <v>RRM1</v>
      </c>
      <c r="C176" s="1" t="s">
        <v>326</v>
      </c>
      <c r="D176" s="1">
        <v>90.069000000000003</v>
      </c>
      <c r="E176" s="1">
        <v>29.9</v>
      </c>
      <c r="F176" s="1">
        <v>0</v>
      </c>
      <c r="G176" s="1">
        <v>1</v>
      </c>
      <c r="H176" s="1">
        <v>0</v>
      </c>
      <c r="I176" s="1">
        <v>4</v>
      </c>
      <c r="J176" s="1">
        <v>2</v>
      </c>
      <c r="K176" s="1">
        <v>13</v>
      </c>
      <c r="L176" s="2">
        <v>0</v>
      </c>
      <c r="M176" s="2">
        <v>0.95413474049443403</v>
      </c>
      <c r="N176" s="2">
        <v>0</v>
      </c>
      <c r="O176" s="3">
        <v>3.5514150705433298</v>
      </c>
      <c r="P176" s="3">
        <v>1.7683033022975401</v>
      </c>
      <c r="Q176" s="3">
        <v>11.886704881977</v>
      </c>
      <c r="R176" s="1">
        <v>13.1371106784208</v>
      </c>
      <c r="S176" s="1">
        <v>3.4607114247336901E-3</v>
      </c>
    </row>
    <row r="177" spans="1:19" x14ac:dyDescent="0.25">
      <c r="A177" s="1">
        <v>2415</v>
      </c>
      <c r="B177" s="1" t="str">
        <f>"HBG1"</f>
        <v>HBG1</v>
      </c>
      <c r="C177" s="1" t="s">
        <v>262</v>
      </c>
      <c r="D177" s="1">
        <v>16.14</v>
      </c>
      <c r="E177" s="1">
        <v>95.2</v>
      </c>
      <c r="F177" s="1">
        <v>0</v>
      </c>
      <c r="G177" s="1">
        <v>0</v>
      </c>
      <c r="H177" s="1">
        <v>1</v>
      </c>
      <c r="I177" s="1">
        <v>5</v>
      </c>
      <c r="J177" s="1">
        <v>5</v>
      </c>
      <c r="K177" s="1">
        <v>4</v>
      </c>
      <c r="L177" s="2">
        <v>0</v>
      </c>
      <c r="M177" s="2">
        <v>0</v>
      </c>
      <c r="N177" s="2">
        <v>0.97007000202105598</v>
      </c>
      <c r="O177" s="3">
        <v>4.4392688381791601</v>
      </c>
      <c r="P177" s="3">
        <v>4.4207582557438503</v>
      </c>
      <c r="Q177" s="3">
        <v>3.6574476559929301</v>
      </c>
      <c r="R177" s="1">
        <v>12.9629045395692</v>
      </c>
      <c r="S177" s="1">
        <v>3.89360451772663E-3</v>
      </c>
    </row>
    <row r="178" spans="1:19" x14ac:dyDescent="0.25">
      <c r="A178" s="1">
        <v>1778</v>
      </c>
      <c r="B178" s="1" t="str">
        <f>"RPS3"</f>
        <v>RPS3</v>
      </c>
      <c r="C178" s="1" t="s">
        <v>171</v>
      </c>
      <c r="D178" s="1">
        <v>26.687999999999999</v>
      </c>
      <c r="E178" s="1">
        <v>74.099999999999994</v>
      </c>
      <c r="F178" s="1">
        <v>0</v>
      </c>
      <c r="G178" s="1">
        <v>2</v>
      </c>
      <c r="H178" s="1">
        <v>1</v>
      </c>
      <c r="I178" s="1">
        <v>15</v>
      </c>
      <c r="J178" s="1">
        <v>15</v>
      </c>
      <c r="K178" s="1">
        <v>11</v>
      </c>
      <c r="L178" s="2">
        <v>0</v>
      </c>
      <c r="M178" s="2">
        <v>1.9082694809888701</v>
      </c>
      <c r="N178" s="2">
        <v>0.97007000202105598</v>
      </c>
      <c r="O178" s="3">
        <v>13.3178065145375</v>
      </c>
      <c r="P178" s="3">
        <v>13.262274767231601</v>
      </c>
      <c r="Q178" s="3">
        <v>10.057981053980599</v>
      </c>
      <c r="R178" s="1">
        <v>12.6393012275842</v>
      </c>
      <c r="S178" s="1">
        <v>2.0327599497023001E-4</v>
      </c>
    </row>
    <row r="179" spans="1:19" x14ac:dyDescent="0.25">
      <c r="A179" s="1">
        <v>1729</v>
      </c>
      <c r="B179" s="1" t="str">
        <f>"LMNB1"</f>
        <v>LMNB1</v>
      </c>
      <c r="C179" s="1" t="s">
        <v>149</v>
      </c>
      <c r="D179" s="1">
        <v>66.408000000000001</v>
      </c>
      <c r="E179" s="1">
        <v>57.2</v>
      </c>
      <c r="F179" s="1">
        <v>0</v>
      </c>
      <c r="G179" s="1">
        <v>1</v>
      </c>
      <c r="H179" s="1">
        <v>1</v>
      </c>
      <c r="I179" s="1">
        <v>0</v>
      </c>
      <c r="J179" s="1">
        <v>14</v>
      </c>
      <c r="K179" s="1">
        <v>19</v>
      </c>
      <c r="L179" s="2">
        <v>0</v>
      </c>
      <c r="M179" s="2">
        <v>0.95413474049443403</v>
      </c>
      <c r="N179" s="2">
        <v>0.97007000202105598</v>
      </c>
      <c r="O179" s="3">
        <v>0</v>
      </c>
      <c r="P179" s="3">
        <v>12.378123116082801</v>
      </c>
      <c r="Q179" s="3">
        <v>17.372876365966398</v>
      </c>
      <c r="R179" s="1">
        <v>12.561753873089501</v>
      </c>
      <c r="S179" s="1">
        <v>1.7702863233912201E-3</v>
      </c>
    </row>
    <row r="180" spans="1:19" x14ac:dyDescent="0.25">
      <c r="A180" s="1">
        <v>2379</v>
      </c>
      <c r="B180" s="1" t="str">
        <f>"RPL10A"</f>
        <v>RPL10A</v>
      </c>
      <c r="C180" s="1" t="s">
        <v>219</v>
      </c>
      <c r="D180" s="1">
        <v>24.831</v>
      </c>
      <c r="E180" s="1">
        <v>44.2</v>
      </c>
      <c r="F180" s="1">
        <v>0</v>
      </c>
      <c r="G180" s="1">
        <v>1</v>
      </c>
      <c r="H180" s="1">
        <v>1</v>
      </c>
      <c r="I180" s="1">
        <v>8</v>
      </c>
      <c r="J180" s="1">
        <v>10</v>
      </c>
      <c r="K180" s="1">
        <v>9</v>
      </c>
      <c r="L180" s="2">
        <v>0</v>
      </c>
      <c r="M180" s="2">
        <v>0.95413474049443403</v>
      </c>
      <c r="N180" s="2">
        <v>0.97007000202105598</v>
      </c>
      <c r="O180" s="3">
        <v>7.1028301410866499</v>
      </c>
      <c r="P180" s="3">
        <v>8.8415165114877095</v>
      </c>
      <c r="Q180" s="3">
        <v>8.2292572259840995</v>
      </c>
      <c r="R180" s="1">
        <v>12.5162169892851</v>
      </c>
      <c r="S180" s="1">
        <v>5.2776402937655404E-4</v>
      </c>
    </row>
    <row r="181" spans="1:19" x14ac:dyDescent="0.25">
      <c r="A181" s="1">
        <v>4005</v>
      </c>
      <c r="B181" s="1" t="str">
        <f>"SEL1L"</f>
        <v>SEL1L</v>
      </c>
      <c r="C181" s="1" t="s">
        <v>298</v>
      </c>
      <c r="D181" s="1">
        <v>88.754000000000005</v>
      </c>
      <c r="E181" s="1">
        <v>18.399999999999999</v>
      </c>
      <c r="F181" s="1">
        <v>0</v>
      </c>
      <c r="G181" s="1">
        <v>0</v>
      </c>
      <c r="H181" s="1">
        <v>1</v>
      </c>
      <c r="I181" s="1">
        <v>7</v>
      </c>
      <c r="J181" s="1">
        <v>4</v>
      </c>
      <c r="K181" s="1">
        <v>2</v>
      </c>
      <c r="L181" s="2">
        <v>0</v>
      </c>
      <c r="M181" s="2">
        <v>0</v>
      </c>
      <c r="N181" s="2">
        <v>0.97007000202105598</v>
      </c>
      <c r="O181" s="3">
        <v>6.2149763734508197</v>
      </c>
      <c r="P181" s="3">
        <v>3.5366066045950801</v>
      </c>
      <c r="Q181" s="3">
        <v>1.8287238279964699</v>
      </c>
      <c r="R181" s="1">
        <v>11.746978398661099</v>
      </c>
      <c r="S181" s="1">
        <v>8.9937995422850105E-3</v>
      </c>
    </row>
    <row r="182" spans="1:19" x14ac:dyDescent="0.25">
      <c r="A182" s="1">
        <v>3376</v>
      </c>
      <c r="B182" s="1" t="str">
        <f>"LPIN2"</f>
        <v>LPIN2</v>
      </c>
      <c r="C182" s="1" t="s">
        <v>278</v>
      </c>
      <c r="D182" s="1">
        <v>99.397999999999996</v>
      </c>
      <c r="E182" s="1">
        <v>16.100000000000001</v>
      </c>
      <c r="F182" s="1">
        <v>0</v>
      </c>
      <c r="G182" s="1">
        <v>0</v>
      </c>
      <c r="H182" s="1">
        <v>1</v>
      </c>
      <c r="I182" s="1">
        <v>2</v>
      </c>
      <c r="J182" s="1">
        <v>0</v>
      </c>
      <c r="K182" s="1">
        <v>16</v>
      </c>
      <c r="L182" s="2">
        <v>0</v>
      </c>
      <c r="M182" s="2">
        <v>0</v>
      </c>
      <c r="N182" s="2">
        <v>0.97007000202105598</v>
      </c>
      <c r="O182" s="3">
        <v>1.77570753527166</v>
      </c>
      <c r="P182" s="3">
        <v>0</v>
      </c>
      <c r="Q182" s="3">
        <v>14.629790623971701</v>
      </c>
      <c r="R182" s="1">
        <v>11.6175083525556</v>
      </c>
      <c r="S182" s="1">
        <v>1.1574896623040801E-2</v>
      </c>
    </row>
    <row r="183" spans="1:19" x14ac:dyDescent="0.25">
      <c r="A183" s="1">
        <v>3145</v>
      </c>
      <c r="B183" s="1" t="str">
        <f>"CARM1"</f>
        <v>CARM1</v>
      </c>
      <c r="C183" s="1" t="s">
        <v>273</v>
      </c>
      <c r="D183" s="1">
        <v>63.459000000000003</v>
      </c>
      <c r="E183" s="1">
        <v>29.2</v>
      </c>
      <c r="F183" s="1">
        <v>1</v>
      </c>
      <c r="G183" s="1">
        <v>1</v>
      </c>
      <c r="H183" s="1">
        <v>0</v>
      </c>
      <c r="I183" s="1">
        <v>9</v>
      </c>
      <c r="J183" s="1">
        <v>3</v>
      </c>
      <c r="K183" s="1">
        <v>13</v>
      </c>
      <c r="L183" s="2">
        <v>0.977107430369205</v>
      </c>
      <c r="M183" s="2">
        <v>0.95413474049443403</v>
      </c>
      <c r="N183" s="2">
        <v>0</v>
      </c>
      <c r="O183" s="3">
        <v>7.9906839087224801</v>
      </c>
      <c r="P183" s="3">
        <v>2.65245495344631</v>
      </c>
      <c r="Q183" s="3">
        <v>11.886704881977</v>
      </c>
      <c r="R183" s="1">
        <v>11.5948909946674</v>
      </c>
      <c r="S183" s="1">
        <v>2.4786286581655898E-3</v>
      </c>
    </row>
    <row r="184" spans="1:19" x14ac:dyDescent="0.25">
      <c r="A184" s="1">
        <v>3352</v>
      </c>
      <c r="B184" s="1" t="str">
        <f>"DNAJA4"</f>
        <v>DNAJA4</v>
      </c>
      <c r="C184" s="1" t="s">
        <v>362</v>
      </c>
      <c r="D184" s="1">
        <v>44.796999999999997</v>
      </c>
      <c r="E184" s="1">
        <v>29.2</v>
      </c>
      <c r="F184" s="1">
        <v>0</v>
      </c>
      <c r="G184" s="1">
        <v>0</v>
      </c>
      <c r="H184" s="1">
        <v>1</v>
      </c>
      <c r="I184" s="1">
        <v>4</v>
      </c>
      <c r="J184" s="1">
        <v>2</v>
      </c>
      <c r="K184" s="1">
        <v>6</v>
      </c>
      <c r="L184" s="2">
        <v>0</v>
      </c>
      <c r="M184" s="2">
        <v>0</v>
      </c>
      <c r="N184" s="2">
        <v>0.97007000202105598</v>
      </c>
      <c r="O184" s="3">
        <v>3.5514150705433298</v>
      </c>
      <c r="P184" s="3">
        <v>1.7683033022975401</v>
      </c>
      <c r="Q184" s="3">
        <v>5.4861714839894002</v>
      </c>
      <c r="R184" s="1">
        <v>11.1556951263389</v>
      </c>
      <c r="S184" s="1">
        <v>6.5685201850956996E-3</v>
      </c>
    </row>
    <row r="185" spans="1:19" x14ac:dyDescent="0.25">
      <c r="A185" s="1">
        <v>224</v>
      </c>
      <c r="B185" s="1" t="str">
        <f>"HBS1L"</f>
        <v>HBS1L</v>
      </c>
      <c r="C185" s="1" t="s">
        <v>335</v>
      </c>
      <c r="D185" s="1">
        <v>45.137999999999998</v>
      </c>
      <c r="E185" s="1">
        <v>13.5</v>
      </c>
      <c r="F185" s="1">
        <v>0</v>
      </c>
      <c r="G185" s="1">
        <v>0</v>
      </c>
      <c r="H185" s="1">
        <v>1</v>
      </c>
      <c r="I185" s="1">
        <v>4</v>
      </c>
      <c r="J185" s="1">
        <v>3</v>
      </c>
      <c r="K185" s="1">
        <v>5</v>
      </c>
      <c r="L185" s="2">
        <v>0</v>
      </c>
      <c r="M185" s="2">
        <v>0</v>
      </c>
      <c r="N185" s="2">
        <v>0.97007000202105598</v>
      </c>
      <c r="O185" s="3">
        <v>3.5514150705433298</v>
      </c>
      <c r="P185" s="3">
        <v>2.65245495344631</v>
      </c>
      <c r="Q185" s="3">
        <v>4.5718095699911698</v>
      </c>
      <c r="R185" s="1">
        <v>11.1410994287486</v>
      </c>
      <c r="S185" s="1">
        <v>6.2053290884036497E-3</v>
      </c>
    </row>
    <row r="186" spans="1:19" x14ac:dyDescent="0.25">
      <c r="A186" s="1">
        <v>1081</v>
      </c>
      <c r="B186" s="1" t="str">
        <f>"SNX3"</f>
        <v>SNX3</v>
      </c>
      <c r="C186" s="1" t="s">
        <v>178</v>
      </c>
      <c r="D186" s="1">
        <v>18.762</v>
      </c>
      <c r="E186" s="1">
        <v>48.1</v>
      </c>
      <c r="F186" s="1">
        <v>2</v>
      </c>
      <c r="G186" s="1">
        <v>0</v>
      </c>
      <c r="H186" s="1">
        <v>0</v>
      </c>
      <c r="I186" s="1">
        <v>10</v>
      </c>
      <c r="J186" s="1">
        <v>7</v>
      </c>
      <c r="K186" s="1">
        <v>7</v>
      </c>
      <c r="L186" s="2">
        <v>1.95421486073841</v>
      </c>
      <c r="M186" s="2">
        <v>0</v>
      </c>
      <c r="N186" s="2">
        <v>0</v>
      </c>
      <c r="O186" s="3">
        <v>8.8785376763583201</v>
      </c>
      <c r="P186" s="3">
        <v>6.1890615580414003</v>
      </c>
      <c r="Q186" s="3">
        <v>6.4005333979876404</v>
      </c>
      <c r="R186" s="1">
        <v>11.071657349603701</v>
      </c>
      <c r="S186" s="1">
        <v>1.09728186022451E-3</v>
      </c>
    </row>
    <row r="187" spans="1:19" x14ac:dyDescent="0.25">
      <c r="A187" s="1">
        <v>4041</v>
      </c>
      <c r="B187" s="1" t="str">
        <f>"IPO11"</f>
        <v>IPO11</v>
      </c>
      <c r="C187" s="1" t="s">
        <v>353</v>
      </c>
      <c r="D187" s="1">
        <v>112.53</v>
      </c>
      <c r="E187" s="1">
        <v>12.4</v>
      </c>
      <c r="F187" s="1">
        <v>1</v>
      </c>
      <c r="G187" s="1">
        <v>0</v>
      </c>
      <c r="H187" s="1">
        <v>0</v>
      </c>
      <c r="I187" s="1">
        <v>9</v>
      </c>
      <c r="J187" s="1">
        <v>1</v>
      </c>
      <c r="K187" s="1">
        <v>2</v>
      </c>
      <c r="L187" s="2">
        <v>0.977107430369205</v>
      </c>
      <c r="M187" s="2">
        <v>0</v>
      </c>
      <c r="N187" s="2">
        <v>0</v>
      </c>
      <c r="O187" s="3">
        <v>7.9906839087224801</v>
      </c>
      <c r="P187" s="3">
        <v>0.88415165114877103</v>
      </c>
      <c r="Q187" s="3">
        <v>1.8287238279964699</v>
      </c>
      <c r="R187" s="1">
        <v>10.982592772914799</v>
      </c>
      <c r="S187" s="1">
        <v>1.0383064039958499E-2</v>
      </c>
    </row>
    <row r="188" spans="1:19" x14ac:dyDescent="0.25">
      <c r="A188" s="1">
        <v>1591</v>
      </c>
      <c r="B188" s="1" t="str">
        <f>"XRCC6"</f>
        <v>XRCC6</v>
      </c>
      <c r="C188" s="1" t="s">
        <v>174</v>
      </c>
      <c r="D188" s="1">
        <v>69.841999999999999</v>
      </c>
      <c r="E188" s="1">
        <v>35.1</v>
      </c>
      <c r="F188" s="1">
        <v>0</v>
      </c>
      <c r="G188" s="1">
        <v>3</v>
      </c>
      <c r="H188" s="1">
        <v>0</v>
      </c>
      <c r="I188" s="1">
        <v>3</v>
      </c>
      <c r="J188" s="1">
        <v>12</v>
      </c>
      <c r="K188" s="1">
        <v>18</v>
      </c>
      <c r="L188" s="2">
        <v>0</v>
      </c>
      <c r="M188" s="2">
        <v>2.8624042214832999</v>
      </c>
      <c r="N188" s="2">
        <v>0</v>
      </c>
      <c r="O188" s="3">
        <v>2.6635613029074898</v>
      </c>
      <c r="P188" s="3">
        <v>10.6098198137853</v>
      </c>
      <c r="Q188" s="3">
        <v>16.458514451968199</v>
      </c>
      <c r="R188" s="1">
        <v>10.531519947996401</v>
      </c>
      <c r="S188" s="1">
        <v>1.2252309502486299E-3</v>
      </c>
    </row>
    <row r="189" spans="1:19" x14ac:dyDescent="0.25">
      <c r="A189" s="1">
        <v>2472</v>
      </c>
      <c r="B189" s="1" t="str">
        <f>"RHAG"</f>
        <v>RHAG</v>
      </c>
      <c r="C189" s="1" t="s">
        <v>349</v>
      </c>
      <c r="D189" s="1">
        <v>44.197000000000003</v>
      </c>
      <c r="E189" s="1">
        <v>7.1</v>
      </c>
      <c r="F189" s="1">
        <v>0</v>
      </c>
      <c r="G189" s="1">
        <v>0</v>
      </c>
      <c r="H189" s="1">
        <v>1</v>
      </c>
      <c r="I189" s="1">
        <v>3</v>
      </c>
      <c r="J189" s="1">
        <v>2</v>
      </c>
      <c r="K189" s="1">
        <v>6</v>
      </c>
      <c r="L189" s="2">
        <v>0</v>
      </c>
      <c r="M189" s="2">
        <v>0</v>
      </c>
      <c r="N189" s="2">
        <v>0.97007000202105598</v>
      </c>
      <c r="O189" s="3">
        <v>2.6635613029074898</v>
      </c>
      <c r="P189" s="3">
        <v>1.7683033022975401</v>
      </c>
      <c r="Q189" s="3">
        <v>5.4861714839894002</v>
      </c>
      <c r="R189" s="1">
        <v>10.245277066207899</v>
      </c>
      <c r="S189" s="1">
        <v>8.9444347574162402E-3</v>
      </c>
    </row>
    <row r="190" spans="1:19" x14ac:dyDescent="0.25">
      <c r="A190" s="1">
        <v>3390</v>
      </c>
      <c r="B190" s="1" t="str">
        <f>"ANP32B"</f>
        <v>ANP32B</v>
      </c>
      <c r="C190" s="1" t="s">
        <v>270</v>
      </c>
      <c r="D190" s="1">
        <v>22.276</v>
      </c>
      <c r="E190" s="1">
        <v>40</v>
      </c>
      <c r="F190" s="1">
        <v>0</v>
      </c>
      <c r="G190" s="1">
        <v>1</v>
      </c>
      <c r="H190" s="1">
        <v>0</v>
      </c>
      <c r="I190" s="1">
        <v>4</v>
      </c>
      <c r="J190" s="1">
        <v>2</v>
      </c>
      <c r="K190" s="1">
        <v>5</v>
      </c>
      <c r="L190" s="2">
        <v>0</v>
      </c>
      <c r="M190" s="2">
        <v>0.95413474049443403</v>
      </c>
      <c r="N190" s="2">
        <v>0</v>
      </c>
      <c r="O190" s="3">
        <v>3.5514150705433298</v>
      </c>
      <c r="P190" s="3">
        <v>1.7683033022975401</v>
      </c>
      <c r="Q190" s="3">
        <v>4.5718095699911698</v>
      </c>
      <c r="R190" s="1">
        <v>10.199802842698301</v>
      </c>
      <c r="S190" s="1">
        <v>1.3650065955713201E-2</v>
      </c>
    </row>
    <row r="191" spans="1:19" x14ac:dyDescent="0.25">
      <c r="A191" s="1">
        <v>4203</v>
      </c>
      <c r="B191" s="1" t="str">
        <f>"CD2AP"</f>
        <v>CD2AP</v>
      </c>
      <c r="C191" s="1" t="s">
        <v>283</v>
      </c>
      <c r="D191" s="1">
        <v>71.45</v>
      </c>
      <c r="E191" s="1">
        <v>21.1</v>
      </c>
      <c r="F191" s="1">
        <v>0</v>
      </c>
      <c r="G191" s="1">
        <v>1</v>
      </c>
      <c r="H191" s="1">
        <v>0</v>
      </c>
      <c r="I191" s="1">
        <v>5</v>
      </c>
      <c r="J191" s="1">
        <v>2</v>
      </c>
      <c r="K191" s="1">
        <v>4</v>
      </c>
      <c r="L191" s="2">
        <v>0</v>
      </c>
      <c r="M191" s="2">
        <v>0.95413474049443403</v>
      </c>
      <c r="N191" s="2">
        <v>0</v>
      </c>
      <c r="O191" s="3">
        <v>4.4392688381791601</v>
      </c>
      <c r="P191" s="3">
        <v>1.7683033022975401</v>
      </c>
      <c r="Q191" s="3">
        <v>3.6574476559929301</v>
      </c>
      <c r="R191" s="1">
        <v>10.1687004379177</v>
      </c>
      <c r="S191" s="1">
        <v>1.3680462299948799E-2</v>
      </c>
    </row>
    <row r="192" spans="1:19" x14ac:dyDescent="0.25">
      <c r="A192" s="1">
        <v>2311</v>
      </c>
      <c r="B192" s="1" t="str">
        <f>"RPS3A"</f>
        <v>RPS3A</v>
      </c>
      <c r="C192" s="1" t="s">
        <v>200</v>
      </c>
      <c r="D192" s="1">
        <v>29.945</v>
      </c>
      <c r="E192" s="1">
        <v>45.1</v>
      </c>
      <c r="F192" s="1">
        <v>0</v>
      </c>
      <c r="G192" s="1">
        <v>2</v>
      </c>
      <c r="H192" s="1">
        <v>1</v>
      </c>
      <c r="I192" s="1">
        <v>9</v>
      </c>
      <c r="J192" s="1">
        <v>13</v>
      </c>
      <c r="K192" s="1">
        <v>10</v>
      </c>
      <c r="L192" s="2">
        <v>0</v>
      </c>
      <c r="M192" s="2">
        <v>1.9082694809888701</v>
      </c>
      <c r="N192" s="2">
        <v>0.97007000202105598</v>
      </c>
      <c r="O192" s="3">
        <v>7.9906839087224801</v>
      </c>
      <c r="P192" s="3">
        <v>11.493971464934001</v>
      </c>
      <c r="Q192" s="3">
        <v>9.1436191399823397</v>
      </c>
      <c r="R192" s="1">
        <v>9.8879916648484407</v>
      </c>
      <c r="S192" s="1">
        <v>5.9007432367292896E-4</v>
      </c>
    </row>
    <row r="193" spans="1:19" x14ac:dyDescent="0.25">
      <c r="A193" s="1">
        <v>1229</v>
      </c>
      <c r="B193" s="1" t="str">
        <f>"SNAP29"</f>
        <v>SNAP29</v>
      </c>
      <c r="C193" s="1" t="s">
        <v>242</v>
      </c>
      <c r="D193" s="1">
        <v>28.97</v>
      </c>
      <c r="E193" s="1">
        <v>52.3</v>
      </c>
      <c r="F193" s="1">
        <v>1</v>
      </c>
      <c r="G193" s="1">
        <v>1</v>
      </c>
      <c r="H193" s="1">
        <v>0</v>
      </c>
      <c r="I193" s="1">
        <v>6</v>
      </c>
      <c r="J193" s="1">
        <v>12</v>
      </c>
      <c r="K193" s="1">
        <v>3</v>
      </c>
      <c r="L193" s="2">
        <v>0.977107430369205</v>
      </c>
      <c r="M193" s="2">
        <v>0.95413474049443403</v>
      </c>
      <c r="N193" s="2">
        <v>0</v>
      </c>
      <c r="O193" s="3">
        <v>5.3271226058149903</v>
      </c>
      <c r="P193" s="3">
        <v>10.6098198137853</v>
      </c>
      <c r="Q193" s="3">
        <v>2.7430857419947001</v>
      </c>
      <c r="R193" s="1">
        <v>9.6936322154316397</v>
      </c>
      <c r="S193" s="1">
        <v>2.4852578815523101E-3</v>
      </c>
    </row>
    <row r="194" spans="1:19" x14ac:dyDescent="0.25">
      <c r="A194" s="1">
        <v>2312</v>
      </c>
      <c r="B194" s="1" t="str">
        <f>"RPL15"</f>
        <v>RPL15</v>
      </c>
      <c r="C194" s="1" t="s">
        <v>331</v>
      </c>
      <c r="D194" s="1">
        <v>24.146000000000001</v>
      </c>
      <c r="E194" s="1">
        <v>35.299999999999997</v>
      </c>
      <c r="F194" s="1">
        <v>0</v>
      </c>
      <c r="G194" s="1">
        <v>0</v>
      </c>
      <c r="H194" s="1">
        <v>1</v>
      </c>
      <c r="I194" s="1">
        <v>2</v>
      </c>
      <c r="J194" s="1">
        <v>3</v>
      </c>
      <c r="K194" s="1">
        <v>5</v>
      </c>
      <c r="L194" s="2">
        <v>0</v>
      </c>
      <c r="M194" s="2">
        <v>0</v>
      </c>
      <c r="N194" s="2">
        <v>0.97007000202105598</v>
      </c>
      <c r="O194" s="3">
        <v>1.77570753527166</v>
      </c>
      <c r="P194" s="3">
        <v>2.65245495344631</v>
      </c>
      <c r="Q194" s="3">
        <v>4.5718095699911698</v>
      </c>
      <c r="R194" s="1">
        <v>9.3202643486426506</v>
      </c>
      <c r="S194" s="1">
        <v>1.22605834381213E-2</v>
      </c>
    </row>
    <row r="195" spans="1:19" x14ac:dyDescent="0.25">
      <c r="A195" s="1">
        <v>3459</v>
      </c>
      <c r="B195" s="1" t="str">
        <f>"OPTN"</f>
        <v>OPTN</v>
      </c>
      <c r="C195" s="1" t="s">
        <v>328</v>
      </c>
      <c r="D195" s="1">
        <v>59.558</v>
      </c>
      <c r="E195" s="1">
        <v>17.899999999999999</v>
      </c>
      <c r="F195" s="1">
        <v>0</v>
      </c>
      <c r="G195" s="1">
        <v>1</v>
      </c>
      <c r="H195" s="1">
        <v>0</v>
      </c>
      <c r="I195" s="1">
        <v>4</v>
      </c>
      <c r="J195" s="1">
        <v>2</v>
      </c>
      <c r="K195" s="1">
        <v>4</v>
      </c>
      <c r="L195" s="2">
        <v>0</v>
      </c>
      <c r="M195" s="2">
        <v>0.95413474049443403</v>
      </c>
      <c r="N195" s="2">
        <v>0</v>
      </c>
      <c r="O195" s="3">
        <v>3.5514150705433298</v>
      </c>
      <c r="P195" s="3">
        <v>1.7683033022975401</v>
      </c>
      <c r="Q195" s="3">
        <v>3.6574476559929301</v>
      </c>
      <c r="R195" s="1">
        <v>9.2586576658399196</v>
      </c>
      <c r="S195" s="1">
        <v>1.76213419587943E-2</v>
      </c>
    </row>
    <row r="196" spans="1:19" x14ac:dyDescent="0.25">
      <c r="A196" s="1">
        <v>3558</v>
      </c>
      <c r="B196" s="1" t="str">
        <f>"NUDCD1"</f>
        <v>NUDCD1</v>
      </c>
      <c r="C196" s="1" t="s">
        <v>364</v>
      </c>
      <c r="D196" s="1">
        <v>63.500999999999998</v>
      </c>
      <c r="E196" s="1">
        <v>16.2</v>
      </c>
      <c r="F196" s="1">
        <v>1</v>
      </c>
      <c r="G196" s="1">
        <v>0</v>
      </c>
      <c r="H196" s="1">
        <v>0</v>
      </c>
      <c r="I196" s="1">
        <v>4</v>
      </c>
      <c r="J196" s="1">
        <v>4</v>
      </c>
      <c r="K196" s="1">
        <v>2</v>
      </c>
      <c r="L196" s="2">
        <v>0.977107430369205</v>
      </c>
      <c r="M196" s="2">
        <v>0</v>
      </c>
      <c r="N196" s="2">
        <v>0</v>
      </c>
      <c r="O196" s="3">
        <v>3.5514150705433298</v>
      </c>
      <c r="P196" s="3">
        <v>3.5366066045950801</v>
      </c>
      <c r="Q196" s="3">
        <v>1.8287238279964699</v>
      </c>
      <c r="R196" s="1">
        <v>9.2132916573049997</v>
      </c>
      <c r="S196" s="1">
        <v>1.35055967559678E-2</v>
      </c>
    </row>
    <row r="197" spans="1:19" x14ac:dyDescent="0.25">
      <c r="A197" s="1">
        <v>1649</v>
      </c>
      <c r="B197" s="1" t="str">
        <f>"ANK1"</f>
        <v>ANK1</v>
      </c>
      <c r="C197" s="1" t="s">
        <v>14</v>
      </c>
      <c r="D197" s="1">
        <v>203.4</v>
      </c>
      <c r="E197" s="1">
        <v>66.5</v>
      </c>
      <c r="F197" s="1">
        <v>33</v>
      </c>
      <c r="G197" s="1">
        <v>6</v>
      </c>
      <c r="H197" s="1">
        <v>53</v>
      </c>
      <c r="I197" s="1">
        <v>315</v>
      </c>
      <c r="J197" s="1">
        <v>96</v>
      </c>
      <c r="K197" s="1">
        <v>478</v>
      </c>
      <c r="L197" s="2">
        <v>32.244545202183801</v>
      </c>
      <c r="M197" s="2">
        <v>5.7248084429665997</v>
      </c>
      <c r="N197" s="2">
        <v>51.413710107116003</v>
      </c>
      <c r="O197" s="3">
        <v>279.67393680528698</v>
      </c>
      <c r="P197" s="3">
        <v>84.878558510282005</v>
      </c>
      <c r="Q197" s="3">
        <v>437.064994891156</v>
      </c>
      <c r="R197" s="1">
        <v>8.9765496392445492</v>
      </c>
      <c r="S197" s="4">
        <v>1.3816772756869999E-6</v>
      </c>
    </row>
    <row r="198" spans="1:19" x14ac:dyDescent="0.25">
      <c r="A198" s="1">
        <v>1321</v>
      </c>
      <c r="B198" s="1" t="str">
        <f>"SPTA1"</f>
        <v>SPTA1</v>
      </c>
      <c r="C198" s="1" t="s">
        <v>11</v>
      </c>
      <c r="D198" s="1">
        <v>280.01</v>
      </c>
      <c r="E198" s="1">
        <v>70</v>
      </c>
      <c r="F198" s="1">
        <v>27</v>
      </c>
      <c r="G198" s="1">
        <v>9</v>
      </c>
      <c r="H198" s="1">
        <v>94</v>
      </c>
      <c r="I198" s="1">
        <v>368</v>
      </c>
      <c r="J198" s="1">
        <v>114</v>
      </c>
      <c r="K198" s="1">
        <v>629</v>
      </c>
      <c r="L198" s="2">
        <v>26.381900619968501</v>
      </c>
      <c r="M198" s="2">
        <v>8.5872126644499094</v>
      </c>
      <c r="N198" s="2">
        <v>91.186580189979196</v>
      </c>
      <c r="O198" s="3">
        <v>326.73018648998601</v>
      </c>
      <c r="P198" s="3">
        <v>100.79328823096</v>
      </c>
      <c r="Q198" s="3">
        <v>575.13364390488903</v>
      </c>
      <c r="R198" s="1">
        <v>8.8727232100815208</v>
      </c>
      <c r="S198" s="4">
        <v>1.2629178657897499E-5</v>
      </c>
    </row>
    <row r="199" spans="1:19" x14ac:dyDescent="0.25">
      <c r="A199" s="1">
        <v>3363</v>
      </c>
      <c r="B199" s="1" t="str">
        <f>"DNAJC9"</f>
        <v>DNAJC9</v>
      </c>
      <c r="C199" s="1" t="s">
        <v>320</v>
      </c>
      <c r="D199" s="1">
        <v>29.908999999999999</v>
      </c>
      <c r="E199" s="1">
        <v>40</v>
      </c>
      <c r="F199" s="1">
        <v>0</v>
      </c>
      <c r="G199" s="1">
        <v>0</v>
      </c>
      <c r="H199" s="1">
        <v>1</v>
      </c>
      <c r="I199" s="1">
        <v>7</v>
      </c>
      <c r="J199" s="1">
        <v>4</v>
      </c>
      <c r="K199" s="1">
        <v>1</v>
      </c>
      <c r="L199" s="2">
        <v>0</v>
      </c>
      <c r="M199" s="2">
        <v>0</v>
      </c>
      <c r="N199" s="2">
        <v>0.97007000202105598</v>
      </c>
      <c r="O199" s="3">
        <v>6.2149763734508197</v>
      </c>
      <c r="P199" s="3">
        <v>3.5366066045950801</v>
      </c>
      <c r="Q199" s="3">
        <v>0.91436191399823397</v>
      </c>
      <c r="R199" s="1">
        <v>8.7142774638242102</v>
      </c>
      <c r="S199" s="1">
        <v>1.6205134357306999E-2</v>
      </c>
    </row>
    <row r="200" spans="1:19" x14ac:dyDescent="0.25">
      <c r="A200" s="1">
        <v>4151</v>
      </c>
      <c r="B200" s="1" t="str">
        <f>"CARHSP1"</f>
        <v>CARHSP1</v>
      </c>
      <c r="C200" s="1" t="s">
        <v>289</v>
      </c>
      <c r="D200" s="1">
        <v>15.891999999999999</v>
      </c>
      <c r="E200" s="1">
        <v>75.5</v>
      </c>
      <c r="F200" s="1">
        <v>0</v>
      </c>
      <c r="G200" s="1">
        <v>1</v>
      </c>
      <c r="H200" s="1">
        <v>0</v>
      </c>
      <c r="I200" s="1">
        <v>5</v>
      </c>
      <c r="J200" s="1">
        <v>0</v>
      </c>
      <c r="K200" s="1">
        <v>11</v>
      </c>
      <c r="L200" s="2">
        <v>0</v>
      </c>
      <c r="M200" s="2">
        <v>0.95413474049443403</v>
      </c>
      <c r="N200" s="2">
        <v>0</v>
      </c>
      <c r="O200" s="3">
        <v>4.4392688381791601</v>
      </c>
      <c r="P200" s="3">
        <v>0</v>
      </c>
      <c r="Q200" s="3">
        <v>10.057981053980599</v>
      </c>
      <c r="R200" s="1">
        <v>8.4368511766287604</v>
      </c>
      <c r="S200" s="1">
        <v>1.3010798058867699E-2</v>
      </c>
    </row>
    <row r="201" spans="1:19" x14ac:dyDescent="0.25">
      <c r="A201" s="1">
        <v>158</v>
      </c>
      <c r="B201" s="1" t="str">
        <f>"CNBP"</f>
        <v>CNBP</v>
      </c>
      <c r="C201" s="1" t="s">
        <v>345</v>
      </c>
      <c r="D201" s="1">
        <v>17.692</v>
      </c>
      <c r="E201" s="1">
        <v>10.6</v>
      </c>
      <c r="F201" s="1">
        <v>0</v>
      </c>
      <c r="G201" s="1">
        <v>0</v>
      </c>
      <c r="H201" s="1">
        <v>1</v>
      </c>
      <c r="I201" s="1">
        <v>3</v>
      </c>
      <c r="J201" s="1">
        <v>2</v>
      </c>
      <c r="K201" s="1">
        <v>4</v>
      </c>
      <c r="L201" s="2">
        <v>0</v>
      </c>
      <c r="M201" s="2">
        <v>0</v>
      </c>
      <c r="N201" s="2">
        <v>0.97007000202105598</v>
      </c>
      <c r="O201" s="3">
        <v>2.6635613029074898</v>
      </c>
      <c r="P201" s="3">
        <v>1.7683033022975401</v>
      </c>
      <c r="Q201" s="3">
        <v>3.6574476559929301</v>
      </c>
      <c r="R201" s="1">
        <v>8.3626083395367505</v>
      </c>
      <c r="S201" s="1">
        <v>1.76766059265696E-2</v>
      </c>
    </row>
    <row r="202" spans="1:19" x14ac:dyDescent="0.25">
      <c r="A202" s="1">
        <v>891</v>
      </c>
      <c r="B202" s="1" t="str">
        <f>"RPS5"</f>
        <v>RPS5</v>
      </c>
      <c r="C202" s="1" t="s">
        <v>208</v>
      </c>
      <c r="D202" s="1">
        <v>22.876000000000001</v>
      </c>
      <c r="E202" s="1">
        <v>38.200000000000003</v>
      </c>
      <c r="F202" s="1">
        <v>0</v>
      </c>
      <c r="G202" s="1">
        <v>1</v>
      </c>
      <c r="H202" s="1">
        <v>2</v>
      </c>
      <c r="I202" s="1">
        <v>7</v>
      </c>
      <c r="J202" s="1">
        <v>10</v>
      </c>
      <c r="K202" s="1">
        <v>10</v>
      </c>
      <c r="L202" s="2">
        <v>0</v>
      </c>
      <c r="M202" s="2">
        <v>0.95413474049443403</v>
      </c>
      <c r="N202" s="2">
        <v>1.94014000404211</v>
      </c>
      <c r="O202" s="3">
        <v>6.2149763734508197</v>
      </c>
      <c r="P202" s="3">
        <v>8.8415165114877095</v>
      </c>
      <c r="Q202" s="3">
        <v>9.1436191399823397</v>
      </c>
      <c r="R202" s="1">
        <v>8.3590838286594895</v>
      </c>
      <c r="S202" s="1">
        <v>1.3849366173064E-3</v>
      </c>
    </row>
    <row r="203" spans="1:19" x14ac:dyDescent="0.25">
      <c r="A203" s="1">
        <v>223</v>
      </c>
      <c r="B203" s="1" t="str">
        <f>"LAT"</f>
        <v>LAT</v>
      </c>
      <c r="C203" s="1" t="s">
        <v>292</v>
      </c>
      <c r="D203" s="1">
        <v>24.984999999999999</v>
      </c>
      <c r="E203" s="1">
        <v>26.6</v>
      </c>
      <c r="F203" s="1">
        <v>0</v>
      </c>
      <c r="G203" s="1">
        <v>1</v>
      </c>
      <c r="H203" s="1">
        <v>0</v>
      </c>
      <c r="I203" s="1">
        <v>2</v>
      </c>
      <c r="J203" s="1">
        <v>6</v>
      </c>
      <c r="K203" s="1">
        <v>1</v>
      </c>
      <c r="L203" s="2">
        <v>0</v>
      </c>
      <c r="M203" s="2">
        <v>0.95413474049443403</v>
      </c>
      <c r="N203" s="2">
        <v>0</v>
      </c>
      <c r="O203" s="3">
        <v>1.77570753527166</v>
      </c>
      <c r="P203" s="3">
        <v>5.3049099068926298</v>
      </c>
      <c r="Q203" s="3">
        <v>0.91436191399823397</v>
      </c>
      <c r="R203" s="1">
        <v>8.3215610712287802</v>
      </c>
      <c r="S203" s="1">
        <v>2.1305937517344501E-2</v>
      </c>
    </row>
    <row r="204" spans="1:19" x14ac:dyDescent="0.25">
      <c r="A204" s="1">
        <v>1341</v>
      </c>
      <c r="B204" s="1" t="str">
        <f>"TFRC"</f>
        <v>TFRC</v>
      </c>
      <c r="C204" s="1" t="s">
        <v>79</v>
      </c>
      <c r="D204" s="1">
        <v>84.87</v>
      </c>
      <c r="E204" s="1">
        <v>53.2</v>
      </c>
      <c r="F204" s="1">
        <v>13</v>
      </c>
      <c r="G204" s="1">
        <v>4</v>
      </c>
      <c r="H204" s="1">
        <v>5</v>
      </c>
      <c r="I204" s="1">
        <v>108</v>
      </c>
      <c r="J204" s="1">
        <v>49</v>
      </c>
      <c r="K204" s="1">
        <v>32</v>
      </c>
      <c r="L204" s="2">
        <v>12.7023965947997</v>
      </c>
      <c r="M204" s="2">
        <v>3.8165389619777401</v>
      </c>
      <c r="N204" s="2">
        <v>4.8503500101052799</v>
      </c>
      <c r="O204" s="3">
        <v>95.888206904669801</v>
      </c>
      <c r="P204" s="3">
        <v>43.323430906289801</v>
      </c>
      <c r="Q204" s="3">
        <v>29.259581247943501</v>
      </c>
      <c r="R204" s="1">
        <v>7.8957401818304804</v>
      </c>
      <c r="S204" s="4">
        <v>3.51543917468569E-5</v>
      </c>
    </row>
    <row r="205" spans="1:19" x14ac:dyDescent="0.25">
      <c r="A205" s="1">
        <v>2229</v>
      </c>
      <c r="B205" s="1" t="str">
        <f>"RAD23A"</f>
        <v>RAD23A</v>
      </c>
      <c r="C205" s="1" t="s">
        <v>238</v>
      </c>
      <c r="D205" s="1">
        <v>33.433</v>
      </c>
      <c r="E205" s="1">
        <v>48.1</v>
      </c>
      <c r="F205" s="1">
        <v>0</v>
      </c>
      <c r="G205" s="1">
        <v>1</v>
      </c>
      <c r="H205" s="1">
        <v>1</v>
      </c>
      <c r="I205" s="1">
        <v>7</v>
      </c>
      <c r="J205" s="1">
        <v>3</v>
      </c>
      <c r="K205" s="1">
        <v>7</v>
      </c>
      <c r="L205" s="2">
        <v>0</v>
      </c>
      <c r="M205" s="2">
        <v>0.95413474049443403</v>
      </c>
      <c r="N205" s="2">
        <v>0.97007000202105598</v>
      </c>
      <c r="O205" s="3">
        <v>6.2149763734508197</v>
      </c>
      <c r="P205" s="3">
        <v>2.65245495344631</v>
      </c>
      <c r="Q205" s="3">
        <v>6.4005333979876404</v>
      </c>
      <c r="R205" s="1">
        <v>7.8767401242716604</v>
      </c>
      <c r="S205" s="1">
        <v>7.1094950388937003E-3</v>
      </c>
    </row>
    <row r="206" spans="1:19" x14ac:dyDescent="0.25">
      <c r="A206" s="1">
        <v>1551</v>
      </c>
      <c r="B206" s="1" t="str">
        <f>"SLC2A1"</f>
        <v>SLC2A1</v>
      </c>
      <c r="C206" s="1" t="s">
        <v>96</v>
      </c>
      <c r="D206" s="1">
        <v>54.082999999999998</v>
      </c>
      <c r="E206" s="1">
        <v>15.7</v>
      </c>
      <c r="F206" s="1">
        <v>4</v>
      </c>
      <c r="G206" s="1">
        <v>2</v>
      </c>
      <c r="H206" s="1">
        <v>8</v>
      </c>
      <c r="I206" s="1">
        <v>37</v>
      </c>
      <c r="J206" s="1">
        <v>13</v>
      </c>
      <c r="K206" s="1">
        <v>67</v>
      </c>
      <c r="L206" s="2">
        <v>3.90842972147682</v>
      </c>
      <c r="M206" s="2">
        <v>1.9082694809888701</v>
      </c>
      <c r="N206" s="2">
        <v>7.7605600161684496</v>
      </c>
      <c r="O206" s="3">
        <v>32.850589402525799</v>
      </c>
      <c r="P206" s="3">
        <v>11.493971464934001</v>
      </c>
      <c r="Q206" s="3">
        <v>61.2622482378816</v>
      </c>
      <c r="R206" s="1">
        <v>7.7726784903814101</v>
      </c>
      <c r="S206" s="1">
        <v>1.00730361509615E-4</v>
      </c>
    </row>
    <row r="207" spans="1:19" x14ac:dyDescent="0.25">
      <c r="A207" s="1">
        <v>453</v>
      </c>
      <c r="B207" s="1" t="str">
        <f>"PRKDC"</f>
        <v>PRKDC</v>
      </c>
      <c r="C207" s="1" t="s">
        <v>137</v>
      </c>
      <c r="D207" s="1">
        <v>465.38</v>
      </c>
      <c r="E207" s="1">
        <v>18.399999999999999</v>
      </c>
      <c r="F207" s="1">
        <v>1</v>
      </c>
      <c r="G207" s="1">
        <v>1</v>
      </c>
      <c r="H207" s="1">
        <v>1</v>
      </c>
      <c r="I207" s="1">
        <v>0</v>
      </c>
      <c r="J207" s="1">
        <v>7</v>
      </c>
      <c r="K207" s="1">
        <v>17</v>
      </c>
      <c r="L207" s="2">
        <v>0.977107430369205</v>
      </c>
      <c r="M207" s="2">
        <v>0.95413474049443403</v>
      </c>
      <c r="N207" s="2">
        <v>0.97007000202105598</v>
      </c>
      <c r="O207" s="3">
        <v>0</v>
      </c>
      <c r="P207" s="3">
        <v>6.1890615580414003</v>
      </c>
      <c r="Q207" s="3">
        <v>15.54415253797</v>
      </c>
      <c r="R207" s="1">
        <v>7.4922484477816198</v>
      </c>
      <c r="S207" s="1">
        <v>2.9089654257465899E-2</v>
      </c>
    </row>
    <row r="208" spans="1:19" x14ac:dyDescent="0.25">
      <c r="A208" s="1">
        <v>1782</v>
      </c>
      <c r="B208" s="1" t="str">
        <f>"HIST1H2BO"</f>
        <v>HIST1H2BO</v>
      </c>
      <c r="C208" s="1" t="s">
        <v>264</v>
      </c>
      <c r="D208" s="1">
        <v>13.906000000000001</v>
      </c>
      <c r="E208" s="1">
        <v>83.3</v>
      </c>
      <c r="F208" s="1">
        <v>0</v>
      </c>
      <c r="G208" s="1">
        <v>1</v>
      </c>
      <c r="H208" s="1">
        <v>0</v>
      </c>
      <c r="I208" s="1">
        <v>1</v>
      </c>
      <c r="J208" s="1">
        <v>3</v>
      </c>
      <c r="K208" s="1">
        <v>4</v>
      </c>
      <c r="L208" s="2">
        <v>0</v>
      </c>
      <c r="M208" s="2">
        <v>0.95413474049443403</v>
      </c>
      <c r="N208" s="2">
        <v>0</v>
      </c>
      <c r="O208" s="3">
        <v>0.88785376763583201</v>
      </c>
      <c r="P208" s="3">
        <v>2.65245495344631</v>
      </c>
      <c r="Q208" s="3">
        <v>3.6574476559929301</v>
      </c>
      <c r="R208" s="1">
        <v>7.4536247264804301</v>
      </c>
      <c r="S208" s="1">
        <v>3.23882741359236E-2</v>
      </c>
    </row>
    <row r="209" spans="1:19" x14ac:dyDescent="0.25">
      <c r="A209" s="1">
        <v>824</v>
      </c>
      <c r="B209" s="1" t="str">
        <f>"FKBP8"</f>
        <v>FKBP8</v>
      </c>
      <c r="C209" s="1" t="s">
        <v>359</v>
      </c>
      <c r="D209" s="1">
        <v>44.561</v>
      </c>
      <c r="E209" s="1">
        <v>17.2</v>
      </c>
      <c r="F209" s="1">
        <v>0</v>
      </c>
      <c r="G209" s="1">
        <v>1</v>
      </c>
      <c r="H209" s="1">
        <v>0</v>
      </c>
      <c r="I209" s="1">
        <v>2</v>
      </c>
      <c r="J209" s="1">
        <v>3</v>
      </c>
      <c r="K209" s="1">
        <v>3</v>
      </c>
      <c r="L209" s="2">
        <v>0</v>
      </c>
      <c r="M209" s="2">
        <v>0.95413474049443403</v>
      </c>
      <c r="N209" s="2">
        <v>0</v>
      </c>
      <c r="O209" s="3">
        <v>1.77570753527166</v>
      </c>
      <c r="P209" s="3">
        <v>2.65245495344631</v>
      </c>
      <c r="Q209" s="3">
        <v>2.7430857419947001</v>
      </c>
      <c r="R209" s="1">
        <v>7.4234611661233902</v>
      </c>
      <c r="S209" s="1">
        <v>2.71862956838805E-2</v>
      </c>
    </row>
    <row r="210" spans="1:19" x14ac:dyDescent="0.25">
      <c r="A210" s="1">
        <v>2065</v>
      </c>
      <c r="B210" s="1" t="str">
        <f>"NEDD4"</f>
        <v>NEDD4</v>
      </c>
      <c r="C210" s="1" t="s">
        <v>296</v>
      </c>
      <c r="D210" s="1">
        <v>104.22</v>
      </c>
      <c r="E210" s="1">
        <v>7</v>
      </c>
      <c r="F210" s="1">
        <v>0</v>
      </c>
      <c r="G210" s="1">
        <v>1</v>
      </c>
      <c r="H210" s="1">
        <v>0</v>
      </c>
      <c r="I210" s="1">
        <v>3</v>
      </c>
      <c r="J210" s="1">
        <v>2</v>
      </c>
      <c r="K210" s="1">
        <v>3</v>
      </c>
      <c r="L210" s="2">
        <v>0</v>
      </c>
      <c r="M210" s="2">
        <v>0.95413474049443403</v>
      </c>
      <c r="N210" s="2">
        <v>0</v>
      </c>
      <c r="O210" s="3">
        <v>2.6635613029074898</v>
      </c>
      <c r="P210" s="3">
        <v>1.7683033022975401</v>
      </c>
      <c r="Q210" s="3">
        <v>2.7430857419947001</v>
      </c>
      <c r="R210" s="1">
        <v>7.4074350553776096</v>
      </c>
      <c r="S210" s="1">
        <v>3.1772038267678403E-2</v>
      </c>
    </row>
    <row r="211" spans="1:19" x14ac:dyDescent="0.25">
      <c r="A211" s="1">
        <v>430</v>
      </c>
      <c r="B211" s="1" t="str">
        <f>"EIF2B4"</f>
        <v>EIF2B4</v>
      </c>
      <c r="C211" s="1" t="s">
        <v>376</v>
      </c>
      <c r="D211" s="1">
        <v>57.457000000000001</v>
      </c>
      <c r="E211" s="1">
        <v>13.8</v>
      </c>
      <c r="F211" s="1">
        <v>0</v>
      </c>
      <c r="G211" s="1">
        <v>0</v>
      </c>
      <c r="H211" s="1">
        <v>1</v>
      </c>
      <c r="I211" s="1">
        <v>4</v>
      </c>
      <c r="J211" s="1">
        <v>1</v>
      </c>
      <c r="K211" s="1">
        <v>3</v>
      </c>
      <c r="L211" s="2">
        <v>0</v>
      </c>
      <c r="M211" s="2">
        <v>0</v>
      </c>
      <c r="N211" s="2">
        <v>0.97007000202105598</v>
      </c>
      <c r="O211" s="3">
        <v>3.5514150705433298</v>
      </c>
      <c r="P211" s="3">
        <v>0.88415165114877103</v>
      </c>
      <c r="Q211" s="3">
        <v>2.7430857419947001</v>
      </c>
      <c r="R211" s="1">
        <v>7.4055041891982896</v>
      </c>
      <c r="S211" s="1">
        <v>3.2361211221791197E-2</v>
      </c>
    </row>
    <row r="212" spans="1:19" x14ac:dyDescent="0.25">
      <c r="A212" s="1">
        <v>4179</v>
      </c>
      <c r="B212" s="1" t="str">
        <f>"FBXO7"</f>
        <v>FBXO7</v>
      </c>
      <c r="C212" s="1" t="s">
        <v>189</v>
      </c>
      <c r="D212" s="1">
        <v>58.502000000000002</v>
      </c>
      <c r="E212" s="1">
        <v>29.5</v>
      </c>
      <c r="F212" s="1">
        <v>0</v>
      </c>
      <c r="G212" s="1">
        <v>3</v>
      </c>
      <c r="H212" s="1">
        <v>1</v>
      </c>
      <c r="I212" s="1">
        <v>12</v>
      </c>
      <c r="J212" s="1">
        <v>6</v>
      </c>
      <c r="K212" s="1">
        <v>21</v>
      </c>
      <c r="L212" s="2">
        <v>0</v>
      </c>
      <c r="M212" s="2">
        <v>2.8624042214832999</v>
      </c>
      <c r="N212" s="2">
        <v>0.97007000202105598</v>
      </c>
      <c r="O212" s="3">
        <v>10.65424521163</v>
      </c>
      <c r="P212" s="3">
        <v>5.3049099068926298</v>
      </c>
      <c r="Q212" s="3">
        <v>19.2016001939629</v>
      </c>
      <c r="R212" s="1">
        <v>7.3968625903358598</v>
      </c>
      <c r="S212" s="1">
        <v>2.0025019961528801E-3</v>
      </c>
    </row>
    <row r="213" spans="1:19" x14ac:dyDescent="0.25">
      <c r="A213" s="1">
        <v>718</v>
      </c>
      <c r="B213" s="1" t="str">
        <f>"CSDE1"</f>
        <v>CSDE1</v>
      </c>
      <c r="C213" s="1" t="s">
        <v>337</v>
      </c>
      <c r="D213" s="1">
        <v>85.745999999999995</v>
      </c>
      <c r="E213" s="1">
        <v>10.7</v>
      </c>
      <c r="F213" s="1">
        <v>0</v>
      </c>
      <c r="G213" s="1">
        <v>1</v>
      </c>
      <c r="H213" s="1">
        <v>0</v>
      </c>
      <c r="I213" s="1">
        <v>3</v>
      </c>
      <c r="J213" s="1">
        <v>3</v>
      </c>
      <c r="K213" s="1">
        <v>2</v>
      </c>
      <c r="L213" s="2">
        <v>0</v>
      </c>
      <c r="M213" s="2">
        <v>0.95413474049443403</v>
      </c>
      <c r="N213" s="2">
        <v>0</v>
      </c>
      <c r="O213" s="3">
        <v>2.6635613029074898</v>
      </c>
      <c r="P213" s="3">
        <v>2.65245495344631</v>
      </c>
      <c r="Q213" s="3">
        <v>1.8287238279964699</v>
      </c>
      <c r="R213" s="1">
        <v>7.3933091943251403</v>
      </c>
      <c r="S213" s="1">
        <v>2.7309718948734799E-2</v>
      </c>
    </row>
    <row r="214" spans="1:19" x14ac:dyDescent="0.25">
      <c r="A214" s="1">
        <v>3197</v>
      </c>
      <c r="B214" s="1" t="str">
        <f>"SAMD14"</f>
        <v>SAMD14</v>
      </c>
      <c r="C214" s="1" t="s">
        <v>327</v>
      </c>
      <c r="D214" s="1">
        <v>45.055</v>
      </c>
      <c r="E214" s="1">
        <v>9.8000000000000007</v>
      </c>
      <c r="F214" s="1">
        <v>1</v>
      </c>
      <c r="G214" s="1">
        <v>0</v>
      </c>
      <c r="H214" s="1">
        <v>0</v>
      </c>
      <c r="I214" s="1">
        <v>3</v>
      </c>
      <c r="J214" s="1">
        <v>4</v>
      </c>
      <c r="K214" s="1">
        <v>1</v>
      </c>
      <c r="L214" s="2">
        <v>0.977107430369205</v>
      </c>
      <c r="M214" s="2">
        <v>0</v>
      </c>
      <c r="N214" s="2">
        <v>0</v>
      </c>
      <c r="O214" s="3">
        <v>2.6635613029074898</v>
      </c>
      <c r="P214" s="3">
        <v>3.5366066045950801</v>
      </c>
      <c r="Q214" s="3">
        <v>0.91436191399823397</v>
      </c>
      <c r="R214" s="1">
        <v>7.3631212135799498</v>
      </c>
      <c r="S214" s="1">
        <v>3.3199632159202401E-2</v>
      </c>
    </row>
    <row r="215" spans="1:19" x14ac:dyDescent="0.25">
      <c r="A215" s="1">
        <v>2899</v>
      </c>
      <c r="B215" s="1" t="str">
        <f>"SPECC1"</f>
        <v>SPECC1</v>
      </c>
      <c r="C215" s="1" t="s">
        <v>291</v>
      </c>
      <c r="D215" s="1">
        <v>87.887</v>
      </c>
      <c r="E215" s="1">
        <v>13.9</v>
      </c>
      <c r="F215" s="1">
        <v>1</v>
      </c>
      <c r="G215" s="1">
        <v>0</v>
      </c>
      <c r="H215" s="1">
        <v>0</v>
      </c>
      <c r="I215" s="1">
        <v>4</v>
      </c>
      <c r="J215" s="1">
        <v>2</v>
      </c>
      <c r="K215" s="1">
        <v>2</v>
      </c>
      <c r="L215" s="2">
        <v>0.977107430369205</v>
      </c>
      <c r="M215" s="2">
        <v>0</v>
      </c>
      <c r="N215" s="2">
        <v>0</v>
      </c>
      <c r="O215" s="3">
        <v>3.5514150705433298</v>
      </c>
      <c r="P215" s="3">
        <v>1.7683033022975401</v>
      </c>
      <c r="Q215" s="3">
        <v>1.8287238279964699</v>
      </c>
      <c r="R215" s="1">
        <v>7.3612655988193199</v>
      </c>
      <c r="S215" s="1">
        <v>2.6030995959370098E-2</v>
      </c>
    </row>
    <row r="216" spans="1:19" x14ac:dyDescent="0.25">
      <c r="A216" s="1">
        <v>4021</v>
      </c>
      <c r="B216" s="1" t="str">
        <f>"SWAP70"</f>
        <v>SWAP70</v>
      </c>
      <c r="C216" s="1" t="s">
        <v>402</v>
      </c>
      <c r="D216" s="1">
        <v>68.997</v>
      </c>
      <c r="E216" s="1">
        <v>9.9</v>
      </c>
      <c r="F216" s="1">
        <v>1</v>
      </c>
      <c r="G216" s="1">
        <v>0</v>
      </c>
      <c r="H216" s="1">
        <v>0</v>
      </c>
      <c r="I216" s="1">
        <v>5</v>
      </c>
      <c r="J216" s="1">
        <v>2</v>
      </c>
      <c r="K216" s="1">
        <v>1</v>
      </c>
      <c r="L216" s="2">
        <v>0.977107430369205</v>
      </c>
      <c r="M216" s="2">
        <v>0</v>
      </c>
      <c r="N216" s="2">
        <v>0</v>
      </c>
      <c r="O216" s="3">
        <v>4.4392688381791601</v>
      </c>
      <c r="P216" s="3">
        <v>1.7683033022975401</v>
      </c>
      <c r="Q216" s="3">
        <v>0.91436191399823397</v>
      </c>
      <c r="R216" s="1">
        <v>7.3311404109692297</v>
      </c>
      <c r="S216" s="1">
        <v>2.9293393547152002E-2</v>
      </c>
    </row>
    <row r="217" spans="1:19" x14ac:dyDescent="0.25">
      <c r="A217" s="1">
        <v>613</v>
      </c>
      <c r="B217" s="1" t="str">
        <f>"SRP68"</f>
        <v>SRP68</v>
      </c>
      <c r="C217" s="1" t="s">
        <v>336</v>
      </c>
      <c r="D217" s="1">
        <v>60.283999999999999</v>
      </c>
      <c r="E217" s="1">
        <v>18.8</v>
      </c>
      <c r="F217" s="1">
        <v>0</v>
      </c>
      <c r="G217" s="1">
        <v>2</v>
      </c>
      <c r="H217" s="1">
        <v>0</v>
      </c>
      <c r="I217" s="1">
        <v>5</v>
      </c>
      <c r="J217" s="1">
        <v>4</v>
      </c>
      <c r="K217" s="1">
        <v>6</v>
      </c>
      <c r="L217" s="2">
        <v>0</v>
      </c>
      <c r="M217" s="2">
        <v>1.9082694809888701</v>
      </c>
      <c r="N217" s="2">
        <v>0</v>
      </c>
      <c r="O217" s="3">
        <v>4.4392688381791601</v>
      </c>
      <c r="P217" s="3">
        <v>3.5366066045950801</v>
      </c>
      <c r="Q217" s="3">
        <v>5.4861714839894002</v>
      </c>
      <c r="R217" s="1">
        <v>7.2275221994861099</v>
      </c>
      <c r="S217" s="1">
        <v>1.11131362121939E-2</v>
      </c>
    </row>
    <row r="218" spans="1:19" x14ac:dyDescent="0.25">
      <c r="A218" s="1">
        <v>2043</v>
      </c>
      <c r="B218" s="1" t="str">
        <f>"NAMPT"</f>
        <v>NAMPT</v>
      </c>
      <c r="C218" s="1" t="s">
        <v>253</v>
      </c>
      <c r="D218" s="1">
        <v>55.52</v>
      </c>
      <c r="E218" s="1">
        <v>31.4</v>
      </c>
      <c r="F218" s="1">
        <v>0</v>
      </c>
      <c r="G218" s="1">
        <v>0</v>
      </c>
      <c r="H218" s="1">
        <v>2</v>
      </c>
      <c r="I218" s="1">
        <v>5</v>
      </c>
      <c r="J218" s="1">
        <v>5</v>
      </c>
      <c r="K218" s="1">
        <v>4</v>
      </c>
      <c r="L218" s="2">
        <v>0</v>
      </c>
      <c r="M218" s="2">
        <v>0</v>
      </c>
      <c r="N218" s="2">
        <v>1.94014000404211</v>
      </c>
      <c r="O218" s="3">
        <v>4.4392688381791601</v>
      </c>
      <c r="P218" s="3">
        <v>4.4207582557438503</v>
      </c>
      <c r="Q218" s="3">
        <v>3.6574476559929301</v>
      </c>
      <c r="R218" s="1">
        <v>7.0098656084439899</v>
      </c>
      <c r="S218" s="1">
        <v>1.3909808003564301E-2</v>
      </c>
    </row>
    <row r="219" spans="1:19" x14ac:dyDescent="0.25">
      <c r="A219" s="1">
        <v>2903</v>
      </c>
      <c r="B219" s="1" t="str">
        <f>"TCHHL1"</f>
        <v>TCHHL1</v>
      </c>
      <c r="C219" s="1" t="s">
        <v>369</v>
      </c>
      <c r="D219" s="1">
        <v>99.274000000000001</v>
      </c>
      <c r="E219" s="1">
        <v>1.7</v>
      </c>
      <c r="F219" s="1">
        <v>0</v>
      </c>
      <c r="G219" s="1">
        <v>1</v>
      </c>
      <c r="H219" s="1">
        <v>0</v>
      </c>
      <c r="I219" s="1">
        <v>3</v>
      </c>
      <c r="J219" s="1">
        <v>1</v>
      </c>
      <c r="K219" s="1">
        <v>4</v>
      </c>
      <c r="L219" s="2">
        <v>0</v>
      </c>
      <c r="M219" s="2">
        <v>0.95413474049443403</v>
      </c>
      <c r="N219" s="2">
        <v>0</v>
      </c>
      <c r="O219" s="3">
        <v>2.6635613029074898</v>
      </c>
      <c r="P219" s="3">
        <v>0.88415165114877103</v>
      </c>
      <c r="Q219" s="3">
        <v>3.6574476559929301</v>
      </c>
      <c r="R219" s="1">
        <v>6.94346569211808</v>
      </c>
      <c r="S219" s="1">
        <v>4.5382210495753701E-2</v>
      </c>
    </row>
    <row r="220" spans="1:19" x14ac:dyDescent="0.25">
      <c r="A220" s="1">
        <v>1328</v>
      </c>
      <c r="B220" s="1" t="str">
        <f>"SLC4A1"</f>
        <v>SLC4A1</v>
      </c>
      <c r="C220" s="1" t="s">
        <v>13</v>
      </c>
      <c r="D220" s="1">
        <v>101.79</v>
      </c>
      <c r="E220" s="1">
        <v>49.3</v>
      </c>
      <c r="F220" s="1">
        <v>34</v>
      </c>
      <c r="G220" s="1">
        <v>12</v>
      </c>
      <c r="H220" s="1">
        <v>67</v>
      </c>
      <c r="I220" s="1">
        <v>344</v>
      </c>
      <c r="J220" s="1">
        <v>89</v>
      </c>
      <c r="K220" s="1">
        <v>389</v>
      </c>
      <c r="L220" s="2">
        <v>33.221652632553003</v>
      </c>
      <c r="M220" s="2">
        <v>11.449616885933199</v>
      </c>
      <c r="N220" s="2">
        <v>64.994690135410707</v>
      </c>
      <c r="O220" s="3">
        <v>305.42169606672599</v>
      </c>
      <c r="P220" s="3">
        <v>78.689496952240603</v>
      </c>
      <c r="Q220" s="3">
        <v>355.686784545313</v>
      </c>
      <c r="R220" s="1">
        <v>6.8419829208113203</v>
      </c>
      <c r="S220" s="4">
        <v>3.1438496145593298E-5</v>
      </c>
    </row>
    <row r="221" spans="1:19" x14ac:dyDescent="0.25">
      <c r="A221" s="1">
        <v>2904</v>
      </c>
      <c r="B221" s="1" t="str">
        <f>"TBCEL"</f>
        <v>TBCEL</v>
      </c>
      <c r="C221" s="1" t="s">
        <v>370</v>
      </c>
      <c r="D221" s="1">
        <v>48.194000000000003</v>
      </c>
      <c r="E221" s="1">
        <v>21.9</v>
      </c>
      <c r="F221" s="1">
        <v>1</v>
      </c>
      <c r="G221" s="1">
        <v>0</v>
      </c>
      <c r="H221" s="1">
        <v>0</v>
      </c>
      <c r="I221" s="1">
        <v>1</v>
      </c>
      <c r="J221" s="1">
        <v>2</v>
      </c>
      <c r="K221" s="1">
        <v>6</v>
      </c>
      <c r="L221" s="2">
        <v>0.977107430369205</v>
      </c>
      <c r="M221" s="2">
        <v>0</v>
      </c>
      <c r="N221" s="2">
        <v>0</v>
      </c>
      <c r="O221" s="3">
        <v>0.88785376763583201</v>
      </c>
      <c r="P221" s="3">
        <v>1.7683033022975401</v>
      </c>
      <c r="Q221" s="3">
        <v>5.4861714839894002</v>
      </c>
      <c r="R221" s="1">
        <v>6.8134751625651404</v>
      </c>
      <c r="S221" s="1">
        <v>3.9905233952595598E-2</v>
      </c>
    </row>
    <row r="222" spans="1:19" x14ac:dyDescent="0.25">
      <c r="A222" s="1">
        <v>3207</v>
      </c>
      <c r="B222" s="1" t="str">
        <f>"NUP93"</f>
        <v>NUP93</v>
      </c>
      <c r="C222" s="1" t="s">
        <v>386</v>
      </c>
      <c r="D222" s="1">
        <v>93.486999999999995</v>
      </c>
      <c r="E222" s="1">
        <v>10.1</v>
      </c>
      <c r="F222" s="1">
        <v>0</v>
      </c>
      <c r="G222" s="1">
        <v>1</v>
      </c>
      <c r="H222" s="1">
        <v>0</v>
      </c>
      <c r="I222" s="1">
        <v>6</v>
      </c>
      <c r="J222" s="1">
        <v>1</v>
      </c>
      <c r="K222" s="1">
        <v>2</v>
      </c>
      <c r="L222" s="2">
        <v>0</v>
      </c>
      <c r="M222" s="2">
        <v>0.95413474049443403</v>
      </c>
      <c r="N222" s="2">
        <v>0</v>
      </c>
      <c r="O222" s="3">
        <v>5.3271226058149903</v>
      </c>
      <c r="P222" s="3">
        <v>0.88415165114877103</v>
      </c>
      <c r="Q222" s="3">
        <v>1.8287238279964699</v>
      </c>
      <c r="R222" s="1">
        <v>6.81320790438423</v>
      </c>
      <c r="S222" s="1">
        <v>4.0541199041940403E-2</v>
      </c>
    </row>
    <row r="223" spans="1:19" x14ac:dyDescent="0.25">
      <c r="A223" s="1">
        <v>2347</v>
      </c>
      <c r="B223" s="1" t="str">
        <f>"RPS13"</f>
        <v>RPS13</v>
      </c>
      <c r="C223" s="1" t="s">
        <v>202</v>
      </c>
      <c r="D223" s="1">
        <v>17.222000000000001</v>
      </c>
      <c r="E223" s="1">
        <v>47.7</v>
      </c>
      <c r="F223" s="1">
        <v>0</v>
      </c>
      <c r="G223" s="1">
        <v>1</v>
      </c>
      <c r="H223" s="1">
        <v>2</v>
      </c>
      <c r="I223" s="1">
        <v>9</v>
      </c>
      <c r="J223" s="1">
        <v>7</v>
      </c>
      <c r="K223" s="1">
        <v>6</v>
      </c>
      <c r="L223" s="2">
        <v>0</v>
      </c>
      <c r="M223" s="2">
        <v>0.95413474049443403</v>
      </c>
      <c r="N223" s="2">
        <v>1.94014000404211</v>
      </c>
      <c r="O223" s="3">
        <v>7.9906839087224801</v>
      </c>
      <c r="P223" s="3">
        <v>6.1890615580414003</v>
      </c>
      <c r="Q223" s="3">
        <v>5.4861714839894002</v>
      </c>
      <c r="R223" s="1">
        <v>6.7850609277519398</v>
      </c>
      <c r="S223" s="1">
        <v>5.7504255948991603E-3</v>
      </c>
    </row>
    <row r="224" spans="1:19" x14ac:dyDescent="0.25">
      <c r="A224" s="1">
        <v>1553</v>
      </c>
      <c r="B224" s="1" t="str">
        <f>"EPB41"</f>
        <v>EPB41</v>
      </c>
      <c r="C224" s="1" t="s">
        <v>56</v>
      </c>
      <c r="D224" s="1">
        <v>93.236999999999995</v>
      </c>
      <c r="E224" s="1">
        <v>52.6</v>
      </c>
      <c r="F224" s="1">
        <v>11</v>
      </c>
      <c r="G224" s="1">
        <v>7</v>
      </c>
      <c r="H224" s="1">
        <v>11</v>
      </c>
      <c r="I224" s="1">
        <v>87</v>
      </c>
      <c r="J224" s="1">
        <v>21</v>
      </c>
      <c r="K224" s="1">
        <v>119</v>
      </c>
      <c r="L224" s="2">
        <v>10.7481817340613</v>
      </c>
      <c r="M224" s="2">
        <v>6.6789431834610404</v>
      </c>
      <c r="N224" s="2">
        <v>10.670770022231601</v>
      </c>
      <c r="O224" s="3">
        <v>77.243277784317399</v>
      </c>
      <c r="P224" s="3">
        <v>18.567184674124199</v>
      </c>
      <c r="Q224" s="3">
        <v>108.80906776579</v>
      </c>
      <c r="R224" s="1">
        <v>6.7753176552734802</v>
      </c>
      <c r="S224" s="1">
        <v>7.3657487664310298E-4</v>
      </c>
    </row>
    <row r="225" spans="1:19" x14ac:dyDescent="0.25">
      <c r="A225" s="1">
        <v>1446</v>
      </c>
      <c r="B225" s="1" t="str">
        <f>"CA3"</f>
        <v>CA3</v>
      </c>
      <c r="C225" s="1" t="s">
        <v>223</v>
      </c>
      <c r="D225" s="1">
        <v>29.556999999999999</v>
      </c>
      <c r="E225" s="1">
        <v>59.6</v>
      </c>
      <c r="F225" s="1">
        <v>1</v>
      </c>
      <c r="G225" s="1">
        <v>0</v>
      </c>
      <c r="H225" s="1">
        <v>3</v>
      </c>
      <c r="I225" s="1">
        <v>15</v>
      </c>
      <c r="J225" s="1">
        <v>4</v>
      </c>
      <c r="K225" s="1">
        <v>10</v>
      </c>
      <c r="L225" s="2">
        <v>0.977107430369205</v>
      </c>
      <c r="M225" s="2">
        <v>0</v>
      </c>
      <c r="N225" s="2">
        <v>2.9102100060631702</v>
      </c>
      <c r="O225" s="3">
        <v>13.3178065145375</v>
      </c>
      <c r="P225" s="3">
        <v>3.5366066045950801</v>
      </c>
      <c r="Q225" s="3">
        <v>9.1436191399823397</v>
      </c>
      <c r="R225" s="1">
        <v>6.7002049224237501</v>
      </c>
      <c r="S225" s="1">
        <v>3.5324662400216902E-3</v>
      </c>
    </row>
    <row r="226" spans="1:19" x14ac:dyDescent="0.25">
      <c r="A226" s="1">
        <v>1450</v>
      </c>
      <c r="B226" s="1" t="str">
        <f>"BPGM"</f>
        <v>BPGM</v>
      </c>
      <c r="C226" s="1" t="s">
        <v>92</v>
      </c>
      <c r="D226" s="1">
        <v>30.004999999999999</v>
      </c>
      <c r="E226" s="1">
        <v>53.3</v>
      </c>
      <c r="F226" s="1">
        <v>3</v>
      </c>
      <c r="G226" s="1">
        <v>2</v>
      </c>
      <c r="H226" s="1">
        <v>10</v>
      </c>
      <c r="I226" s="1">
        <v>39</v>
      </c>
      <c r="J226" s="1">
        <v>13</v>
      </c>
      <c r="K226" s="1">
        <v>55</v>
      </c>
      <c r="L226" s="2">
        <v>2.93132229110762</v>
      </c>
      <c r="M226" s="2">
        <v>1.9082694809888701</v>
      </c>
      <c r="N226" s="2">
        <v>9.7007000202105598</v>
      </c>
      <c r="O226" s="3">
        <v>34.626296937797399</v>
      </c>
      <c r="P226" s="3">
        <v>11.493971464934001</v>
      </c>
      <c r="Q226" s="3">
        <v>50.289905269902803</v>
      </c>
      <c r="R226" s="1">
        <v>6.6262957549397603</v>
      </c>
      <c r="S226" s="1">
        <v>2.6625824030272901E-4</v>
      </c>
    </row>
    <row r="227" spans="1:19" x14ac:dyDescent="0.25">
      <c r="A227" s="1">
        <v>3400</v>
      </c>
      <c r="B227" s="1" t="str">
        <f>"RAD50"</f>
        <v>RAD50</v>
      </c>
      <c r="C227" s="1" t="s">
        <v>332</v>
      </c>
      <c r="D227" s="1">
        <v>153.88999999999999</v>
      </c>
      <c r="E227" s="1">
        <v>10.199999999999999</v>
      </c>
      <c r="F227" s="1">
        <v>0</v>
      </c>
      <c r="G227" s="1">
        <v>1</v>
      </c>
      <c r="H227" s="1">
        <v>0</v>
      </c>
      <c r="I227" s="1">
        <v>6</v>
      </c>
      <c r="J227" s="1">
        <v>0</v>
      </c>
      <c r="K227" s="1">
        <v>5</v>
      </c>
      <c r="L227" s="2">
        <v>0</v>
      </c>
      <c r="M227" s="2">
        <v>0.95413474049443403</v>
      </c>
      <c r="N227" s="2">
        <v>0</v>
      </c>
      <c r="O227" s="3">
        <v>5.3271226058149903</v>
      </c>
      <c r="P227" s="3">
        <v>0</v>
      </c>
      <c r="Q227" s="3">
        <v>4.5718095699911698</v>
      </c>
      <c r="R227" s="1">
        <v>6.5196859164764502</v>
      </c>
      <c r="S227" s="1">
        <v>3.10051733908231E-2</v>
      </c>
    </row>
    <row r="228" spans="1:19" x14ac:dyDescent="0.25">
      <c r="A228" s="1">
        <v>1994</v>
      </c>
      <c r="B228" s="1" t="str">
        <f>"RPL3"</f>
        <v>RPL3</v>
      </c>
      <c r="C228" s="1" t="s">
        <v>240</v>
      </c>
      <c r="D228" s="1">
        <v>46.107999999999997</v>
      </c>
      <c r="E228" s="1">
        <v>24.6</v>
      </c>
      <c r="F228" s="1">
        <v>0</v>
      </c>
      <c r="G228" s="1">
        <v>2</v>
      </c>
      <c r="H228" s="1">
        <v>1</v>
      </c>
      <c r="I228" s="1">
        <v>5</v>
      </c>
      <c r="J228" s="1">
        <v>5</v>
      </c>
      <c r="K228" s="1">
        <v>11</v>
      </c>
      <c r="L228" s="2">
        <v>0</v>
      </c>
      <c r="M228" s="2">
        <v>1.9082694809888701</v>
      </c>
      <c r="N228" s="2">
        <v>0.97007000202105598</v>
      </c>
      <c r="O228" s="3">
        <v>4.4392688381791601</v>
      </c>
      <c r="P228" s="3">
        <v>4.4207582557438503</v>
      </c>
      <c r="Q228" s="3">
        <v>10.057981053980599</v>
      </c>
      <c r="R228" s="1">
        <v>6.5157963845947</v>
      </c>
      <c r="S228" s="1">
        <v>7.3464875244796E-3</v>
      </c>
    </row>
    <row r="229" spans="1:19" x14ac:dyDescent="0.25">
      <c r="A229" s="1">
        <v>296</v>
      </c>
      <c r="B229" s="1" t="str">
        <f>"TBC1D5"</f>
        <v>TBC1D5</v>
      </c>
      <c r="C229" s="1" t="s">
        <v>313</v>
      </c>
      <c r="D229" s="1">
        <v>67.534000000000006</v>
      </c>
      <c r="E229" s="1">
        <v>9.6</v>
      </c>
      <c r="F229" s="1">
        <v>0</v>
      </c>
      <c r="G229" s="1">
        <v>0</v>
      </c>
      <c r="H229" s="1">
        <v>1</v>
      </c>
      <c r="I229" s="1">
        <v>2</v>
      </c>
      <c r="J229" s="1">
        <v>3</v>
      </c>
      <c r="K229" s="1">
        <v>2</v>
      </c>
      <c r="L229" s="2">
        <v>0</v>
      </c>
      <c r="M229" s="2">
        <v>0</v>
      </c>
      <c r="N229" s="2">
        <v>0.97007000202105598</v>
      </c>
      <c r="O229" s="3">
        <v>1.77570753527166</v>
      </c>
      <c r="P229" s="3">
        <v>2.65245495344631</v>
      </c>
      <c r="Q229" s="3">
        <v>1.8287238279964699</v>
      </c>
      <c r="R229" s="1">
        <v>6.4966397451351598</v>
      </c>
      <c r="S229" s="1">
        <v>4.4755185978973301E-2</v>
      </c>
    </row>
    <row r="230" spans="1:19" x14ac:dyDescent="0.25">
      <c r="A230" s="1">
        <v>2345</v>
      </c>
      <c r="B230" s="1" t="str">
        <f>"RPS18"</f>
        <v>RPS18</v>
      </c>
      <c r="C230" s="1" t="s">
        <v>206</v>
      </c>
      <c r="D230" s="1">
        <v>17.718</v>
      </c>
      <c r="E230" s="1">
        <v>55.9</v>
      </c>
      <c r="F230" s="1">
        <v>0</v>
      </c>
      <c r="G230" s="1">
        <v>1</v>
      </c>
      <c r="H230" s="1">
        <v>2</v>
      </c>
      <c r="I230" s="1">
        <v>5</v>
      </c>
      <c r="J230" s="1">
        <v>11</v>
      </c>
      <c r="K230" s="1">
        <v>5</v>
      </c>
      <c r="L230" s="2">
        <v>0</v>
      </c>
      <c r="M230" s="2">
        <v>0.95413474049443403</v>
      </c>
      <c r="N230" s="2">
        <v>1.94014000404211</v>
      </c>
      <c r="O230" s="3">
        <v>4.4392688381791601</v>
      </c>
      <c r="P230" s="3">
        <v>9.7256681626364792</v>
      </c>
      <c r="Q230" s="3">
        <v>4.5718095699911698</v>
      </c>
      <c r="R230" s="1">
        <v>6.4926147624406099</v>
      </c>
      <c r="S230" s="1">
        <v>7.2389318201761896E-3</v>
      </c>
    </row>
    <row r="231" spans="1:19" x14ac:dyDescent="0.25">
      <c r="A231" s="1">
        <v>3870</v>
      </c>
      <c r="B231" s="1" t="str">
        <f>"EIF2B3"</f>
        <v>EIF2B3</v>
      </c>
      <c r="C231" s="1" t="s">
        <v>279</v>
      </c>
      <c r="D231" s="1">
        <v>50.24</v>
      </c>
      <c r="E231" s="1">
        <v>26.5</v>
      </c>
      <c r="F231" s="1">
        <v>2</v>
      </c>
      <c r="G231" s="1">
        <v>0</v>
      </c>
      <c r="H231" s="1">
        <v>1</v>
      </c>
      <c r="I231" s="1">
        <v>8</v>
      </c>
      <c r="J231" s="1">
        <v>7</v>
      </c>
      <c r="K231" s="1">
        <v>6</v>
      </c>
      <c r="L231" s="2">
        <v>1.95421486073841</v>
      </c>
      <c r="M231" s="2">
        <v>0</v>
      </c>
      <c r="N231" s="2">
        <v>0.97007000202105598</v>
      </c>
      <c r="O231" s="3">
        <v>7.1028301410866499</v>
      </c>
      <c r="P231" s="3">
        <v>6.1890615580414003</v>
      </c>
      <c r="Q231" s="3">
        <v>5.4861714839894002</v>
      </c>
      <c r="R231" s="1">
        <v>6.4663382596361298</v>
      </c>
      <c r="S231" s="1">
        <v>5.0398893859443898E-3</v>
      </c>
    </row>
    <row r="232" spans="1:19" x14ac:dyDescent="0.25">
      <c r="A232" s="1">
        <v>548</v>
      </c>
      <c r="B232" s="1" t="str">
        <f>"UBXN1"</f>
        <v>UBXN1</v>
      </c>
      <c r="C232" s="1" t="s">
        <v>358</v>
      </c>
      <c r="D232" s="1">
        <v>32.912999999999997</v>
      </c>
      <c r="E232" s="1">
        <v>26.3</v>
      </c>
      <c r="F232" s="1">
        <v>1</v>
      </c>
      <c r="G232" s="1">
        <v>0</v>
      </c>
      <c r="H232" s="1">
        <v>0</v>
      </c>
      <c r="I232" s="1">
        <v>3</v>
      </c>
      <c r="J232" s="1">
        <v>2</v>
      </c>
      <c r="K232" s="1">
        <v>2</v>
      </c>
      <c r="L232" s="2">
        <v>0.977107430369205</v>
      </c>
      <c r="M232" s="2">
        <v>0</v>
      </c>
      <c r="N232" s="2">
        <v>0</v>
      </c>
      <c r="O232" s="3">
        <v>2.6635613029074898</v>
      </c>
      <c r="P232" s="3">
        <v>1.7683033022975401</v>
      </c>
      <c r="Q232" s="3">
        <v>1.8287238279964699</v>
      </c>
      <c r="R232" s="1">
        <v>6.4511475809009502</v>
      </c>
      <c r="S232" s="1">
        <v>3.9171576041381502E-2</v>
      </c>
    </row>
    <row r="233" spans="1:19" x14ac:dyDescent="0.25">
      <c r="A233" s="1">
        <v>2400</v>
      </c>
      <c r="B233" s="1" t="str">
        <f>"YBX1"</f>
        <v>YBX1</v>
      </c>
      <c r="C233" s="1" t="s">
        <v>220</v>
      </c>
      <c r="D233" s="1">
        <v>35.923999999999999</v>
      </c>
      <c r="E233" s="1">
        <v>39.5</v>
      </c>
      <c r="F233" s="1">
        <v>0</v>
      </c>
      <c r="G233" s="1">
        <v>4</v>
      </c>
      <c r="H233" s="1">
        <v>1</v>
      </c>
      <c r="I233" s="1">
        <v>11</v>
      </c>
      <c r="J233" s="1">
        <v>8</v>
      </c>
      <c r="K233" s="1">
        <v>17</v>
      </c>
      <c r="L233" s="2">
        <v>0</v>
      </c>
      <c r="M233" s="2">
        <v>3.8165389619777401</v>
      </c>
      <c r="N233" s="2">
        <v>0.97007000202105598</v>
      </c>
      <c r="O233" s="3">
        <v>9.7663914439941504</v>
      </c>
      <c r="P233" s="3">
        <v>7.07321320919017</v>
      </c>
      <c r="Q233" s="3">
        <v>15.54415253797</v>
      </c>
      <c r="R233" s="1">
        <v>6.4361783358614701</v>
      </c>
      <c r="S233" s="1">
        <v>3.4237895212693502E-3</v>
      </c>
    </row>
    <row r="234" spans="1:19" x14ac:dyDescent="0.25">
      <c r="A234" s="1">
        <v>509</v>
      </c>
      <c r="B234" s="1" t="str">
        <f>"RPS6KA1"</f>
        <v>RPS6KA1</v>
      </c>
      <c r="C234" s="1" t="s">
        <v>314</v>
      </c>
      <c r="D234" s="1">
        <v>81.146000000000001</v>
      </c>
      <c r="E234" s="1">
        <v>26.3</v>
      </c>
      <c r="F234" s="1">
        <v>1</v>
      </c>
      <c r="G234" s="1">
        <v>1</v>
      </c>
      <c r="H234" s="1">
        <v>0</v>
      </c>
      <c r="I234" s="1">
        <v>8</v>
      </c>
      <c r="J234" s="1">
        <v>4</v>
      </c>
      <c r="K234" s="1">
        <v>2</v>
      </c>
      <c r="L234" s="2">
        <v>0.977107430369205</v>
      </c>
      <c r="M234" s="2">
        <v>0.95413474049443403</v>
      </c>
      <c r="N234" s="2">
        <v>0</v>
      </c>
      <c r="O234" s="3">
        <v>7.1028301410866499</v>
      </c>
      <c r="P234" s="3">
        <v>3.5366066045950801</v>
      </c>
      <c r="Q234" s="3">
        <v>1.8287238279964699</v>
      </c>
      <c r="R234" s="1">
        <v>6.4293268123560603</v>
      </c>
      <c r="S234" s="1">
        <v>1.25070930535077E-2</v>
      </c>
    </row>
    <row r="235" spans="1:19" x14ac:dyDescent="0.25">
      <c r="A235" s="1">
        <v>961</v>
      </c>
      <c r="B235" s="1" t="str">
        <f>"TNPO2"</f>
        <v>TNPO2</v>
      </c>
      <c r="C235" s="1" t="s">
        <v>194</v>
      </c>
      <c r="D235" s="1">
        <v>100.41</v>
      </c>
      <c r="E235" s="1">
        <v>24</v>
      </c>
      <c r="F235" s="1">
        <v>3</v>
      </c>
      <c r="G235" s="1">
        <v>0</v>
      </c>
      <c r="H235" s="1">
        <v>1</v>
      </c>
      <c r="I235" s="1">
        <v>10</v>
      </c>
      <c r="J235" s="1">
        <v>6</v>
      </c>
      <c r="K235" s="1">
        <v>11</v>
      </c>
      <c r="L235" s="2">
        <v>2.93132229110762</v>
      </c>
      <c r="M235" s="2">
        <v>0</v>
      </c>
      <c r="N235" s="2">
        <v>0.97007000202105598</v>
      </c>
      <c r="O235" s="3">
        <v>8.8785376763583201</v>
      </c>
      <c r="P235" s="3">
        <v>5.3049099068926298</v>
      </c>
      <c r="Q235" s="3">
        <v>10.057981053980599</v>
      </c>
      <c r="R235" s="1">
        <v>6.2453871577645002</v>
      </c>
      <c r="S235" s="1">
        <v>3.6180263958234499E-3</v>
      </c>
    </row>
    <row r="236" spans="1:19" x14ac:dyDescent="0.25">
      <c r="A236" s="1">
        <v>4069</v>
      </c>
      <c r="B236" s="1" t="str">
        <f>"AGO2"</f>
        <v>AGO2</v>
      </c>
      <c r="C236" s="1" t="s">
        <v>129</v>
      </c>
      <c r="D236" s="1">
        <v>97.206999999999994</v>
      </c>
      <c r="E236" s="1">
        <v>51.2</v>
      </c>
      <c r="F236" s="1">
        <v>4</v>
      </c>
      <c r="G236" s="1">
        <v>1</v>
      </c>
      <c r="H236" s="1">
        <v>6</v>
      </c>
      <c r="I236" s="1">
        <v>34</v>
      </c>
      <c r="J236" s="1">
        <v>4</v>
      </c>
      <c r="K236" s="1">
        <v>36</v>
      </c>
      <c r="L236" s="2">
        <v>3.90842972147682</v>
      </c>
      <c r="M236" s="2">
        <v>0.95413474049443403</v>
      </c>
      <c r="N236" s="2">
        <v>5.8204200121263296</v>
      </c>
      <c r="O236" s="3">
        <v>30.187028099618299</v>
      </c>
      <c r="P236" s="3">
        <v>3.5366066045950801</v>
      </c>
      <c r="Q236" s="3">
        <v>32.917028903936398</v>
      </c>
      <c r="R236" s="1">
        <v>6.23216847080975</v>
      </c>
      <c r="S236" s="1">
        <v>8.9260214921185299E-4</v>
      </c>
    </row>
    <row r="237" spans="1:19" x14ac:dyDescent="0.25">
      <c r="A237" s="1">
        <v>906</v>
      </c>
      <c r="B237" s="1" t="str">
        <f>"GTPBP1"</f>
        <v>GTPBP1</v>
      </c>
      <c r="C237" s="1" t="s">
        <v>186</v>
      </c>
      <c r="D237" s="1">
        <v>72.453000000000003</v>
      </c>
      <c r="E237" s="1">
        <v>42.9</v>
      </c>
      <c r="F237" s="1">
        <v>4</v>
      </c>
      <c r="G237" s="1">
        <v>1</v>
      </c>
      <c r="H237" s="1">
        <v>2</v>
      </c>
      <c r="I237" s="1">
        <v>17</v>
      </c>
      <c r="J237" s="1">
        <v>13</v>
      </c>
      <c r="K237" s="1">
        <v>16</v>
      </c>
      <c r="L237" s="2">
        <v>3.90842972147682</v>
      </c>
      <c r="M237" s="2">
        <v>0.95413474049443403</v>
      </c>
      <c r="N237" s="2">
        <v>1.94014000404211</v>
      </c>
      <c r="O237" s="3">
        <v>15.0935140498091</v>
      </c>
      <c r="P237" s="3">
        <v>11.493971464934001</v>
      </c>
      <c r="Q237" s="3">
        <v>14.629790623971701</v>
      </c>
      <c r="R237" s="1">
        <v>6.0778540740313396</v>
      </c>
      <c r="S237" s="1">
        <v>1.07884014345057E-3</v>
      </c>
    </row>
    <row r="238" spans="1:19" x14ac:dyDescent="0.25">
      <c r="A238" s="1">
        <v>100</v>
      </c>
      <c r="B238" s="1" t="str">
        <f>"SMIM1"</f>
        <v>SMIM1</v>
      </c>
      <c r="C238" s="1" t="s">
        <v>222</v>
      </c>
      <c r="D238" s="1">
        <v>4.1914999999999996</v>
      </c>
      <c r="E238" s="1">
        <v>91.9</v>
      </c>
      <c r="F238" s="1">
        <v>1</v>
      </c>
      <c r="G238" s="1">
        <v>1</v>
      </c>
      <c r="H238" s="1">
        <v>0</v>
      </c>
      <c r="I238" s="1">
        <v>1</v>
      </c>
      <c r="J238" s="1">
        <v>8</v>
      </c>
      <c r="K238" s="1">
        <v>4</v>
      </c>
      <c r="L238" s="2">
        <v>0.977107430369205</v>
      </c>
      <c r="M238" s="2">
        <v>0.95413474049443403</v>
      </c>
      <c r="N238" s="2">
        <v>0</v>
      </c>
      <c r="O238" s="3">
        <v>0.88785376763583201</v>
      </c>
      <c r="P238" s="3">
        <v>7.07321320919017</v>
      </c>
      <c r="Q238" s="3">
        <v>3.6574476559929301</v>
      </c>
      <c r="R238" s="1">
        <v>6.0349796600980001</v>
      </c>
      <c r="S238" s="1">
        <v>3.0223139368543001E-2</v>
      </c>
    </row>
    <row r="239" spans="1:19" x14ac:dyDescent="0.25">
      <c r="A239" s="1">
        <v>2382</v>
      </c>
      <c r="B239" s="1" t="str">
        <f>"RPL8"</f>
        <v>RPL8</v>
      </c>
      <c r="C239" s="1" t="s">
        <v>268</v>
      </c>
      <c r="D239" s="1">
        <v>28.024000000000001</v>
      </c>
      <c r="E239" s="1">
        <v>30</v>
      </c>
      <c r="F239" s="1">
        <v>0</v>
      </c>
      <c r="G239" s="1">
        <v>1</v>
      </c>
      <c r="H239" s="1">
        <v>1</v>
      </c>
      <c r="I239" s="1">
        <v>5</v>
      </c>
      <c r="J239" s="1">
        <v>3</v>
      </c>
      <c r="K239" s="1">
        <v>5</v>
      </c>
      <c r="L239" s="2">
        <v>0</v>
      </c>
      <c r="M239" s="2">
        <v>0.95413474049443403</v>
      </c>
      <c r="N239" s="2">
        <v>0.97007000202105598</v>
      </c>
      <c r="O239" s="3">
        <v>4.4392688381791601</v>
      </c>
      <c r="P239" s="3">
        <v>2.65245495344631</v>
      </c>
      <c r="Q239" s="3">
        <v>4.5718095699911698</v>
      </c>
      <c r="R239" s="1">
        <v>6.0253333011413996</v>
      </c>
      <c r="S239" s="1">
        <v>1.6280104781311401E-2</v>
      </c>
    </row>
    <row r="240" spans="1:19" x14ac:dyDescent="0.25">
      <c r="A240" s="1">
        <v>421</v>
      </c>
      <c r="B240" s="1" t="str">
        <f>"NAA50"</f>
        <v>NAA50</v>
      </c>
      <c r="C240" s="1" t="s">
        <v>191</v>
      </c>
      <c r="D240" s="1">
        <v>19.311</v>
      </c>
      <c r="E240" s="1">
        <v>64.3</v>
      </c>
      <c r="F240" s="1">
        <v>0</v>
      </c>
      <c r="G240" s="1">
        <v>1</v>
      </c>
      <c r="H240" s="1">
        <v>1</v>
      </c>
      <c r="I240" s="1">
        <v>5</v>
      </c>
      <c r="J240" s="1">
        <v>6</v>
      </c>
      <c r="K240" s="1">
        <v>2</v>
      </c>
      <c r="L240" s="2">
        <v>0</v>
      </c>
      <c r="M240" s="2">
        <v>0.95413474049443403</v>
      </c>
      <c r="N240" s="2">
        <v>0.97007000202105598</v>
      </c>
      <c r="O240" s="3">
        <v>4.4392688381791601</v>
      </c>
      <c r="P240" s="3">
        <v>5.3049099068926298</v>
      </c>
      <c r="Q240" s="3">
        <v>1.8287238279964699</v>
      </c>
      <c r="R240" s="1">
        <v>6.00468136807969</v>
      </c>
      <c r="S240" s="1">
        <v>2.0161084245530099E-2</v>
      </c>
    </row>
    <row r="241" spans="1:19" x14ac:dyDescent="0.25">
      <c r="A241" s="1">
        <v>1316</v>
      </c>
      <c r="B241" s="1" t="str">
        <f>"HBZ"</f>
        <v>HBZ</v>
      </c>
      <c r="C241" s="1" t="s">
        <v>324</v>
      </c>
      <c r="D241" s="1">
        <v>15.637</v>
      </c>
      <c r="E241" s="1">
        <v>47.2</v>
      </c>
      <c r="F241" s="1">
        <v>0</v>
      </c>
      <c r="G241" s="1">
        <v>0</v>
      </c>
      <c r="H241" s="1">
        <v>1</v>
      </c>
      <c r="I241" s="1">
        <v>2</v>
      </c>
      <c r="J241" s="1">
        <v>0</v>
      </c>
      <c r="K241" s="1">
        <v>7</v>
      </c>
      <c r="L241" s="2">
        <v>0</v>
      </c>
      <c r="M241" s="2">
        <v>0</v>
      </c>
      <c r="N241" s="2">
        <v>0.97007000202105598</v>
      </c>
      <c r="O241" s="3">
        <v>1.77570753527166</v>
      </c>
      <c r="P241" s="3">
        <v>0</v>
      </c>
      <c r="Q241" s="3">
        <v>6.4005333979876404</v>
      </c>
      <c r="R241" s="1">
        <v>5.9629924669426897</v>
      </c>
      <c r="S241" s="1">
        <v>4.4002764281063797E-2</v>
      </c>
    </row>
    <row r="242" spans="1:19" x14ac:dyDescent="0.25">
      <c r="A242" s="1">
        <v>1320</v>
      </c>
      <c r="B242" s="1" t="str">
        <f>"LMNA"</f>
        <v>LMNA</v>
      </c>
      <c r="C242" s="1" t="s">
        <v>158</v>
      </c>
      <c r="D242" s="1">
        <v>74.138999999999996</v>
      </c>
      <c r="E242" s="1">
        <v>45.9</v>
      </c>
      <c r="F242" s="1">
        <v>1</v>
      </c>
      <c r="G242" s="1">
        <v>3</v>
      </c>
      <c r="H242" s="1">
        <v>1</v>
      </c>
      <c r="I242" s="1">
        <v>3</v>
      </c>
      <c r="J242" s="1">
        <v>17</v>
      </c>
      <c r="K242" s="1">
        <v>12</v>
      </c>
      <c r="L242" s="2">
        <v>0.977107430369205</v>
      </c>
      <c r="M242" s="2">
        <v>2.8624042214832999</v>
      </c>
      <c r="N242" s="2">
        <v>0.97007000202105598</v>
      </c>
      <c r="O242" s="3">
        <v>2.6635613029074898</v>
      </c>
      <c r="P242" s="3">
        <v>15.030578069529099</v>
      </c>
      <c r="Q242" s="3">
        <v>10.9723429679788</v>
      </c>
      <c r="R242" s="1">
        <v>5.9536635940931797</v>
      </c>
      <c r="S242" s="1">
        <v>4.1604038254314099E-3</v>
      </c>
    </row>
    <row r="243" spans="1:19" x14ac:dyDescent="0.25">
      <c r="A243" s="1">
        <v>2524</v>
      </c>
      <c r="B243" s="1" t="str">
        <f>"DHX9"</f>
        <v>DHX9</v>
      </c>
      <c r="C243" s="1" t="s">
        <v>160</v>
      </c>
      <c r="D243" s="1">
        <v>140.96</v>
      </c>
      <c r="E243" s="1">
        <v>26.4</v>
      </c>
      <c r="F243" s="1">
        <v>1</v>
      </c>
      <c r="G243" s="1">
        <v>4</v>
      </c>
      <c r="H243" s="1">
        <v>1</v>
      </c>
      <c r="I243" s="1">
        <v>8</v>
      </c>
      <c r="J243" s="1">
        <v>11</v>
      </c>
      <c r="K243" s="1">
        <v>20</v>
      </c>
      <c r="L243" s="2">
        <v>0.977107430369205</v>
      </c>
      <c r="M243" s="2">
        <v>3.8165389619777401</v>
      </c>
      <c r="N243" s="2">
        <v>0.97007000202105598</v>
      </c>
      <c r="O243" s="3">
        <v>7.1028301410866499</v>
      </c>
      <c r="P243" s="3">
        <v>9.7256681626364792</v>
      </c>
      <c r="Q243" s="3">
        <v>18.287238279964701</v>
      </c>
      <c r="R243" s="1">
        <v>5.8705550818459802</v>
      </c>
      <c r="S243" s="1">
        <v>4.7221609368270998E-3</v>
      </c>
    </row>
    <row r="244" spans="1:19" x14ac:dyDescent="0.25">
      <c r="A244" s="1">
        <v>3188</v>
      </c>
      <c r="B244" s="1" t="str">
        <f>"EXOC8"</f>
        <v>EXOC8</v>
      </c>
      <c r="C244" s="1" t="s">
        <v>231</v>
      </c>
      <c r="D244" s="1">
        <v>81.798000000000002</v>
      </c>
      <c r="E244" s="1">
        <v>24.8</v>
      </c>
      <c r="F244" s="1">
        <v>1</v>
      </c>
      <c r="G244" s="1">
        <v>1</v>
      </c>
      <c r="H244" s="1">
        <v>1</v>
      </c>
      <c r="I244" s="1">
        <v>6</v>
      </c>
      <c r="J244" s="1">
        <v>9</v>
      </c>
      <c r="K244" s="1">
        <v>4</v>
      </c>
      <c r="L244" s="2">
        <v>0.977107430369205</v>
      </c>
      <c r="M244" s="2">
        <v>0.95413474049443403</v>
      </c>
      <c r="N244" s="2">
        <v>0.97007000202105598</v>
      </c>
      <c r="O244" s="3">
        <v>5.3271226058149903</v>
      </c>
      <c r="P244" s="3">
        <v>7.9573648603389397</v>
      </c>
      <c r="Q244" s="3">
        <v>3.6574476559929301</v>
      </c>
      <c r="R244" s="1">
        <v>5.8551196560491396</v>
      </c>
      <c r="S244" s="1">
        <v>7.5941878542015E-3</v>
      </c>
    </row>
    <row r="245" spans="1:19" x14ac:dyDescent="0.25">
      <c r="A245" s="1">
        <v>2475</v>
      </c>
      <c r="B245" s="1" t="str">
        <f>"RHD"</f>
        <v>RHD</v>
      </c>
      <c r="C245" s="1" t="s">
        <v>224</v>
      </c>
      <c r="D245" s="1">
        <v>45.21</v>
      </c>
      <c r="E245" s="1">
        <v>6</v>
      </c>
      <c r="F245" s="1">
        <v>1</v>
      </c>
      <c r="G245" s="1">
        <v>1</v>
      </c>
      <c r="H245" s="1">
        <v>2</v>
      </c>
      <c r="I245" s="1">
        <v>11</v>
      </c>
      <c r="J245" s="1">
        <v>3</v>
      </c>
      <c r="K245" s="1">
        <v>11</v>
      </c>
      <c r="L245" s="2">
        <v>0.977107430369205</v>
      </c>
      <c r="M245" s="2">
        <v>0.95413474049443403</v>
      </c>
      <c r="N245" s="2">
        <v>1.94014000404211</v>
      </c>
      <c r="O245" s="3">
        <v>9.7663914439941504</v>
      </c>
      <c r="P245" s="3">
        <v>2.65245495344631</v>
      </c>
      <c r="Q245" s="3">
        <v>10.057981053980599</v>
      </c>
      <c r="R245" s="1">
        <v>5.7892342540241</v>
      </c>
      <c r="S245" s="1">
        <v>6.1630240298176002E-3</v>
      </c>
    </row>
    <row r="246" spans="1:19" x14ac:dyDescent="0.25">
      <c r="A246" s="1">
        <v>2416</v>
      </c>
      <c r="B246" s="1" t="str">
        <f>"HBG2"</f>
        <v>HBG2</v>
      </c>
      <c r="C246" s="1" t="s">
        <v>51</v>
      </c>
      <c r="D246" s="1">
        <v>16.126000000000001</v>
      </c>
      <c r="E246" s="1">
        <v>96.6</v>
      </c>
      <c r="F246" s="1">
        <v>3</v>
      </c>
      <c r="G246" s="1">
        <v>9</v>
      </c>
      <c r="H246" s="1">
        <v>11</v>
      </c>
      <c r="I246" s="1">
        <v>91</v>
      </c>
      <c r="J246" s="1">
        <v>42</v>
      </c>
      <c r="K246" s="1">
        <v>36</v>
      </c>
      <c r="L246" s="2">
        <v>2.93132229110762</v>
      </c>
      <c r="M246" s="2">
        <v>8.5872126644499094</v>
      </c>
      <c r="N246" s="2">
        <v>10.670770022231601</v>
      </c>
      <c r="O246" s="3">
        <v>80.794692854860699</v>
      </c>
      <c r="P246" s="3">
        <v>37.134369348248399</v>
      </c>
      <c r="Q246" s="3">
        <v>32.917028903936398</v>
      </c>
      <c r="R246" s="1">
        <v>5.6831171858514402</v>
      </c>
      <c r="S246" s="1">
        <v>1.4696444233982301E-3</v>
      </c>
    </row>
    <row r="247" spans="1:19" x14ac:dyDescent="0.25">
      <c r="A247" s="1">
        <v>2363</v>
      </c>
      <c r="B247" s="1" t="str">
        <f>"RPS4X"</f>
        <v>RPS4X</v>
      </c>
      <c r="C247" s="1" t="s">
        <v>154</v>
      </c>
      <c r="D247" s="1">
        <v>29.597000000000001</v>
      </c>
      <c r="E247" s="1">
        <v>58.6</v>
      </c>
      <c r="F247" s="1">
        <v>0</v>
      </c>
      <c r="G247" s="1">
        <v>4</v>
      </c>
      <c r="H247" s="1">
        <v>3</v>
      </c>
      <c r="I247" s="1">
        <v>14</v>
      </c>
      <c r="J247" s="1">
        <v>11</v>
      </c>
      <c r="K247" s="1">
        <v>16</v>
      </c>
      <c r="L247" s="2">
        <v>0</v>
      </c>
      <c r="M247" s="2">
        <v>3.8165389619777401</v>
      </c>
      <c r="N247" s="2">
        <v>2.9102100060631702</v>
      </c>
      <c r="O247" s="3">
        <v>12.4299527469016</v>
      </c>
      <c r="P247" s="3">
        <v>9.7256681626364792</v>
      </c>
      <c r="Q247" s="3">
        <v>14.629790623971701</v>
      </c>
      <c r="R247" s="1">
        <v>5.5476263463290998</v>
      </c>
      <c r="S247" s="1">
        <v>4.6878408592240101E-3</v>
      </c>
    </row>
    <row r="248" spans="1:19" x14ac:dyDescent="0.25">
      <c r="A248" s="1">
        <v>3764</v>
      </c>
      <c r="B248" s="1" t="str">
        <f>"PTPN23"</f>
        <v>PTPN23</v>
      </c>
      <c r="C248" s="1" t="s">
        <v>229</v>
      </c>
      <c r="D248" s="1">
        <v>178.97</v>
      </c>
      <c r="E248" s="1">
        <v>10.1</v>
      </c>
      <c r="F248" s="1">
        <v>1</v>
      </c>
      <c r="G248" s="1">
        <v>0</v>
      </c>
      <c r="H248" s="1">
        <v>1</v>
      </c>
      <c r="I248" s="1">
        <v>7</v>
      </c>
      <c r="J248" s="1">
        <v>4</v>
      </c>
      <c r="K248" s="1">
        <v>1</v>
      </c>
      <c r="L248" s="2">
        <v>0.977107430369205</v>
      </c>
      <c r="M248" s="2">
        <v>0</v>
      </c>
      <c r="N248" s="2">
        <v>0.97007000202105598</v>
      </c>
      <c r="O248" s="3">
        <v>6.2149763734508197</v>
      </c>
      <c r="P248" s="3">
        <v>3.5366066045950801</v>
      </c>
      <c r="Q248" s="3">
        <v>0.91436191399823397</v>
      </c>
      <c r="R248" s="1">
        <v>5.5115884146120804</v>
      </c>
      <c r="S248" s="1">
        <v>3.6457486826242898E-2</v>
      </c>
    </row>
    <row r="249" spans="1:19" x14ac:dyDescent="0.25">
      <c r="A249" s="1">
        <v>3573</v>
      </c>
      <c r="B249" s="1" t="str">
        <f>"MMS19"</f>
        <v>MMS19</v>
      </c>
      <c r="C249" s="1" t="s">
        <v>212</v>
      </c>
      <c r="D249" s="1">
        <v>113.29</v>
      </c>
      <c r="E249" s="1">
        <v>25.1</v>
      </c>
      <c r="F249" s="1">
        <v>2</v>
      </c>
      <c r="G249" s="1">
        <v>2</v>
      </c>
      <c r="H249" s="1">
        <v>0</v>
      </c>
      <c r="I249" s="1">
        <v>9</v>
      </c>
      <c r="J249" s="1">
        <v>9</v>
      </c>
      <c r="K249" s="1">
        <v>5</v>
      </c>
      <c r="L249" s="2">
        <v>1.95421486073841</v>
      </c>
      <c r="M249" s="2">
        <v>1.9082694809888701</v>
      </c>
      <c r="N249" s="2">
        <v>0</v>
      </c>
      <c r="O249" s="3">
        <v>7.9906839087224801</v>
      </c>
      <c r="P249" s="3">
        <v>7.9573648603389397</v>
      </c>
      <c r="Q249" s="3">
        <v>4.5718095699911698</v>
      </c>
      <c r="R249" s="1">
        <v>5.3028478794336298</v>
      </c>
      <c r="S249" s="1">
        <v>5.4545837304651101E-3</v>
      </c>
    </row>
    <row r="250" spans="1:19" x14ac:dyDescent="0.25">
      <c r="A250" s="1">
        <v>1598</v>
      </c>
      <c r="B250" s="1" t="str">
        <f>"EEF2"</f>
        <v>EEF2</v>
      </c>
      <c r="C250" s="1" t="s">
        <v>36</v>
      </c>
      <c r="D250" s="1">
        <v>95.337000000000003</v>
      </c>
      <c r="E250" s="1">
        <v>54.9</v>
      </c>
      <c r="F250" s="1">
        <v>13</v>
      </c>
      <c r="G250" s="1">
        <v>23</v>
      </c>
      <c r="H250" s="1">
        <v>13</v>
      </c>
      <c r="I250" s="1">
        <v>114</v>
      </c>
      <c r="J250" s="1">
        <v>70</v>
      </c>
      <c r="K250" s="1">
        <v>107</v>
      </c>
      <c r="L250" s="2">
        <v>12.7023965947997</v>
      </c>
      <c r="M250" s="2">
        <v>21.945099031371999</v>
      </c>
      <c r="N250" s="2">
        <v>12.6109100262737</v>
      </c>
      <c r="O250" s="3">
        <v>101.21532951048501</v>
      </c>
      <c r="P250" s="3">
        <v>61.890615580414</v>
      </c>
      <c r="Q250" s="3">
        <v>97.836724797811002</v>
      </c>
      <c r="R250" s="1">
        <v>5.2483202130306097</v>
      </c>
      <c r="S250" s="1">
        <v>9.8063612932590698E-4</v>
      </c>
    </row>
    <row r="251" spans="1:19" x14ac:dyDescent="0.25">
      <c r="A251" s="1">
        <v>2860</v>
      </c>
      <c r="B251" s="1" t="str">
        <f>"TBC1D10B"</f>
        <v>TBC1D10B</v>
      </c>
      <c r="C251" s="1" t="s">
        <v>288</v>
      </c>
      <c r="D251" s="1">
        <v>87.197999999999993</v>
      </c>
      <c r="E251" s="1">
        <v>7.9</v>
      </c>
      <c r="F251" s="1">
        <v>2</v>
      </c>
      <c r="G251" s="1">
        <v>0</v>
      </c>
      <c r="H251" s="1">
        <v>0</v>
      </c>
      <c r="I251" s="1">
        <v>3</v>
      </c>
      <c r="J251" s="1">
        <v>3</v>
      </c>
      <c r="K251" s="1">
        <v>4</v>
      </c>
      <c r="L251" s="2">
        <v>1.95421486073841</v>
      </c>
      <c r="M251" s="2">
        <v>0</v>
      </c>
      <c r="N251" s="2">
        <v>0</v>
      </c>
      <c r="O251" s="3">
        <v>2.6635613029074898</v>
      </c>
      <c r="P251" s="3">
        <v>2.65245495344631</v>
      </c>
      <c r="Q251" s="3">
        <v>3.6574476559929301</v>
      </c>
      <c r="R251" s="1">
        <v>5.2255241649670499</v>
      </c>
      <c r="S251" s="1">
        <v>4.5545536389394098E-2</v>
      </c>
    </row>
    <row r="252" spans="1:19" x14ac:dyDescent="0.25">
      <c r="A252" s="1">
        <v>890</v>
      </c>
      <c r="B252" s="1" t="str">
        <f>"MYO9B"</f>
        <v>MYO9B</v>
      </c>
      <c r="C252" s="1" t="s">
        <v>146</v>
      </c>
      <c r="D252" s="1">
        <v>229.14</v>
      </c>
      <c r="E252" s="1">
        <v>18.899999999999999</v>
      </c>
      <c r="F252" s="1">
        <v>0</v>
      </c>
      <c r="G252" s="1">
        <v>5</v>
      </c>
      <c r="H252" s="1">
        <v>2</v>
      </c>
      <c r="I252" s="1">
        <v>18</v>
      </c>
      <c r="J252" s="1">
        <v>13</v>
      </c>
      <c r="K252" s="1">
        <v>8</v>
      </c>
      <c r="L252" s="2">
        <v>0</v>
      </c>
      <c r="M252" s="2">
        <v>4.7706737024721697</v>
      </c>
      <c r="N252" s="2">
        <v>1.94014000404211</v>
      </c>
      <c r="O252" s="3">
        <v>15.981367817444999</v>
      </c>
      <c r="P252" s="3">
        <v>11.493971464934001</v>
      </c>
      <c r="Q252" s="3">
        <v>7.31489531198587</v>
      </c>
      <c r="R252" s="1">
        <v>5.2103068960922503</v>
      </c>
      <c r="S252" s="1">
        <v>7.1913454771713797E-3</v>
      </c>
    </row>
    <row r="253" spans="1:19" x14ac:dyDescent="0.25">
      <c r="A253" s="1">
        <v>1561</v>
      </c>
      <c r="B253" s="1" t="str">
        <f>"BCR"</f>
        <v>BCR</v>
      </c>
      <c r="C253" s="1" t="s">
        <v>182</v>
      </c>
      <c r="D253" s="1">
        <v>142.82</v>
      </c>
      <c r="E253" s="1">
        <v>16.100000000000001</v>
      </c>
      <c r="F253" s="1">
        <v>1</v>
      </c>
      <c r="G253" s="1">
        <v>1</v>
      </c>
      <c r="H253" s="1">
        <v>1</v>
      </c>
      <c r="I253" s="1">
        <v>8</v>
      </c>
      <c r="J253" s="1">
        <v>9</v>
      </c>
      <c r="K253" s="1">
        <v>0</v>
      </c>
      <c r="L253" s="2">
        <v>0.977107430369205</v>
      </c>
      <c r="M253" s="2">
        <v>0.95413474049443403</v>
      </c>
      <c r="N253" s="2">
        <v>0.97007000202105598</v>
      </c>
      <c r="O253" s="3">
        <v>7.1028301410866499</v>
      </c>
      <c r="P253" s="3">
        <v>7.9573648603389397</v>
      </c>
      <c r="Q253" s="3">
        <v>0</v>
      </c>
      <c r="R253" s="1">
        <v>5.20935118421969</v>
      </c>
      <c r="S253" s="1">
        <v>4.7748846997381099E-2</v>
      </c>
    </row>
    <row r="254" spans="1:19" x14ac:dyDescent="0.25">
      <c r="A254" s="1">
        <v>1862</v>
      </c>
      <c r="B254" s="1" t="str">
        <f>"BLVRB"</f>
        <v>BLVRB</v>
      </c>
      <c r="C254" s="1" t="s">
        <v>25</v>
      </c>
      <c r="D254" s="1">
        <v>22.119</v>
      </c>
      <c r="E254" s="1">
        <v>98.1</v>
      </c>
      <c r="F254" s="1">
        <v>20</v>
      </c>
      <c r="G254" s="1">
        <v>17</v>
      </c>
      <c r="H254" s="1">
        <v>26</v>
      </c>
      <c r="I254" s="1">
        <v>173</v>
      </c>
      <c r="J254" s="1">
        <v>43</v>
      </c>
      <c r="K254" s="1">
        <v>241</v>
      </c>
      <c r="L254" s="2">
        <v>19.5421486073841</v>
      </c>
      <c r="M254" s="2">
        <v>16.220290588405401</v>
      </c>
      <c r="N254" s="2">
        <v>25.2218200525475</v>
      </c>
      <c r="O254" s="3">
        <v>153.59870180099901</v>
      </c>
      <c r="P254" s="3">
        <v>38.018520999397097</v>
      </c>
      <c r="Q254" s="3">
        <v>220.36122127357399</v>
      </c>
      <c r="R254" s="1">
        <v>5.2073293107721801</v>
      </c>
      <c r="S254" s="1">
        <v>1.66946801658969E-3</v>
      </c>
    </row>
    <row r="255" spans="1:19" x14ac:dyDescent="0.25">
      <c r="A255" s="1">
        <v>7</v>
      </c>
      <c r="B255" s="1" t="str">
        <f>"ADD1"</f>
        <v>ADD1</v>
      </c>
      <c r="C255" s="1" t="s">
        <v>104</v>
      </c>
      <c r="D255" s="1">
        <v>69.983999999999995</v>
      </c>
      <c r="E255" s="1">
        <v>48.7</v>
      </c>
      <c r="F255" s="1">
        <v>6</v>
      </c>
      <c r="G255" s="1">
        <v>4</v>
      </c>
      <c r="H255" s="1">
        <v>6</v>
      </c>
      <c r="I255" s="1">
        <v>31</v>
      </c>
      <c r="J255" s="1">
        <v>10</v>
      </c>
      <c r="K255" s="1">
        <v>48</v>
      </c>
      <c r="L255" s="2">
        <v>5.8626445822152302</v>
      </c>
      <c r="M255" s="2">
        <v>3.8165389619777401</v>
      </c>
      <c r="N255" s="2">
        <v>5.8204200121263296</v>
      </c>
      <c r="O255" s="3">
        <v>27.5234667967108</v>
      </c>
      <c r="P255" s="3">
        <v>8.8415165114877095</v>
      </c>
      <c r="Q255" s="3">
        <v>43.889371871915202</v>
      </c>
      <c r="R255" s="1">
        <v>5.1642562877723304</v>
      </c>
      <c r="S255" s="1">
        <v>2.4778297498164498E-3</v>
      </c>
    </row>
    <row r="256" spans="1:19" x14ac:dyDescent="0.25">
      <c r="A256" s="1">
        <v>2675</v>
      </c>
      <c r="B256" s="1" t="str">
        <f>"CTTN"</f>
        <v>CTTN</v>
      </c>
      <c r="C256" s="1" t="s">
        <v>126</v>
      </c>
      <c r="D256" s="1">
        <v>57.466000000000001</v>
      </c>
      <c r="E256" s="1">
        <v>41.1</v>
      </c>
      <c r="F256" s="1">
        <v>2</v>
      </c>
      <c r="G256" s="1">
        <v>5</v>
      </c>
      <c r="H256" s="1">
        <v>4</v>
      </c>
      <c r="I256" s="1">
        <v>10</v>
      </c>
      <c r="J256" s="1">
        <v>32</v>
      </c>
      <c r="K256" s="1">
        <v>19</v>
      </c>
      <c r="L256" s="2">
        <v>1.95421486073841</v>
      </c>
      <c r="M256" s="2">
        <v>4.7706737024721697</v>
      </c>
      <c r="N256" s="2">
        <v>3.8802800080842199</v>
      </c>
      <c r="O256" s="3">
        <v>8.8785376763583201</v>
      </c>
      <c r="P256" s="3">
        <v>28.292852836760702</v>
      </c>
      <c r="Q256" s="3">
        <v>17.372876365966398</v>
      </c>
      <c r="R256" s="1">
        <v>5.1499911035263501</v>
      </c>
      <c r="S256" s="1">
        <v>1.1276625558972501E-3</v>
      </c>
    </row>
    <row r="257" spans="1:19" x14ac:dyDescent="0.25">
      <c r="A257" s="1">
        <v>4197</v>
      </c>
      <c r="B257" s="1" t="str">
        <f>"WIPI2"</f>
        <v>WIPI2</v>
      </c>
      <c r="C257" s="1" t="s">
        <v>321</v>
      </c>
      <c r="D257" s="1">
        <v>47.542999999999999</v>
      </c>
      <c r="E257" s="1">
        <v>23.2</v>
      </c>
      <c r="F257" s="1">
        <v>0</v>
      </c>
      <c r="G257" s="1">
        <v>0</v>
      </c>
      <c r="H257" s="1">
        <v>2</v>
      </c>
      <c r="I257" s="1">
        <v>4</v>
      </c>
      <c r="J257" s="1">
        <v>2</v>
      </c>
      <c r="K257" s="1">
        <v>5</v>
      </c>
      <c r="L257" s="2">
        <v>0</v>
      </c>
      <c r="M257" s="2">
        <v>0</v>
      </c>
      <c r="N257" s="2">
        <v>1.94014000404211</v>
      </c>
      <c r="O257" s="3">
        <v>3.5514150705433298</v>
      </c>
      <c r="P257" s="3">
        <v>1.7683033022975401</v>
      </c>
      <c r="Q257" s="3">
        <v>4.5718095699911698</v>
      </c>
      <c r="R257" s="1">
        <v>5.1131263463304304</v>
      </c>
      <c r="S257" s="1">
        <v>2.7211961299938699E-2</v>
      </c>
    </row>
    <row r="258" spans="1:19" x14ac:dyDescent="0.25">
      <c r="A258" s="1">
        <v>987</v>
      </c>
      <c r="B258" s="1" t="str">
        <f>"SCAMP2"</f>
        <v>SCAMP2</v>
      </c>
      <c r="C258" s="1" t="s">
        <v>177</v>
      </c>
      <c r="D258" s="1">
        <v>36.648000000000003</v>
      </c>
      <c r="E258" s="1">
        <v>14</v>
      </c>
      <c r="F258" s="1">
        <v>2</v>
      </c>
      <c r="G258" s="1">
        <v>2</v>
      </c>
      <c r="H258" s="1">
        <v>1</v>
      </c>
      <c r="I258" s="1">
        <v>8</v>
      </c>
      <c r="J258" s="1">
        <v>10</v>
      </c>
      <c r="K258" s="1">
        <v>9</v>
      </c>
      <c r="L258" s="2">
        <v>1.95421486073841</v>
      </c>
      <c r="M258" s="2">
        <v>1.9082694809888701</v>
      </c>
      <c r="N258" s="2">
        <v>0.97007000202105598</v>
      </c>
      <c r="O258" s="3">
        <v>7.1028301410866499</v>
      </c>
      <c r="P258" s="3">
        <v>8.8415165114877095</v>
      </c>
      <c r="Q258" s="3">
        <v>8.2292572259840995</v>
      </c>
      <c r="R258" s="1">
        <v>5.0001590580161501</v>
      </c>
      <c r="S258" s="1">
        <v>4.6418776088808797E-3</v>
      </c>
    </row>
    <row r="259" spans="1:19" x14ac:dyDescent="0.25">
      <c r="A259" s="1">
        <v>635</v>
      </c>
      <c r="B259" s="1" t="str">
        <f>"DDX39B"</f>
        <v>DDX39B</v>
      </c>
      <c r="C259" s="1" t="s">
        <v>226</v>
      </c>
      <c r="D259" s="1">
        <v>50.744999999999997</v>
      </c>
      <c r="E259" s="1">
        <v>37</v>
      </c>
      <c r="F259" s="1">
        <v>0</v>
      </c>
      <c r="G259" s="1">
        <v>0</v>
      </c>
      <c r="H259" s="1">
        <v>3</v>
      </c>
      <c r="I259" s="1">
        <v>2</v>
      </c>
      <c r="J259" s="1">
        <v>5</v>
      </c>
      <c r="K259" s="1">
        <v>9</v>
      </c>
      <c r="L259" s="2">
        <v>0</v>
      </c>
      <c r="M259" s="2">
        <v>0</v>
      </c>
      <c r="N259" s="2">
        <v>2.9102100060631702</v>
      </c>
      <c r="O259" s="3">
        <v>1.77570753527166</v>
      </c>
      <c r="P259" s="3">
        <v>4.4207582557438503</v>
      </c>
      <c r="Q259" s="3">
        <v>8.2292572259840995</v>
      </c>
      <c r="R259" s="1">
        <v>4.9856638731493499</v>
      </c>
      <c r="S259" s="1">
        <v>1.52214318344978E-2</v>
      </c>
    </row>
    <row r="260" spans="1:19" x14ac:dyDescent="0.25">
      <c r="A260" s="1">
        <v>2157</v>
      </c>
      <c r="B260" s="1" t="str">
        <f>"METAP2"</f>
        <v>METAP2</v>
      </c>
      <c r="C260" s="1" t="s">
        <v>185</v>
      </c>
      <c r="D260" s="1">
        <v>52.890999999999998</v>
      </c>
      <c r="E260" s="1">
        <v>42.3</v>
      </c>
      <c r="F260" s="1">
        <v>2</v>
      </c>
      <c r="G260" s="1">
        <v>2</v>
      </c>
      <c r="H260" s="1">
        <v>1</v>
      </c>
      <c r="I260" s="1">
        <v>13</v>
      </c>
      <c r="J260" s="1">
        <v>5</v>
      </c>
      <c r="K260" s="1">
        <v>9</v>
      </c>
      <c r="L260" s="2">
        <v>1.95421486073841</v>
      </c>
      <c r="M260" s="2">
        <v>1.9082694809888701</v>
      </c>
      <c r="N260" s="2">
        <v>0.97007000202105598</v>
      </c>
      <c r="O260" s="3">
        <v>11.5420989792658</v>
      </c>
      <c r="P260" s="3">
        <v>4.4207582557438503</v>
      </c>
      <c r="Q260" s="3">
        <v>8.2292572259840995</v>
      </c>
      <c r="R260" s="1">
        <v>4.9849178509149796</v>
      </c>
      <c r="S260" s="1">
        <v>7.2022953849993701E-3</v>
      </c>
    </row>
    <row r="261" spans="1:19" x14ac:dyDescent="0.25">
      <c r="A261" s="1">
        <v>1025</v>
      </c>
      <c r="B261" s="1" t="str">
        <f>"ZW10"</f>
        <v>ZW10</v>
      </c>
      <c r="C261" s="1" t="s">
        <v>209</v>
      </c>
      <c r="D261" s="1">
        <v>88.828000000000003</v>
      </c>
      <c r="E261" s="1">
        <v>32.9</v>
      </c>
      <c r="F261" s="1">
        <v>3</v>
      </c>
      <c r="G261" s="1">
        <v>2</v>
      </c>
      <c r="H261" s="1">
        <v>0</v>
      </c>
      <c r="I261" s="1">
        <v>16</v>
      </c>
      <c r="J261" s="1">
        <v>5</v>
      </c>
      <c r="K261" s="1">
        <v>6</v>
      </c>
      <c r="L261" s="2">
        <v>2.93132229110762</v>
      </c>
      <c r="M261" s="2">
        <v>1.9082694809888701</v>
      </c>
      <c r="N261" s="2">
        <v>0</v>
      </c>
      <c r="O261" s="3">
        <v>14.2056602821733</v>
      </c>
      <c r="P261" s="3">
        <v>4.4207582557438503</v>
      </c>
      <c r="Q261" s="3">
        <v>5.4861714839894002</v>
      </c>
      <c r="R261" s="1">
        <v>4.9621197305881397</v>
      </c>
      <c r="S261" s="1">
        <v>7.9175150353782992E-3</v>
      </c>
    </row>
    <row r="262" spans="1:19" x14ac:dyDescent="0.25">
      <c r="A262" s="1">
        <v>1216</v>
      </c>
      <c r="B262" s="1" t="str">
        <f>"PSMG1"</f>
        <v>PSMG1</v>
      </c>
      <c r="C262" s="1" t="s">
        <v>275</v>
      </c>
      <c r="D262" s="1">
        <v>30.288</v>
      </c>
      <c r="E262" s="1">
        <v>30.3</v>
      </c>
      <c r="F262" s="1">
        <v>1</v>
      </c>
      <c r="G262" s="1">
        <v>1</v>
      </c>
      <c r="H262" s="1">
        <v>1</v>
      </c>
      <c r="I262" s="1">
        <v>8</v>
      </c>
      <c r="J262" s="1">
        <v>4</v>
      </c>
      <c r="K262" s="1">
        <v>4</v>
      </c>
      <c r="L262" s="2">
        <v>0.977107430369205</v>
      </c>
      <c r="M262" s="2">
        <v>0.95413474049443403</v>
      </c>
      <c r="N262" s="2">
        <v>0.97007000202105598</v>
      </c>
      <c r="O262" s="3">
        <v>7.1028301410866499</v>
      </c>
      <c r="P262" s="3">
        <v>3.5366066045950801</v>
      </c>
      <c r="Q262" s="3">
        <v>3.6574476559929301</v>
      </c>
      <c r="R262" s="1">
        <v>4.9187114234692899</v>
      </c>
      <c r="S262" s="1">
        <v>1.48136431932666E-2</v>
      </c>
    </row>
    <row r="263" spans="1:19" x14ac:dyDescent="0.25">
      <c r="A263" s="1">
        <v>646</v>
      </c>
      <c r="B263" s="1" t="str">
        <f>"HECTD4"</f>
        <v>HECTD4</v>
      </c>
      <c r="C263" s="1" t="s">
        <v>181</v>
      </c>
      <c r="D263" s="1">
        <v>468.65</v>
      </c>
      <c r="E263" s="1">
        <v>8.4</v>
      </c>
      <c r="F263" s="1">
        <v>4</v>
      </c>
      <c r="G263" s="1">
        <v>2</v>
      </c>
      <c r="H263" s="1">
        <v>2</v>
      </c>
      <c r="I263" s="1">
        <v>16</v>
      </c>
      <c r="J263" s="1">
        <v>8</v>
      </c>
      <c r="K263" s="1">
        <v>17</v>
      </c>
      <c r="L263" s="2">
        <v>3.90842972147682</v>
      </c>
      <c r="M263" s="2">
        <v>1.9082694809888701</v>
      </c>
      <c r="N263" s="2">
        <v>1.94014000404211</v>
      </c>
      <c r="O263" s="3">
        <v>14.2056602821733</v>
      </c>
      <c r="P263" s="3">
        <v>7.07321320919017</v>
      </c>
      <c r="Q263" s="3">
        <v>15.54415253797</v>
      </c>
      <c r="R263" s="1">
        <v>4.7427868541794904</v>
      </c>
      <c r="S263" s="1">
        <v>3.2781607442619902E-3</v>
      </c>
    </row>
    <row r="264" spans="1:19" x14ac:dyDescent="0.25">
      <c r="A264" s="1">
        <v>1805</v>
      </c>
      <c r="B264" s="1" t="str">
        <f>"DNAJB2"</f>
        <v>DNAJB2</v>
      </c>
      <c r="C264" s="1" t="s">
        <v>282</v>
      </c>
      <c r="D264" s="1">
        <v>35.58</v>
      </c>
      <c r="E264" s="1">
        <v>33.6</v>
      </c>
      <c r="F264" s="1">
        <v>0</v>
      </c>
      <c r="G264" s="1">
        <v>1</v>
      </c>
      <c r="H264" s="1">
        <v>1</v>
      </c>
      <c r="I264" s="1">
        <v>3</v>
      </c>
      <c r="J264" s="1">
        <v>3</v>
      </c>
      <c r="K264" s="1">
        <v>4</v>
      </c>
      <c r="L264" s="2">
        <v>0</v>
      </c>
      <c r="M264" s="2">
        <v>0.95413474049443403</v>
      </c>
      <c r="N264" s="2">
        <v>0.97007000202105598</v>
      </c>
      <c r="O264" s="3">
        <v>2.6635613029074898</v>
      </c>
      <c r="P264" s="3">
        <v>2.65245495344631</v>
      </c>
      <c r="Q264" s="3">
        <v>3.6574476559929301</v>
      </c>
      <c r="R264" s="1">
        <v>4.6437050065049199</v>
      </c>
      <c r="S264" s="1">
        <v>3.2963093206911202E-2</v>
      </c>
    </row>
    <row r="265" spans="1:19" x14ac:dyDescent="0.25">
      <c r="A265" s="1">
        <v>417</v>
      </c>
      <c r="B265" s="1" t="str">
        <f>"SNCA"</f>
        <v>SNCA</v>
      </c>
      <c r="C265" s="1" t="s">
        <v>114</v>
      </c>
      <c r="D265" s="1">
        <v>11.372</v>
      </c>
      <c r="E265" s="1">
        <v>69.599999999999994</v>
      </c>
      <c r="F265" s="1">
        <v>4</v>
      </c>
      <c r="G265" s="1">
        <v>4</v>
      </c>
      <c r="H265" s="1">
        <v>3</v>
      </c>
      <c r="I265" s="1">
        <v>15</v>
      </c>
      <c r="J265" s="1">
        <v>19</v>
      </c>
      <c r="K265" s="1">
        <v>21</v>
      </c>
      <c r="L265" s="2">
        <v>3.90842972147682</v>
      </c>
      <c r="M265" s="2">
        <v>3.8165389619777401</v>
      </c>
      <c r="N265" s="2">
        <v>2.9102100060631702</v>
      </c>
      <c r="O265" s="3">
        <v>13.3178065145375</v>
      </c>
      <c r="P265" s="3">
        <v>16.798881371826599</v>
      </c>
      <c r="Q265" s="3">
        <v>19.2016001939629</v>
      </c>
      <c r="R265" s="1">
        <v>4.6360358041108896</v>
      </c>
      <c r="S265" s="1">
        <v>1.72647608514559E-3</v>
      </c>
    </row>
    <row r="266" spans="1:19" x14ac:dyDescent="0.25">
      <c r="A266" s="1">
        <v>1273</v>
      </c>
      <c r="B266" s="1" t="str">
        <f>"CA1"</f>
        <v>CA1</v>
      </c>
      <c r="C266" s="1" t="s">
        <v>9</v>
      </c>
      <c r="D266" s="1">
        <v>28.87</v>
      </c>
      <c r="E266" s="1">
        <v>80.8</v>
      </c>
      <c r="F266" s="1">
        <v>54</v>
      </c>
      <c r="G266" s="1">
        <v>41</v>
      </c>
      <c r="H266" s="1">
        <v>68</v>
      </c>
      <c r="I266" s="1">
        <v>485</v>
      </c>
      <c r="J266" s="1">
        <v>117</v>
      </c>
      <c r="K266" s="1">
        <v>371</v>
      </c>
      <c r="L266" s="2">
        <v>52.763801239937102</v>
      </c>
      <c r="M266" s="2">
        <v>39.119524360271797</v>
      </c>
      <c r="N266" s="2">
        <v>65.964760137431796</v>
      </c>
      <c r="O266" s="3">
        <v>430.609077303378</v>
      </c>
      <c r="P266" s="3">
        <v>103.445743184406</v>
      </c>
      <c r="Q266" s="3">
        <v>339.22827009334497</v>
      </c>
      <c r="R266" s="1">
        <v>4.6262382404350104</v>
      </c>
      <c r="S266" s="1">
        <v>1.50619142127824E-3</v>
      </c>
    </row>
    <row r="267" spans="1:19" x14ac:dyDescent="0.25">
      <c r="A267" s="1">
        <v>550</v>
      </c>
      <c r="B267" s="1" t="str">
        <f>"TM9SF1"</f>
        <v>TM9SF1</v>
      </c>
      <c r="C267" s="1" t="s">
        <v>232</v>
      </c>
      <c r="D267" s="1">
        <v>92.385999999999996</v>
      </c>
      <c r="E267" s="1">
        <v>13.1</v>
      </c>
      <c r="F267" s="1">
        <v>1</v>
      </c>
      <c r="G267" s="1">
        <v>1</v>
      </c>
      <c r="H267" s="1">
        <v>1</v>
      </c>
      <c r="I267" s="1">
        <v>6</v>
      </c>
      <c r="J267" s="1">
        <v>5</v>
      </c>
      <c r="K267" s="1">
        <v>4</v>
      </c>
      <c r="L267" s="2">
        <v>0.977107430369205</v>
      </c>
      <c r="M267" s="2">
        <v>0.95413474049443403</v>
      </c>
      <c r="N267" s="2">
        <v>0.97007000202105598</v>
      </c>
      <c r="O267" s="3">
        <v>5.3271226058149903</v>
      </c>
      <c r="P267" s="3">
        <v>4.4207582557438503</v>
      </c>
      <c r="Q267" s="3">
        <v>3.6574476559929301</v>
      </c>
      <c r="R267" s="1">
        <v>4.6201033538049598</v>
      </c>
      <c r="S267" s="1">
        <v>1.56537935589957E-2</v>
      </c>
    </row>
    <row r="268" spans="1:19" x14ac:dyDescent="0.25">
      <c r="A268" s="1">
        <v>2795</v>
      </c>
      <c r="B268" s="1" t="str">
        <f>"ADRM1"</f>
        <v>ADRM1</v>
      </c>
      <c r="C268" s="1" t="s">
        <v>252</v>
      </c>
      <c r="D268" s="1">
        <v>42.152999999999999</v>
      </c>
      <c r="E268" s="1">
        <v>17.7</v>
      </c>
      <c r="F268" s="1">
        <v>1</v>
      </c>
      <c r="G268" s="1">
        <v>1</v>
      </c>
      <c r="H268" s="1">
        <v>1</v>
      </c>
      <c r="I268" s="1">
        <v>7</v>
      </c>
      <c r="J268" s="1">
        <v>3</v>
      </c>
      <c r="K268" s="1">
        <v>5</v>
      </c>
      <c r="L268" s="2">
        <v>0.977107430369205</v>
      </c>
      <c r="M268" s="2">
        <v>0.95413474049443403</v>
      </c>
      <c r="N268" s="2">
        <v>0.97007000202105598</v>
      </c>
      <c r="O268" s="3">
        <v>6.2149763734508197</v>
      </c>
      <c r="P268" s="3">
        <v>2.65245495344631</v>
      </c>
      <c r="Q268" s="3">
        <v>4.5718095699911698</v>
      </c>
      <c r="R268" s="1">
        <v>4.6194907950364401</v>
      </c>
      <c r="S268" s="1">
        <v>1.8373666109108198E-2</v>
      </c>
    </row>
    <row r="269" spans="1:19" x14ac:dyDescent="0.25">
      <c r="A269" s="1">
        <v>4045</v>
      </c>
      <c r="B269" s="1" t="str">
        <f>"LCMT1"</f>
        <v>LCMT1</v>
      </c>
      <c r="C269" s="1" t="s">
        <v>299</v>
      </c>
      <c r="D269" s="1">
        <v>38.378999999999998</v>
      </c>
      <c r="E269" s="1">
        <v>17.7</v>
      </c>
      <c r="F269" s="1">
        <v>1</v>
      </c>
      <c r="G269" s="1">
        <v>1</v>
      </c>
      <c r="H269" s="1">
        <v>0</v>
      </c>
      <c r="I269" s="1">
        <v>4</v>
      </c>
      <c r="J269" s="1">
        <v>3</v>
      </c>
      <c r="K269" s="1">
        <v>3</v>
      </c>
      <c r="L269" s="2">
        <v>0.977107430369205</v>
      </c>
      <c r="M269" s="2">
        <v>0.95413474049443403</v>
      </c>
      <c r="N269" s="2">
        <v>0</v>
      </c>
      <c r="O269" s="3">
        <v>3.5514150705433298</v>
      </c>
      <c r="P269" s="3">
        <v>2.65245495344631</v>
      </c>
      <c r="Q269" s="3">
        <v>2.7430857419947001</v>
      </c>
      <c r="R269" s="1">
        <v>4.6154379657497504</v>
      </c>
      <c r="S269" s="1">
        <v>3.3628854242636397E-2</v>
      </c>
    </row>
    <row r="270" spans="1:19" x14ac:dyDescent="0.25">
      <c r="A270" s="1">
        <v>3567</v>
      </c>
      <c r="B270" s="1" t="str">
        <f>"GPX7"</f>
        <v>GPX7</v>
      </c>
      <c r="C270" s="1" t="s">
        <v>236</v>
      </c>
      <c r="D270" s="1">
        <v>20.995999999999999</v>
      </c>
      <c r="E270" s="1">
        <v>59.9</v>
      </c>
      <c r="F270" s="1">
        <v>1</v>
      </c>
      <c r="G270" s="1">
        <v>1</v>
      </c>
      <c r="H270" s="1">
        <v>0</v>
      </c>
      <c r="I270" s="1">
        <v>4</v>
      </c>
      <c r="J270" s="1">
        <v>4</v>
      </c>
      <c r="K270" s="1">
        <v>2</v>
      </c>
      <c r="L270" s="2">
        <v>0.977107430369205</v>
      </c>
      <c r="M270" s="2">
        <v>0.95413474049443403</v>
      </c>
      <c r="N270" s="2">
        <v>0</v>
      </c>
      <c r="O270" s="3">
        <v>3.5514150705433298</v>
      </c>
      <c r="P270" s="3">
        <v>3.5366066045950801</v>
      </c>
      <c r="Q270" s="3">
        <v>1.8287238279964699</v>
      </c>
      <c r="R270" s="1">
        <v>4.6088265793541598</v>
      </c>
      <c r="S270" s="1">
        <v>3.16516964447646E-2</v>
      </c>
    </row>
    <row r="271" spans="1:19" x14ac:dyDescent="0.25">
      <c r="A271" s="1">
        <v>2971</v>
      </c>
      <c r="B271" s="1" t="str">
        <f>"RNF123"</f>
        <v>RNF123</v>
      </c>
      <c r="C271" s="1" t="s">
        <v>127</v>
      </c>
      <c r="D271" s="1">
        <v>148.51</v>
      </c>
      <c r="E271" s="1">
        <v>34.200000000000003</v>
      </c>
      <c r="F271" s="1">
        <v>4</v>
      </c>
      <c r="G271" s="1">
        <v>5</v>
      </c>
      <c r="H271" s="1">
        <v>1</v>
      </c>
      <c r="I271" s="1">
        <v>49</v>
      </c>
      <c r="J271" s="1">
        <v>5</v>
      </c>
      <c r="K271" s="1">
        <v>61</v>
      </c>
      <c r="L271" s="2">
        <v>3.90842972147682</v>
      </c>
      <c r="M271" s="2">
        <v>4.7706737024721697</v>
      </c>
      <c r="N271" s="2">
        <v>0.97007000202105598</v>
      </c>
      <c r="O271" s="3">
        <v>43.504834614155698</v>
      </c>
      <c r="P271" s="3">
        <v>4.4207582557438503</v>
      </c>
      <c r="Q271" s="3">
        <v>55.776076753892198</v>
      </c>
      <c r="R271" s="1">
        <v>4.5737127289604897</v>
      </c>
      <c r="S271" s="1">
        <v>1.8399354563993699E-3</v>
      </c>
    </row>
    <row r="272" spans="1:19" x14ac:dyDescent="0.25">
      <c r="A272" s="1">
        <v>504</v>
      </c>
      <c r="B272" s="1" t="str">
        <f>"TNS1"</f>
        <v>TNS1</v>
      </c>
      <c r="C272" s="1" t="s">
        <v>138</v>
      </c>
      <c r="D272" s="1">
        <v>183.22</v>
      </c>
      <c r="E272" s="1">
        <v>15.3</v>
      </c>
      <c r="F272" s="1">
        <v>0</v>
      </c>
      <c r="G272" s="1">
        <v>2</v>
      </c>
      <c r="H272" s="1">
        <v>6</v>
      </c>
      <c r="I272" s="1">
        <v>13</v>
      </c>
      <c r="J272" s="1">
        <v>3</v>
      </c>
      <c r="K272" s="1">
        <v>23</v>
      </c>
      <c r="L272" s="2">
        <v>0</v>
      </c>
      <c r="M272" s="2">
        <v>1.9082694809888701</v>
      </c>
      <c r="N272" s="2">
        <v>5.8204200121263296</v>
      </c>
      <c r="O272" s="3">
        <v>11.5420989792658</v>
      </c>
      <c r="P272" s="3">
        <v>2.65245495344631</v>
      </c>
      <c r="Q272" s="3">
        <v>21.030324021959402</v>
      </c>
      <c r="R272" s="1">
        <v>4.5258888600727802</v>
      </c>
      <c r="S272" s="1">
        <v>1.82479539797437E-2</v>
      </c>
    </row>
    <row r="273" spans="1:19" x14ac:dyDescent="0.25">
      <c r="A273" s="1">
        <v>2921</v>
      </c>
      <c r="B273" s="1" t="str">
        <f>"FKBP15"</f>
        <v>FKBP15</v>
      </c>
      <c r="C273" s="1" t="s">
        <v>201</v>
      </c>
      <c r="D273" s="1">
        <v>133.63</v>
      </c>
      <c r="E273" s="1">
        <v>18.5</v>
      </c>
      <c r="F273" s="1">
        <v>3</v>
      </c>
      <c r="G273" s="1">
        <v>1</v>
      </c>
      <c r="H273" s="1">
        <v>1</v>
      </c>
      <c r="I273" s="1">
        <v>7</v>
      </c>
      <c r="J273" s="1">
        <v>8</v>
      </c>
      <c r="K273" s="1">
        <v>9</v>
      </c>
      <c r="L273" s="2">
        <v>2.93132229110762</v>
      </c>
      <c r="M273" s="2">
        <v>0.95413474049443403</v>
      </c>
      <c r="N273" s="2">
        <v>0.97007000202105598</v>
      </c>
      <c r="O273" s="3">
        <v>6.2149763734508197</v>
      </c>
      <c r="P273" s="3">
        <v>7.07321320919017</v>
      </c>
      <c r="Q273" s="3">
        <v>8.2292572259840995</v>
      </c>
      <c r="R273" s="1">
        <v>4.4442987609897999</v>
      </c>
      <c r="S273" s="1">
        <v>1.1084478148202501E-2</v>
      </c>
    </row>
    <row r="274" spans="1:19" x14ac:dyDescent="0.25">
      <c r="A274" s="1">
        <v>2761</v>
      </c>
      <c r="B274" s="1" t="str">
        <f>"UBE3C"</f>
        <v>UBE3C</v>
      </c>
      <c r="C274" s="1" t="s">
        <v>130</v>
      </c>
      <c r="D274" s="1">
        <v>123.92</v>
      </c>
      <c r="E274" s="1">
        <v>31.5</v>
      </c>
      <c r="F274" s="1">
        <v>4</v>
      </c>
      <c r="G274" s="1">
        <v>4</v>
      </c>
      <c r="H274" s="1">
        <v>2</v>
      </c>
      <c r="I274" s="1">
        <v>22</v>
      </c>
      <c r="J274" s="1">
        <v>19</v>
      </c>
      <c r="K274" s="1">
        <v>7</v>
      </c>
      <c r="L274" s="2">
        <v>3.90842972147682</v>
      </c>
      <c r="M274" s="2">
        <v>3.8165389619777401</v>
      </c>
      <c r="N274" s="2">
        <v>1.94014000404211</v>
      </c>
      <c r="O274" s="3">
        <v>19.532782887988301</v>
      </c>
      <c r="P274" s="3">
        <v>16.798881371826599</v>
      </c>
      <c r="Q274" s="3">
        <v>6.4005333979876404</v>
      </c>
      <c r="R274" s="1">
        <v>4.4208085627690199</v>
      </c>
      <c r="S274" s="1">
        <v>2.7066804479933598E-3</v>
      </c>
    </row>
    <row r="275" spans="1:19" x14ac:dyDescent="0.25">
      <c r="A275" s="1">
        <v>1036</v>
      </c>
      <c r="B275" s="1" t="str">
        <f>"TPD52L2"</f>
        <v>TPD52L2</v>
      </c>
      <c r="C275" s="1" t="s">
        <v>234</v>
      </c>
      <c r="D275" s="1">
        <v>22.236999999999998</v>
      </c>
      <c r="E275" s="1">
        <v>70.400000000000006</v>
      </c>
      <c r="F275" s="1">
        <v>0</v>
      </c>
      <c r="G275" s="1">
        <v>0</v>
      </c>
      <c r="H275" s="1">
        <v>2</v>
      </c>
      <c r="I275" s="1">
        <v>4</v>
      </c>
      <c r="J275" s="1">
        <v>9</v>
      </c>
      <c r="K275" s="1">
        <v>1</v>
      </c>
      <c r="L275" s="2">
        <v>0</v>
      </c>
      <c r="M275" s="2">
        <v>0</v>
      </c>
      <c r="N275" s="2">
        <v>1.94014000404211</v>
      </c>
      <c r="O275" s="3">
        <v>3.5514150705433298</v>
      </c>
      <c r="P275" s="3">
        <v>7.9573648603389397</v>
      </c>
      <c r="Q275" s="3">
        <v>0.91436191399823397</v>
      </c>
      <c r="R275" s="1">
        <v>4.3351020511686498</v>
      </c>
      <c r="S275" s="1">
        <v>2.9388034742270201E-2</v>
      </c>
    </row>
    <row r="276" spans="1:19" x14ac:dyDescent="0.25">
      <c r="A276" s="1">
        <v>1926</v>
      </c>
      <c r="B276" s="1" t="str">
        <f>"GBP2"</f>
        <v>GBP2</v>
      </c>
      <c r="C276" s="1" t="s">
        <v>243</v>
      </c>
      <c r="D276" s="1">
        <v>67.207999999999998</v>
      </c>
      <c r="E276" s="1">
        <v>16.399999999999999</v>
      </c>
      <c r="F276" s="1">
        <v>0</v>
      </c>
      <c r="G276" s="1">
        <v>3</v>
      </c>
      <c r="H276" s="1">
        <v>0</v>
      </c>
      <c r="I276" s="1">
        <v>3</v>
      </c>
      <c r="J276" s="1">
        <v>7</v>
      </c>
      <c r="K276" s="1">
        <v>4</v>
      </c>
      <c r="L276" s="2">
        <v>0</v>
      </c>
      <c r="M276" s="2">
        <v>2.8624042214832999</v>
      </c>
      <c r="N276" s="2">
        <v>0</v>
      </c>
      <c r="O276" s="3">
        <v>2.6635613029074898</v>
      </c>
      <c r="P276" s="3">
        <v>6.1890615580414003</v>
      </c>
      <c r="Q276" s="3">
        <v>3.6574476559929301</v>
      </c>
      <c r="R276" s="1">
        <v>4.3270447621637897</v>
      </c>
      <c r="S276" s="1">
        <v>2.4417054341895301E-2</v>
      </c>
    </row>
    <row r="277" spans="1:19" x14ac:dyDescent="0.25">
      <c r="A277" s="1">
        <v>1495</v>
      </c>
      <c r="B277" s="1" t="str">
        <f>"HMGB1"</f>
        <v>HMGB1</v>
      </c>
      <c r="C277" s="1" t="s">
        <v>123</v>
      </c>
      <c r="D277" s="1">
        <v>24.893000000000001</v>
      </c>
      <c r="E277" s="1">
        <v>49.3</v>
      </c>
      <c r="F277" s="1">
        <v>0</v>
      </c>
      <c r="G277" s="1">
        <v>4</v>
      </c>
      <c r="H277" s="1">
        <v>3</v>
      </c>
      <c r="I277" s="1">
        <v>0</v>
      </c>
      <c r="J277" s="1">
        <v>17</v>
      </c>
      <c r="K277" s="1">
        <v>17</v>
      </c>
      <c r="L277" s="2">
        <v>0</v>
      </c>
      <c r="M277" s="2">
        <v>3.8165389619777401</v>
      </c>
      <c r="N277" s="2">
        <v>2.9102100060631702</v>
      </c>
      <c r="O277" s="3">
        <v>0</v>
      </c>
      <c r="P277" s="3">
        <v>15.030578069529099</v>
      </c>
      <c r="Q277" s="3">
        <v>15.54415253797</v>
      </c>
      <c r="R277" s="1">
        <v>4.3052628922988596</v>
      </c>
      <c r="S277" s="1">
        <v>1.20331799161962E-2</v>
      </c>
    </row>
    <row r="278" spans="1:19" x14ac:dyDescent="0.25">
      <c r="A278" s="1">
        <v>888</v>
      </c>
      <c r="B278" s="1" t="str">
        <f>"PRKD2"</f>
        <v>PRKD2</v>
      </c>
      <c r="C278" s="1" t="s">
        <v>249</v>
      </c>
      <c r="D278" s="1">
        <v>96.748999999999995</v>
      </c>
      <c r="E278" s="1">
        <v>15.8</v>
      </c>
      <c r="F278" s="1">
        <v>1</v>
      </c>
      <c r="G278" s="1">
        <v>1</v>
      </c>
      <c r="H278" s="1">
        <v>1</v>
      </c>
      <c r="I278" s="1">
        <v>6</v>
      </c>
      <c r="J278" s="1">
        <v>7</v>
      </c>
      <c r="K278" s="1">
        <v>1</v>
      </c>
      <c r="L278" s="2">
        <v>0.977107430369205</v>
      </c>
      <c r="M278" s="2">
        <v>0.95413474049443403</v>
      </c>
      <c r="N278" s="2">
        <v>0.97007000202105598</v>
      </c>
      <c r="O278" s="3">
        <v>5.3271226058149903</v>
      </c>
      <c r="P278" s="3">
        <v>6.1890615580414003</v>
      </c>
      <c r="Q278" s="3">
        <v>0.91436191399823397</v>
      </c>
      <c r="R278" s="1">
        <v>4.2983086748424402</v>
      </c>
      <c r="S278" s="1">
        <v>3.9917966338808897E-2</v>
      </c>
    </row>
    <row r="279" spans="1:19" x14ac:dyDescent="0.25">
      <c r="A279" s="1">
        <v>3915</v>
      </c>
      <c r="B279" s="1" t="str">
        <f>"PANK4"</f>
        <v>PANK4</v>
      </c>
      <c r="C279" s="1" t="s">
        <v>196</v>
      </c>
      <c r="D279" s="1">
        <v>85.99</v>
      </c>
      <c r="E279" s="1">
        <v>27.2</v>
      </c>
      <c r="F279" s="1">
        <v>1</v>
      </c>
      <c r="G279" s="1">
        <v>2</v>
      </c>
      <c r="H279" s="1">
        <v>2</v>
      </c>
      <c r="I279" s="1">
        <v>7</v>
      </c>
      <c r="J279" s="1">
        <v>6</v>
      </c>
      <c r="K279" s="1">
        <v>10</v>
      </c>
      <c r="L279" s="2">
        <v>0.977107430369205</v>
      </c>
      <c r="M279" s="2">
        <v>1.9082694809888701</v>
      </c>
      <c r="N279" s="2">
        <v>1.94014000404211</v>
      </c>
      <c r="O279" s="3">
        <v>6.2149763734508197</v>
      </c>
      <c r="P279" s="3">
        <v>5.3049099068926298</v>
      </c>
      <c r="Q279" s="3">
        <v>9.1436191399823397</v>
      </c>
      <c r="R279" s="1">
        <v>4.27008657683258</v>
      </c>
      <c r="S279" s="1">
        <v>9.3961811408726798E-3</v>
      </c>
    </row>
    <row r="280" spans="1:19" x14ac:dyDescent="0.25">
      <c r="A280" s="1">
        <v>2709</v>
      </c>
      <c r="B280" s="1" t="str">
        <f>"GOLGB1"</f>
        <v>GOLGB1</v>
      </c>
      <c r="C280" s="1" t="s">
        <v>225</v>
      </c>
      <c r="D280" s="1">
        <v>376.01</v>
      </c>
      <c r="E280" s="1">
        <v>9.8000000000000007</v>
      </c>
      <c r="F280" s="1">
        <v>2</v>
      </c>
      <c r="G280" s="1">
        <v>1</v>
      </c>
      <c r="H280" s="1">
        <v>2</v>
      </c>
      <c r="I280" s="1">
        <v>4</v>
      </c>
      <c r="J280" s="1">
        <v>13</v>
      </c>
      <c r="K280" s="1">
        <v>6</v>
      </c>
      <c r="L280" s="2">
        <v>1.95421486073841</v>
      </c>
      <c r="M280" s="2">
        <v>0.95413474049443403</v>
      </c>
      <c r="N280" s="2">
        <v>1.94014000404211</v>
      </c>
      <c r="O280" s="3">
        <v>3.5514150705433298</v>
      </c>
      <c r="P280" s="3">
        <v>11.493971464934001</v>
      </c>
      <c r="Q280" s="3">
        <v>5.4861714839894002</v>
      </c>
      <c r="R280" s="1">
        <v>4.2655611644711096</v>
      </c>
      <c r="S280" s="1">
        <v>2.67653151625445E-2</v>
      </c>
    </row>
    <row r="281" spans="1:19" x14ac:dyDescent="0.25">
      <c r="A281" s="1">
        <v>2862</v>
      </c>
      <c r="B281" s="1" t="str">
        <f>"GRIPAP1"</f>
        <v>GRIPAP1</v>
      </c>
      <c r="C281" s="1" t="s">
        <v>164</v>
      </c>
      <c r="D281" s="1">
        <v>95.988</v>
      </c>
      <c r="E281" s="1">
        <v>33.299999999999997</v>
      </c>
      <c r="F281" s="1">
        <v>4</v>
      </c>
      <c r="G281" s="1">
        <v>2</v>
      </c>
      <c r="H281" s="1">
        <v>1</v>
      </c>
      <c r="I281" s="1">
        <v>17</v>
      </c>
      <c r="J281" s="1">
        <v>11</v>
      </c>
      <c r="K281" s="1">
        <v>4</v>
      </c>
      <c r="L281" s="2">
        <v>3.90842972147682</v>
      </c>
      <c r="M281" s="2">
        <v>1.9082694809888701</v>
      </c>
      <c r="N281" s="2">
        <v>0.97007000202105598</v>
      </c>
      <c r="O281" s="3">
        <v>15.0935140498091</v>
      </c>
      <c r="P281" s="3">
        <v>9.7256681626364792</v>
      </c>
      <c r="Q281" s="3">
        <v>3.6574476559929301</v>
      </c>
      <c r="R281" s="1">
        <v>4.2009664282386003</v>
      </c>
      <c r="S281" s="1">
        <v>6.0151934262593501E-3</v>
      </c>
    </row>
    <row r="282" spans="1:19" x14ac:dyDescent="0.25">
      <c r="A282" s="1">
        <v>2630</v>
      </c>
      <c r="B282" s="1" t="str">
        <f>"CUL1"</f>
        <v>CUL1</v>
      </c>
      <c r="C282" s="1" t="s">
        <v>134</v>
      </c>
      <c r="D282" s="1">
        <v>89.677000000000007</v>
      </c>
      <c r="E282" s="1">
        <v>46.3</v>
      </c>
      <c r="F282" s="1">
        <v>6</v>
      </c>
      <c r="G282" s="1">
        <v>0</v>
      </c>
      <c r="H282" s="1">
        <v>5</v>
      </c>
      <c r="I282" s="1">
        <v>30</v>
      </c>
      <c r="J282" s="1">
        <v>7</v>
      </c>
      <c r="K282" s="1">
        <v>13</v>
      </c>
      <c r="L282" s="2">
        <v>5.8626445822152302</v>
      </c>
      <c r="M282" s="2">
        <v>0</v>
      </c>
      <c r="N282" s="2">
        <v>4.8503500101052799</v>
      </c>
      <c r="O282" s="3">
        <v>26.6356130290749</v>
      </c>
      <c r="P282" s="3">
        <v>6.1890615580414003</v>
      </c>
      <c r="Q282" s="3">
        <v>11.886704881977</v>
      </c>
      <c r="R282" s="1">
        <v>4.1849129395066296</v>
      </c>
      <c r="S282" s="1">
        <v>4.6339371956649299E-3</v>
      </c>
    </row>
    <row r="283" spans="1:19" x14ac:dyDescent="0.25">
      <c r="A283" s="1">
        <v>1255</v>
      </c>
      <c r="B283" s="1" t="str">
        <f>"ALDH1A1"</f>
        <v>ALDH1A1</v>
      </c>
      <c r="C283" s="1" t="s">
        <v>82</v>
      </c>
      <c r="D283" s="1">
        <v>54.860999999999997</v>
      </c>
      <c r="E283" s="1">
        <v>64.7</v>
      </c>
      <c r="F283" s="1">
        <v>4</v>
      </c>
      <c r="G283" s="1">
        <v>8</v>
      </c>
      <c r="H283" s="1">
        <v>6</v>
      </c>
      <c r="I283" s="1">
        <v>37</v>
      </c>
      <c r="J283" s="1">
        <v>11</v>
      </c>
      <c r="K283" s="1">
        <v>68</v>
      </c>
      <c r="L283" s="2">
        <v>3.90842972147682</v>
      </c>
      <c r="M283" s="2">
        <v>7.6330779239554696</v>
      </c>
      <c r="N283" s="2">
        <v>5.8204200121263296</v>
      </c>
      <c r="O283" s="3">
        <v>32.850589402525799</v>
      </c>
      <c r="P283" s="3">
        <v>9.7256681626364792</v>
      </c>
      <c r="Q283" s="3">
        <v>62.176610151879899</v>
      </c>
      <c r="R283" s="1">
        <v>4.1454865507392702</v>
      </c>
      <c r="S283" s="1">
        <v>1.00894633571254E-2</v>
      </c>
    </row>
    <row r="284" spans="1:19" x14ac:dyDescent="0.25">
      <c r="A284" s="1">
        <v>683</v>
      </c>
      <c r="B284" s="1" t="str">
        <f>"GSDMD"</f>
        <v>GSDMD</v>
      </c>
      <c r="C284" s="1" t="s">
        <v>257</v>
      </c>
      <c r="D284" s="1">
        <v>52.8</v>
      </c>
      <c r="E284" s="1">
        <v>26</v>
      </c>
      <c r="F284" s="1">
        <v>1</v>
      </c>
      <c r="G284" s="1">
        <v>1</v>
      </c>
      <c r="H284" s="1">
        <v>1</v>
      </c>
      <c r="I284" s="1">
        <v>2</v>
      </c>
      <c r="J284" s="1">
        <v>6</v>
      </c>
      <c r="K284" s="1">
        <v>5</v>
      </c>
      <c r="L284" s="2">
        <v>0.977107430369205</v>
      </c>
      <c r="M284" s="2">
        <v>0.95413474049443403</v>
      </c>
      <c r="N284" s="2">
        <v>0.97007000202105598</v>
      </c>
      <c r="O284" s="3">
        <v>1.77570753527166</v>
      </c>
      <c r="P284" s="3">
        <v>5.3049099068926298</v>
      </c>
      <c r="Q284" s="3">
        <v>4.5718095699911698</v>
      </c>
      <c r="R284" s="1">
        <v>4.02652309622556</v>
      </c>
      <c r="S284" s="1">
        <v>3.2929969111604E-2</v>
      </c>
    </row>
    <row r="285" spans="1:19" x14ac:dyDescent="0.25">
      <c r="A285" s="1">
        <v>1472</v>
      </c>
      <c r="B285" s="1" t="str">
        <f>"HMBS"</f>
        <v>HMBS</v>
      </c>
      <c r="C285" s="1" t="s">
        <v>176</v>
      </c>
      <c r="D285" s="1">
        <v>37.698999999999998</v>
      </c>
      <c r="E285" s="1">
        <v>64.5</v>
      </c>
      <c r="F285" s="1">
        <v>0</v>
      </c>
      <c r="G285" s="1">
        <v>16</v>
      </c>
      <c r="H285" s="1">
        <v>0</v>
      </c>
      <c r="I285" s="1">
        <v>26</v>
      </c>
      <c r="J285" s="1">
        <v>4</v>
      </c>
      <c r="K285" s="1">
        <v>32</v>
      </c>
      <c r="L285" s="2">
        <v>0</v>
      </c>
      <c r="M285" s="2">
        <v>15.2661558479109</v>
      </c>
      <c r="N285" s="2">
        <v>0</v>
      </c>
      <c r="O285" s="3">
        <v>23.0841979585316</v>
      </c>
      <c r="P285" s="3">
        <v>3.5366066045950801</v>
      </c>
      <c r="Q285" s="3">
        <v>29.259581247943501</v>
      </c>
      <c r="R285" s="1">
        <v>3.999999999995</v>
      </c>
      <c r="S285" s="1">
        <v>2.9250484538222601E-3</v>
      </c>
    </row>
    <row r="286" spans="1:19" x14ac:dyDescent="0.25">
      <c r="A286" s="1">
        <v>1921</v>
      </c>
      <c r="B286" s="1" t="str">
        <f>"PRDX2"</f>
        <v>PRDX2</v>
      </c>
      <c r="C286" s="1" t="s">
        <v>20</v>
      </c>
      <c r="D286" s="1">
        <v>21.891999999999999</v>
      </c>
      <c r="E286" s="1">
        <v>78.3</v>
      </c>
      <c r="F286" s="1">
        <v>24</v>
      </c>
      <c r="G286" s="1">
        <v>26</v>
      </c>
      <c r="H286" s="1">
        <v>42</v>
      </c>
      <c r="I286" s="1">
        <v>177</v>
      </c>
      <c r="J286" s="1">
        <v>59</v>
      </c>
      <c r="K286" s="1">
        <v>214</v>
      </c>
      <c r="L286" s="2">
        <v>23.4505783288609</v>
      </c>
      <c r="M286" s="2">
        <v>24.807503252855302</v>
      </c>
      <c r="N286" s="2">
        <v>40.742940084884303</v>
      </c>
      <c r="O286" s="3">
        <v>157.150116871542</v>
      </c>
      <c r="P286" s="3">
        <v>52.164947417777498</v>
      </c>
      <c r="Q286" s="3">
        <v>195.673449595622</v>
      </c>
      <c r="R286" s="1">
        <v>3.97176296627732</v>
      </c>
      <c r="S286" s="1">
        <v>3.9596576208430698E-3</v>
      </c>
    </row>
    <row r="287" spans="1:19" x14ac:dyDescent="0.25">
      <c r="A287" s="1">
        <v>1841</v>
      </c>
      <c r="B287" s="1" t="str">
        <f>"PSMB5"</f>
        <v>PSMB5</v>
      </c>
      <c r="C287" s="1" t="s">
        <v>150</v>
      </c>
      <c r="D287" s="1">
        <v>28.48</v>
      </c>
      <c r="E287" s="1">
        <v>40.700000000000003</v>
      </c>
      <c r="F287" s="1">
        <v>2</v>
      </c>
      <c r="G287" s="1">
        <v>3</v>
      </c>
      <c r="H287" s="1">
        <v>3</v>
      </c>
      <c r="I287" s="1">
        <v>13</v>
      </c>
      <c r="J287" s="1">
        <v>7</v>
      </c>
      <c r="K287" s="1">
        <v>14</v>
      </c>
      <c r="L287" s="2">
        <v>1.95421486073841</v>
      </c>
      <c r="M287" s="2">
        <v>2.8624042214832999</v>
      </c>
      <c r="N287" s="2">
        <v>2.9102100060631702</v>
      </c>
      <c r="O287" s="3">
        <v>11.5420989792658</v>
      </c>
      <c r="P287" s="3">
        <v>6.1890615580414003</v>
      </c>
      <c r="Q287" s="3">
        <v>12.8010667959753</v>
      </c>
      <c r="R287" s="1">
        <v>3.9380754527645299</v>
      </c>
      <c r="S287" s="1">
        <v>7.9435108082698495E-3</v>
      </c>
    </row>
    <row r="288" spans="1:19" x14ac:dyDescent="0.25">
      <c r="A288" s="1">
        <v>3714</v>
      </c>
      <c r="B288" s="1" t="str">
        <f>"PITHD1"</f>
        <v>PITHD1</v>
      </c>
      <c r="C288" s="1" t="s">
        <v>144</v>
      </c>
      <c r="D288" s="1">
        <v>24.178000000000001</v>
      </c>
      <c r="E288" s="1">
        <v>75.8</v>
      </c>
      <c r="F288" s="1">
        <v>3</v>
      </c>
      <c r="G288" s="1">
        <v>4</v>
      </c>
      <c r="H288" s="1">
        <v>3</v>
      </c>
      <c r="I288" s="1">
        <v>12</v>
      </c>
      <c r="J288" s="1">
        <v>7</v>
      </c>
      <c r="K288" s="1">
        <v>23</v>
      </c>
      <c r="L288" s="2">
        <v>2.93132229110762</v>
      </c>
      <c r="M288" s="2">
        <v>3.8165389619777401</v>
      </c>
      <c r="N288" s="2">
        <v>2.9102100060631702</v>
      </c>
      <c r="O288" s="3">
        <v>10.65424521163</v>
      </c>
      <c r="P288" s="3">
        <v>6.1890615580414003</v>
      </c>
      <c r="Q288" s="3">
        <v>21.030324021959402</v>
      </c>
      <c r="R288" s="1">
        <v>3.9032715884454801</v>
      </c>
      <c r="S288" s="1">
        <v>1.7443942296793299E-2</v>
      </c>
    </row>
    <row r="289" spans="1:19" x14ac:dyDescent="0.25">
      <c r="A289" s="1">
        <v>3636</v>
      </c>
      <c r="B289" s="1" t="str">
        <f>"TUBGCP2"</f>
        <v>TUBGCP2</v>
      </c>
      <c r="C289" s="1" t="s">
        <v>193</v>
      </c>
      <c r="D289" s="1">
        <v>102.53</v>
      </c>
      <c r="E289" s="1">
        <v>24.3</v>
      </c>
      <c r="F289" s="1">
        <v>2</v>
      </c>
      <c r="G289" s="1">
        <v>2</v>
      </c>
      <c r="H289" s="1">
        <v>1</v>
      </c>
      <c r="I289" s="1">
        <v>11</v>
      </c>
      <c r="J289" s="1">
        <v>8</v>
      </c>
      <c r="K289" s="1">
        <v>2</v>
      </c>
      <c r="L289" s="2">
        <v>1.95421486073841</v>
      </c>
      <c r="M289" s="2">
        <v>1.9082694809888701</v>
      </c>
      <c r="N289" s="2">
        <v>0.97007000202105598</v>
      </c>
      <c r="O289" s="3">
        <v>9.7663914439941504</v>
      </c>
      <c r="P289" s="3">
        <v>7.07321320919017</v>
      </c>
      <c r="Q289" s="3">
        <v>1.8287238279964699</v>
      </c>
      <c r="R289" s="1">
        <v>3.8616446011828698</v>
      </c>
      <c r="S289" s="1">
        <v>1.98630974243761E-2</v>
      </c>
    </row>
    <row r="290" spans="1:19" x14ac:dyDescent="0.25">
      <c r="A290" s="1">
        <v>1481</v>
      </c>
      <c r="B290" s="1" t="str">
        <f>"VIM"</f>
        <v>VIM</v>
      </c>
      <c r="C290" s="1" t="s">
        <v>49</v>
      </c>
      <c r="D290" s="1">
        <v>53.651000000000003</v>
      </c>
      <c r="E290" s="1">
        <v>65.7</v>
      </c>
      <c r="F290" s="1">
        <v>1</v>
      </c>
      <c r="G290" s="1">
        <v>15</v>
      </c>
      <c r="H290" s="1">
        <v>7</v>
      </c>
      <c r="I290" s="1">
        <v>7</v>
      </c>
      <c r="J290" s="1">
        <v>44</v>
      </c>
      <c r="K290" s="1">
        <v>43</v>
      </c>
      <c r="L290" s="2">
        <v>0.977107430369205</v>
      </c>
      <c r="M290" s="2">
        <v>14.3120211074165</v>
      </c>
      <c r="N290" s="2">
        <v>6.7904900141473901</v>
      </c>
      <c r="O290" s="3">
        <v>6.2149763734508197</v>
      </c>
      <c r="P290" s="3">
        <v>38.902672650545902</v>
      </c>
      <c r="Q290" s="3">
        <v>39.317562301923999</v>
      </c>
      <c r="R290" s="1">
        <v>3.8344263135074002</v>
      </c>
      <c r="S290" s="1">
        <v>3.4709096158351202E-3</v>
      </c>
    </row>
    <row r="291" spans="1:19" x14ac:dyDescent="0.25">
      <c r="A291" s="1">
        <v>3277</v>
      </c>
      <c r="B291" s="1" t="str">
        <f>"ABCF1"</f>
        <v>ABCF1</v>
      </c>
      <c r="C291" s="1" t="s">
        <v>175</v>
      </c>
      <c r="D291" s="1">
        <v>95.924999999999997</v>
      </c>
      <c r="E291" s="1">
        <v>25.8</v>
      </c>
      <c r="F291" s="1">
        <v>7</v>
      </c>
      <c r="G291" s="1">
        <v>3</v>
      </c>
      <c r="H291" s="1">
        <v>0</v>
      </c>
      <c r="I291" s="1">
        <v>15</v>
      </c>
      <c r="J291" s="1">
        <v>15</v>
      </c>
      <c r="K291" s="1">
        <v>8</v>
      </c>
      <c r="L291" s="2">
        <v>6.83975201258444</v>
      </c>
      <c r="M291" s="2">
        <v>2.8624042214832999</v>
      </c>
      <c r="N291" s="2">
        <v>0</v>
      </c>
      <c r="O291" s="3">
        <v>13.3178065145375</v>
      </c>
      <c r="P291" s="3">
        <v>13.262274767231601</v>
      </c>
      <c r="Q291" s="3">
        <v>7.31489531198587</v>
      </c>
      <c r="R291" s="1">
        <v>3.7328031489926099</v>
      </c>
      <c r="S291" s="1">
        <v>1.41184406398538E-2</v>
      </c>
    </row>
    <row r="292" spans="1:19" x14ac:dyDescent="0.25">
      <c r="A292" s="1">
        <v>72</v>
      </c>
      <c r="B292" s="1" t="str">
        <f>"MYO1G"</f>
        <v>MYO1G</v>
      </c>
      <c r="C292" s="1" t="s">
        <v>184</v>
      </c>
      <c r="D292" s="1">
        <v>116.44</v>
      </c>
      <c r="E292" s="1">
        <v>27.9</v>
      </c>
      <c r="F292" s="1">
        <v>0</v>
      </c>
      <c r="G292" s="1">
        <v>3</v>
      </c>
      <c r="H292" s="1">
        <v>1</v>
      </c>
      <c r="I292" s="1">
        <v>1</v>
      </c>
      <c r="J292" s="1">
        <v>10</v>
      </c>
      <c r="K292" s="1">
        <v>5</v>
      </c>
      <c r="L292" s="2">
        <v>0</v>
      </c>
      <c r="M292" s="2">
        <v>2.8624042214832999</v>
      </c>
      <c r="N292" s="2">
        <v>0.97007000202105598</v>
      </c>
      <c r="O292" s="3">
        <v>0.88785376763583201</v>
      </c>
      <c r="P292" s="3">
        <v>8.8415165114877095</v>
      </c>
      <c r="Q292" s="3">
        <v>4.5718095699911698</v>
      </c>
      <c r="R292" s="1">
        <v>3.7220215541111501</v>
      </c>
      <c r="S292" s="1">
        <v>2.5756902590522601E-2</v>
      </c>
    </row>
    <row r="293" spans="1:19" x14ac:dyDescent="0.25">
      <c r="A293" s="1">
        <v>2014</v>
      </c>
      <c r="B293" s="1" t="str">
        <f>"IARS"</f>
        <v>IARS</v>
      </c>
      <c r="C293" s="1" t="s">
        <v>101</v>
      </c>
      <c r="D293" s="1">
        <v>144.5</v>
      </c>
      <c r="E293" s="1">
        <v>34.4</v>
      </c>
      <c r="F293" s="1">
        <v>3</v>
      </c>
      <c r="G293" s="1">
        <v>8</v>
      </c>
      <c r="H293" s="1">
        <v>5</v>
      </c>
      <c r="I293" s="1">
        <v>34</v>
      </c>
      <c r="J293" s="1">
        <v>25</v>
      </c>
      <c r="K293" s="1">
        <v>10</v>
      </c>
      <c r="L293" s="2">
        <v>2.93132229110762</v>
      </c>
      <c r="M293" s="2">
        <v>7.6330779239554696</v>
      </c>
      <c r="N293" s="2">
        <v>4.8503500101052799</v>
      </c>
      <c r="O293" s="3">
        <v>30.187028099618299</v>
      </c>
      <c r="P293" s="3">
        <v>22.103791278719299</v>
      </c>
      <c r="Q293" s="3">
        <v>9.1436191399823397</v>
      </c>
      <c r="R293" s="1">
        <v>3.7118488206009901</v>
      </c>
      <c r="S293" s="1">
        <v>1.5874495096497299E-2</v>
      </c>
    </row>
    <row r="294" spans="1:19" x14ac:dyDescent="0.25">
      <c r="A294" s="1">
        <v>3804</v>
      </c>
      <c r="B294" s="1" t="str">
        <f>"LRRC40"</f>
        <v>LRRC40</v>
      </c>
      <c r="C294" s="1" t="s">
        <v>237</v>
      </c>
      <c r="D294" s="1">
        <v>68.248999999999995</v>
      </c>
      <c r="E294" s="1">
        <v>21.6</v>
      </c>
      <c r="F294" s="1">
        <v>1</v>
      </c>
      <c r="G294" s="1">
        <v>1</v>
      </c>
      <c r="H294" s="1">
        <v>1</v>
      </c>
      <c r="I294" s="1">
        <v>5</v>
      </c>
      <c r="J294" s="1">
        <v>3</v>
      </c>
      <c r="K294" s="1">
        <v>4</v>
      </c>
      <c r="L294" s="2">
        <v>0.977107430369205</v>
      </c>
      <c r="M294" s="2">
        <v>0.95413474049443403</v>
      </c>
      <c r="N294" s="2">
        <v>0.97007000202105598</v>
      </c>
      <c r="O294" s="3">
        <v>4.4392688381791601</v>
      </c>
      <c r="P294" s="3">
        <v>2.65245495344631</v>
      </c>
      <c r="Q294" s="3">
        <v>3.6574476559929301</v>
      </c>
      <c r="R294" s="1">
        <v>3.6987917723013499</v>
      </c>
      <c r="S294" s="1">
        <v>3.38647732203037E-2</v>
      </c>
    </row>
    <row r="295" spans="1:19" x14ac:dyDescent="0.25">
      <c r="A295" s="1">
        <v>2815</v>
      </c>
      <c r="B295" s="1" t="str">
        <f>"GUK1"</f>
        <v>GUK1</v>
      </c>
      <c r="C295" s="1" t="s">
        <v>157</v>
      </c>
      <c r="D295" s="1">
        <v>23.782</v>
      </c>
      <c r="E295" s="1">
        <v>64.2</v>
      </c>
      <c r="F295" s="1">
        <v>3</v>
      </c>
      <c r="G295" s="1">
        <v>2</v>
      </c>
      <c r="H295" s="1">
        <v>1</v>
      </c>
      <c r="I295" s="1">
        <v>10</v>
      </c>
      <c r="J295" s="1">
        <v>5</v>
      </c>
      <c r="K295" s="1">
        <v>8</v>
      </c>
      <c r="L295" s="2">
        <v>2.93132229110762</v>
      </c>
      <c r="M295" s="2">
        <v>1.9082694809888701</v>
      </c>
      <c r="N295" s="2">
        <v>0.97007000202105598</v>
      </c>
      <c r="O295" s="3">
        <v>8.8785376763583201</v>
      </c>
      <c r="P295" s="3">
        <v>4.4207582557438503</v>
      </c>
      <c r="Q295" s="3">
        <v>7.31489531198587</v>
      </c>
      <c r="R295" s="1">
        <v>3.53995451656849</v>
      </c>
      <c r="S295" s="1">
        <v>1.6080678581971E-2</v>
      </c>
    </row>
    <row r="296" spans="1:19" x14ac:dyDescent="0.25">
      <c r="A296" s="1">
        <v>2456</v>
      </c>
      <c r="B296" s="1" t="str">
        <f>"FKBP3"</f>
        <v>FKBP3</v>
      </c>
      <c r="C296" s="1" t="s">
        <v>118</v>
      </c>
      <c r="D296" s="1">
        <v>25.177</v>
      </c>
      <c r="E296" s="1">
        <v>55.4</v>
      </c>
      <c r="F296" s="1">
        <v>5</v>
      </c>
      <c r="G296" s="1">
        <v>3</v>
      </c>
      <c r="H296" s="1">
        <v>3</v>
      </c>
      <c r="I296" s="1">
        <v>18</v>
      </c>
      <c r="J296" s="1">
        <v>13</v>
      </c>
      <c r="K296" s="1">
        <v>11</v>
      </c>
      <c r="L296" s="2">
        <v>4.8855371518460302</v>
      </c>
      <c r="M296" s="2">
        <v>2.8624042214832999</v>
      </c>
      <c r="N296" s="2">
        <v>2.9102100060631702</v>
      </c>
      <c r="O296" s="3">
        <v>15.981367817444999</v>
      </c>
      <c r="P296" s="3">
        <v>11.493971464934001</v>
      </c>
      <c r="Q296" s="3">
        <v>10.057981053980599</v>
      </c>
      <c r="R296" s="1">
        <v>3.5241481705226199</v>
      </c>
      <c r="S296" s="1">
        <v>4.3957527472163298E-3</v>
      </c>
    </row>
    <row r="297" spans="1:19" x14ac:dyDescent="0.25">
      <c r="A297" s="1">
        <v>2067</v>
      </c>
      <c r="B297" s="1" t="str">
        <f>"IQGAP1"</f>
        <v>IQGAP1</v>
      </c>
      <c r="C297" s="1" t="s">
        <v>80</v>
      </c>
      <c r="D297" s="1">
        <v>189.25</v>
      </c>
      <c r="E297" s="1">
        <v>36.799999999999997</v>
      </c>
      <c r="F297" s="1">
        <v>6</v>
      </c>
      <c r="G297" s="1">
        <v>3</v>
      </c>
      <c r="H297" s="1">
        <v>4</v>
      </c>
      <c r="I297" s="1">
        <v>6</v>
      </c>
      <c r="J297" s="1">
        <v>25</v>
      </c>
      <c r="K297" s="1">
        <v>37</v>
      </c>
      <c r="L297" s="2">
        <v>5.8626445822152302</v>
      </c>
      <c r="M297" s="2">
        <v>2.8624042214832999</v>
      </c>
      <c r="N297" s="2">
        <v>3.8802800080842199</v>
      </c>
      <c r="O297" s="3">
        <v>5.3271226058149903</v>
      </c>
      <c r="P297" s="3">
        <v>22.103791278719299</v>
      </c>
      <c r="Q297" s="3">
        <v>33.831390817934597</v>
      </c>
      <c r="R297" s="1">
        <v>3.46800249181151</v>
      </c>
      <c r="S297" s="1">
        <v>2.8188239905265599E-2</v>
      </c>
    </row>
    <row r="298" spans="1:19" x14ac:dyDescent="0.25">
      <c r="A298" s="1">
        <v>2668</v>
      </c>
      <c r="B298" s="1" t="str">
        <f>"TTLL12"</f>
        <v>TTLL12</v>
      </c>
      <c r="C298" s="1" t="s">
        <v>95</v>
      </c>
      <c r="D298" s="1">
        <v>74.403000000000006</v>
      </c>
      <c r="E298" s="1">
        <v>48.8</v>
      </c>
      <c r="F298" s="1">
        <v>5</v>
      </c>
      <c r="G298" s="1">
        <v>9</v>
      </c>
      <c r="H298" s="1">
        <v>8</v>
      </c>
      <c r="I298" s="1">
        <v>28</v>
      </c>
      <c r="J298" s="1">
        <v>16</v>
      </c>
      <c r="K298" s="1">
        <v>40</v>
      </c>
      <c r="L298" s="2">
        <v>4.8855371518460302</v>
      </c>
      <c r="M298" s="2">
        <v>8.5872126644499094</v>
      </c>
      <c r="N298" s="2">
        <v>7.7605600161684496</v>
      </c>
      <c r="O298" s="3">
        <v>24.8599054938033</v>
      </c>
      <c r="P298" s="3">
        <v>14.146426418380299</v>
      </c>
      <c r="Q298" s="3">
        <v>36.574476559929302</v>
      </c>
      <c r="R298" s="1">
        <v>3.4513409625539802</v>
      </c>
      <c r="S298" s="1">
        <v>1.12638570379947E-2</v>
      </c>
    </row>
    <row r="299" spans="1:19" x14ac:dyDescent="0.25">
      <c r="A299" s="1">
        <v>3025</v>
      </c>
      <c r="B299" s="1" t="str">
        <f>"CNST"</f>
        <v>CNST</v>
      </c>
      <c r="C299" s="1" t="s">
        <v>145</v>
      </c>
      <c r="D299" s="1">
        <v>79.596000000000004</v>
      </c>
      <c r="E299" s="1">
        <v>21.4</v>
      </c>
      <c r="F299" s="1">
        <v>3</v>
      </c>
      <c r="G299" s="1">
        <v>3</v>
      </c>
      <c r="H299" s="1">
        <v>4</v>
      </c>
      <c r="I299" s="1">
        <v>9</v>
      </c>
      <c r="J299" s="1">
        <v>15</v>
      </c>
      <c r="K299" s="1">
        <v>13</v>
      </c>
      <c r="L299" s="2">
        <v>2.93132229110762</v>
      </c>
      <c r="M299" s="2">
        <v>2.8624042214832999</v>
      </c>
      <c r="N299" s="2">
        <v>3.8802800080842199</v>
      </c>
      <c r="O299" s="3">
        <v>7.9906839087224801</v>
      </c>
      <c r="P299" s="3">
        <v>13.262274767231601</v>
      </c>
      <c r="Q299" s="3">
        <v>11.886704881977</v>
      </c>
      <c r="R299" s="1">
        <v>3.43271279797787</v>
      </c>
      <c r="S299" s="1">
        <v>6.9654725273488802E-3</v>
      </c>
    </row>
    <row r="300" spans="1:19" x14ac:dyDescent="0.25">
      <c r="A300" s="1">
        <v>2504</v>
      </c>
      <c r="B300" s="1" t="str">
        <f>"CALD1"</f>
        <v>CALD1</v>
      </c>
      <c r="C300" s="1" t="s">
        <v>50</v>
      </c>
      <c r="D300" s="1">
        <v>62.662999999999997</v>
      </c>
      <c r="E300" s="1">
        <v>59.7</v>
      </c>
      <c r="F300" s="1">
        <v>12</v>
      </c>
      <c r="G300" s="1">
        <v>14</v>
      </c>
      <c r="H300" s="1">
        <v>5</v>
      </c>
      <c r="I300" s="1">
        <v>30</v>
      </c>
      <c r="J300" s="1">
        <v>55</v>
      </c>
      <c r="K300" s="1">
        <v>29</v>
      </c>
      <c r="L300" s="2">
        <v>11.7252891644305</v>
      </c>
      <c r="M300" s="2">
        <v>13.3578863669221</v>
      </c>
      <c r="N300" s="2">
        <v>4.8503500101052799</v>
      </c>
      <c r="O300" s="3">
        <v>26.6356130290749</v>
      </c>
      <c r="P300" s="3">
        <v>48.628340813182398</v>
      </c>
      <c r="Q300" s="3">
        <v>26.5164955059488</v>
      </c>
      <c r="R300" s="1">
        <v>3.4020980803760699</v>
      </c>
      <c r="S300" s="1">
        <v>2.7075643882365102E-3</v>
      </c>
    </row>
    <row r="301" spans="1:19" x14ac:dyDescent="0.25">
      <c r="A301" s="1">
        <v>1948</v>
      </c>
      <c r="B301" s="1" t="str">
        <f>"RDX"</f>
        <v>RDX</v>
      </c>
      <c r="C301" s="1" t="s">
        <v>163</v>
      </c>
      <c r="D301" s="1">
        <v>68.563000000000002</v>
      </c>
      <c r="E301" s="1">
        <v>40.5</v>
      </c>
      <c r="F301" s="1">
        <v>2</v>
      </c>
      <c r="G301" s="1">
        <v>2</v>
      </c>
      <c r="H301" s="1">
        <v>4</v>
      </c>
      <c r="I301" s="1">
        <v>7</v>
      </c>
      <c r="J301" s="1">
        <v>12</v>
      </c>
      <c r="K301" s="1">
        <v>10</v>
      </c>
      <c r="L301" s="2">
        <v>1.95421486073841</v>
      </c>
      <c r="M301" s="2">
        <v>1.9082694809888701</v>
      </c>
      <c r="N301" s="2">
        <v>3.8802800080842199</v>
      </c>
      <c r="O301" s="3">
        <v>6.2149763734508197</v>
      </c>
      <c r="P301" s="3">
        <v>10.6098198137853</v>
      </c>
      <c r="Q301" s="3">
        <v>9.1436191399823397</v>
      </c>
      <c r="R301" s="1">
        <v>3.3649030439909899</v>
      </c>
      <c r="S301" s="1">
        <v>1.2318291264944201E-2</v>
      </c>
    </row>
    <row r="302" spans="1:19" x14ac:dyDescent="0.25">
      <c r="A302" s="1">
        <v>2528</v>
      </c>
      <c r="B302" s="1" t="str">
        <f>"GOLGA2"</f>
        <v>GOLGA2</v>
      </c>
      <c r="C302" s="1" t="s">
        <v>239</v>
      </c>
      <c r="D302" s="1">
        <v>113.08</v>
      </c>
      <c r="E302" s="1">
        <v>12.9</v>
      </c>
      <c r="F302" s="1">
        <v>2</v>
      </c>
      <c r="G302" s="1">
        <v>2</v>
      </c>
      <c r="H302" s="1">
        <v>1</v>
      </c>
      <c r="I302" s="1">
        <v>7</v>
      </c>
      <c r="J302" s="1">
        <v>7</v>
      </c>
      <c r="K302" s="1">
        <v>4</v>
      </c>
      <c r="L302" s="2">
        <v>1.95421486073841</v>
      </c>
      <c r="M302" s="2">
        <v>1.9082694809888701</v>
      </c>
      <c r="N302" s="2">
        <v>0.97007000202105598</v>
      </c>
      <c r="O302" s="3">
        <v>6.2149763734508197</v>
      </c>
      <c r="P302" s="3">
        <v>6.1890615580414003</v>
      </c>
      <c r="Q302" s="3">
        <v>3.6574476559929301</v>
      </c>
      <c r="R302" s="1">
        <v>3.3228863566170301</v>
      </c>
      <c r="S302" s="1">
        <v>2.0343199726905101E-2</v>
      </c>
    </row>
    <row r="303" spans="1:19" x14ac:dyDescent="0.25">
      <c r="A303" s="1">
        <v>2719</v>
      </c>
      <c r="B303" s="1" t="str">
        <f>"GAPVD1"</f>
        <v>GAPVD1</v>
      </c>
      <c r="C303" s="1" t="s">
        <v>103</v>
      </c>
      <c r="D303" s="1">
        <v>159.75</v>
      </c>
      <c r="E303" s="1">
        <v>31.8</v>
      </c>
      <c r="F303" s="1">
        <v>4</v>
      </c>
      <c r="G303" s="1">
        <v>6</v>
      </c>
      <c r="H303" s="1">
        <v>11</v>
      </c>
      <c r="I303" s="1">
        <v>20</v>
      </c>
      <c r="J303" s="1">
        <v>13</v>
      </c>
      <c r="K303" s="1">
        <v>41</v>
      </c>
      <c r="L303" s="2">
        <v>3.90842972147682</v>
      </c>
      <c r="M303" s="2">
        <v>5.7248084429665997</v>
      </c>
      <c r="N303" s="2">
        <v>10.670770022231601</v>
      </c>
      <c r="O303" s="3">
        <v>17.757075352716601</v>
      </c>
      <c r="P303" s="3">
        <v>11.493971464934001</v>
      </c>
      <c r="Q303" s="3">
        <v>37.488838473927601</v>
      </c>
      <c r="R303" s="1">
        <v>3.2797894992125198</v>
      </c>
      <c r="S303" s="1">
        <v>4.5808171217453196E-3</v>
      </c>
    </row>
    <row r="304" spans="1:19" x14ac:dyDescent="0.25">
      <c r="A304" s="1">
        <v>2480</v>
      </c>
      <c r="B304" s="1" t="str">
        <f>"NUCB1"</f>
        <v>NUCB1</v>
      </c>
      <c r="C304" s="1" t="s">
        <v>216</v>
      </c>
      <c r="D304" s="1">
        <v>53.878999999999998</v>
      </c>
      <c r="E304" s="1">
        <v>24.1</v>
      </c>
      <c r="F304" s="1">
        <v>0</v>
      </c>
      <c r="G304" s="1">
        <v>2</v>
      </c>
      <c r="H304" s="1">
        <v>2</v>
      </c>
      <c r="I304" s="1">
        <v>3</v>
      </c>
      <c r="J304" s="1">
        <v>6</v>
      </c>
      <c r="K304" s="1">
        <v>5</v>
      </c>
      <c r="L304" s="2">
        <v>0</v>
      </c>
      <c r="M304" s="2">
        <v>1.9082694809888701</v>
      </c>
      <c r="N304" s="2">
        <v>1.94014000404211</v>
      </c>
      <c r="O304" s="3">
        <v>2.6635613029074898</v>
      </c>
      <c r="P304" s="3">
        <v>5.3049099068926298</v>
      </c>
      <c r="Q304" s="3">
        <v>4.5718095699911698</v>
      </c>
      <c r="R304" s="1">
        <v>3.25431945060327</v>
      </c>
      <c r="S304" s="1">
        <v>3.3509490936618702E-2</v>
      </c>
    </row>
    <row r="305" spans="1:19" x14ac:dyDescent="0.25">
      <c r="A305" s="1">
        <v>2397</v>
      </c>
      <c r="B305" s="1" t="str">
        <f>"GNB2L1"</f>
        <v>GNB2L1</v>
      </c>
      <c r="C305" s="1" t="s">
        <v>153</v>
      </c>
      <c r="D305" s="1">
        <v>35.076000000000001</v>
      </c>
      <c r="E305" s="1">
        <v>70.3</v>
      </c>
      <c r="F305" s="1">
        <v>2</v>
      </c>
      <c r="G305" s="1">
        <v>13</v>
      </c>
      <c r="H305" s="1">
        <v>1</v>
      </c>
      <c r="I305" s="1">
        <v>27</v>
      </c>
      <c r="J305" s="1">
        <v>7</v>
      </c>
      <c r="K305" s="1">
        <v>20</v>
      </c>
      <c r="L305" s="2">
        <v>1.95421486073841</v>
      </c>
      <c r="M305" s="2">
        <v>12.403751626427599</v>
      </c>
      <c r="N305" s="2">
        <v>0.97007000202105598</v>
      </c>
      <c r="O305" s="3">
        <v>23.9720517261675</v>
      </c>
      <c r="P305" s="3">
        <v>6.1890615580414003</v>
      </c>
      <c r="Q305" s="3">
        <v>18.287238279964701</v>
      </c>
      <c r="R305" s="1">
        <v>3.24766509851935</v>
      </c>
      <c r="S305" s="1">
        <v>3.00448505118063E-2</v>
      </c>
    </row>
    <row r="306" spans="1:19" x14ac:dyDescent="0.25">
      <c r="A306" s="1">
        <v>3006</v>
      </c>
      <c r="B306" s="1" t="str">
        <f>"ERAP2"</f>
        <v>ERAP2</v>
      </c>
      <c r="C306" s="1" t="s">
        <v>211</v>
      </c>
      <c r="D306" s="1">
        <v>105.52</v>
      </c>
      <c r="E306" s="1">
        <v>18.100000000000001</v>
      </c>
      <c r="F306" s="1">
        <v>0</v>
      </c>
      <c r="G306" s="1">
        <v>2</v>
      </c>
      <c r="H306" s="1">
        <v>2</v>
      </c>
      <c r="I306" s="1">
        <v>0</v>
      </c>
      <c r="J306" s="1">
        <v>6</v>
      </c>
      <c r="K306" s="1">
        <v>9</v>
      </c>
      <c r="L306" s="2">
        <v>0</v>
      </c>
      <c r="M306" s="2">
        <v>1.9082694809888701</v>
      </c>
      <c r="N306" s="2">
        <v>1.94014000404211</v>
      </c>
      <c r="O306" s="3">
        <v>0</v>
      </c>
      <c r="P306" s="3">
        <v>5.3049099068926298</v>
      </c>
      <c r="Q306" s="3">
        <v>8.2292572259840995</v>
      </c>
      <c r="R306" s="1">
        <v>3.2343205134628699</v>
      </c>
      <c r="S306" s="1">
        <v>4.8774805168336502E-2</v>
      </c>
    </row>
    <row r="307" spans="1:19" x14ac:dyDescent="0.25">
      <c r="A307" s="1">
        <v>3422</v>
      </c>
      <c r="B307" s="1" t="str">
        <f>"PSMG2"</f>
        <v>PSMG2</v>
      </c>
      <c r="C307" s="1" t="s">
        <v>256</v>
      </c>
      <c r="D307" s="1">
        <v>29.396000000000001</v>
      </c>
      <c r="E307" s="1">
        <v>21.6</v>
      </c>
      <c r="F307" s="1">
        <v>2</v>
      </c>
      <c r="G307" s="1">
        <v>1</v>
      </c>
      <c r="H307" s="1">
        <v>1</v>
      </c>
      <c r="I307" s="1">
        <v>6</v>
      </c>
      <c r="J307" s="1">
        <v>4</v>
      </c>
      <c r="K307" s="1">
        <v>4</v>
      </c>
      <c r="L307" s="2">
        <v>1.95421486073841</v>
      </c>
      <c r="M307" s="2">
        <v>0.95413474049443403</v>
      </c>
      <c r="N307" s="2">
        <v>0.97007000202105598</v>
      </c>
      <c r="O307" s="3">
        <v>5.3271226058149903</v>
      </c>
      <c r="P307" s="3">
        <v>3.5366066045950801</v>
      </c>
      <c r="Q307" s="3">
        <v>3.6574476559929301</v>
      </c>
      <c r="R307" s="1">
        <v>3.2305535837030099</v>
      </c>
      <c r="S307" s="1">
        <v>3.2066104298649999E-2</v>
      </c>
    </row>
    <row r="308" spans="1:19" x14ac:dyDescent="0.25">
      <c r="A308" s="1">
        <v>1955</v>
      </c>
      <c r="B308" s="1" t="str">
        <f>"MYH10"</f>
        <v>MYH10</v>
      </c>
      <c r="C308" s="1" t="s">
        <v>102</v>
      </c>
      <c r="D308" s="1">
        <v>229</v>
      </c>
      <c r="E308" s="1">
        <v>42.6</v>
      </c>
      <c r="F308" s="1">
        <v>8</v>
      </c>
      <c r="G308" s="1">
        <v>7</v>
      </c>
      <c r="H308" s="1">
        <v>11</v>
      </c>
      <c r="I308" s="1">
        <v>66</v>
      </c>
      <c r="J308" s="1">
        <v>19</v>
      </c>
      <c r="K308" s="1">
        <v>21</v>
      </c>
      <c r="L308" s="2">
        <v>7.81685944295364</v>
      </c>
      <c r="M308" s="2">
        <v>6.6789431834610404</v>
      </c>
      <c r="N308" s="2">
        <v>10.670770022231601</v>
      </c>
      <c r="O308" s="3">
        <v>58.598348663964899</v>
      </c>
      <c r="P308" s="3">
        <v>16.798881371826599</v>
      </c>
      <c r="Q308" s="3">
        <v>19.2016001939629</v>
      </c>
      <c r="R308" s="1">
        <v>3.1816679568384298</v>
      </c>
      <c r="S308" s="1">
        <v>2.2400905970227002E-2</v>
      </c>
    </row>
    <row r="309" spans="1:19" x14ac:dyDescent="0.25">
      <c r="A309" s="1">
        <v>2736</v>
      </c>
      <c r="B309" s="1" t="str">
        <f>"PAFAH1B3"</f>
        <v>PAFAH1B3</v>
      </c>
      <c r="C309" s="1" t="s">
        <v>161</v>
      </c>
      <c r="D309" s="1">
        <v>25.734000000000002</v>
      </c>
      <c r="E309" s="1">
        <v>69.7</v>
      </c>
      <c r="F309" s="1">
        <v>2</v>
      </c>
      <c r="G309" s="1">
        <v>2</v>
      </c>
      <c r="H309" s="1">
        <v>6</v>
      </c>
      <c r="I309" s="1">
        <v>12</v>
      </c>
      <c r="J309" s="1">
        <v>5</v>
      </c>
      <c r="K309" s="1">
        <v>17</v>
      </c>
      <c r="L309" s="2">
        <v>1.95421486073841</v>
      </c>
      <c r="M309" s="2">
        <v>1.9082694809888701</v>
      </c>
      <c r="N309" s="2">
        <v>5.8204200121263296</v>
      </c>
      <c r="O309" s="3">
        <v>10.65424521163</v>
      </c>
      <c r="P309" s="3">
        <v>4.4207582557438503</v>
      </c>
      <c r="Q309" s="3">
        <v>15.54415253797</v>
      </c>
      <c r="R309" s="1">
        <v>3.15923282090727</v>
      </c>
      <c r="S309" s="1">
        <v>1.2187119919100301E-2</v>
      </c>
    </row>
    <row r="310" spans="1:19" x14ac:dyDescent="0.25">
      <c r="A310" s="1">
        <v>2413</v>
      </c>
      <c r="B310" s="1" t="str">
        <f>"HIST2H3A"</f>
        <v>HIST2H3A</v>
      </c>
      <c r="C310" s="1" t="s">
        <v>100</v>
      </c>
      <c r="D310" s="1">
        <v>15.388</v>
      </c>
      <c r="E310" s="1">
        <v>41.9</v>
      </c>
      <c r="F310" s="1">
        <v>0</v>
      </c>
      <c r="G310" s="1">
        <v>5</v>
      </c>
      <c r="H310" s="1">
        <v>3</v>
      </c>
      <c r="I310" s="1">
        <v>3</v>
      </c>
      <c r="J310" s="1">
        <v>13</v>
      </c>
      <c r="K310" s="1">
        <v>11</v>
      </c>
      <c r="L310" s="2">
        <v>0</v>
      </c>
      <c r="M310" s="2">
        <v>4.7706737024721697</v>
      </c>
      <c r="N310" s="2">
        <v>2.9102100060631702</v>
      </c>
      <c r="O310" s="3">
        <v>2.6635613029074898</v>
      </c>
      <c r="P310" s="3">
        <v>11.493971464934001</v>
      </c>
      <c r="Q310" s="3">
        <v>10.057981053980599</v>
      </c>
      <c r="R310" s="1">
        <v>3.1436550864214099</v>
      </c>
      <c r="S310" s="1">
        <v>1.4039684668686801E-2</v>
      </c>
    </row>
    <row r="311" spans="1:19" x14ac:dyDescent="0.25">
      <c r="A311" s="1">
        <v>4133</v>
      </c>
      <c r="B311" s="1" t="str">
        <f>"FARSA"</f>
        <v>FARSA</v>
      </c>
      <c r="C311" s="1" t="s">
        <v>190</v>
      </c>
      <c r="D311" s="1">
        <v>57.563000000000002</v>
      </c>
      <c r="E311" s="1">
        <v>34.4</v>
      </c>
      <c r="F311" s="1">
        <v>1</v>
      </c>
      <c r="G311" s="1">
        <v>5</v>
      </c>
      <c r="H311" s="1">
        <v>3</v>
      </c>
      <c r="I311" s="1">
        <v>15</v>
      </c>
      <c r="J311" s="1">
        <v>8</v>
      </c>
      <c r="K311" s="1">
        <v>8</v>
      </c>
      <c r="L311" s="2">
        <v>0.977107430369205</v>
      </c>
      <c r="M311" s="2">
        <v>4.7706737024721697</v>
      </c>
      <c r="N311" s="2">
        <v>2.9102100060631702</v>
      </c>
      <c r="O311" s="3">
        <v>13.3178065145375</v>
      </c>
      <c r="P311" s="3">
        <v>7.07321320919017</v>
      </c>
      <c r="Q311" s="3">
        <v>7.31489531198587</v>
      </c>
      <c r="R311" s="1">
        <v>3.1009665506894</v>
      </c>
      <c r="S311" s="1">
        <v>4.7740402489185298E-2</v>
      </c>
    </row>
    <row r="312" spans="1:19" x14ac:dyDescent="0.25">
      <c r="A312" s="1">
        <v>2451</v>
      </c>
      <c r="B312" s="1" t="str">
        <f>"HDLBP"</f>
        <v>HDLBP</v>
      </c>
      <c r="C312" s="1" t="s">
        <v>214</v>
      </c>
      <c r="D312" s="1">
        <v>137.99</v>
      </c>
      <c r="E312" s="1">
        <v>10.7</v>
      </c>
      <c r="F312" s="1">
        <v>2</v>
      </c>
      <c r="G312" s="1">
        <v>3</v>
      </c>
      <c r="H312" s="1">
        <v>1</v>
      </c>
      <c r="I312" s="1">
        <v>7</v>
      </c>
      <c r="J312" s="1">
        <v>10</v>
      </c>
      <c r="K312" s="1">
        <v>3</v>
      </c>
      <c r="L312" s="2">
        <v>1.95421486073841</v>
      </c>
      <c r="M312" s="2">
        <v>2.8624042214832999</v>
      </c>
      <c r="N312" s="2">
        <v>0.97007000202105598</v>
      </c>
      <c r="O312" s="3">
        <v>6.2149763734508197</v>
      </c>
      <c r="P312" s="3">
        <v>8.8415165114877095</v>
      </c>
      <c r="Q312" s="3">
        <v>2.7430857419947001</v>
      </c>
      <c r="R312" s="1">
        <v>3.07608258915924</v>
      </c>
      <c r="S312" s="1">
        <v>2.2607896610757901E-2</v>
      </c>
    </row>
    <row r="313" spans="1:19" x14ac:dyDescent="0.25">
      <c r="A313" s="1">
        <v>220</v>
      </c>
      <c r="B313" s="1" t="str">
        <f>"EIF3C"</f>
        <v>EIF3C</v>
      </c>
      <c r="C313" s="1" t="s">
        <v>113</v>
      </c>
      <c r="D313" s="1">
        <v>104.1</v>
      </c>
      <c r="E313" s="1">
        <v>24.3</v>
      </c>
      <c r="F313" s="1">
        <v>5</v>
      </c>
      <c r="G313" s="1">
        <v>8</v>
      </c>
      <c r="H313" s="1">
        <v>6</v>
      </c>
      <c r="I313" s="1">
        <v>22</v>
      </c>
      <c r="J313" s="1">
        <v>23</v>
      </c>
      <c r="K313" s="1">
        <v>17</v>
      </c>
      <c r="L313" s="2">
        <v>4.8855371518460302</v>
      </c>
      <c r="M313" s="2">
        <v>7.6330779239554696</v>
      </c>
      <c r="N313" s="2">
        <v>5.8204200121263296</v>
      </c>
      <c r="O313" s="3">
        <v>19.532782887988301</v>
      </c>
      <c r="P313" s="3">
        <v>20.3354879764217</v>
      </c>
      <c r="Q313" s="3">
        <v>15.54415253797</v>
      </c>
      <c r="R313" s="1">
        <v>3.0188077923835999</v>
      </c>
      <c r="S313" s="1">
        <v>3.9705840871679101E-3</v>
      </c>
    </row>
    <row r="314" spans="1:19" x14ac:dyDescent="0.25">
      <c r="A314" s="1">
        <v>847</v>
      </c>
      <c r="B314" s="1" t="str">
        <f>"NSFL1C"</f>
        <v>NSFL1C</v>
      </c>
      <c r="C314" s="1" t="s">
        <v>132</v>
      </c>
      <c r="D314" s="1">
        <v>40.572000000000003</v>
      </c>
      <c r="E314" s="1">
        <v>68.400000000000006</v>
      </c>
      <c r="F314" s="1">
        <v>3</v>
      </c>
      <c r="G314" s="1">
        <v>7</v>
      </c>
      <c r="H314" s="1">
        <v>3</v>
      </c>
      <c r="I314" s="1">
        <v>24</v>
      </c>
      <c r="J314" s="1">
        <v>6</v>
      </c>
      <c r="K314" s="1">
        <v>25</v>
      </c>
      <c r="L314" s="2">
        <v>2.93132229110762</v>
      </c>
      <c r="M314" s="2">
        <v>6.6789431834610404</v>
      </c>
      <c r="N314" s="2">
        <v>2.9102100060631702</v>
      </c>
      <c r="O314" s="3">
        <v>21.30849042326</v>
      </c>
      <c r="P314" s="3">
        <v>5.3049099068926298</v>
      </c>
      <c r="Q314" s="3">
        <v>22.8590478499558</v>
      </c>
      <c r="R314" s="1">
        <v>3.0144905038605998</v>
      </c>
      <c r="S314" s="1">
        <v>4.7316454097503201E-2</v>
      </c>
    </row>
    <row r="315" spans="1:19" x14ac:dyDescent="0.25">
      <c r="A315" s="1">
        <v>1169</v>
      </c>
      <c r="B315" s="1" t="str">
        <f>"STK10"</f>
        <v>STK10</v>
      </c>
      <c r="C315" s="1" t="s">
        <v>120</v>
      </c>
      <c r="D315" s="1">
        <v>112.13</v>
      </c>
      <c r="E315" s="1">
        <v>23.9</v>
      </c>
      <c r="F315" s="1">
        <v>5</v>
      </c>
      <c r="G315" s="1">
        <v>1</v>
      </c>
      <c r="H315" s="1">
        <v>7</v>
      </c>
      <c r="I315" s="1">
        <v>10</v>
      </c>
      <c r="J315" s="1">
        <v>18</v>
      </c>
      <c r="K315" s="1">
        <v>14</v>
      </c>
      <c r="L315" s="2">
        <v>4.8855371518460302</v>
      </c>
      <c r="M315" s="2">
        <v>0.95413474049443403</v>
      </c>
      <c r="N315" s="2">
        <v>6.7904900141473901</v>
      </c>
      <c r="O315" s="3">
        <v>8.8785376763583201</v>
      </c>
      <c r="P315" s="3">
        <v>15.914729720677901</v>
      </c>
      <c r="Q315" s="3">
        <v>12.8010667959753</v>
      </c>
      <c r="R315" s="1">
        <v>3.0139601156730902</v>
      </c>
      <c r="S315" s="1">
        <v>4.41276122718849E-2</v>
      </c>
    </row>
    <row r="316" spans="1:19" x14ac:dyDescent="0.25">
      <c r="A316" s="1">
        <v>2269</v>
      </c>
      <c r="B316" s="1" t="str">
        <f>"CORO7"</f>
        <v>CORO7</v>
      </c>
      <c r="C316" s="1" t="s">
        <v>192</v>
      </c>
      <c r="D316" s="1">
        <v>114.16</v>
      </c>
      <c r="E316" s="1">
        <v>24</v>
      </c>
      <c r="F316" s="1">
        <v>2</v>
      </c>
      <c r="G316" s="1">
        <v>3</v>
      </c>
      <c r="H316" s="1">
        <v>4</v>
      </c>
      <c r="I316" s="1">
        <v>8</v>
      </c>
      <c r="J316" s="1">
        <v>10</v>
      </c>
      <c r="K316" s="1">
        <v>11</v>
      </c>
      <c r="L316" s="2">
        <v>1.95421486073841</v>
      </c>
      <c r="M316" s="2">
        <v>2.8624042214832999</v>
      </c>
      <c r="N316" s="2">
        <v>3.8802800080842199</v>
      </c>
      <c r="O316" s="3">
        <v>7.1028301410866499</v>
      </c>
      <c r="P316" s="3">
        <v>8.8415165114877095</v>
      </c>
      <c r="Q316" s="3">
        <v>10.057981053980599</v>
      </c>
      <c r="R316" s="1">
        <v>2.9906838208830302</v>
      </c>
      <c r="S316" s="1">
        <v>1.14404073994474E-2</v>
      </c>
    </row>
    <row r="317" spans="1:19" x14ac:dyDescent="0.25">
      <c r="A317" s="1">
        <v>1174</v>
      </c>
      <c r="B317" s="1" t="str">
        <f>"UFL1"</f>
        <v>UFL1</v>
      </c>
      <c r="C317" s="1" t="s">
        <v>141</v>
      </c>
      <c r="D317" s="1">
        <v>89.593999999999994</v>
      </c>
      <c r="E317" s="1">
        <v>27.7</v>
      </c>
      <c r="F317" s="1">
        <v>5</v>
      </c>
      <c r="G317" s="1">
        <v>1</v>
      </c>
      <c r="H317" s="1">
        <v>4</v>
      </c>
      <c r="I317" s="1">
        <v>18</v>
      </c>
      <c r="J317" s="1">
        <v>9</v>
      </c>
      <c r="K317" s="1">
        <v>5</v>
      </c>
      <c r="L317" s="2">
        <v>4.8855371518460302</v>
      </c>
      <c r="M317" s="2">
        <v>0.95413474049443403</v>
      </c>
      <c r="N317" s="2">
        <v>3.8802800080842199</v>
      </c>
      <c r="O317" s="3">
        <v>15.981367817444999</v>
      </c>
      <c r="P317" s="3">
        <v>7.9573648603389397</v>
      </c>
      <c r="Q317" s="3">
        <v>4.5718095699911698</v>
      </c>
      <c r="R317" s="1">
        <v>2.94448269883965</v>
      </c>
      <c r="S317" s="1">
        <v>3.6377022154091603E-2</v>
      </c>
    </row>
    <row r="318" spans="1:19" x14ac:dyDescent="0.25">
      <c r="A318" s="1">
        <v>796</v>
      </c>
      <c r="B318" s="1" t="str">
        <f>"COG4"</f>
        <v>COG4</v>
      </c>
      <c r="C318" s="1" t="s">
        <v>217</v>
      </c>
      <c r="D318" s="1">
        <v>89.081999999999994</v>
      </c>
      <c r="E318" s="1">
        <v>20.399999999999999</v>
      </c>
      <c r="F318" s="1">
        <v>2</v>
      </c>
      <c r="G318" s="1">
        <v>3</v>
      </c>
      <c r="H318" s="1">
        <v>1</v>
      </c>
      <c r="I318" s="1">
        <v>7</v>
      </c>
      <c r="J318" s="1">
        <v>7</v>
      </c>
      <c r="K318" s="1">
        <v>5</v>
      </c>
      <c r="L318" s="2">
        <v>1.95421486073841</v>
      </c>
      <c r="M318" s="2">
        <v>2.8624042214832999</v>
      </c>
      <c r="N318" s="2">
        <v>0.97007000202105598</v>
      </c>
      <c r="O318" s="3">
        <v>6.2149763734508197</v>
      </c>
      <c r="P318" s="3">
        <v>6.1890615580414003</v>
      </c>
      <c r="Q318" s="3">
        <v>4.5718095699911698</v>
      </c>
      <c r="R318" s="1">
        <v>2.92582025777455</v>
      </c>
      <c r="S318" s="1">
        <v>2.49137740708914E-2</v>
      </c>
    </row>
    <row r="319" spans="1:19" x14ac:dyDescent="0.25">
      <c r="A319" s="1">
        <v>1854</v>
      </c>
      <c r="B319" s="1" t="str">
        <f>"EEF1D"</f>
        <v>EEF1D</v>
      </c>
      <c r="C319" s="1" t="s">
        <v>111</v>
      </c>
      <c r="D319" s="1">
        <v>31.120999999999999</v>
      </c>
      <c r="E319" s="1">
        <v>48.4</v>
      </c>
      <c r="F319" s="1">
        <v>4</v>
      </c>
      <c r="G319" s="1">
        <v>11</v>
      </c>
      <c r="H319" s="1">
        <v>3</v>
      </c>
      <c r="I319" s="1">
        <v>22</v>
      </c>
      <c r="J319" s="1">
        <v>18</v>
      </c>
      <c r="K319" s="1">
        <v>15</v>
      </c>
      <c r="L319" s="2">
        <v>3.90842972147682</v>
      </c>
      <c r="M319" s="2">
        <v>10.4954821454388</v>
      </c>
      <c r="N319" s="2">
        <v>2.9102100060631702</v>
      </c>
      <c r="O319" s="3">
        <v>19.532782887988301</v>
      </c>
      <c r="P319" s="3">
        <v>15.914729720677901</v>
      </c>
      <c r="Q319" s="3">
        <v>13.7154287099735</v>
      </c>
      <c r="R319" s="1">
        <v>2.9036593267777602</v>
      </c>
      <c r="S319" s="1">
        <v>2.3271130697689799E-2</v>
      </c>
    </row>
    <row r="320" spans="1:19" x14ac:dyDescent="0.25">
      <c r="A320" s="1">
        <v>2235</v>
      </c>
      <c r="B320" s="1" t="str">
        <f>"EIF5"</f>
        <v>EIF5</v>
      </c>
      <c r="C320" s="1" t="s">
        <v>168</v>
      </c>
      <c r="D320" s="1">
        <v>49.222000000000001</v>
      </c>
      <c r="E320" s="1">
        <v>24.8</v>
      </c>
      <c r="F320" s="1">
        <v>4</v>
      </c>
      <c r="G320" s="1">
        <v>2</v>
      </c>
      <c r="H320" s="1">
        <v>3</v>
      </c>
      <c r="I320" s="1">
        <v>11</v>
      </c>
      <c r="J320" s="1">
        <v>7</v>
      </c>
      <c r="K320" s="1">
        <v>10</v>
      </c>
      <c r="L320" s="2">
        <v>3.90842972147682</v>
      </c>
      <c r="M320" s="2">
        <v>1.9082694809888701</v>
      </c>
      <c r="N320" s="2">
        <v>2.9102100060631702</v>
      </c>
      <c r="O320" s="3">
        <v>9.7663914439941504</v>
      </c>
      <c r="P320" s="3">
        <v>6.1890615580414003</v>
      </c>
      <c r="Q320" s="3">
        <v>9.1436191399823397</v>
      </c>
      <c r="R320" s="1">
        <v>2.8774178019257199</v>
      </c>
      <c r="S320" s="1">
        <v>1.3293064824331499E-2</v>
      </c>
    </row>
    <row r="321" spans="1:19" x14ac:dyDescent="0.25">
      <c r="A321" s="1">
        <v>2892</v>
      </c>
      <c r="B321" s="1" t="str">
        <f>"FGD3"</f>
        <v>FGD3</v>
      </c>
      <c r="C321" s="1" t="s">
        <v>151</v>
      </c>
      <c r="D321" s="1">
        <v>79.400000000000006</v>
      </c>
      <c r="E321" s="1">
        <v>28</v>
      </c>
      <c r="F321" s="1">
        <v>2</v>
      </c>
      <c r="G321" s="1">
        <v>4</v>
      </c>
      <c r="H321" s="1">
        <v>3</v>
      </c>
      <c r="I321" s="1">
        <v>11</v>
      </c>
      <c r="J321" s="1">
        <v>10</v>
      </c>
      <c r="K321" s="1">
        <v>7</v>
      </c>
      <c r="L321" s="2">
        <v>1.95421486073841</v>
      </c>
      <c r="M321" s="2">
        <v>3.8165389619777401</v>
      </c>
      <c r="N321" s="2">
        <v>2.9102100060631702</v>
      </c>
      <c r="O321" s="3">
        <v>9.7663914439941504</v>
      </c>
      <c r="P321" s="3">
        <v>8.8415165114877095</v>
      </c>
      <c r="Q321" s="3">
        <v>6.4005333979876404</v>
      </c>
      <c r="R321" s="1">
        <v>2.8764668986858202</v>
      </c>
      <c r="S321" s="1">
        <v>1.7979643461016499E-2</v>
      </c>
    </row>
    <row r="322" spans="1:19" x14ac:dyDescent="0.25">
      <c r="A322" s="1">
        <v>1620</v>
      </c>
      <c r="B322" s="1" t="str">
        <f>"IDE"</f>
        <v>IDE</v>
      </c>
      <c r="C322" s="1" t="s">
        <v>97</v>
      </c>
      <c r="D322" s="1">
        <v>117.97</v>
      </c>
      <c r="E322" s="1">
        <v>35.700000000000003</v>
      </c>
      <c r="F322" s="1">
        <v>4</v>
      </c>
      <c r="G322" s="1">
        <v>6</v>
      </c>
      <c r="H322" s="1">
        <v>11</v>
      </c>
      <c r="I322" s="1">
        <v>24</v>
      </c>
      <c r="J322" s="1">
        <v>20</v>
      </c>
      <c r="K322" s="1">
        <v>21</v>
      </c>
      <c r="L322" s="2">
        <v>3.90842972147682</v>
      </c>
      <c r="M322" s="2">
        <v>5.7248084429665997</v>
      </c>
      <c r="N322" s="2">
        <v>10.670770022231601</v>
      </c>
      <c r="O322" s="3">
        <v>21.30849042326</v>
      </c>
      <c r="P322" s="3">
        <v>17.683033022975401</v>
      </c>
      <c r="Q322" s="3">
        <v>19.2016001939629</v>
      </c>
      <c r="R322" s="1">
        <v>2.8755071793631801</v>
      </c>
      <c r="S322" s="1">
        <v>1.2755879642767301E-2</v>
      </c>
    </row>
    <row r="323" spans="1:19" x14ac:dyDescent="0.25">
      <c r="A323" s="1">
        <v>914</v>
      </c>
      <c r="B323" s="1" t="str">
        <f>"PSMD9"</f>
        <v>PSMD9</v>
      </c>
      <c r="C323" s="1" t="s">
        <v>136</v>
      </c>
      <c r="D323" s="1">
        <v>24.681999999999999</v>
      </c>
      <c r="E323" s="1">
        <v>44.8</v>
      </c>
      <c r="F323" s="1">
        <v>4</v>
      </c>
      <c r="G323" s="1">
        <v>4</v>
      </c>
      <c r="H323" s="1">
        <v>2</v>
      </c>
      <c r="I323" s="1">
        <v>11</v>
      </c>
      <c r="J323" s="1">
        <v>9</v>
      </c>
      <c r="K323" s="1">
        <v>11</v>
      </c>
      <c r="L323" s="2">
        <v>3.90842972147682</v>
      </c>
      <c r="M323" s="2">
        <v>3.8165389619777401</v>
      </c>
      <c r="N323" s="2">
        <v>1.94014000404211</v>
      </c>
      <c r="O323" s="3">
        <v>9.7663914439941504</v>
      </c>
      <c r="P323" s="3">
        <v>7.9573648603389397</v>
      </c>
      <c r="Q323" s="3">
        <v>10.057981053980599</v>
      </c>
      <c r="R323" s="1">
        <v>2.8676743883440201</v>
      </c>
      <c r="S323" s="1">
        <v>1.5581749246749399E-2</v>
      </c>
    </row>
    <row r="324" spans="1:19" x14ac:dyDescent="0.25">
      <c r="A324" s="1">
        <v>2799</v>
      </c>
      <c r="B324" s="1" t="str">
        <f>"PKN1"</f>
        <v>PKN1</v>
      </c>
      <c r="C324" s="1" t="s">
        <v>147</v>
      </c>
      <c r="D324" s="1">
        <v>103.93</v>
      </c>
      <c r="E324" s="1">
        <v>16</v>
      </c>
      <c r="F324" s="1">
        <v>6</v>
      </c>
      <c r="G324" s="1">
        <v>1</v>
      </c>
      <c r="H324" s="1">
        <v>3</v>
      </c>
      <c r="I324" s="1">
        <v>12</v>
      </c>
      <c r="J324" s="1">
        <v>11</v>
      </c>
      <c r="K324" s="1">
        <v>8</v>
      </c>
      <c r="L324" s="2">
        <v>5.8626445822152302</v>
      </c>
      <c r="M324" s="2">
        <v>0.95413474049443403</v>
      </c>
      <c r="N324" s="2">
        <v>2.9102100060631702</v>
      </c>
      <c r="O324" s="3">
        <v>10.65424521163</v>
      </c>
      <c r="P324" s="3">
        <v>9.7256681626364792</v>
      </c>
      <c r="Q324" s="3">
        <v>7.31489531198587</v>
      </c>
      <c r="R324" s="1">
        <v>2.86123386677717</v>
      </c>
      <c r="S324" s="1">
        <v>2.7586637158561501E-2</v>
      </c>
    </row>
    <row r="325" spans="1:19" x14ac:dyDescent="0.25">
      <c r="A325" s="1">
        <v>300</v>
      </c>
      <c r="B325" s="1" t="str">
        <f>"TNPO3"</f>
        <v>TNPO3</v>
      </c>
      <c r="C325" s="1" t="s">
        <v>116</v>
      </c>
      <c r="D325" s="1">
        <v>102.54</v>
      </c>
      <c r="E325" s="1">
        <v>29.2</v>
      </c>
      <c r="F325" s="1">
        <v>5</v>
      </c>
      <c r="G325" s="1">
        <v>3</v>
      </c>
      <c r="H325" s="1">
        <v>8</v>
      </c>
      <c r="I325" s="1">
        <v>21</v>
      </c>
      <c r="J325" s="1">
        <v>13</v>
      </c>
      <c r="K325" s="1">
        <v>15</v>
      </c>
      <c r="L325" s="2">
        <v>4.8855371518460302</v>
      </c>
      <c r="M325" s="2">
        <v>2.8624042214832999</v>
      </c>
      <c r="N325" s="2">
        <v>7.7605600161684496</v>
      </c>
      <c r="O325" s="3">
        <v>18.644929120352501</v>
      </c>
      <c r="P325" s="3">
        <v>11.493971464934001</v>
      </c>
      <c r="Q325" s="3">
        <v>13.7154287099735</v>
      </c>
      <c r="R325" s="1">
        <v>2.8328998976521</v>
      </c>
      <c r="S325" s="1">
        <v>1.15672513466109E-2</v>
      </c>
    </row>
    <row r="326" spans="1:19" x14ac:dyDescent="0.25">
      <c r="A326" s="1">
        <v>191</v>
      </c>
      <c r="B326" s="1" t="str">
        <f>"HDAC6"</f>
        <v>HDAC6</v>
      </c>
      <c r="C326" s="1" t="s">
        <v>180</v>
      </c>
      <c r="D326" s="1">
        <v>131.41999999999999</v>
      </c>
      <c r="E326" s="1">
        <v>17.399999999999999</v>
      </c>
      <c r="F326" s="1">
        <v>3</v>
      </c>
      <c r="G326" s="1">
        <v>0</v>
      </c>
      <c r="H326" s="1">
        <v>4</v>
      </c>
      <c r="I326" s="1">
        <v>7</v>
      </c>
      <c r="J326" s="1">
        <v>6</v>
      </c>
      <c r="K326" s="1">
        <v>8</v>
      </c>
      <c r="L326" s="2">
        <v>2.93132229110762</v>
      </c>
      <c r="M326" s="2">
        <v>0</v>
      </c>
      <c r="N326" s="2">
        <v>3.8802800080842199</v>
      </c>
      <c r="O326" s="3">
        <v>6.2149763734508197</v>
      </c>
      <c r="P326" s="3">
        <v>5.3049099068926298</v>
      </c>
      <c r="Q326" s="3">
        <v>7.31489531198587</v>
      </c>
      <c r="R326" s="1">
        <v>2.78098107815664</v>
      </c>
      <c r="S326" s="1">
        <v>3.9401603955793202E-2</v>
      </c>
    </row>
    <row r="327" spans="1:19" x14ac:dyDescent="0.25">
      <c r="A327" s="1">
        <v>931</v>
      </c>
      <c r="B327" s="1" t="str">
        <f>"KPNA3"</f>
        <v>KPNA3</v>
      </c>
      <c r="C327" s="1" t="s">
        <v>227</v>
      </c>
      <c r="D327" s="1">
        <v>57.81</v>
      </c>
      <c r="E327" s="1">
        <v>32.200000000000003</v>
      </c>
      <c r="F327" s="1">
        <v>1</v>
      </c>
      <c r="G327" s="1">
        <v>3</v>
      </c>
      <c r="H327" s="1">
        <v>1</v>
      </c>
      <c r="I327" s="1">
        <v>4</v>
      </c>
      <c r="J327" s="1">
        <v>6</v>
      </c>
      <c r="K327" s="1">
        <v>5</v>
      </c>
      <c r="L327" s="2">
        <v>0.977107430369205</v>
      </c>
      <c r="M327" s="2">
        <v>2.8624042214832999</v>
      </c>
      <c r="N327" s="2">
        <v>0.97007000202105598</v>
      </c>
      <c r="O327" s="3">
        <v>3.5514150705433298</v>
      </c>
      <c r="P327" s="3">
        <v>5.3049099068926298</v>
      </c>
      <c r="Q327" s="3">
        <v>4.5718095699911698</v>
      </c>
      <c r="R327" s="1">
        <v>2.7806464357107998</v>
      </c>
      <c r="S327" s="1">
        <v>4.2163539017613598E-2</v>
      </c>
    </row>
    <row r="328" spans="1:19" x14ac:dyDescent="0.25">
      <c r="A328" s="1">
        <v>1563</v>
      </c>
      <c r="B328" s="1" t="str">
        <f>"SPTB"</f>
        <v>SPTB</v>
      </c>
      <c r="C328" s="1" t="s">
        <v>8</v>
      </c>
      <c r="D328" s="1">
        <v>267.82</v>
      </c>
      <c r="E328" s="1">
        <v>74.7</v>
      </c>
      <c r="F328" s="1">
        <v>116</v>
      </c>
      <c r="G328" s="1">
        <v>117</v>
      </c>
      <c r="H328" s="1">
        <v>156</v>
      </c>
      <c r="I328" s="1">
        <v>432</v>
      </c>
      <c r="J328" s="1">
        <v>187</v>
      </c>
      <c r="K328" s="1">
        <v>690</v>
      </c>
      <c r="L328" s="2">
        <v>113.344461922828</v>
      </c>
      <c r="M328" s="2">
        <v>111.633764637849</v>
      </c>
      <c r="N328" s="2">
        <v>151.330920315285</v>
      </c>
      <c r="O328" s="3">
        <v>383.55282761867898</v>
      </c>
      <c r="P328" s="3">
        <v>165.33635876482001</v>
      </c>
      <c r="Q328" s="3">
        <v>630.909720658781</v>
      </c>
      <c r="R328" s="1">
        <v>2.6574686124110198</v>
      </c>
      <c r="S328" s="1">
        <v>1.7560186433910802E-2</v>
      </c>
    </row>
    <row r="329" spans="1:19" x14ac:dyDescent="0.25">
      <c r="A329" s="1">
        <v>1376</v>
      </c>
      <c r="B329" s="1" t="str">
        <f>"HSPB1"</f>
        <v>HSPB1</v>
      </c>
      <c r="C329" s="1" t="s">
        <v>31</v>
      </c>
      <c r="D329" s="1">
        <v>22.782</v>
      </c>
      <c r="E329" s="1">
        <v>90.7</v>
      </c>
      <c r="F329" s="1">
        <v>14</v>
      </c>
      <c r="G329" s="1">
        <v>24</v>
      </c>
      <c r="H329" s="1">
        <v>13</v>
      </c>
      <c r="I329" s="1">
        <v>28</v>
      </c>
      <c r="J329" s="1">
        <v>78</v>
      </c>
      <c r="K329" s="1">
        <v>40</v>
      </c>
      <c r="L329" s="2">
        <v>13.6795040251689</v>
      </c>
      <c r="M329" s="2">
        <v>22.899233771866399</v>
      </c>
      <c r="N329" s="2">
        <v>12.6109100262737</v>
      </c>
      <c r="O329" s="3">
        <v>24.8599054938033</v>
      </c>
      <c r="P329" s="3">
        <v>68.963828789604094</v>
      </c>
      <c r="Q329" s="3">
        <v>36.574476559929302</v>
      </c>
      <c r="R329" s="1">
        <v>2.6538441532459598</v>
      </c>
      <c r="S329" s="1">
        <v>3.1759360679124902E-3</v>
      </c>
    </row>
    <row r="330" spans="1:19" x14ac:dyDescent="0.25">
      <c r="A330" s="1">
        <v>1466</v>
      </c>
      <c r="B330" s="1" t="str">
        <f>"PFKM"</f>
        <v>PFKM</v>
      </c>
      <c r="C330" s="1" t="s">
        <v>124</v>
      </c>
      <c r="D330" s="1">
        <v>85.182000000000002</v>
      </c>
      <c r="E330" s="1">
        <v>42.6</v>
      </c>
      <c r="F330" s="1">
        <v>8</v>
      </c>
      <c r="G330" s="1">
        <v>0</v>
      </c>
      <c r="H330" s="1">
        <v>7</v>
      </c>
      <c r="I330" s="1">
        <v>26</v>
      </c>
      <c r="J330" s="1">
        <v>3</v>
      </c>
      <c r="K330" s="1">
        <v>14</v>
      </c>
      <c r="L330" s="2">
        <v>7.81685944295364</v>
      </c>
      <c r="M330" s="2">
        <v>0</v>
      </c>
      <c r="N330" s="2">
        <v>6.7904900141473901</v>
      </c>
      <c r="O330" s="3">
        <v>23.0841979585316</v>
      </c>
      <c r="P330" s="3">
        <v>2.65245495344631</v>
      </c>
      <c r="Q330" s="3">
        <v>12.8010667959753</v>
      </c>
      <c r="R330" s="1">
        <v>2.6424671062716798</v>
      </c>
      <c r="S330" s="1">
        <v>1.4744361001182701E-2</v>
      </c>
    </row>
    <row r="331" spans="1:19" x14ac:dyDescent="0.25">
      <c r="A331" s="1">
        <v>3544</v>
      </c>
      <c r="B331" s="1" t="str">
        <f>"IPO9"</f>
        <v>IPO9</v>
      </c>
      <c r="C331" s="1" t="s">
        <v>135</v>
      </c>
      <c r="D331" s="1">
        <v>115.96</v>
      </c>
      <c r="E331" s="1">
        <v>23.4</v>
      </c>
      <c r="F331" s="1">
        <v>7</v>
      </c>
      <c r="G331" s="1">
        <v>4</v>
      </c>
      <c r="H331" s="1">
        <v>3</v>
      </c>
      <c r="I331" s="1">
        <v>16</v>
      </c>
      <c r="J331" s="1">
        <v>10</v>
      </c>
      <c r="K331" s="1">
        <v>14</v>
      </c>
      <c r="L331" s="2">
        <v>6.83975201258444</v>
      </c>
      <c r="M331" s="2">
        <v>3.8165389619777401</v>
      </c>
      <c r="N331" s="2">
        <v>2.9102100060631702</v>
      </c>
      <c r="O331" s="3">
        <v>14.2056602821733</v>
      </c>
      <c r="P331" s="3">
        <v>8.8415165114877095</v>
      </c>
      <c r="Q331" s="3">
        <v>12.8010667959753</v>
      </c>
      <c r="R331" s="1">
        <v>2.6398163306767999</v>
      </c>
      <c r="S331" s="1">
        <v>1.297026801738E-2</v>
      </c>
    </row>
    <row r="332" spans="1:19" x14ac:dyDescent="0.25">
      <c r="A332" s="1">
        <v>2633</v>
      </c>
      <c r="B332" s="1" t="str">
        <f>"CUL4A"</f>
        <v>CUL4A</v>
      </c>
      <c r="C332" s="1" t="s">
        <v>152</v>
      </c>
      <c r="D332" s="1">
        <v>87.679000000000002</v>
      </c>
      <c r="E332" s="1">
        <v>40.200000000000003</v>
      </c>
      <c r="F332" s="1">
        <v>5</v>
      </c>
      <c r="G332" s="1">
        <v>5</v>
      </c>
      <c r="H332" s="1">
        <v>4</v>
      </c>
      <c r="I332" s="1">
        <v>20</v>
      </c>
      <c r="J332" s="1">
        <v>7</v>
      </c>
      <c r="K332" s="1">
        <v>13</v>
      </c>
      <c r="L332" s="2">
        <v>4.8855371518460302</v>
      </c>
      <c r="M332" s="2">
        <v>4.7706737024721697</v>
      </c>
      <c r="N332" s="2">
        <v>3.8802800080842199</v>
      </c>
      <c r="O332" s="3">
        <v>17.757075352716601</v>
      </c>
      <c r="P332" s="3">
        <v>6.1890615580414003</v>
      </c>
      <c r="Q332" s="3">
        <v>11.886704881977</v>
      </c>
      <c r="R332" s="1">
        <v>2.6378678438578902</v>
      </c>
      <c r="S332" s="1">
        <v>2.47817018574863E-2</v>
      </c>
    </row>
    <row r="333" spans="1:19" x14ac:dyDescent="0.25">
      <c r="A333" s="1">
        <v>1452</v>
      </c>
      <c r="B333" s="1" t="str">
        <f>"EPRS"</f>
        <v>EPRS</v>
      </c>
      <c r="C333" s="1" t="s">
        <v>63</v>
      </c>
      <c r="D333" s="1">
        <v>170.59</v>
      </c>
      <c r="E333" s="1">
        <v>40.299999999999997</v>
      </c>
      <c r="F333" s="1">
        <v>9</v>
      </c>
      <c r="G333" s="1">
        <v>21</v>
      </c>
      <c r="H333" s="1">
        <v>8</v>
      </c>
      <c r="I333" s="1">
        <v>42</v>
      </c>
      <c r="J333" s="1">
        <v>45</v>
      </c>
      <c r="K333" s="1">
        <v>21</v>
      </c>
      <c r="L333" s="2">
        <v>8.7939668733228498</v>
      </c>
      <c r="M333" s="2">
        <v>20.0368295503831</v>
      </c>
      <c r="N333" s="2">
        <v>7.7605600161684496</v>
      </c>
      <c r="O333" s="3">
        <v>37.289858240704902</v>
      </c>
      <c r="P333" s="3">
        <v>39.786824301694701</v>
      </c>
      <c r="Q333" s="3">
        <v>19.2016001939629</v>
      </c>
      <c r="R333" s="1">
        <v>2.6336548801638</v>
      </c>
      <c r="S333" s="1">
        <v>7.8593500567068104E-3</v>
      </c>
    </row>
    <row r="334" spans="1:19" x14ac:dyDescent="0.25">
      <c r="A334" s="1">
        <v>1099</v>
      </c>
      <c r="B334" s="1" t="str">
        <f>"EIF5B"</f>
        <v>EIF5B</v>
      </c>
      <c r="C334" s="1" t="s">
        <v>165</v>
      </c>
      <c r="D334" s="1">
        <v>138.83000000000001</v>
      </c>
      <c r="E334" s="1">
        <v>15.6</v>
      </c>
      <c r="F334" s="1">
        <v>6</v>
      </c>
      <c r="G334" s="1">
        <v>3</v>
      </c>
      <c r="H334" s="1">
        <v>3</v>
      </c>
      <c r="I334" s="1">
        <v>15</v>
      </c>
      <c r="J334" s="1">
        <v>11</v>
      </c>
      <c r="K334" s="1">
        <v>8</v>
      </c>
      <c r="L334" s="2">
        <v>5.8626445822152302</v>
      </c>
      <c r="M334" s="2">
        <v>2.8624042214832999</v>
      </c>
      <c r="N334" s="2">
        <v>2.9102100060631702</v>
      </c>
      <c r="O334" s="3">
        <v>13.3178065145375</v>
      </c>
      <c r="P334" s="3">
        <v>9.7256681626364792</v>
      </c>
      <c r="Q334" s="3">
        <v>7.31489531198587</v>
      </c>
      <c r="R334" s="1">
        <v>2.6128501234170001</v>
      </c>
      <c r="S334" s="1">
        <v>1.3017697874902701E-2</v>
      </c>
    </row>
    <row r="335" spans="1:19" x14ac:dyDescent="0.25">
      <c r="A335" s="1">
        <v>183</v>
      </c>
      <c r="B335" s="1" t="str">
        <f>"EIF3D"</f>
        <v>EIF3D</v>
      </c>
      <c r="C335" s="1" t="s">
        <v>142</v>
      </c>
      <c r="D335" s="1">
        <v>58.14</v>
      </c>
      <c r="E335" s="1">
        <v>53.1</v>
      </c>
      <c r="F335" s="1">
        <v>5</v>
      </c>
      <c r="G335" s="1">
        <v>4</v>
      </c>
      <c r="H335" s="1">
        <v>2</v>
      </c>
      <c r="I335" s="1">
        <v>14</v>
      </c>
      <c r="J335" s="1">
        <v>8</v>
      </c>
      <c r="K335" s="1">
        <v>9</v>
      </c>
      <c r="L335" s="2">
        <v>4.8855371518460302</v>
      </c>
      <c r="M335" s="2">
        <v>3.8165389619777401</v>
      </c>
      <c r="N335" s="2">
        <v>1.94014000404211</v>
      </c>
      <c r="O335" s="3">
        <v>12.4299527469016</v>
      </c>
      <c r="P335" s="3">
        <v>7.07321320919017</v>
      </c>
      <c r="Q335" s="3">
        <v>8.2292572259840995</v>
      </c>
      <c r="R335" s="1">
        <v>2.6001016930139098</v>
      </c>
      <c r="S335" s="1">
        <v>1.7784550012744101E-2</v>
      </c>
    </row>
    <row r="336" spans="1:19" x14ac:dyDescent="0.25">
      <c r="A336" s="1">
        <v>3100</v>
      </c>
      <c r="B336" s="1" t="str">
        <f>"DHX29"</f>
        <v>DHX29</v>
      </c>
      <c r="C336" s="1" t="s">
        <v>115</v>
      </c>
      <c r="D336" s="1">
        <v>155.22999999999999</v>
      </c>
      <c r="E336" s="1">
        <v>25.3</v>
      </c>
      <c r="F336" s="1">
        <v>5</v>
      </c>
      <c r="G336" s="1">
        <v>8</v>
      </c>
      <c r="H336" s="1">
        <v>6</v>
      </c>
      <c r="I336" s="1">
        <v>22</v>
      </c>
      <c r="J336" s="1">
        <v>17</v>
      </c>
      <c r="K336" s="1">
        <v>14</v>
      </c>
      <c r="L336" s="2">
        <v>4.8855371518460302</v>
      </c>
      <c r="M336" s="2">
        <v>7.6330779239554696</v>
      </c>
      <c r="N336" s="2">
        <v>5.8204200121263296</v>
      </c>
      <c r="O336" s="3">
        <v>19.532782887988301</v>
      </c>
      <c r="P336" s="3">
        <v>15.030578069529099</v>
      </c>
      <c r="Q336" s="3">
        <v>12.8010667959753</v>
      </c>
      <c r="R336" s="1">
        <v>2.57820974428095</v>
      </c>
      <c r="S336" s="1">
        <v>1.10935699669395E-2</v>
      </c>
    </row>
    <row r="337" spans="1:19" x14ac:dyDescent="0.25">
      <c r="A337" s="1">
        <v>80</v>
      </c>
      <c r="B337" s="1" t="str">
        <f>"BAG6"</f>
        <v>BAG6</v>
      </c>
      <c r="C337" s="1" t="s">
        <v>133</v>
      </c>
      <c r="D337" s="1">
        <v>118.69</v>
      </c>
      <c r="E337" s="1">
        <v>23</v>
      </c>
      <c r="F337" s="1">
        <v>4</v>
      </c>
      <c r="G337" s="1">
        <v>5</v>
      </c>
      <c r="H337" s="1">
        <v>5</v>
      </c>
      <c r="I337" s="1">
        <v>17</v>
      </c>
      <c r="J337" s="1">
        <v>7</v>
      </c>
      <c r="K337" s="1">
        <v>15</v>
      </c>
      <c r="L337" s="2">
        <v>3.90842972147682</v>
      </c>
      <c r="M337" s="2">
        <v>4.7706737024721697</v>
      </c>
      <c r="N337" s="2">
        <v>4.8503500101052799</v>
      </c>
      <c r="O337" s="3">
        <v>15.0935140498091</v>
      </c>
      <c r="P337" s="3">
        <v>6.1890615580414003</v>
      </c>
      <c r="Q337" s="3">
        <v>13.7154287099735</v>
      </c>
      <c r="R337" s="1">
        <v>2.5780419910188601</v>
      </c>
      <c r="S337" s="1">
        <v>2.56250002162756E-2</v>
      </c>
    </row>
    <row r="338" spans="1:19" x14ac:dyDescent="0.25">
      <c r="A338" s="1">
        <v>1317</v>
      </c>
      <c r="B338" s="1" t="str">
        <f>"HBD"</f>
        <v>HBD</v>
      </c>
      <c r="C338" s="1" t="s">
        <v>17</v>
      </c>
      <c r="D338" s="1">
        <v>16.055</v>
      </c>
      <c r="E338" s="1">
        <v>100</v>
      </c>
      <c r="F338" s="1">
        <v>37</v>
      </c>
      <c r="G338" s="1">
        <v>42</v>
      </c>
      <c r="H338" s="1">
        <v>61</v>
      </c>
      <c r="I338" s="1">
        <v>103</v>
      </c>
      <c r="J338" s="1">
        <v>86</v>
      </c>
      <c r="K338" s="1">
        <v>203</v>
      </c>
      <c r="L338" s="2">
        <v>36.152974923660601</v>
      </c>
      <c r="M338" s="2">
        <v>40.0736591007662</v>
      </c>
      <c r="N338" s="2">
        <v>59.174270123284401</v>
      </c>
      <c r="O338" s="3">
        <v>91.448938066490697</v>
      </c>
      <c r="P338" s="3">
        <v>76.037041998794294</v>
      </c>
      <c r="Q338" s="3">
        <v>185.61546854164101</v>
      </c>
      <c r="R338" s="1">
        <v>2.5464182036974399</v>
      </c>
      <c r="S338" s="1">
        <v>2.5534650259324502E-3</v>
      </c>
    </row>
    <row r="339" spans="1:19" x14ac:dyDescent="0.25">
      <c r="A339" s="1">
        <v>3354</v>
      </c>
      <c r="B339" s="1" t="str">
        <f>"TMEM40"</f>
        <v>TMEM40</v>
      </c>
      <c r="C339" s="1" t="s">
        <v>156</v>
      </c>
      <c r="D339" s="1">
        <v>22.292999999999999</v>
      </c>
      <c r="E339" s="1">
        <v>39.9</v>
      </c>
      <c r="F339" s="1">
        <v>3</v>
      </c>
      <c r="G339" s="1">
        <v>4</v>
      </c>
      <c r="H339" s="1">
        <v>1</v>
      </c>
      <c r="I339" s="1">
        <v>6</v>
      </c>
      <c r="J339" s="1">
        <v>11</v>
      </c>
      <c r="K339" s="1">
        <v>5</v>
      </c>
      <c r="L339" s="2">
        <v>2.93132229110762</v>
      </c>
      <c r="M339" s="2">
        <v>3.8165389619777401</v>
      </c>
      <c r="N339" s="2">
        <v>0.97007000202105598</v>
      </c>
      <c r="O339" s="3">
        <v>5.3271226058149903</v>
      </c>
      <c r="P339" s="3">
        <v>9.7256681626364792</v>
      </c>
      <c r="Q339" s="3">
        <v>4.5718095699911698</v>
      </c>
      <c r="R339" s="1">
        <v>2.5420686657705902</v>
      </c>
      <c r="S339" s="1">
        <v>3.0166173218641699E-2</v>
      </c>
    </row>
    <row r="340" spans="1:19" x14ac:dyDescent="0.25">
      <c r="A340" s="1">
        <v>3450</v>
      </c>
      <c r="B340" s="1" t="str">
        <f>"EFHD2"</f>
        <v>EFHD2</v>
      </c>
      <c r="C340" s="1" t="s">
        <v>188</v>
      </c>
      <c r="D340" s="1">
        <v>26.696999999999999</v>
      </c>
      <c r="E340" s="1">
        <v>38.799999999999997</v>
      </c>
      <c r="F340" s="1">
        <v>4</v>
      </c>
      <c r="G340" s="1">
        <v>3</v>
      </c>
      <c r="H340" s="1">
        <v>1</v>
      </c>
      <c r="I340" s="1">
        <v>7</v>
      </c>
      <c r="J340" s="1">
        <v>8</v>
      </c>
      <c r="K340" s="1">
        <v>7</v>
      </c>
      <c r="L340" s="2">
        <v>3.90842972147682</v>
      </c>
      <c r="M340" s="2">
        <v>2.8624042214832999</v>
      </c>
      <c r="N340" s="2">
        <v>0.97007000202105598</v>
      </c>
      <c r="O340" s="3">
        <v>6.2149763734508197</v>
      </c>
      <c r="P340" s="3">
        <v>7.07321320919017</v>
      </c>
      <c r="Q340" s="3">
        <v>6.4005333979876404</v>
      </c>
      <c r="R340" s="1">
        <v>2.54167047756127</v>
      </c>
      <c r="S340" s="1">
        <v>3.59213910789812E-2</v>
      </c>
    </row>
    <row r="341" spans="1:19" x14ac:dyDescent="0.25">
      <c r="A341" s="1">
        <v>912</v>
      </c>
      <c r="B341" s="1" t="str">
        <f>"PSMD11"</f>
        <v>PSMD11</v>
      </c>
      <c r="C341" s="1" t="s">
        <v>72</v>
      </c>
      <c r="D341" s="1">
        <v>47.463000000000001</v>
      </c>
      <c r="E341" s="1">
        <v>53.3</v>
      </c>
      <c r="F341" s="1">
        <v>10</v>
      </c>
      <c r="G341" s="1">
        <v>10</v>
      </c>
      <c r="H341" s="1">
        <v>10</v>
      </c>
      <c r="I341" s="1">
        <v>33</v>
      </c>
      <c r="J341" s="1">
        <v>17</v>
      </c>
      <c r="K341" s="1">
        <v>32</v>
      </c>
      <c r="L341" s="2">
        <v>9.7710743036920498</v>
      </c>
      <c r="M341" s="2">
        <v>9.5413474049443394</v>
      </c>
      <c r="N341" s="2">
        <v>9.7007000202105598</v>
      </c>
      <c r="O341" s="3">
        <v>29.2991743319824</v>
      </c>
      <c r="P341" s="3">
        <v>15.030578069529099</v>
      </c>
      <c r="Q341" s="3">
        <v>29.259581247943501</v>
      </c>
      <c r="R341" s="1">
        <v>2.53006256580327</v>
      </c>
      <c r="S341" s="1">
        <v>8.3600491115655793E-3</v>
      </c>
    </row>
    <row r="342" spans="1:19" x14ac:dyDescent="0.25">
      <c r="A342" s="1">
        <v>673</v>
      </c>
      <c r="B342" s="1" t="str">
        <f>"TGOLN2"</f>
        <v>TGOLN2</v>
      </c>
      <c r="C342" s="1" t="s">
        <v>121</v>
      </c>
      <c r="D342" s="1">
        <v>45.878999999999998</v>
      </c>
      <c r="E342" s="1">
        <v>29.5</v>
      </c>
      <c r="F342" s="1">
        <v>3</v>
      </c>
      <c r="G342" s="1">
        <v>4</v>
      </c>
      <c r="H342" s="1">
        <v>7</v>
      </c>
      <c r="I342" s="1">
        <v>14</v>
      </c>
      <c r="J342" s="1">
        <v>13</v>
      </c>
      <c r="K342" s="1">
        <v>11</v>
      </c>
      <c r="L342" s="2">
        <v>2.93132229110762</v>
      </c>
      <c r="M342" s="2">
        <v>3.8165389619777401</v>
      </c>
      <c r="N342" s="2">
        <v>6.7904900141473901</v>
      </c>
      <c r="O342" s="3">
        <v>12.4299527469016</v>
      </c>
      <c r="P342" s="3">
        <v>11.493971464934001</v>
      </c>
      <c r="Q342" s="3">
        <v>10.057981053980599</v>
      </c>
      <c r="R342" s="1">
        <v>2.51403130302038</v>
      </c>
      <c r="S342" s="1">
        <v>2.3168038059233301E-2</v>
      </c>
    </row>
    <row r="343" spans="1:19" x14ac:dyDescent="0.25">
      <c r="A343" s="1">
        <v>3880</v>
      </c>
      <c r="B343" s="1" t="str">
        <f>"HEBP1"</f>
        <v>HEBP1</v>
      </c>
      <c r="C343" s="1" t="s">
        <v>172</v>
      </c>
      <c r="D343" s="1">
        <v>21.097000000000001</v>
      </c>
      <c r="E343" s="1">
        <v>72</v>
      </c>
      <c r="F343" s="1">
        <v>3</v>
      </c>
      <c r="G343" s="1">
        <v>3</v>
      </c>
      <c r="H343" s="1">
        <v>4</v>
      </c>
      <c r="I343" s="1">
        <v>7</v>
      </c>
      <c r="J343" s="1">
        <v>5</v>
      </c>
      <c r="K343" s="1">
        <v>15</v>
      </c>
      <c r="L343" s="2">
        <v>2.93132229110762</v>
      </c>
      <c r="M343" s="2">
        <v>2.8624042214832999</v>
      </c>
      <c r="N343" s="2">
        <v>3.8802800080842199</v>
      </c>
      <c r="O343" s="3">
        <v>6.2149763734508197</v>
      </c>
      <c r="P343" s="3">
        <v>4.4207582557438503</v>
      </c>
      <c r="Q343" s="3">
        <v>13.7154287099735</v>
      </c>
      <c r="R343" s="1">
        <v>2.5106899981702799</v>
      </c>
      <c r="S343" s="1">
        <v>3.4860609162828897E-2</v>
      </c>
    </row>
    <row r="344" spans="1:19" x14ac:dyDescent="0.25">
      <c r="A344" s="1">
        <v>441</v>
      </c>
      <c r="B344" s="1" t="str">
        <f>"DNPEP"</f>
        <v>DNPEP</v>
      </c>
      <c r="C344" s="1" t="s">
        <v>162</v>
      </c>
      <c r="D344" s="1">
        <v>52.427999999999997</v>
      </c>
      <c r="E344" s="1">
        <v>42.3</v>
      </c>
      <c r="F344" s="1">
        <v>4</v>
      </c>
      <c r="G344" s="1">
        <v>3</v>
      </c>
      <c r="H344" s="1">
        <v>3</v>
      </c>
      <c r="I344" s="1">
        <v>9</v>
      </c>
      <c r="J344" s="1">
        <v>6</v>
      </c>
      <c r="K344" s="1">
        <v>12</v>
      </c>
      <c r="L344" s="2">
        <v>3.90842972147682</v>
      </c>
      <c r="M344" s="2">
        <v>2.8624042214832999</v>
      </c>
      <c r="N344" s="2">
        <v>2.9102100060631702</v>
      </c>
      <c r="O344" s="3">
        <v>7.9906839087224801</v>
      </c>
      <c r="P344" s="3">
        <v>5.3049099068926298</v>
      </c>
      <c r="Q344" s="3">
        <v>10.9723429679788</v>
      </c>
      <c r="R344" s="1">
        <v>2.5021116924564102</v>
      </c>
      <c r="S344" s="1">
        <v>2.7334298188134799E-2</v>
      </c>
    </row>
    <row r="345" spans="1:19" x14ac:dyDescent="0.25">
      <c r="A345" s="1">
        <v>578</v>
      </c>
      <c r="B345" s="1" t="str">
        <f>"KPNA6"</f>
        <v>KPNA6</v>
      </c>
      <c r="C345" s="1" t="s">
        <v>155</v>
      </c>
      <c r="D345" s="1">
        <v>59.667000000000002</v>
      </c>
      <c r="E345" s="1">
        <v>29.3</v>
      </c>
      <c r="F345" s="1">
        <v>2</v>
      </c>
      <c r="G345" s="1">
        <v>6</v>
      </c>
      <c r="H345" s="1">
        <v>2</v>
      </c>
      <c r="I345" s="1">
        <v>10</v>
      </c>
      <c r="J345" s="1">
        <v>8</v>
      </c>
      <c r="K345" s="1">
        <v>9</v>
      </c>
      <c r="L345" s="2">
        <v>1.95421486073841</v>
      </c>
      <c r="M345" s="2">
        <v>5.7248084429665997</v>
      </c>
      <c r="N345" s="2">
        <v>1.94014000404211</v>
      </c>
      <c r="O345" s="3">
        <v>8.8785376763583201</v>
      </c>
      <c r="P345" s="3">
        <v>7.07321320919017</v>
      </c>
      <c r="Q345" s="3">
        <v>8.2292572259840995</v>
      </c>
      <c r="R345" s="1">
        <v>2.5002548152748498</v>
      </c>
      <c r="S345" s="1">
        <v>4.8712798770546802E-2</v>
      </c>
    </row>
    <row r="346" spans="1:19" x14ac:dyDescent="0.25">
      <c r="A346" s="1">
        <v>3375</v>
      </c>
      <c r="B346" s="1" t="str">
        <f>"GBF1"</f>
        <v>GBF1</v>
      </c>
      <c r="C346" s="1" t="s">
        <v>125</v>
      </c>
      <c r="D346" s="1">
        <v>206.44</v>
      </c>
      <c r="E346" s="1">
        <v>16.399999999999999</v>
      </c>
      <c r="F346" s="1">
        <v>8</v>
      </c>
      <c r="G346" s="1">
        <v>4</v>
      </c>
      <c r="H346" s="1">
        <v>5</v>
      </c>
      <c r="I346" s="1">
        <v>16</v>
      </c>
      <c r="J346" s="1">
        <v>19</v>
      </c>
      <c r="K346" s="1">
        <v>11</v>
      </c>
      <c r="L346" s="2">
        <v>7.81685944295364</v>
      </c>
      <c r="M346" s="2">
        <v>3.8165389619777401</v>
      </c>
      <c r="N346" s="2">
        <v>4.8503500101052799</v>
      </c>
      <c r="O346" s="3">
        <v>14.2056602821733</v>
      </c>
      <c r="P346" s="3">
        <v>16.798881371826599</v>
      </c>
      <c r="Q346" s="3">
        <v>10.057981053980599</v>
      </c>
      <c r="R346" s="1">
        <v>2.4996456619407099</v>
      </c>
      <c r="S346" s="1">
        <v>1.80293779632715E-2</v>
      </c>
    </row>
    <row r="347" spans="1:19" x14ac:dyDescent="0.25">
      <c r="A347" s="1">
        <v>1060</v>
      </c>
      <c r="B347" s="1" t="str">
        <f>"NARS"</f>
        <v>NARS</v>
      </c>
      <c r="C347" s="1" t="s">
        <v>110</v>
      </c>
      <c r="D347" s="1">
        <v>62.942</v>
      </c>
      <c r="E347" s="1">
        <v>46.7</v>
      </c>
      <c r="F347" s="1">
        <v>6</v>
      </c>
      <c r="G347" s="1">
        <v>10</v>
      </c>
      <c r="H347" s="1">
        <v>4</v>
      </c>
      <c r="I347" s="1">
        <v>26</v>
      </c>
      <c r="J347" s="1">
        <v>19</v>
      </c>
      <c r="K347" s="1">
        <v>9</v>
      </c>
      <c r="L347" s="2">
        <v>5.8626445822152302</v>
      </c>
      <c r="M347" s="2">
        <v>9.5413474049443394</v>
      </c>
      <c r="N347" s="2">
        <v>3.8802800080842199</v>
      </c>
      <c r="O347" s="3">
        <v>23.0841979585316</v>
      </c>
      <c r="P347" s="3">
        <v>16.798881371826599</v>
      </c>
      <c r="Q347" s="3">
        <v>8.2292572259840995</v>
      </c>
      <c r="R347" s="1">
        <v>2.4883524819599101</v>
      </c>
      <c r="S347" s="1">
        <v>1.8164377597953699E-2</v>
      </c>
    </row>
    <row r="348" spans="1:19" x14ac:dyDescent="0.25">
      <c r="A348" s="1">
        <v>4190</v>
      </c>
      <c r="B348" s="1" t="str">
        <f>"USP15"</f>
        <v>USP15</v>
      </c>
      <c r="C348" s="1" t="s">
        <v>48</v>
      </c>
      <c r="D348" s="1">
        <v>112.42</v>
      </c>
      <c r="E348" s="1">
        <v>47.3</v>
      </c>
      <c r="F348" s="1">
        <v>18</v>
      </c>
      <c r="G348" s="1">
        <v>19</v>
      </c>
      <c r="H348" s="1">
        <v>19</v>
      </c>
      <c r="I348" s="1">
        <v>60</v>
      </c>
      <c r="J348" s="1">
        <v>38</v>
      </c>
      <c r="K348" s="1">
        <v>49</v>
      </c>
      <c r="L348" s="2">
        <v>17.5879337466457</v>
      </c>
      <c r="M348" s="2">
        <v>18.128560069394201</v>
      </c>
      <c r="N348" s="2">
        <v>18.431330038400102</v>
      </c>
      <c r="O348" s="3">
        <v>53.2712260581499</v>
      </c>
      <c r="P348" s="3">
        <v>33.597762743653298</v>
      </c>
      <c r="Q348" s="3">
        <v>44.803733785913401</v>
      </c>
      <c r="R348" s="1">
        <v>2.4281079791377702</v>
      </c>
      <c r="S348" s="1">
        <v>3.1530834972271402E-3</v>
      </c>
    </row>
    <row r="349" spans="1:19" x14ac:dyDescent="0.25">
      <c r="A349" s="1">
        <v>2251</v>
      </c>
      <c r="B349" s="1" t="str">
        <f>"EIF3B"</f>
        <v>EIF3B</v>
      </c>
      <c r="C349" s="1" t="s">
        <v>60</v>
      </c>
      <c r="D349" s="1">
        <v>92.48</v>
      </c>
      <c r="E349" s="1">
        <v>40.200000000000003</v>
      </c>
      <c r="F349" s="1">
        <v>13</v>
      </c>
      <c r="G349" s="1">
        <v>10</v>
      </c>
      <c r="H349" s="1">
        <v>18</v>
      </c>
      <c r="I349" s="1">
        <v>41</v>
      </c>
      <c r="J349" s="1">
        <v>34</v>
      </c>
      <c r="K349" s="1">
        <v>32</v>
      </c>
      <c r="L349" s="2">
        <v>12.7023965947997</v>
      </c>
      <c r="M349" s="2">
        <v>9.5413474049443394</v>
      </c>
      <c r="N349" s="2">
        <v>17.461260036378999</v>
      </c>
      <c r="O349" s="3">
        <v>36.402004473069098</v>
      </c>
      <c r="P349" s="3">
        <v>30.061156139058198</v>
      </c>
      <c r="Q349" s="3">
        <v>29.259581247943501</v>
      </c>
      <c r="R349" s="1">
        <v>2.41507892271918</v>
      </c>
      <c r="S349" s="1">
        <v>6.86304795399857E-3</v>
      </c>
    </row>
    <row r="350" spans="1:19" x14ac:dyDescent="0.25">
      <c r="A350" s="1">
        <v>2664</v>
      </c>
      <c r="B350" s="1" t="str">
        <f>"EIF3A"</f>
        <v>EIF3A</v>
      </c>
      <c r="C350" s="1" t="s">
        <v>58</v>
      </c>
      <c r="D350" s="1">
        <v>166.57</v>
      </c>
      <c r="E350" s="1">
        <v>26.6</v>
      </c>
      <c r="F350" s="1">
        <v>13</v>
      </c>
      <c r="G350" s="1">
        <v>23</v>
      </c>
      <c r="H350" s="1">
        <v>12</v>
      </c>
      <c r="I350" s="1">
        <v>51</v>
      </c>
      <c r="J350" s="1">
        <v>40</v>
      </c>
      <c r="K350" s="1">
        <v>33</v>
      </c>
      <c r="L350" s="2">
        <v>12.7023965947997</v>
      </c>
      <c r="M350" s="2">
        <v>21.945099031371999</v>
      </c>
      <c r="N350" s="2">
        <v>11.6408400242527</v>
      </c>
      <c r="O350" s="3">
        <v>45.280542149427397</v>
      </c>
      <c r="P350" s="3">
        <v>35.366066045950802</v>
      </c>
      <c r="Q350" s="3">
        <v>30.1739431619417</v>
      </c>
      <c r="R350" s="1">
        <v>2.3925434196979798</v>
      </c>
      <c r="S350" s="1">
        <v>1.18663828105779E-2</v>
      </c>
    </row>
    <row r="351" spans="1:19" x14ac:dyDescent="0.25">
      <c r="A351" s="1">
        <v>2623</v>
      </c>
      <c r="B351" s="1" t="str">
        <f>"PIN1"</f>
        <v>PIN1</v>
      </c>
      <c r="C351" s="1" t="s">
        <v>183</v>
      </c>
      <c r="D351" s="1">
        <v>18.242999999999999</v>
      </c>
      <c r="E351" s="1">
        <v>74.2</v>
      </c>
      <c r="F351" s="1">
        <v>4</v>
      </c>
      <c r="G351" s="1">
        <v>1</v>
      </c>
      <c r="H351" s="1">
        <v>2</v>
      </c>
      <c r="I351" s="1">
        <v>8</v>
      </c>
      <c r="J351" s="1">
        <v>4</v>
      </c>
      <c r="K351" s="1">
        <v>6</v>
      </c>
      <c r="L351" s="2">
        <v>3.90842972147682</v>
      </c>
      <c r="M351" s="2">
        <v>0.95413474049443403</v>
      </c>
      <c r="N351" s="2">
        <v>1.94014000404211</v>
      </c>
      <c r="O351" s="3">
        <v>7.1028301410866499</v>
      </c>
      <c r="P351" s="3">
        <v>3.5366066045950801</v>
      </c>
      <c r="Q351" s="3">
        <v>5.4861714839894002</v>
      </c>
      <c r="R351" s="1">
        <v>2.3735223263922798</v>
      </c>
      <c r="S351" s="1">
        <v>4.6279424994280498E-2</v>
      </c>
    </row>
    <row r="352" spans="1:19" x14ac:dyDescent="0.25">
      <c r="A352" s="1">
        <v>1604</v>
      </c>
      <c r="B352" s="1" t="str">
        <f>"LCP1"</f>
        <v>LCP1</v>
      </c>
      <c r="C352" s="1" t="s">
        <v>35</v>
      </c>
      <c r="D352" s="1">
        <v>70.287999999999997</v>
      </c>
      <c r="E352" s="1">
        <v>71</v>
      </c>
      <c r="F352" s="1">
        <v>13</v>
      </c>
      <c r="G352" s="1">
        <v>31</v>
      </c>
      <c r="H352" s="1">
        <v>17</v>
      </c>
      <c r="I352" s="1">
        <v>21</v>
      </c>
      <c r="J352" s="1">
        <v>71</v>
      </c>
      <c r="K352" s="1">
        <v>66</v>
      </c>
      <c r="L352" s="2">
        <v>12.7023965947997</v>
      </c>
      <c r="M352" s="2">
        <v>29.5781769553275</v>
      </c>
      <c r="N352" s="2">
        <v>16.491190034357899</v>
      </c>
      <c r="O352" s="3">
        <v>18.644929120352501</v>
      </c>
      <c r="P352" s="3">
        <v>62.774767231562699</v>
      </c>
      <c r="Q352" s="3">
        <v>60.347886323883401</v>
      </c>
      <c r="R352" s="1">
        <v>2.3645722158493001</v>
      </c>
      <c r="S352" s="1">
        <v>1.66384135040702E-2</v>
      </c>
    </row>
    <row r="353" spans="1:19" x14ac:dyDescent="0.25">
      <c r="A353" s="1">
        <v>3108</v>
      </c>
      <c r="B353" s="1" t="str">
        <f>"HUWE1"</f>
        <v>HUWE1</v>
      </c>
      <c r="C353" s="1" t="s">
        <v>41</v>
      </c>
      <c r="D353" s="1">
        <v>480.19</v>
      </c>
      <c r="E353" s="1">
        <v>24.8</v>
      </c>
      <c r="F353" s="1">
        <v>18</v>
      </c>
      <c r="G353" s="1">
        <v>23</v>
      </c>
      <c r="H353" s="1">
        <v>16</v>
      </c>
      <c r="I353" s="1">
        <v>41</v>
      </c>
      <c r="J353" s="1">
        <v>41</v>
      </c>
      <c r="K353" s="1">
        <v>66</v>
      </c>
      <c r="L353" s="2">
        <v>17.5879337466457</v>
      </c>
      <c r="M353" s="2">
        <v>21.945099031371999</v>
      </c>
      <c r="N353" s="2">
        <v>15.521120032336899</v>
      </c>
      <c r="O353" s="3">
        <v>36.402004473069098</v>
      </c>
      <c r="P353" s="3">
        <v>36.2502176970996</v>
      </c>
      <c r="Q353" s="3">
        <v>60.347886323883401</v>
      </c>
      <c r="R353" s="1">
        <v>2.3589892948837399</v>
      </c>
      <c r="S353" s="1">
        <v>1.6083634950903401E-2</v>
      </c>
    </row>
    <row r="354" spans="1:19" x14ac:dyDescent="0.25">
      <c r="A354" s="1">
        <v>940</v>
      </c>
      <c r="B354" s="1" t="str">
        <f>"KPNA4"</f>
        <v>KPNA4</v>
      </c>
      <c r="C354" s="1" t="s">
        <v>139</v>
      </c>
      <c r="D354" s="1">
        <v>57.886000000000003</v>
      </c>
      <c r="E354" s="1">
        <v>33.4</v>
      </c>
      <c r="F354" s="1">
        <v>4</v>
      </c>
      <c r="G354" s="1">
        <v>3</v>
      </c>
      <c r="H354" s="1">
        <v>4</v>
      </c>
      <c r="I354" s="1">
        <v>9</v>
      </c>
      <c r="J354" s="1">
        <v>9</v>
      </c>
      <c r="K354" s="1">
        <v>10</v>
      </c>
      <c r="L354" s="2">
        <v>3.90842972147682</v>
      </c>
      <c r="M354" s="2">
        <v>2.8624042214832999</v>
      </c>
      <c r="N354" s="2">
        <v>3.8802800080842199</v>
      </c>
      <c r="O354" s="3">
        <v>7.9906839087224801</v>
      </c>
      <c r="P354" s="3">
        <v>7.9573648603389397</v>
      </c>
      <c r="Q354" s="3">
        <v>9.1436191399823397</v>
      </c>
      <c r="R354" s="1">
        <v>2.35785252676181</v>
      </c>
      <c r="S354" s="1">
        <v>2.22424876450945E-2</v>
      </c>
    </row>
    <row r="355" spans="1:19" x14ac:dyDescent="0.25">
      <c r="A355" s="1">
        <v>250</v>
      </c>
      <c r="B355" s="1" t="str">
        <f>"USP7"</f>
        <v>USP7</v>
      </c>
      <c r="C355" s="1" t="s">
        <v>94</v>
      </c>
      <c r="D355" s="1">
        <v>126.27</v>
      </c>
      <c r="E355" s="1">
        <v>38</v>
      </c>
      <c r="F355" s="1">
        <v>6</v>
      </c>
      <c r="G355" s="1">
        <v>4</v>
      </c>
      <c r="H355" s="1">
        <v>13</v>
      </c>
      <c r="I355" s="1">
        <v>17</v>
      </c>
      <c r="J355" s="1">
        <v>10</v>
      </c>
      <c r="K355" s="1">
        <v>31</v>
      </c>
      <c r="L355" s="2">
        <v>5.8626445822152302</v>
      </c>
      <c r="M355" s="2">
        <v>3.8165389619777401</v>
      </c>
      <c r="N355" s="2">
        <v>12.6109100262737</v>
      </c>
      <c r="O355" s="3">
        <v>15.0935140498091</v>
      </c>
      <c r="P355" s="3">
        <v>8.8415165114877095</v>
      </c>
      <c r="Q355" s="3">
        <v>28.345219333945199</v>
      </c>
      <c r="R355" s="1">
        <v>2.3455120539543599</v>
      </c>
      <c r="S355" s="1">
        <v>7.6747313897837502E-3</v>
      </c>
    </row>
    <row r="356" spans="1:19" x14ac:dyDescent="0.25">
      <c r="A356" s="1">
        <v>1515</v>
      </c>
      <c r="B356" s="1" t="str">
        <f>"HIST1H2AJ"</f>
        <v>HIST1H2AJ</v>
      </c>
      <c r="C356" s="1" t="s">
        <v>57</v>
      </c>
      <c r="D356" s="1">
        <v>13.936</v>
      </c>
      <c r="E356" s="1">
        <v>41.4</v>
      </c>
      <c r="F356" s="1">
        <v>7</v>
      </c>
      <c r="G356" s="1">
        <v>11</v>
      </c>
      <c r="H356" s="1">
        <v>12</v>
      </c>
      <c r="I356" s="1">
        <v>7</v>
      </c>
      <c r="J356" s="1">
        <v>33</v>
      </c>
      <c r="K356" s="1">
        <v>34</v>
      </c>
      <c r="L356" s="2">
        <v>6.83975201258444</v>
      </c>
      <c r="M356" s="2">
        <v>10.4954821454388</v>
      </c>
      <c r="N356" s="2">
        <v>11.6408400242527</v>
      </c>
      <c r="O356" s="3">
        <v>6.2149763734508197</v>
      </c>
      <c r="P356" s="3">
        <v>29.1770044879094</v>
      </c>
      <c r="Q356" s="3">
        <v>31.0883050759399</v>
      </c>
      <c r="R356" s="1">
        <v>2.2969548455334898</v>
      </c>
      <c r="S356" s="1">
        <v>3.7516722679773899E-2</v>
      </c>
    </row>
    <row r="357" spans="1:19" x14ac:dyDescent="0.25">
      <c r="A357" s="1">
        <v>3571</v>
      </c>
      <c r="B357" s="1" t="str">
        <f>"RUFY1"</f>
        <v>RUFY1</v>
      </c>
      <c r="C357" s="1" t="s">
        <v>86</v>
      </c>
      <c r="D357" s="1">
        <v>79.816999999999993</v>
      </c>
      <c r="E357" s="1">
        <v>45.3</v>
      </c>
      <c r="F357" s="1">
        <v>8</v>
      </c>
      <c r="G357" s="1">
        <v>12</v>
      </c>
      <c r="H357" s="1">
        <v>9</v>
      </c>
      <c r="I357" s="1">
        <v>28</v>
      </c>
      <c r="J357" s="1">
        <v>26</v>
      </c>
      <c r="K357" s="1">
        <v>18</v>
      </c>
      <c r="L357" s="2">
        <v>7.81685944295364</v>
      </c>
      <c r="M357" s="2">
        <v>11.449616885933199</v>
      </c>
      <c r="N357" s="2">
        <v>8.7306300181894994</v>
      </c>
      <c r="O357" s="3">
        <v>24.8599054938033</v>
      </c>
      <c r="P357" s="3">
        <v>22.987942929868002</v>
      </c>
      <c r="Q357" s="3">
        <v>16.458514451968199</v>
      </c>
      <c r="R357" s="1">
        <v>2.29513601998798</v>
      </c>
      <c r="S357" s="1">
        <v>8.3129657553143495E-3</v>
      </c>
    </row>
    <row r="358" spans="1:19" x14ac:dyDescent="0.25">
      <c r="A358" s="1">
        <v>3578</v>
      </c>
      <c r="B358" s="1" t="str">
        <f>"PSMD1"</f>
        <v>PSMD1</v>
      </c>
      <c r="C358" s="1" t="s">
        <v>64</v>
      </c>
      <c r="D358" s="1">
        <v>105.84</v>
      </c>
      <c r="E358" s="1">
        <v>50.9</v>
      </c>
      <c r="F358" s="1">
        <v>16</v>
      </c>
      <c r="G358" s="1">
        <v>23</v>
      </c>
      <c r="H358" s="1">
        <v>12</v>
      </c>
      <c r="I358" s="1">
        <v>58</v>
      </c>
      <c r="J358" s="1">
        <v>29</v>
      </c>
      <c r="K358" s="1">
        <v>43</v>
      </c>
      <c r="L358" s="2">
        <v>15.6337188859073</v>
      </c>
      <c r="M358" s="2">
        <v>21.945099031371999</v>
      </c>
      <c r="N358" s="2">
        <v>11.6408400242527</v>
      </c>
      <c r="O358" s="3">
        <v>51.4955185228782</v>
      </c>
      <c r="P358" s="3">
        <v>25.6403978833144</v>
      </c>
      <c r="Q358" s="3">
        <v>39.317562301923999</v>
      </c>
      <c r="R358" s="1">
        <v>2.27934518007112</v>
      </c>
      <c r="S358" s="1">
        <v>4.1249753509601299E-2</v>
      </c>
    </row>
    <row r="359" spans="1:19" x14ac:dyDescent="0.25">
      <c r="A359" s="1">
        <v>533</v>
      </c>
      <c r="B359" s="1" t="str">
        <f>"USP47"</f>
        <v>USP47</v>
      </c>
      <c r="C359" s="1" t="s">
        <v>54</v>
      </c>
      <c r="D359" s="1">
        <v>154.69999999999999</v>
      </c>
      <c r="E359" s="1">
        <v>33.9</v>
      </c>
      <c r="F359" s="1">
        <v>13</v>
      </c>
      <c r="G359" s="1">
        <v>12</v>
      </c>
      <c r="H359" s="1">
        <v>13</v>
      </c>
      <c r="I359" s="1">
        <v>32</v>
      </c>
      <c r="J359" s="1">
        <v>34</v>
      </c>
      <c r="K359" s="1">
        <v>27</v>
      </c>
      <c r="L359" s="2">
        <v>12.7023965947997</v>
      </c>
      <c r="M359" s="2">
        <v>11.449616885933199</v>
      </c>
      <c r="N359" s="2">
        <v>12.6109100262737</v>
      </c>
      <c r="O359" s="3">
        <v>28.4113205643466</v>
      </c>
      <c r="P359" s="3">
        <v>30.061156139058198</v>
      </c>
      <c r="Q359" s="3">
        <v>24.687771677952298</v>
      </c>
      <c r="R359" s="1">
        <v>2.2644670364295401</v>
      </c>
      <c r="S359" s="1">
        <v>4.1291026271449097E-3</v>
      </c>
    </row>
    <row r="360" spans="1:19" x14ac:dyDescent="0.25">
      <c r="A360" s="1">
        <v>2406</v>
      </c>
      <c r="B360" s="1" t="str">
        <f>"EEF1A1"</f>
        <v>EEF1A1</v>
      </c>
      <c r="C360" s="1" t="s">
        <v>23</v>
      </c>
      <c r="D360" s="1">
        <v>50.14</v>
      </c>
      <c r="E360" s="1">
        <v>66</v>
      </c>
      <c r="F360" s="1">
        <v>29</v>
      </c>
      <c r="G360" s="1">
        <v>44</v>
      </c>
      <c r="H360" s="1">
        <v>36</v>
      </c>
      <c r="I360" s="1">
        <v>78</v>
      </c>
      <c r="J360" s="1">
        <v>85</v>
      </c>
      <c r="K360" s="1">
        <v>103</v>
      </c>
      <c r="L360" s="2">
        <v>28.336115480707001</v>
      </c>
      <c r="M360" s="2">
        <v>41.981928581755099</v>
      </c>
      <c r="N360" s="2">
        <v>34.922520072757997</v>
      </c>
      <c r="O360" s="3">
        <v>69.252593875594897</v>
      </c>
      <c r="P360" s="3">
        <v>75.152890347645496</v>
      </c>
      <c r="Q360" s="3">
        <v>94.179277141818105</v>
      </c>
      <c r="R360" s="1">
        <v>2.2630948705718699</v>
      </c>
      <c r="S360" s="1">
        <v>2.2818244343439098E-3</v>
      </c>
    </row>
    <row r="361" spans="1:19" x14ac:dyDescent="0.25">
      <c r="A361" s="1">
        <v>2816</v>
      </c>
      <c r="B361" s="1" t="str">
        <f>"HAGH"</f>
        <v>HAGH</v>
      </c>
      <c r="C361" s="1" t="s">
        <v>93</v>
      </c>
      <c r="D361" s="1">
        <v>28.86</v>
      </c>
      <c r="E361" s="1">
        <v>70.8</v>
      </c>
      <c r="F361" s="1">
        <v>7</v>
      </c>
      <c r="G361" s="1">
        <v>9</v>
      </c>
      <c r="H361" s="1">
        <v>9</v>
      </c>
      <c r="I361" s="1">
        <v>20</v>
      </c>
      <c r="J361" s="1">
        <v>15</v>
      </c>
      <c r="K361" s="1">
        <v>26</v>
      </c>
      <c r="L361" s="2">
        <v>6.83975201258444</v>
      </c>
      <c r="M361" s="2">
        <v>8.5872126644499094</v>
      </c>
      <c r="N361" s="2">
        <v>8.7306300181894994</v>
      </c>
      <c r="O361" s="3">
        <v>17.757075352716601</v>
      </c>
      <c r="P361" s="3">
        <v>13.262274767231601</v>
      </c>
      <c r="Q361" s="3">
        <v>23.773409763954099</v>
      </c>
      <c r="R361" s="1">
        <v>2.2628692727016402</v>
      </c>
      <c r="S361" s="1">
        <v>1.1981304669666199E-2</v>
      </c>
    </row>
    <row r="362" spans="1:19" x14ac:dyDescent="0.25">
      <c r="A362" s="1">
        <v>3460</v>
      </c>
      <c r="B362" s="1" t="str">
        <f>"TUBGCP3"</f>
        <v>TUBGCP3</v>
      </c>
      <c r="C362" s="1" t="s">
        <v>195</v>
      </c>
      <c r="D362" s="1">
        <v>103.57</v>
      </c>
      <c r="E362" s="1">
        <v>25.4</v>
      </c>
      <c r="F362" s="1">
        <v>3</v>
      </c>
      <c r="G362" s="1">
        <v>4</v>
      </c>
      <c r="H362" s="1">
        <v>2</v>
      </c>
      <c r="I362" s="1">
        <v>9</v>
      </c>
      <c r="J362" s="1">
        <v>9</v>
      </c>
      <c r="K362" s="1">
        <v>4</v>
      </c>
      <c r="L362" s="2">
        <v>2.93132229110762</v>
      </c>
      <c r="M362" s="2">
        <v>3.8165389619777401</v>
      </c>
      <c r="N362" s="2">
        <v>1.94014000404211</v>
      </c>
      <c r="O362" s="3">
        <v>7.9906839087224801</v>
      </c>
      <c r="P362" s="3">
        <v>7.9573648603389397</v>
      </c>
      <c r="Q362" s="3">
        <v>3.6574476559929301</v>
      </c>
      <c r="R362" s="1">
        <v>2.2555082292352799</v>
      </c>
      <c r="S362" s="1">
        <v>4.2131313215332901E-2</v>
      </c>
    </row>
    <row r="363" spans="1:19" x14ac:dyDescent="0.25">
      <c r="A363" s="1">
        <v>557</v>
      </c>
      <c r="B363" s="1" t="str">
        <f>"XPO4"</f>
        <v>XPO4</v>
      </c>
      <c r="C363" s="1" t="s">
        <v>199</v>
      </c>
      <c r="D363" s="1">
        <v>130.13999999999999</v>
      </c>
      <c r="E363" s="1">
        <v>11.5</v>
      </c>
      <c r="F363" s="1">
        <v>5</v>
      </c>
      <c r="G363" s="1">
        <v>2</v>
      </c>
      <c r="H363" s="1">
        <v>2</v>
      </c>
      <c r="I363" s="1">
        <v>10</v>
      </c>
      <c r="J363" s="1">
        <v>5</v>
      </c>
      <c r="K363" s="1">
        <v>7</v>
      </c>
      <c r="L363" s="2">
        <v>4.8855371518460302</v>
      </c>
      <c r="M363" s="2">
        <v>1.9082694809888701</v>
      </c>
      <c r="N363" s="2">
        <v>1.94014000404211</v>
      </c>
      <c r="O363" s="3">
        <v>8.8785376763583201</v>
      </c>
      <c r="P363" s="3">
        <v>4.4207582557438503</v>
      </c>
      <c r="Q363" s="3">
        <v>6.4005333979876404</v>
      </c>
      <c r="R363" s="1">
        <v>2.2549872064163301</v>
      </c>
      <c r="S363" s="1">
        <v>3.9995614644161702E-2</v>
      </c>
    </row>
    <row r="364" spans="1:19" x14ac:dyDescent="0.25">
      <c r="A364" s="1">
        <v>1355</v>
      </c>
      <c r="B364" s="1" t="str">
        <f>"CAT"</f>
        <v>CAT</v>
      </c>
      <c r="C364" s="1" t="s">
        <v>12</v>
      </c>
      <c r="D364" s="1">
        <v>59.755000000000003</v>
      </c>
      <c r="E364" s="1">
        <v>66.599999999999994</v>
      </c>
      <c r="F364" s="1">
        <v>47</v>
      </c>
      <c r="G364" s="1">
        <v>73</v>
      </c>
      <c r="H364" s="1">
        <v>77</v>
      </c>
      <c r="I364" s="1">
        <v>168</v>
      </c>
      <c r="J364" s="1">
        <v>89</v>
      </c>
      <c r="K364" s="1">
        <v>286</v>
      </c>
      <c r="L364" s="2">
        <v>45.924049227352597</v>
      </c>
      <c r="M364" s="2">
        <v>69.6518360560937</v>
      </c>
      <c r="N364" s="2">
        <v>74.695390155621297</v>
      </c>
      <c r="O364" s="3">
        <v>149.15943296282001</v>
      </c>
      <c r="P364" s="3">
        <v>78.689496952240603</v>
      </c>
      <c r="Q364" s="3">
        <v>261.50750740349503</v>
      </c>
      <c r="R364" s="1">
        <v>2.2490386266851501</v>
      </c>
      <c r="S364" s="1">
        <v>4.67983480377335E-2</v>
      </c>
    </row>
    <row r="365" spans="1:19" x14ac:dyDescent="0.25">
      <c r="A365" s="1">
        <v>2087</v>
      </c>
      <c r="B365" s="1" t="str">
        <f>"GCLM"</f>
        <v>GCLM</v>
      </c>
      <c r="C365" s="1" t="s">
        <v>107</v>
      </c>
      <c r="D365" s="1">
        <v>30.727</v>
      </c>
      <c r="E365" s="1">
        <v>43.8</v>
      </c>
      <c r="F365" s="1">
        <v>11</v>
      </c>
      <c r="G365" s="1">
        <v>6</v>
      </c>
      <c r="H365" s="1">
        <v>7</v>
      </c>
      <c r="I365" s="1">
        <v>24</v>
      </c>
      <c r="J365" s="1">
        <v>11</v>
      </c>
      <c r="K365" s="1">
        <v>23</v>
      </c>
      <c r="L365" s="2">
        <v>10.7481817340613</v>
      </c>
      <c r="M365" s="2">
        <v>5.7248084429665997</v>
      </c>
      <c r="N365" s="2">
        <v>6.7904900141473901</v>
      </c>
      <c r="O365" s="3">
        <v>21.30849042326</v>
      </c>
      <c r="P365" s="3">
        <v>9.7256681626364792</v>
      </c>
      <c r="Q365" s="3">
        <v>21.030324021959402</v>
      </c>
      <c r="R365" s="1">
        <v>2.2347241393070298</v>
      </c>
      <c r="S365" s="1">
        <v>1.32070142155696E-2</v>
      </c>
    </row>
    <row r="366" spans="1:19" x14ac:dyDescent="0.25">
      <c r="A366" s="1">
        <v>3124</v>
      </c>
      <c r="B366" s="1" t="str">
        <f>"KTN1"</f>
        <v>KTN1</v>
      </c>
      <c r="C366" s="1" t="s">
        <v>87</v>
      </c>
      <c r="D366" s="1">
        <v>156.27000000000001</v>
      </c>
      <c r="E366" s="1">
        <v>35.4</v>
      </c>
      <c r="F366" s="1">
        <v>6</v>
      </c>
      <c r="G366" s="1">
        <v>9</v>
      </c>
      <c r="H366" s="1">
        <v>7</v>
      </c>
      <c r="I366" s="1">
        <v>18</v>
      </c>
      <c r="J366" s="1">
        <v>20</v>
      </c>
      <c r="K366" s="1">
        <v>15</v>
      </c>
      <c r="L366" s="2">
        <v>5.8626445822152302</v>
      </c>
      <c r="M366" s="2">
        <v>8.5872126644499094</v>
      </c>
      <c r="N366" s="2">
        <v>6.7904900141473901</v>
      </c>
      <c r="O366" s="3">
        <v>15.981367817444999</v>
      </c>
      <c r="P366" s="3">
        <v>17.683033022975401</v>
      </c>
      <c r="Q366" s="3">
        <v>13.7154287099735</v>
      </c>
      <c r="R366" s="1">
        <v>2.22961874179907</v>
      </c>
      <c r="S366" s="1">
        <v>9.9246521312385191E-3</v>
      </c>
    </row>
    <row r="367" spans="1:19" x14ac:dyDescent="0.25">
      <c r="A367" s="1">
        <v>837</v>
      </c>
      <c r="B367" s="1" t="str">
        <f>"TBCD"</f>
        <v>TBCD</v>
      </c>
      <c r="C367" s="1" t="s">
        <v>99</v>
      </c>
      <c r="D367" s="1">
        <v>132.6</v>
      </c>
      <c r="E367" s="1">
        <v>33.799999999999997</v>
      </c>
      <c r="F367" s="1">
        <v>12</v>
      </c>
      <c r="G367" s="1">
        <v>4</v>
      </c>
      <c r="H367" s="1">
        <v>11</v>
      </c>
      <c r="I367" s="1">
        <v>31</v>
      </c>
      <c r="J367" s="1">
        <v>11</v>
      </c>
      <c r="K367" s="1">
        <v>23</v>
      </c>
      <c r="L367" s="2">
        <v>11.7252891644305</v>
      </c>
      <c r="M367" s="2">
        <v>3.8165389619777401</v>
      </c>
      <c r="N367" s="2">
        <v>10.670770022231601</v>
      </c>
      <c r="O367" s="3">
        <v>27.5234667967108</v>
      </c>
      <c r="P367" s="3">
        <v>9.7256681626364792</v>
      </c>
      <c r="Q367" s="3">
        <v>21.030324021959402</v>
      </c>
      <c r="R367" s="1">
        <v>2.2245428490723498</v>
      </c>
      <c r="S367" s="1">
        <v>7.6121423192065697E-3</v>
      </c>
    </row>
    <row r="368" spans="1:19" x14ac:dyDescent="0.25">
      <c r="A368" s="1">
        <v>2929</v>
      </c>
      <c r="B368" s="1" t="str">
        <f>"UBR4"</f>
        <v>UBR4</v>
      </c>
      <c r="C368" s="1" t="s">
        <v>21</v>
      </c>
      <c r="D368" s="1">
        <v>571.85</v>
      </c>
      <c r="E368" s="1">
        <v>33</v>
      </c>
      <c r="F368" s="1">
        <v>55</v>
      </c>
      <c r="G368" s="1">
        <v>40</v>
      </c>
      <c r="H368" s="1">
        <v>35</v>
      </c>
      <c r="I368" s="1">
        <v>101</v>
      </c>
      <c r="J368" s="1">
        <v>72</v>
      </c>
      <c r="K368" s="1">
        <v>153</v>
      </c>
      <c r="L368" s="2">
        <v>53.740908670306297</v>
      </c>
      <c r="M368" s="2">
        <v>38.1653896197774</v>
      </c>
      <c r="N368" s="2">
        <v>33.952450070737001</v>
      </c>
      <c r="O368" s="3">
        <v>89.673230531219005</v>
      </c>
      <c r="P368" s="3">
        <v>63.658918882711497</v>
      </c>
      <c r="Q368" s="3">
        <v>139.89737284173</v>
      </c>
      <c r="R368" s="1">
        <v>2.20682870568552</v>
      </c>
      <c r="S368" s="1">
        <v>2.9133760991405699E-2</v>
      </c>
    </row>
    <row r="369" spans="1:19" x14ac:dyDescent="0.25">
      <c r="A369" s="1">
        <v>2793</v>
      </c>
      <c r="B369" s="1" t="str">
        <f>"ZYX"</f>
        <v>ZYX</v>
      </c>
      <c r="C369" s="1" t="s">
        <v>22</v>
      </c>
      <c r="D369" s="1">
        <v>61.277000000000001</v>
      </c>
      <c r="E369" s="1">
        <v>58.6</v>
      </c>
      <c r="F369" s="1">
        <v>32</v>
      </c>
      <c r="G369" s="1">
        <v>45</v>
      </c>
      <c r="H369" s="1">
        <v>32</v>
      </c>
      <c r="I369" s="1">
        <v>89</v>
      </c>
      <c r="J369" s="1">
        <v>81</v>
      </c>
      <c r="K369" s="1">
        <v>89</v>
      </c>
      <c r="L369" s="2">
        <v>31.267437771814599</v>
      </c>
      <c r="M369" s="2">
        <v>42.936063322249503</v>
      </c>
      <c r="N369" s="2">
        <v>31.042240064673798</v>
      </c>
      <c r="O369" s="3">
        <v>79.018985319589007</v>
      </c>
      <c r="P369" s="3">
        <v>71.616283743050403</v>
      </c>
      <c r="Q369" s="3">
        <v>81.378210345842803</v>
      </c>
      <c r="R369" s="1">
        <v>2.2014109424728701</v>
      </c>
      <c r="S369" s="1">
        <v>3.8216559036773801E-3</v>
      </c>
    </row>
    <row r="370" spans="1:19" x14ac:dyDescent="0.25">
      <c r="A370" s="1">
        <v>904</v>
      </c>
      <c r="B370" s="1" t="str">
        <f>"SNAP23"</f>
        <v>SNAP23</v>
      </c>
      <c r="C370" s="1" t="s">
        <v>67</v>
      </c>
      <c r="D370" s="1">
        <v>23.353999999999999</v>
      </c>
      <c r="E370" s="1">
        <v>86.3</v>
      </c>
      <c r="F370" s="1">
        <v>10</v>
      </c>
      <c r="G370" s="1">
        <v>9</v>
      </c>
      <c r="H370" s="1">
        <v>8</v>
      </c>
      <c r="I370" s="1">
        <v>18</v>
      </c>
      <c r="J370" s="1">
        <v>30</v>
      </c>
      <c r="K370" s="1">
        <v>16</v>
      </c>
      <c r="L370" s="2">
        <v>9.7710743036920498</v>
      </c>
      <c r="M370" s="2">
        <v>8.5872126644499094</v>
      </c>
      <c r="N370" s="2">
        <v>7.7605600161684496</v>
      </c>
      <c r="O370" s="3">
        <v>15.981367817444999</v>
      </c>
      <c r="P370" s="3">
        <v>26.524549534463102</v>
      </c>
      <c r="Q370" s="3">
        <v>14.629790623971701</v>
      </c>
      <c r="R370" s="1">
        <v>2.19317725574607</v>
      </c>
      <c r="S370" s="1">
        <v>1.5693676753734499E-2</v>
      </c>
    </row>
    <row r="371" spans="1:19" x14ac:dyDescent="0.25">
      <c r="A371" s="1">
        <v>2022</v>
      </c>
      <c r="B371" s="1" t="str">
        <f>"MTOR"</f>
        <v>MTOR</v>
      </c>
      <c r="C371" s="1" t="s">
        <v>167</v>
      </c>
      <c r="D371" s="1">
        <v>288.89</v>
      </c>
      <c r="E371" s="1">
        <v>13.8</v>
      </c>
      <c r="F371" s="1">
        <v>6</v>
      </c>
      <c r="G371" s="1">
        <v>8</v>
      </c>
      <c r="H371" s="1">
        <v>2</v>
      </c>
      <c r="I371" s="1">
        <v>16</v>
      </c>
      <c r="J371" s="1">
        <v>12</v>
      </c>
      <c r="K371" s="1">
        <v>10</v>
      </c>
      <c r="L371" s="2">
        <v>5.8626445822152302</v>
      </c>
      <c r="M371" s="2">
        <v>7.6330779239554696</v>
      </c>
      <c r="N371" s="2">
        <v>1.94014000404211</v>
      </c>
      <c r="O371" s="3">
        <v>14.2056602821733</v>
      </c>
      <c r="P371" s="3">
        <v>10.6098198137853</v>
      </c>
      <c r="Q371" s="3">
        <v>9.1436191399823397</v>
      </c>
      <c r="R371" s="1">
        <v>2.1916639107246301</v>
      </c>
      <c r="S371" s="1">
        <v>3.0065149043742499E-2</v>
      </c>
    </row>
    <row r="372" spans="1:19" x14ac:dyDescent="0.25">
      <c r="A372" s="1">
        <v>1274</v>
      </c>
      <c r="B372" s="1" t="str">
        <f>"CA2"</f>
        <v>CA2</v>
      </c>
      <c r="C372" s="1" t="s">
        <v>18</v>
      </c>
      <c r="D372" s="1">
        <v>29.245999999999999</v>
      </c>
      <c r="E372" s="1">
        <v>84.2</v>
      </c>
      <c r="F372" s="1">
        <v>42</v>
      </c>
      <c r="G372" s="1">
        <v>40</v>
      </c>
      <c r="H372" s="1">
        <v>50</v>
      </c>
      <c r="I372" s="1">
        <v>125</v>
      </c>
      <c r="J372" s="1">
        <v>55</v>
      </c>
      <c r="K372" s="1">
        <v>157</v>
      </c>
      <c r="L372" s="2">
        <v>41.038512075506603</v>
      </c>
      <c r="M372" s="2">
        <v>38.1653896197774</v>
      </c>
      <c r="N372" s="2">
        <v>48.503500101052801</v>
      </c>
      <c r="O372" s="3">
        <v>110.981720954479</v>
      </c>
      <c r="P372" s="3">
        <v>48.628340813182398</v>
      </c>
      <c r="Q372" s="3">
        <v>143.554820497723</v>
      </c>
      <c r="R372" s="1">
        <v>2.18286451694122</v>
      </c>
      <c r="S372" s="1">
        <v>2.35823379054339E-2</v>
      </c>
    </row>
    <row r="373" spans="1:19" x14ac:dyDescent="0.25">
      <c r="A373" s="1">
        <v>1891</v>
      </c>
      <c r="B373" s="1" t="str">
        <f>"ADSL"</f>
        <v>ADSL</v>
      </c>
      <c r="C373" s="1" t="s">
        <v>91</v>
      </c>
      <c r="D373" s="1">
        <v>54.889000000000003</v>
      </c>
      <c r="E373" s="1">
        <v>41.1</v>
      </c>
      <c r="F373" s="1">
        <v>8</v>
      </c>
      <c r="G373" s="1">
        <v>5</v>
      </c>
      <c r="H373" s="1">
        <v>10</v>
      </c>
      <c r="I373" s="1">
        <v>16</v>
      </c>
      <c r="J373" s="1">
        <v>10</v>
      </c>
      <c r="K373" s="1">
        <v>28</v>
      </c>
      <c r="L373" s="2">
        <v>7.81685944295364</v>
      </c>
      <c r="M373" s="2">
        <v>4.7706737024721697</v>
      </c>
      <c r="N373" s="2">
        <v>9.7007000202105598</v>
      </c>
      <c r="O373" s="3">
        <v>14.2056602821733</v>
      </c>
      <c r="P373" s="3">
        <v>8.8415165114877095</v>
      </c>
      <c r="Q373" s="3">
        <v>25.602133591950501</v>
      </c>
      <c r="R373" s="1">
        <v>2.1806887821828398</v>
      </c>
      <c r="S373" s="1">
        <v>1.49490685666078E-2</v>
      </c>
    </row>
    <row r="374" spans="1:19" x14ac:dyDescent="0.25">
      <c r="A374" s="1">
        <v>2239</v>
      </c>
      <c r="B374" s="1" t="str">
        <f>"CSE1L"</f>
        <v>CSE1L</v>
      </c>
      <c r="C374" s="1" t="s">
        <v>45</v>
      </c>
      <c r="D374" s="1">
        <v>107.78</v>
      </c>
      <c r="E374" s="1">
        <v>42.6</v>
      </c>
      <c r="F374" s="1">
        <v>16</v>
      </c>
      <c r="G374" s="1">
        <v>10</v>
      </c>
      <c r="H374" s="1">
        <v>14</v>
      </c>
      <c r="I374" s="1">
        <v>38</v>
      </c>
      <c r="J374" s="1">
        <v>27</v>
      </c>
      <c r="K374" s="1">
        <v>28</v>
      </c>
      <c r="L374" s="2">
        <v>15.6337188859073</v>
      </c>
      <c r="M374" s="2">
        <v>9.5413474049443394</v>
      </c>
      <c r="N374" s="2">
        <v>13.5809800282948</v>
      </c>
      <c r="O374" s="3">
        <v>33.738443170161602</v>
      </c>
      <c r="P374" s="3">
        <v>23.8720945810168</v>
      </c>
      <c r="Q374" s="3">
        <v>25.602133591950501</v>
      </c>
      <c r="R374" s="1">
        <v>2.14899862720354</v>
      </c>
      <c r="S374" s="1">
        <v>4.65583159287071E-3</v>
      </c>
    </row>
    <row r="375" spans="1:19" x14ac:dyDescent="0.25">
      <c r="A375" s="1">
        <v>985</v>
      </c>
      <c r="B375" s="1" t="str">
        <f>"FYB"</f>
        <v>FYB</v>
      </c>
      <c r="C375" s="1" t="s">
        <v>38</v>
      </c>
      <c r="D375" s="1">
        <v>90.605000000000004</v>
      </c>
      <c r="E375" s="1">
        <v>44</v>
      </c>
      <c r="F375" s="1">
        <v>19</v>
      </c>
      <c r="G375" s="1">
        <v>24</v>
      </c>
      <c r="H375" s="1">
        <v>14</v>
      </c>
      <c r="I375" s="1">
        <v>42</v>
      </c>
      <c r="J375" s="1">
        <v>53</v>
      </c>
      <c r="K375" s="1">
        <v>37</v>
      </c>
      <c r="L375" s="2">
        <v>18.565041177014901</v>
      </c>
      <c r="M375" s="2">
        <v>22.899233771866399</v>
      </c>
      <c r="N375" s="2">
        <v>13.5809800282948</v>
      </c>
      <c r="O375" s="3">
        <v>37.289858240704902</v>
      </c>
      <c r="P375" s="3">
        <v>46.860037510884901</v>
      </c>
      <c r="Q375" s="3">
        <v>33.831390817934597</v>
      </c>
      <c r="R375" s="1">
        <v>2.1422906242073498</v>
      </c>
      <c r="S375" s="1">
        <v>2.6280290035559E-3</v>
      </c>
    </row>
    <row r="376" spans="1:19" x14ac:dyDescent="0.25">
      <c r="A376" s="1">
        <v>3397</v>
      </c>
      <c r="B376" s="1" t="str">
        <f>"INPP5D"</f>
        <v>INPP5D</v>
      </c>
      <c r="C376" s="1" t="s">
        <v>83</v>
      </c>
      <c r="D376" s="1">
        <v>133.19</v>
      </c>
      <c r="E376" s="1">
        <v>37.6</v>
      </c>
      <c r="F376" s="1">
        <v>12</v>
      </c>
      <c r="G376" s="1">
        <v>6</v>
      </c>
      <c r="H376" s="1">
        <v>11</v>
      </c>
      <c r="I376" s="1">
        <v>21</v>
      </c>
      <c r="J376" s="1">
        <v>19</v>
      </c>
      <c r="K376" s="1">
        <v>26</v>
      </c>
      <c r="L376" s="2">
        <v>11.7252891644305</v>
      </c>
      <c r="M376" s="2">
        <v>5.7248084429665997</v>
      </c>
      <c r="N376" s="2">
        <v>10.670770022231601</v>
      </c>
      <c r="O376" s="3">
        <v>18.644929120352501</v>
      </c>
      <c r="P376" s="3">
        <v>16.798881371826599</v>
      </c>
      <c r="Q376" s="3">
        <v>23.773409763954099</v>
      </c>
      <c r="R376" s="1">
        <v>2.1086620314455802</v>
      </c>
      <c r="S376" s="1">
        <v>1.14373874994725E-2</v>
      </c>
    </row>
    <row r="377" spans="1:19" x14ac:dyDescent="0.25">
      <c r="A377" s="1">
        <v>467</v>
      </c>
      <c r="B377" s="1" t="str">
        <f>"NACA"</f>
        <v>NACA</v>
      </c>
      <c r="C377" s="1" t="s">
        <v>170</v>
      </c>
      <c r="D377" s="1">
        <v>15.016</v>
      </c>
      <c r="E377" s="1">
        <v>41.9</v>
      </c>
      <c r="F377" s="1">
        <v>4</v>
      </c>
      <c r="G377" s="1">
        <v>3</v>
      </c>
      <c r="H377" s="1">
        <v>4</v>
      </c>
      <c r="I377" s="1">
        <v>7</v>
      </c>
      <c r="J377" s="1">
        <v>9</v>
      </c>
      <c r="K377" s="1">
        <v>9</v>
      </c>
      <c r="L377" s="2">
        <v>3.90842972147682</v>
      </c>
      <c r="M377" s="2">
        <v>2.8624042214832999</v>
      </c>
      <c r="N377" s="2">
        <v>3.8802800080842199</v>
      </c>
      <c r="O377" s="3">
        <v>6.2149763734508197</v>
      </c>
      <c r="P377" s="3">
        <v>7.9573648603389397</v>
      </c>
      <c r="Q377" s="3">
        <v>8.2292572259840995</v>
      </c>
      <c r="R377" s="1">
        <v>2.1064366836328099</v>
      </c>
      <c r="S377" s="1">
        <v>4.2203517681472E-2</v>
      </c>
    </row>
    <row r="378" spans="1:19" x14ac:dyDescent="0.25">
      <c r="A378" s="1">
        <v>956</v>
      </c>
      <c r="B378" s="1" t="str">
        <f>"PRMT5"</f>
        <v>PRMT5</v>
      </c>
      <c r="C378" s="1" t="s">
        <v>173</v>
      </c>
      <c r="D378" s="1">
        <v>72.683000000000007</v>
      </c>
      <c r="E378" s="1">
        <v>35.799999999999997</v>
      </c>
      <c r="F378" s="1">
        <v>6</v>
      </c>
      <c r="G378" s="1">
        <v>6</v>
      </c>
      <c r="H378" s="1">
        <v>3</v>
      </c>
      <c r="I378" s="1">
        <v>16</v>
      </c>
      <c r="J378" s="1">
        <v>9</v>
      </c>
      <c r="K378" s="1">
        <v>9</v>
      </c>
      <c r="L378" s="2">
        <v>5.8626445822152302</v>
      </c>
      <c r="M378" s="2">
        <v>5.7248084429665997</v>
      </c>
      <c r="N378" s="2">
        <v>2.9102100060631702</v>
      </c>
      <c r="O378" s="3">
        <v>14.2056602821733</v>
      </c>
      <c r="P378" s="3">
        <v>7.9573648603389397</v>
      </c>
      <c r="Q378" s="3">
        <v>8.2292572259840995</v>
      </c>
      <c r="R378" s="1">
        <v>2.0907740030719002</v>
      </c>
      <c r="S378" s="1">
        <v>3.21638353917887E-2</v>
      </c>
    </row>
    <row r="379" spans="1:19" x14ac:dyDescent="0.25">
      <c r="A379" s="1">
        <v>3708</v>
      </c>
      <c r="B379" s="1" t="str">
        <f>"UBE2O"</f>
        <v>UBE2O</v>
      </c>
      <c r="C379" s="1" t="s">
        <v>24</v>
      </c>
      <c r="D379" s="1">
        <v>141.29</v>
      </c>
      <c r="E379" s="1">
        <v>40.9</v>
      </c>
      <c r="F379" s="1">
        <v>45</v>
      </c>
      <c r="G379" s="1">
        <v>35</v>
      </c>
      <c r="H379" s="1">
        <v>44</v>
      </c>
      <c r="I379" s="1">
        <v>90</v>
      </c>
      <c r="J379" s="1">
        <v>77</v>
      </c>
      <c r="K379" s="1">
        <v>111</v>
      </c>
      <c r="L379" s="2">
        <v>43.969834366614201</v>
      </c>
      <c r="M379" s="2">
        <v>33.394715917305199</v>
      </c>
      <c r="N379" s="2">
        <v>42.683080088926502</v>
      </c>
      <c r="O379" s="3">
        <v>79.906839087224895</v>
      </c>
      <c r="P379" s="3">
        <v>68.079677138455395</v>
      </c>
      <c r="Q379" s="3">
        <v>101.494172453804</v>
      </c>
      <c r="R379" s="1">
        <v>2.0775247014439602</v>
      </c>
      <c r="S379" s="1">
        <v>1.4131133105252101E-3</v>
      </c>
    </row>
    <row r="380" spans="1:19" x14ac:dyDescent="0.25">
      <c r="A380" s="1">
        <v>2595</v>
      </c>
      <c r="B380" s="1" t="str">
        <f>"PSMD2"</f>
        <v>PSMD2</v>
      </c>
      <c r="C380" s="1" t="s">
        <v>34</v>
      </c>
      <c r="D380" s="1">
        <v>100.2</v>
      </c>
      <c r="E380" s="1">
        <v>54.4</v>
      </c>
      <c r="F380" s="1">
        <v>31</v>
      </c>
      <c r="G380" s="1">
        <v>11</v>
      </c>
      <c r="H380" s="1">
        <v>27</v>
      </c>
      <c r="I380" s="1">
        <v>63</v>
      </c>
      <c r="J380" s="1">
        <v>38</v>
      </c>
      <c r="K380" s="1">
        <v>54</v>
      </c>
      <c r="L380" s="2">
        <v>30.290330341445401</v>
      </c>
      <c r="M380" s="2">
        <v>10.4954821454388</v>
      </c>
      <c r="N380" s="2">
        <v>26.1918900545685</v>
      </c>
      <c r="O380" s="3">
        <v>55.934787361057403</v>
      </c>
      <c r="P380" s="3">
        <v>33.597762743653298</v>
      </c>
      <c r="Q380" s="3">
        <v>49.375543355904597</v>
      </c>
      <c r="R380" s="1">
        <v>2.0774471940621302</v>
      </c>
      <c r="S380" s="1">
        <v>4.7438591792818901E-3</v>
      </c>
    </row>
    <row r="381" spans="1:19" x14ac:dyDescent="0.25">
      <c r="A381" s="1">
        <v>2102</v>
      </c>
      <c r="B381" s="1" t="str">
        <f>"ALDH9A1"</f>
        <v>ALDH9A1</v>
      </c>
      <c r="C381" s="1" t="s">
        <v>89</v>
      </c>
      <c r="D381" s="1">
        <v>53.801000000000002</v>
      </c>
      <c r="E381" s="1">
        <v>43.9</v>
      </c>
      <c r="F381" s="1">
        <v>11</v>
      </c>
      <c r="G381" s="1">
        <v>7</v>
      </c>
      <c r="H381" s="1">
        <v>8</v>
      </c>
      <c r="I381" s="1">
        <v>18</v>
      </c>
      <c r="J381" s="1">
        <v>14</v>
      </c>
      <c r="K381" s="1">
        <v>26</v>
      </c>
      <c r="L381" s="2">
        <v>10.7481817340613</v>
      </c>
      <c r="M381" s="2">
        <v>6.6789431834610404</v>
      </c>
      <c r="N381" s="2">
        <v>7.7605600161684496</v>
      </c>
      <c r="O381" s="3">
        <v>15.981367817444999</v>
      </c>
      <c r="P381" s="3">
        <v>12.378123116082801</v>
      </c>
      <c r="Q381" s="3">
        <v>23.773409763954099</v>
      </c>
      <c r="R381" s="1">
        <v>2.0674828943771102</v>
      </c>
      <c r="S381" s="1">
        <v>2.3311262096967399E-2</v>
      </c>
    </row>
    <row r="382" spans="1:19" x14ac:dyDescent="0.25">
      <c r="A382" s="1">
        <v>1022</v>
      </c>
      <c r="B382" s="1" t="str">
        <f>"ARHGAP6"</f>
        <v>ARHGAP6</v>
      </c>
      <c r="C382" s="1" t="s">
        <v>43</v>
      </c>
      <c r="D382" s="1">
        <v>84.843000000000004</v>
      </c>
      <c r="E382" s="1">
        <v>36.299999999999997</v>
      </c>
      <c r="F382" s="1">
        <v>14</v>
      </c>
      <c r="G382" s="1">
        <v>24</v>
      </c>
      <c r="H382" s="1">
        <v>13</v>
      </c>
      <c r="I382" s="1">
        <v>39</v>
      </c>
      <c r="J382" s="1">
        <v>38</v>
      </c>
      <c r="K382" s="1">
        <v>36</v>
      </c>
      <c r="L382" s="2">
        <v>13.6795040251689</v>
      </c>
      <c r="M382" s="2">
        <v>22.899233771866399</v>
      </c>
      <c r="N382" s="2">
        <v>12.6109100262737</v>
      </c>
      <c r="O382" s="3">
        <v>34.626296937797399</v>
      </c>
      <c r="P382" s="3">
        <v>33.597762743653298</v>
      </c>
      <c r="Q382" s="3">
        <v>32.917028903936398</v>
      </c>
      <c r="R382" s="1">
        <v>2.0507104456935901</v>
      </c>
      <c r="S382" s="1">
        <v>1.1139976389302E-2</v>
      </c>
    </row>
    <row r="383" spans="1:19" x14ac:dyDescent="0.25">
      <c r="A383" s="1">
        <v>2549</v>
      </c>
      <c r="B383" s="1" t="str">
        <f>"NEXN"</f>
        <v>NEXN</v>
      </c>
      <c r="C383" s="1" t="s">
        <v>74</v>
      </c>
      <c r="D383" s="1">
        <v>72.730999999999995</v>
      </c>
      <c r="E383" s="1">
        <v>40.799999999999997</v>
      </c>
      <c r="F383" s="1">
        <v>12</v>
      </c>
      <c r="G383" s="1">
        <v>10</v>
      </c>
      <c r="H383" s="1">
        <v>8</v>
      </c>
      <c r="I383" s="1">
        <v>23</v>
      </c>
      <c r="J383" s="1">
        <v>27</v>
      </c>
      <c r="K383" s="1">
        <v>16</v>
      </c>
      <c r="L383" s="2">
        <v>11.7252891644305</v>
      </c>
      <c r="M383" s="2">
        <v>9.5413474049443394</v>
      </c>
      <c r="N383" s="2">
        <v>7.7605600161684496</v>
      </c>
      <c r="O383" s="3">
        <v>20.420636655624101</v>
      </c>
      <c r="P383" s="3">
        <v>23.8720945810168</v>
      </c>
      <c r="Q383" s="3">
        <v>14.629790623971701</v>
      </c>
      <c r="R383" s="1">
        <v>2.0328062963589502</v>
      </c>
      <c r="S383" s="1">
        <v>1.14086130802077E-2</v>
      </c>
    </row>
    <row r="384" spans="1:19" x14ac:dyDescent="0.25">
      <c r="A384" s="1">
        <v>2030</v>
      </c>
      <c r="B384" s="1" t="str">
        <f>"WAS"</f>
        <v>WAS</v>
      </c>
      <c r="C384" s="1" t="s">
        <v>112</v>
      </c>
      <c r="D384" s="1">
        <v>52.911999999999999</v>
      </c>
      <c r="E384" s="1">
        <v>56.4</v>
      </c>
      <c r="F384" s="1">
        <v>9</v>
      </c>
      <c r="G384" s="1">
        <v>6</v>
      </c>
      <c r="H384" s="1">
        <v>6</v>
      </c>
      <c r="I384" s="1">
        <v>13</v>
      </c>
      <c r="J384" s="1">
        <v>22</v>
      </c>
      <c r="K384" s="1">
        <v>11</v>
      </c>
      <c r="L384" s="2">
        <v>8.7939668733228498</v>
      </c>
      <c r="M384" s="2">
        <v>5.7248084429665997</v>
      </c>
      <c r="N384" s="2">
        <v>5.8204200121263296</v>
      </c>
      <c r="O384" s="3">
        <v>11.5420989792658</v>
      </c>
      <c r="P384" s="3">
        <v>19.451336325273001</v>
      </c>
      <c r="Q384" s="3">
        <v>10.057981053980599</v>
      </c>
      <c r="R384" s="1">
        <v>2.0255708394196401</v>
      </c>
      <c r="S384" s="1">
        <v>4.7373685369273097E-2</v>
      </c>
    </row>
    <row r="385" spans="1:19" x14ac:dyDescent="0.25">
      <c r="A385" s="1">
        <v>1966</v>
      </c>
      <c r="B385" s="1" t="str">
        <f>"PSMC2"</f>
        <v>PSMC2</v>
      </c>
      <c r="C385" s="1" t="s">
        <v>75</v>
      </c>
      <c r="D385" s="1">
        <v>48.633000000000003</v>
      </c>
      <c r="E385" s="1">
        <v>70.400000000000006</v>
      </c>
      <c r="F385" s="1">
        <v>8</v>
      </c>
      <c r="G385" s="1">
        <v>10</v>
      </c>
      <c r="H385" s="1">
        <v>10</v>
      </c>
      <c r="I385" s="1">
        <v>17</v>
      </c>
      <c r="J385" s="1">
        <v>15</v>
      </c>
      <c r="K385" s="1">
        <v>29</v>
      </c>
      <c r="L385" s="2">
        <v>7.81685944295364</v>
      </c>
      <c r="M385" s="2">
        <v>9.5413474049443394</v>
      </c>
      <c r="N385" s="2">
        <v>9.7007000202105598</v>
      </c>
      <c r="O385" s="3">
        <v>15.0935140498091</v>
      </c>
      <c r="P385" s="3">
        <v>13.262274767231601</v>
      </c>
      <c r="Q385" s="3">
        <v>26.5164955059488</v>
      </c>
      <c r="R385" s="1">
        <v>2.0227855672345698</v>
      </c>
      <c r="S385" s="1">
        <v>2.2384795759791101E-2</v>
      </c>
    </row>
    <row r="386" spans="1:19" x14ac:dyDescent="0.25">
      <c r="A386" s="1">
        <v>2116</v>
      </c>
      <c r="B386" s="1" t="str">
        <f>"CARS"</f>
        <v>CARS</v>
      </c>
      <c r="C386" s="1" t="s">
        <v>77</v>
      </c>
      <c r="D386" s="1">
        <v>94.637</v>
      </c>
      <c r="E386" s="1">
        <v>43.3</v>
      </c>
      <c r="F386" s="1">
        <v>12</v>
      </c>
      <c r="G386" s="1">
        <v>10</v>
      </c>
      <c r="H386" s="1">
        <v>9</v>
      </c>
      <c r="I386" s="1">
        <v>33</v>
      </c>
      <c r="J386" s="1">
        <v>22</v>
      </c>
      <c r="K386" s="1">
        <v>13</v>
      </c>
      <c r="L386" s="2">
        <v>11.7252891644305</v>
      </c>
      <c r="M386" s="2">
        <v>9.5413474049443394</v>
      </c>
      <c r="N386" s="2">
        <v>8.7306300181894994</v>
      </c>
      <c r="O386" s="3">
        <v>29.2991743319824</v>
      </c>
      <c r="P386" s="3">
        <v>19.451336325273001</v>
      </c>
      <c r="Q386" s="3">
        <v>11.886704881977</v>
      </c>
      <c r="R386" s="1">
        <v>2.0222986819536199</v>
      </c>
      <c r="S386" s="1">
        <v>1.7623750723377098E-2</v>
      </c>
    </row>
    <row r="387" spans="1:19" x14ac:dyDescent="0.25">
      <c r="A387" s="1">
        <v>492</v>
      </c>
      <c r="B387" s="1" t="str">
        <f>"XPO7"</f>
        <v>XPO7</v>
      </c>
      <c r="C387" s="1" t="s">
        <v>28</v>
      </c>
      <c r="D387" s="1">
        <v>123.91</v>
      </c>
      <c r="E387" s="1">
        <v>52.6</v>
      </c>
      <c r="F387" s="1">
        <v>35</v>
      </c>
      <c r="G387" s="1">
        <v>34</v>
      </c>
      <c r="H387" s="1">
        <v>33</v>
      </c>
      <c r="I387" s="1">
        <v>83</v>
      </c>
      <c r="J387" s="1">
        <v>45</v>
      </c>
      <c r="K387" s="1">
        <v>107</v>
      </c>
      <c r="L387" s="2">
        <v>34.198760062922197</v>
      </c>
      <c r="M387" s="2">
        <v>32.440581176810802</v>
      </c>
      <c r="N387" s="2">
        <v>32.012310066694802</v>
      </c>
      <c r="O387" s="3">
        <v>73.691862713774</v>
      </c>
      <c r="P387" s="3">
        <v>39.786824301694701</v>
      </c>
      <c r="Q387" s="3">
        <v>97.836724797811002</v>
      </c>
      <c r="R387" s="1">
        <v>2.0183553401655399</v>
      </c>
      <c r="S387" s="1">
        <v>3.1752836262631999E-2</v>
      </c>
    </row>
    <row r="388" spans="1:19" x14ac:dyDescent="0.25">
      <c r="A388" s="1">
        <v>2417</v>
      </c>
      <c r="B388" s="1" t="str">
        <f>"HBA1"</f>
        <v>HBA1</v>
      </c>
      <c r="C388" s="1" t="s">
        <v>7</v>
      </c>
      <c r="D388" s="1">
        <v>15.257</v>
      </c>
      <c r="E388" s="1">
        <v>100</v>
      </c>
      <c r="F388" s="1">
        <v>483</v>
      </c>
      <c r="G388" s="1">
        <v>414</v>
      </c>
      <c r="H388" s="1">
        <v>648</v>
      </c>
      <c r="I388" s="1">
        <v>882</v>
      </c>
      <c r="J388" s="1">
        <v>809</v>
      </c>
      <c r="K388" s="1">
        <v>1843</v>
      </c>
      <c r="L388" s="2">
        <v>471.94288886832601</v>
      </c>
      <c r="M388" s="2">
        <v>395.01178256469598</v>
      </c>
      <c r="N388" s="2">
        <v>628.60536130964397</v>
      </c>
      <c r="O388" s="3">
        <v>783.08702305480301</v>
      </c>
      <c r="P388" s="3">
        <v>715.27868577935601</v>
      </c>
      <c r="Q388" s="3">
        <v>1685.16900749874</v>
      </c>
      <c r="R388" s="1">
        <v>1.9975597264888501</v>
      </c>
      <c r="S388" s="1">
        <v>5.8888410312672801E-3</v>
      </c>
    </row>
    <row r="389" spans="1:19" x14ac:dyDescent="0.25">
      <c r="A389" s="1">
        <v>981</v>
      </c>
      <c r="B389" s="1" t="str">
        <f>"PFAS"</f>
        <v>PFAS</v>
      </c>
      <c r="C389" s="1" t="s">
        <v>47</v>
      </c>
      <c r="D389" s="1">
        <v>144.72999999999999</v>
      </c>
      <c r="E389" s="1">
        <v>47.1</v>
      </c>
      <c r="F389" s="1">
        <v>17</v>
      </c>
      <c r="G389" s="1">
        <v>15</v>
      </c>
      <c r="H389" s="1">
        <v>22</v>
      </c>
      <c r="I389" s="1">
        <v>40</v>
      </c>
      <c r="J389" s="1">
        <v>25</v>
      </c>
      <c r="K389" s="1">
        <v>51</v>
      </c>
      <c r="L389" s="2">
        <v>16.610826316276501</v>
      </c>
      <c r="M389" s="2">
        <v>14.3120211074165</v>
      </c>
      <c r="N389" s="2">
        <v>21.341540044463201</v>
      </c>
      <c r="O389" s="3">
        <v>35.514150705433302</v>
      </c>
      <c r="P389" s="3">
        <v>22.103791278719299</v>
      </c>
      <c r="Q389" s="3">
        <v>46.632457613909899</v>
      </c>
      <c r="R389" s="1">
        <v>1.9921139804860499</v>
      </c>
      <c r="S389" s="1">
        <v>6.14225968241077E-3</v>
      </c>
    </row>
    <row r="390" spans="1:19" x14ac:dyDescent="0.25">
      <c r="A390" s="1">
        <v>1632</v>
      </c>
      <c r="B390" s="1" t="str">
        <f>"GSPT1"</f>
        <v>GSPT1</v>
      </c>
      <c r="C390" s="1" t="s">
        <v>39</v>
      </c>
      <c r="D390" s="1">
        <v>68.599999999999994</v>
      </c>
      <c r="E390" s="1">
        <v>42.1</v>
      </c>
      <c r="F390" s="1">
        <v>15</v>
      </c>
      <c r="G390" s="1">
        <v>20</v>
      </c>
      <c r="H390" s="1">
        <v>13</v>
      </c>
      <c r="I390" s="1">
        <v>29</v>
      </c>
      <c r="J390" s="1">
        <v>35</v>
      </c>
      <c r="K390" s="1">
        <v>39</v>
      </c>
      <c r="L390" s="2">
        <v>14.6566114555381</v>
      </c>
      <c r="M390" s="2">
        <v>19.0826948098887</v>
      </c>
      <c r="N390" s="2">
        <v>12.6109100262737</v>
      </c>
      <c r="O390" s="3">
        <v>25.7477592614391</v>
      </c>
      <c r="P390" s="3">
        <v>30.945307790207</v>
      </c>
      <c r="Q390" s="3">
        <v>35.660114645931102</v>
      </c>
      <c r="R390" s="1">
        <v>1.9888132233394999</v>
      </c>
      <c r="S390" s="1">
        <v>1.0985707239353401E-2</v>
      </c>
    </row>
    <row r="391" spans="1:19" x14ac:dyDescent="0.25">
      <c r="A391" s="1">
        <v>1568</v>
      </c>
      <c r="B391" s="1" t="str">
        <f>"MTHFD1"</f>
        <v>MTHFD1</v>
      </c>
      <c r="C391" s="1" t="s">
        <v>30</v>
      </c>
      <c r="D391" s="1">
        <v>101.56</v>
      </c>
      <c r="E391" s="1">
        <v>59</v>
      </c>
      <c r="F391" s="1">
        <v>27</v>
      </c>
      <c r="G391" s="1">
        <v>25</v>
      </c>
      <c r="H391" s="1">
        <v>33</v>
      </c>
      <c r="I391" s="1">
        <v>67</v>
      </c>
      <c r="J391" s="1">
        <v>46</v>
      </c>
      <c r="K391" s="1">
        <v>68</v>
      </c>
      <c r="L391" s="2">
        <v>26.381900619968501</v>
      </c>
      <c r="M391" s="2">
        <v>23.853368512360799</v>
      </c>
      <c r="N391" s="2">
        <v>32.012310066694802</v>
      </c>
      <c r="O391" s="3">
        <v>59.486202431600702</v>
      </c>
      <c r="P391" s="3">
        <v>40.670975952843499</v>
      </c>
      <c r="Q391" s="3">
        <v>62.176610151879899</v>
      </c>
      <c r="R391" s="1">
        <v>1.9723745881554</v>
      </c>
      <c r="S391" s="1">
        <v>2.74650338831461E-3</v>
      </c>
    </row>
    <row r="392" spans="1:19" x14ac:dyDescent="0.25">
      <c r="A392" s="1">
        <v>3367</v>
      </c>
      <c r="B392" s="1" t="str">
        <f>"DDX1"</f>
        <v>DDX1</v>
      </c>
      <c r="C392" s="1" t="s">
        <v>85</v>
      </c>
      <c r="D392" s="1">
        <v>82.430999999999997</v>
      </c>
      <c r="E392" s="1">
        <v>47.2</v>
      </c>
      <c r="F392" s="1">
        <v>10</v>
      </c>
      <c r="G392" s="1">
        <v>15</v>
      </c>
      <c r="H392" s="1">
        <v>6</v>
      </c>
      <c r="I392" s="1">
        <v>26</v>
      </c>
      <c r="J392" s="1">
        <v>26</v>
      </c>
      <c r="K392" s="1">
        <v>14</v>
      </c>
      <c r="L392" s="2">
        <v>9.7710743036920498</v>
      </c>
      <c r="M392" s="2">
        <v>14.3120211074165</v>
      </c>
      <c r="N392" s="2">
        <v>5.8204200121263296</v>
      </c>
      <c r="O392" s="3">
        <v>23.0841979585316</v>
      </c>
      <c r="P392" s="3">
        <v>22.987942929868002</v>
      </c>
      <c r="Q392" s="3">
        <v>12.8010667959753</v>
      </c>
      <c r="R392" s="1">
        <v>1.9655202137223999</v>
      </c>
      <c r="S392" s="1">
        <v>1.27875720445229E-2</v>
      </c>
    </row>
    <row r="393" spans="1:19" x14ac:dyDescent="0.25">
      <c r="A393" s="1">
        <v>2968</v>
      </c>
      <c r="B393" s="1" t="str">
        <f>"FAM160B1"</f>
        <v>FAM160B1</v>
      </c>
      <c r="C393" s="1" t="s">
        <v>128</v>
      </c>
      <c r="D393" s="1">
        <v>86.557000000000002</v>
      </c>
      <c r="E393" s="1">
        <v>32.5</v>
      </c>
      <c r="F393" s="1">
        <v>4</v>
      </c>
      <c r="G393" s="1">
        <v>5</v>
      </c>
      <c r="H393" s="1">
        <v>8</v>
      </c>
      <c r="I393" s="1">
        <v>12</v>
      </c>
      <c r="J393" s="1">
        <v>14</v>
      </c>
      <c r="K393" s="1">
        <v>10</v>
      </c>
      <c r="L393" s="2">
        <v>3.90842972147682</v>
      </c>
      <c r="M393" s="2">
        <v>4.7706737024721697</v>
      </c>
      <c r="N393" s="2">
        <v>7.7605600161684496</v>
      </c>
      <c r="O393" s="3">
        <v>10.65424521163</v>
      </c>
      <c r="P393" s="3">
        <v>12.378123116082801</v>
      </c>
      <c r="Q393" s="3">
        <v>9.1436191399823397</v>
      </c>
      <c r="R393" s="1">
        <v>1.9621292768705001</v>
      </c>
      <c r="S393" s="1">
        <v>4.62259667266436E-2</v>
      </c>
    </row>
    <row r="394" spans="1:19" x14ac:dyDescent="0.25">
      <c r="A394" s="1">
        <v>2414</v>
      </c>
      <c r="B394" s="1" t="str">
        <f>"HBB"</f>
        <v>HBB</v>
      </c>
      <c r="C394" s="1" t="s">
        <v>6</v>
      </c>
      <c r="D394" s="1">
        <v>15.997999999999999</v>
      </c>
      <c r="E394" s="1">
        <v>100</v>
      </c>
      <c r="F394" s="1">
        <v>457</v>
      </c>
      <c r="G394" s="1">
        <v>522</v>
      </c>
      <c r="H394" s="1">
        <v>639</v>
      </c>
      <c r="I394" s="1">
        <v>1023</v>
      </c>
      <c r="J394" s="1">
        <v>838</v>
      </c>
      <c r="K394" s="1">
        <v>1625</v>
      </c>
      <c r="L394" s="2">
        <v>446.53809567872702</v>
      </c>
      <c r="M394" s="2">
        <v>498.05833453809498</v>
      </c>
      <c r="N394" s="2">
        <v>619.87473129145496</v>
      </c>
      <c r="O394" s="3">
        <v>908.27440429145599</v>
      </c>
      <c r="P394" s="3">
        <v>740.91908366267</v>
      </c>
      <c r="Q394" s="3">
        <v>1485.8381102471301</v>
      </c>
      <c r="R394" s="1">
        <v>1.92858145296067</v>
      </c>
      <c r="S394" s="1">
        <v>5.9805747571343897E-3</v>
      </c>
    </row>
    <row r="395" spans="1:19" x14ac:dyDescent="0.25">
      <c r="A395" s="1">
        <v>125</v>
      </c>
      <c r="B395" s="1" t="str">
        <f>"RPS6KA3"</f>
        <v>RPS6KA3</v>
      </c>
      <c r="C395" s="1" t="s">
        <v>119</v>
      </c>
      <c r="D395" s="1">
        <v>80.622</v>
      </c>
      <c r="E395" s="1">
        <v>43.2</v>
      </c>
      <c r="F395" s="1">
        <v>10</v>
      </c>
      <c r="G395" s="1">
        <v>5</v>
      </c>
      <c r="H395" s="1">
        <v>8</v>
      </c>
      <c r="I395" s="1">
        <v>25</v>
      </c>
      <c r="J395" s="1">
        <v>13</v>
      </c>
      <c r="K395" s="1">
        <v>10</v>
      </c>
      <c r="L395" s="2">
        <v>9.7710743036920498</v>
      </c>
      <c r="M395" s="2">
        <v>4.7706737024721697</v>
      </c>
      <c r="N395" s="2">
        <v>7.7605600161684496</v>
      </c>
      <c r="O395" s="3">
        <v>22.1963441908958</v>
      </c>
      <c r="P395" s="3">
        <v>11.493971464934001</v>
      </c>
      <c r="Q395" s="3">
        <v>9.1436191399823397</v>
      </c>
      <c r="R395" s="1">
        <v>1.92361916417308</v>
      </c>
      <c r="S395" s="1">
        <v>3.56891408448506E-2</v>
      </c>
    </row>
    <row r="396" spans="1:19" x14ac:dyDescent="0.25">
      <c r="A396" s="1">
        <v>1822</v>
      </c>
      <c r="B396" s="1" t="str">
        <f>"VARS"</f>
        <v>VARS</v>
      </c>
      <c r="C396" s="1" t="s">
        <v>42</v>
      </c>
      <c r="D396" s="1">
        <v>140.47</v>
      </c>
      <c r="E396" s="1">
        <v>39.6</v>
      </c>
      <c r="F396" s="1">
        <v>26</v>
      </c>
      <c r="G396" s="1">
        <v>16</v>
      </c>
      <c r="H396" s="1">
        <v>10</v>
      </c>
      <c r="I396" s="1">
        <v>52</v>
      </c>
      <c r="J396" s="1">
        <v>28</v>
      </c>
      <c r="K396" s="1">
        <v>28</v>
      </c>
      <c r="L396" s="2">
        <v>25.4047931895993</v>
      </c>
      <c r="M396" s="2">
        <v>15.2661558479109</v>
      </c>
      <c r="N396" s="2">
        <v>9.7007000202105598</v>
      </c>
      <c r="O396" s="3">
        <v>46.168395917063201</v>
      </c>
      <c r="P396" s="3">
        <v>24.756246232165601</v>
      </c>
      <c r="Q396" s="3">
        <v>25.602133591950501</v>
      </c>
      <c r="R396" s="1">
        <v>1.91408488314818</v>
      </c>
      <c r="S396" s="1">
        <v>7.6356246670006402E-3</v>
      </c>
    </row>
    <row r="397" spans="1:19" x14ac:dyDescent="0.25">
      <c r="A397" s="1">
        <v>600</v>
      </c>
      <c r="B397" s="1" t="str">
        <f>"DCTN2"</f>
        <v>DCTN2</v>
      </c>
      <c r="C397" s="1" t="s">
        <v>76</v>
      </c>
      <c r="D397" s="1">
        <v>44.23</v>
      </c>
      <c r="E397" s="1">
        <v>54.9</v>
      </c>
      <c r="F397" s="1">
        <v>10</v>
      </c>
      <c r="G397" s="1">
        <v>11</v>
      </c>
      <c r="H397" s="1">
        <v>9</v>
      </c>
      <c r="I397" s="1">
        <v>18</v>
      </c>
      <c r="J397" s="1">
        <v>26</v>
      </c>
      <c r="K397" s="1">
        <v>18</v>
      </c>
      <c r="L397" s="2">
        <v>9.7710743036920498</v>
      </c>
      <c r="M397" s="2">
        <v>10.4954821454388</v>
      </c>
      <c r="N397" s="2">
        <v>8.7306300181894994</v>
      </c>
      <c r="O397" s="3">
        <v>15.981367817444999</v>
      </c>
      <c r="P397" s="3">
        <v>22.987942929868002</v>
      </c>
      <c r="Q397" s="3">
        <v>16.458514451968199</v>
      </c>
      <c r="R397" s="1">
        <v>1.91327231373282</v>
      </c>
      <c r="S397" s="1">
        <v>1.4462595386876E-2</v>
      </c>
    </row>
    <row r="398" spans="1:19" x14ac:dyDescent="0.25">
      <c r="A398" s="1">
        <v>2042</v>
      </c>
      <c r="B398" s="1" t="str">
        <f>"RANBP1"</f>
        <v>RANBP1</v>
      </c>
      <c r="C398" s="1" t="s">
        <v>122</v>
      </c>
      <c r="D398" s="1">
        <v>23.31</v>
      </c>
      <c r="E398" s="1">
        <v>67.2</v>
      </c>
      <c r="F398" s="1">
        <v>5</v>
      </c>
      <c r="G398" s="1">
        <v>4</v>
      </c>
      <c r="H398" s="1">
        <v>7</v>
      </c>
      <c r="I398" s="1">
        <v>10</v>
      </c>
      <c r="J398" s="1">
        <v>10</v>
      </c>
      <c r="K398" s="1">
        <v>13</v>
      </c>
      <c r="L398" s="2">
        <v>4.8855371518460302</v>
      </c>
      <c r="M398" s="2">
        <v>3.8165389619777401</v>
      </c>
      <c r="N398" s="2">
        <v>6.7904900141473901</v>
      </c>
      <c r="O398" s="3">
        <v>8.8785376763583201</v>
      </c>
      <c r="P398" s="3">
        <v>8.8415165114877095</v>
      </c>
      <c r="Q398" s="3">
        <v>11.886704881977</v>
      </c>
      <c r="R398" s="1">
        <v>1.91310032393083</v>
      </c>
      <c r="S398" s="1">
        <v>3.6024442937286599E-2</v>
      </c>
    </row>
    <row r="399" spans="1:19" x14ac:dyDescent="0.25">
      <c r="A399" s="1">
        <v>785</v>
      </c>
      <c r="B399" s="1" t="str">
        <f>"ECM29"</f>
        <v>ECM29</v>
      </c>
      <c r="C399" s="1" t="s">
        <v>55</v>
      </c>
      <c r="D399" s="1">
        <v>204.29</v>
      </c>
      <c r="E399" s="1">
        <v>29.5</v>
      </c>
      <c r="F399" s="1">
        <v>22</v>
      </c>
      <c r="G399" s="1">
        <v>9</v>
      </c>
      <c r="H399" s="1">
        <v>18</v>
      </c>
      <c r="I399" s="1">
        <v>30</v>
      </c>
      <c r="J399" s="1">
        <v>31</v>
      </c>
      <c r="K399" s="1">
        <v>39</v>
      </c>
      <c r="L399" s="2">
        <v>21.4963634681225</v>
      </c>
      <c r="M399" s="2">
        <v>8.5872126644499094</v>
      </c>
      <c r="N399" s="2">
        <v>17.461260036378999</v>
      </c>
      <c r="O399" s="3">
        <v>26.6356130290749</v>
      </c>
      <c r="P399" s="3">
        <v>27.4087011856119</v>
      </c>
      <c r="Q399" s="3">
        <v>35.660114645931102</v>
      </c>
      <c r="R399" s="1">
        <v>1.9074358453429501</v>
      </c>
      <c r="S399" s="1">
        <v>3.39471234854326E-2</v>
      </c>
    </row>
    <row r="400" spans="1:19" x14ac:dyDescent="0.25">
      <c r="A400" s="1">
        <v>3755</v>
      </c>
      <c r="B400" s="1" t="str">
        <f>"RAB3GAP2"</f>
        <v>RAB3GAP2</v>
      </c>
      <c r="C400" s="1" t="s">
        <v>70</v>
      </c>
      <c r="D400" s="1">
        <v>155.97999999999999</v>
      </c>
      <c r="E400" s="1">
        <v>31.5</v>
      </c>
      <c r="F400" s="1">
        <v>15</v>
      </c>
      <c r="G400" s="1">
        <v>10</v>
      </c>
      <c r="H400" s="1">
        <v>7</v>
      </c>
      <c r="I400" s="1">
        <v>26</v>
      </c>
      <c r="J400" s="1">
        <v>27</v>
      </c>
      <c r="K400" s="1">
        <v>13</v>
      </c>
      <c r="L400" s="2">
        <v>14.6566114555381</v>
      </c>
      <c r="M400" s="2">
        <v>9.5413474049443394</v>
      </c>
      <c r="N400" s="2">
        <v>6.7904900141473901</v>
      </c>
      <c r="O400" s="3">
        <v>23.0841979585316</v>
      </c>
      <c r="P400" s="3">
        <v>23.8720945810168</v>
      </c>
      <c r="Q400" s="3">
        <v>11.886704881977</v>
      </c>
      <c r="R400" s="1">
        <v>1.90226223035173</v>
      </c>
      <c r="S400" s="1">
        <v>1.7615098524421901E-2</v>
      </c>
    </row>
    <row r="401" spans="1:19" x14ac:dyDescent="0.25">
      <c r="A401" s="1">
        <v>187</v>
      </c>
      <c r="B401" s="1" t="str">
        <f>"DDX3Y"</f>
        <v>DDX3Y</v>
      </c>
      <c r="C401" s="1" t="s">
        <v>109</v>
      </c>
      <c r="D401" s="1">
        <v>72.930999999999997</v>
      </c>
      <c r="E401" s="1">
        <v>37.700000000000003</v>
      </c>
      <c r="F401" s="1">
        <v>9</v>
      </c>
      <c r="G401" s="1">
        <v>10</v>
      </c>
      <c r="H401" s="1">
        <v>3</v>
      </c>
      <c r="I401" s="1">
        <v>15</v>
      </c>
      <c r="J401" s="1">
        <v>19</v>
      </c>
      <c r="K401" s="1">
        <v>11</v>
      </c>
      <c r="L401" s="2">
        <v>8.7939668733228498</v>
      </c>
      <c r="M401" s="2">
        <v>9.5413474049443394</v>
      </c>
      <c r="N401" s="2">
        <v>2.9102100060631702</v>
      </c>
      <c r="O401" s="3">
        <v>13.3178065145375</v>
      </c>
      <c r="P401" s="3">
        <v>16.798881371826599</v>
      </c>
      <c r="Q401" s="3">
        <v>10.057981053980599</v>
      </c>
      <c r="R401" s="1">
        <v>1.88893169125585</v>
      </c>
      <c r="S401" s="1">
        <v>2.72498203582822E-2</v>
      </c>
    </row>
    <row r="402" spans="1:19" x14ac:dyDescent="0.25">
      <c r="A402" s="1">
        <v>3687</v>
      </c>
      <c r="B402" s="1" t="str">
        <f>"NAA15"</f>
        <v>NAA15</v>
      </c>
      <c r="C402" s="1" t="s">
        <v>98</v>
      </c>
      <c r="D402" s="1">
        <v>101.27</v>
      </c>
      <c r="E402" s="1">
        <v>38.200000000000003</v>
      </c>
      <c r="F402" s="1">
        <v>13</v>
      </c>
      <c r="G402" s="1">
        <v>7</v>
      </c>
      <c r="H402" s="1">
        <v>9</v>
      </c>
      <c r="I402" s="1">
        <v>25</v>
      </c>
      <c r="J402" s="1">
        <v>20</v>
      </c>
      <c r="K402" s="1">
        <v>14</v>
      </c>
      <c r="L402" s="2">
        <v>12.7023965947997</v>
      </c>
      <c r="M402" s="2">
        <v>6.6789431834610404</v>
      </c>
      <c r="N402" s="2">
        <v>8.7306300181894994</v>
      </c>
      <c r="O402" s="3">
        <v>22.1963441908958</v>
      </c>
      <c r="P402" s="3">
        <v>17.683033022975401</v>
      </c>
      <c r="Q402" s="3">
        <v>12.8010667959753</v>
      </c>
      <c r="R402" s="1">
        <v>1.8777626797676601</v>
      </c>
      <c r="S402" s="1">
        <v>2.1042543031015201E-2</v>
      </c>
    </row>
    <row r="403" spans="1:19" x14ac:dyDescent="0.25">
      <c r="A403" s="1">
        <v>1942</v>
      </c>
      <c r="B403" s="1" t="str">
        <f>"HSPA4"</f>
        <v>HSPA4</v>
      </c>
      <c r="C403" s="1" t="s">
        <v>32</v>
      </c>
      <c r="D403" s="1">
        <v>94.33</v>
      </c>
      <c r="E403" s="1">
        <v>60.7</v>
      </c>
      <c r="F403" s="1">
        <v>28</v>
      </c>
      <c r="G403" s="1">
        <v>37</v>
      </c>
      <c r="H403" s="1">
        <v>18</v>
      </c>
      <c r="I403" s="1">
        <v>66</v>
      </c>
      <c r="J403" s="1">
        <v>49</v>
      </c>
      <c r="K403" s="1">
        <v>52</v>
      </c>
      <c r="L403" s="2">
        <v>27.3590080503377</v>
      </c>
      <c r="M403" s="2">
        <v>35.302985398294098</v>
      </c>
      <c r="N403" s="2">
        <v>17.461260036378999</v>
      </c>
      <c r="O403" s="3">
        <v>58.598348663964899</v>
      </c>
      <c r="P403" s="3">
        <v>43.323430906289801</v>
      </c>
      <c r="Q403" s="3">
        <v>47.546819527908099</v>
      </c>
      <c r="R403" s="1">
        <v>1.8757732764921899</v>
      </c>
      <c r="S403" s="1">
        <v>2.89268232053118E-2</v>
      </c>
    </row>
    <row r="404" spans="1:19" x14ac:dyDescent="0.25">
      <c r="A404" s="1">
        <v>466</v>
      </c>
      <c r="B404" s="1" t="str">
        <f>"DCTN1"</f>
        <v>DCTN1</v>
      </c>
      <c r="C404" s="1" t="s">
        <v>29</v>
      </c>
      <c r="D404" s="1">
        <v>136.82</v>
      </c>
      <c r="E404" s="1">
        <v>50</v>
      </c>
      <c r="F404" s="1">
        <v>33</v>
      </c>
      <c r="G404" s="1">
        <v>26</v>
      </c>
      <c r="H404" s="1">
        <v>23</v>
      </c>
      <c r="I404" s="1">
        <v>66</v>
      </c>
      <c r="J404" s="1">
        <v>49</v>
      </c>
      <c r="K404" s="1">
        <v>50</v>
      </c>
      <c r="L404" s="2">
        <v>32.244545202183801</v>
      </c>
      <c r="M404" s="2">
        <v>24.807503252855302</v>
      </c>
      <c r="N404" s="2">
        <v>22.311610046484301</v>
      </c>
      <c r="O404" s="3">
        <v>58.598348663964899</v>
      </c>
      <c r="P404" s="3">
        <v>43.323430906289801</v>
      </c>
      <c r="Q404" s="3">
        <v>45.7180956999117</v>
      </c>
      <c r="R404" s="1">
        <v>1.8594033998697099</v>
      </c>
      <c r="S404" s="1">
        <v>3.05974447364947E-3</v>
      </c>
    </row>
    <row r="405" spans="1:19" x14ac:dyDescent="0.25">
      <c r="A405" s="1">
        <v>3990</v>
      </c>
      <c r="B405" s="1" t="str">
        <f>"ANKFY1"</f>
        <v>ANKFY1</v>
      </c>
      <c r="C405" s="1" t="s">
        <v>108</v>
      </c>
      <c r="D405" s="1">
        <v>128.4</v>
      </c>
      <c r="E405" s="1">
        <v>32.700000000000003</v>
      </c>
      <c r="F405" s="1">
        <v>6</v>
      </c>
      <c r="G405" s="1">
        <v>6</v>
      </c>
      <c r="H405" s="1">
        <v>8</v>
      </c>
      <c r="I405" s="1">
        <v>12</v>
      </c>
      <c r="J405" s="1">
        <v>11</v>
      </c>
      <c r="K405" s="1">
        <v>17</v>
      </c>
      <c r="L405" s="2">
        <v>5.8626445822152302</v>
      </c>
      <c r="M405" s="2">
        <v>5.7248084429665997</v>
      </c>
      <c r="N405" s="2">
        <v>7.7605600161684496</v>
      </c>
      <c r="O405" s="3">
        <v>10.65424521163</v>
      </c>
      <c r="P405" s="3">
        <v>9.7256681626364792</v>
      </c>
      <c r="Q405" s="3">
        <v>15.54415253797</v>
      </c>
      <c r="R405" s="1">
        <v>1.8556102837610899</v>
      </c>
      <c r="S405" s="1">
        <v>3.10952611000729E-2</v>
      </c>
    </row>
    <row r="406" spans="1:19" x14ac:dyDescent="0.25">
      <c r="A406" s="1">
        <v>4109</v>
      </c>
      <c r="B406" s="1" t="str">
        <f>"USP24"</f>
        <v>USP24</v>
      </c>
      <c r="C406" s="1" t="s">
        <v>59</v>
      </c>
      <c r="D406" s="1">
        <v>294.36</v>
      </c>
      <c r="E406" s="1">
        <v>24.2</v>
      </c>
      <c r="F406" s="1">
        <v>15</v>
      </c>
      <c r="G406" s="1">
        <v>11</v>
      </c>
      <c r="H406" s="1">
        <v>14</v>
      </c>
      <c r="I406" s="1">
        <v>30</v>
      </c>
      <c r="J406" s="1">
        <v>25</v>
      </c>
      <c r="K406" s="1">
        <v>25</v>
      </c>
      <c r="L406" s="2">
        <v>14.6566114555381</v>
      </c>
      <c r="M406" s="2">
        <v>10.4954821454388</v>
      </c>
      <c r="N406" s="2">
        <v>13.5809800282948</v>
      </c>
      <c r="O406" s="3">
        <v>26.6356130290749</v>
      </c>
      <c r="P406" s="3">
        <v>22.103791278719299</v>
      </c>
      <c r="Q406" s="3">
        <v>22.8590478499558</v>
      </c>
      <c r="R406" s="1">
        <v>1.84999875931612</v>
      </c>
      <c r="S406" s="1">
        <v>9.9247537522433107E-3</v>
      </c>
    </row>
    <row r="407" spans="1:19" x14ac:dyDescent="0.25">
      <c r="A407" s="1">
        <v>4080</v>
      </c>
      <c r="B407" s="1" t="str">
        <f>"ASAP1"</f>
        <v>ASAP1</v>
      </c>
      <c r="C407" s="1" t="s">
        <v>46</v>
      </c>
      <c r="D407" s="1">
        <v>125.5</v>
      </c>
      <c r="E407" s="1">
        <v>38.4</v>
      </c>
      <c r="F407" s="1">
        <v>24</v>
      </c>
      <c r="G407" s="1">
        <v>12</v>
      </c>
      <c r="H407" s="1">
        <v>15</v>
      </c>
      <c r="I407" s="1">
        <v>33</v>
      </c>
      <c r="J407" s="1">
        <v>37</v>
      </c>
      <c r="K407" s="1">
        <v>31</v>
      </c>
      <c r="L407" s="2">
        <v>23.4505783288609</v>
      </c>
      <c r="M407" s="2">
        <v>11.449616885933199</v>
      </c>
      <c r="N407" s="2">
        <v>14.5510500303158</v>
      </c>
      <c r="O407" s="3">
        <v>29.2991743319824</v>
      </c>
      <c r="P407" s="3">
        <v>32.7136110925045</v>
      </c>
      <c r="Q407" s="3">
        <v>28.345219333945199</v>
      </c>
      <c r="R407" s="1">
        <v>1.84313950560137</v>
      </c>
      <c r="S407" s="1">
        <v>3.2950289121330502E-2</v>
      </c>
    </row>
    <row r="408" spans="1:19" x14ac:dyDescent="0.25">
      <c r="A408" s="1">
        <v>2115</v>
      </c>
      <c r="B408" s="1" t="str">
        <f>"AARS"</f>
        <v>AARS</v>
      </c>
      <c r="C408" s="1" t="s">
        <v>26</v>
      </c>
      <c r="D408" s="1">
        <v>106.81</v>
      </c>
      <c r="E408" s="1">
        <v>50.7</v>
      </c>
      <c r="F408" s="1">
        <v>37</v>
      </c>
      <c r="G408" s="1">
        <v>27</v>
      </c>
      <c r="H408" s="1">
        <v>38</v>
      </c>
      <c r="I408" s="1">
        <v>87</v>
      </c>
      <c r="J408" s="1">
        <v>60</v>
      </c>
      <c r="K408" s="1">
        <v>56</v>
      </c>
      <c r="L408" s="2">
        <v>36.152974923660601</v>
      </c>
      <c r="M408" s="2">
        <v>25.761637993349702</v>
      </c>
      <c r="N408" s="2">
        <v>36.862660076800097</v>
      </c>
      <c r="O408" s="3">
        <v>77.243277784317399</v>
      </c>
      <c r="P408" s="3">
        <v>53.049099068926303</v>
      </c>
      <c r="Q408" s="3">
        <v>51.204267183901102</v>
      </c>
      <c r="R408" s="1">
        <v>1.8392605956678501</v>
      </c>
      <c r="S408" s="1">
        <v>7.7407473231672396E-3</v>
      </c>
    </row>
    <row r="409" spans="1:19" x14ac:dyDescent="0.25">
      <c r="A409" s="1">
        <v>3412</v>
      </c>
      <c r="B409" s="1" t="str">
        <f>"USP9X"</f>
        <v>USP9X</v>
      </c>
      <c r="C409" s="1" t="s">
        <v>27</v>
      </c>
      <c r="D409" s="1">
        <v>290.45999999999998</v>
      </c>
      <c r="E409" s="1">
        <v>33.4</v>
      </c>
      <c r="F409" s="1">
        <v>39</v>
      </c>
      <c r="G409" s="1">
        <v>31</v>
      </c>
      <c r="H409" s="1">
        <v>39</v>
      </c>
      <c r="I409" s="1">
        <v>73</v>
      </c>
      <c r="J409" s="1">
        <v>50</v>
      </c>
      <c r="K409" s="1">
        <v>90</v>
      </c>
      <c r="L409" s="2">
        <v>38.107189784398997</v>
      </c>
      <c r="M409" s="2">
        <v>29.5781769553275</v>
      </c>
      <c r="N409" s="2">
        <v>37.8327300788212</v>
      </c>
      <c r="O409" s="3">
        <v>64.813325037415694</v>
      </c>
      <c r="P409" s="3">
        <v>44.207582557438499</v>
      </c>
      <c r="Q409" s="3">
        <v>82.292572259840995</v>
      </c>
      <c r="R409" s="1">
        <v>1.8108377963752</v>
      </c>
      <c r="S409" s="1">
        <v>5.4480013242216097E-3</v>
      </c>
    </row>
    <row r="410" spans="1:19" x14ac:dyDescent="0.25">
      <c r="A410" s="1">
        <v>3525</v>
      </c>
      <c r="B410" s="1" t="str">
        <f>"EXOC2"</f>
        <v>EXOC2</v>
      </c>
      <c r="C410" s="1" t="s">
        <v>117</v>
      </c>
      <c r="D410" s="1">
        <v>104.07</v>
      </c>
      <c r="E410" s="1">
        <v>30</v>
      </c>
      <c r="F410" s="1">
        <v>9</v>
      </c>
      <c r="G410" s="1">
        <v>4</v>
      </c>
      <c r="H410" s="1">
        <v>5</v>
      </c>
      <c r="I410" s="1">
        <v>14</v>
      </c>
      <c r="J410" s="1">
        <v>11</v>
      </c>
      <c r="K410" s="1">
        <v>10</v>
      </c>
      <c r="L410" s="2">
        <v>8.7939668733228498</v>
      </c>
      <c r="M410" s="2">
        <v>3.8165389619777401</v>
      </c>
      <c r="N410" s="2">
        <v>4.8503500101052799</v>
      </c>
      <c r="O410" s="3">
        <v>12.4299527469016</v>
      </c>
      <c r="P410" s="3">
        <v>9.7256681626364792</v>
      </c>
      <c r="Q410" s="3">
        <v>9.1436191399823397</v>
      </c>
      <c r="R410" s="1">
        <v>1.79526533484039</v>
      </c>
      <c r="S410" s="1">
        <v>4.6774003346190002E-2</v>
      </c>
    </row>
    <row r="411" spans="1:19" x14ac:dyDescent="0.25">
      <c r="A411" s="1">
        <v>819</v>
      </c>
      <c r="B411" s="1" t="str">
        <f>"MYCBP2"</f>
        <v>MYCBP2</v>
      </c>
      <c r="C411" s="1" t="s">
        <v>143</v>
      </c>
      <c r="D411" s="1">
        <v>509.7</v>
      </c>
      <c r="E411" s="1">
        <v>8.9</v>
      </c>
      <c r="F411" s="1">
        <v>4</v>
      </c>
      <c r="G411" s="1">
        <v>10</v>
      </c>
      <c r="H411" s="1">
        <v>3</v>
      </c>
      <c r="I411" s="1">
        <v>10</v>
      </c>
      <c r="J411" s="1">
        <v>16</v>
      </c>
      <c r="K411" s="1">
        <v>7</v>
      </c>
      <c r="L411" s="2">
        <v>3.90842972147682</v>
      </c>
      <c r="M411" s="2">
        <v>9.5413474049443394</v>
      </c>
      <c r="N411" s="2">
        <v>2.9102100060631702</v>
      </c>
      <c r="O411" s="3">
        <v>8.8785376763583201</v>
      </c>
      <c r="P411" s="3">
        <v>14.146426418380299</v>
      </c>
      <c r="Q411" s="3">
        <v>6.4005333979876404</v>
      </c>
      <c r="R411" s="1">
        <v>1.79510065889197</v>
      </c>
      <c r="S411" s="1">
        <v>4.9521690929780801E-2</v>
      </c>
    </row>
    <row r="412" spans="1:19" x14ac:dyDescent="0.25">
      <c r="A412" s="1">
        <v>267</v>
      </c>
      <c r="B412" s="1" t="str">
        <f>"SEC31A"</f>
        <v>SEC31A</v>
      </c>
      <c r="C412" s="1" t="s">
        <v>81</v>
      </c>
      <c r="D412" s="1">
        <v>117.67</v>
      </c>
      <c r="E412" s="1">
        <v>29.6</v>
      </c>
      <c r="F412" s="1">
        <v>11</v>
      </c>
      <c r="G412" s="1">
        <v>9</v>
      </c>
      <c r="H412" s="1">
        <v>11</v>
      </c>
      <c r="I412" s="1">
        <v>20</v>
      </c>
      <c r="J412" s="1">
        <v>25</v>
      </c>
      <c r="K412" s="1">
        <v>15</v>
      </c>
      <c r="L412" s="2">
        <v>10.7481817340613</v>
      </c>
      <c r="M412" s="2">
        <v>8.5872126644499094</v>
      </c>
      <c r="N412" s="2">
        <v>10.670770022231601</v>
      </c>
      <c r="O412" s="3">
        <v>17.757075352716601</v>
      </c>
      <c r="P412" s="3">
        <v>22.103791278719299</v>
      </c>
      <c r="Q412" s="3">
        <v>13.7154287099735</v>
      </c>
      <c r="R412" s="1">
        <v>1.79031417246091</v>
      </c>
      <c r="S412" s="1">
        <v>3.4168435849536702E-2</v>
      </c>
    </row>
    <row r="413" spans="1:19" x14ac:dyDescent="0.25">
      <c r="A413" s="1">
        <v>2045</v>
      </c>
      <c r="B413" s="1" t="str">
        <f>"PSMC4"</f>
        <v>PSMC4</v>
      </c>
      <c r="C413" s="1" t="s">
        <v>90</v>
      </c>
      <c r="D413" s="1">
        <v>47.366</v>
      </c>
      <c r="E413" s="1">
        <v>57.9</v>
      </c>
      <c r="F413" s="1">
        <v>10</v>
      </c>
      <c r="G413" s="1">
        <v>9</v>
      </c>
      <c r="H413" s="1">
        <v>9</v>
      </c>
      <c r="I413" s="1">
        <v>13</v>
      </c>
      <c r="J413" s="1">
        <v>19</v>
      </c>
      <c r="K413" s="1">
        <v>22</v>
      </c>
      <c r="L413" s="2">
        <v>9.7710743036920498</v>
      </c>
      <c r="M413" s="2">
        <v>8.5872126644499094</v>
      </c>
      <c r="N413" s="2">
        <v>8.7306300181894994</v>
      </c>
      <c r="O413" s="3">
        <v>11.5420989792658</v>
      </c>
      <c r="P413" s="3">
        <v>16.798881371826599</v>
      </c>
      <c r="Q413" s="3">
        <v>20.115962107961099</v>
      </c>
      <c r="R413" s="1">
        <v>1.78883774734712</v>
      </c>
      <c r="S413" s="1">
        <v>3.6729523838578297E-2</v>
      </c>
    </row>
    <row r="414" spans="1:19" x14ac:dyDescent="0.25">
      <c r="A414" s="1">
        <v>2972</v>
      </c>
      <c r="B414" s="1" t="str">
        <f>"RNF213"</f>
        <v>RNF213</v>
      </c>
      <c r="C414" s="1" t="s">
        <v>68</v>
      </c>
      <c r="D414" s="1">
        <v>591.4</v>
      </c>
      <c r="E414" s="1">
        <v>17.100000000000001</v>
      </c>
      <c r="F414" s="1">
        <v>10</v>
      </c>
      <c r="G414" s="1">
        <v>14</v>
      </c>
      <c r="H414" s="1">
        <v>22</v>
      </c>
      <c r="I414" s="1">
        <v>12</v>
      </c>
      <c r="J414" s="1">
        <v>30</v>
      </c>
      <c r="K414" s="1">
        <v>46</v>
      </c>
      <c r="L414" s="2">
        <v>9.7710743036920498</v>
      </c>
      <c r="M414" s="2">
        <v>13.3578863669221</v>
      </c>
      <c r="N414" s="2">
        <v>21.341540044463201</v>
      </c>
      <c r="O414" s="3">
        <v>10.65424521163</v>
      </c>
      <c r="P414" s="3">
        <v>26.524549534463102</v>
      </c>
      <c r="Q414" s="3">
        <v>42.060648043918697</v>
      </c>
      <c r="R414" s="1">
        <v>1.7823789805755601</v>
      </c>
      <c r="S414" s="1">
        <v>2.56183154862221E-2</v>
      </c>
    </row>
    <row r="415" spans="1:19" x14ac:dyDescent="0.25">
      <c r="A415" s="1">
        <v>1781</v>
      </c>
      <c r="B415" s="1" t="str">
        <f>"AHCY"</f>
        <v>AHCY</v>
      </c>
      <c r="C415" s="1" t="s">
        <v>66</v>
      </c>
      <c r="D415" s="1">
        <v>47.716000000000001</v>
      </c>
      <c r="E415" s="1">
        <v>43.3</v>
      </c>
      <c r="F415" s="1">
        <v>10</v>
      </c>
      <c r="G415" s="1">
        <v>13</v>
      </c>
      <c r="H415" s="1">
        <v>14</v>
      </c>
      <c r="I415" s="1">
        <v>21</v>
      </c>
      <c r="J415" s="1">
        <v>17</v>
      </c>
      <c r="K415" s="1">
        <v>33</v>
      </c>
      <c r="L415" s="2">
        <v>9.7710743036920498</v>
      </c>
      <c r="M415" s="2">
        <v>12.403751626427599</v>
      </c>
      <c r="N415" s="2">
        <v>13.5809800282948</v>
      </c>
      <c r="O415" s="3">
        <v>18.644929120352501</v>
      </c>
      <c r="P415" s="3">
        <v>15.030578069529099</v>
      </c>
      <c r="Q415" s="3">
        <v>30.1739431619417</v>
      </c>
      <c r="R415" s="1">
        <v>1.7813871514786499</v>
      </c>
      <c r="S415" s="1">
        <v>2.89427453077306E-2</v>
      </c>
    </row>
    <row r="416" spans="1:19" x14ac:dyDescent="0.25">
      <c r="A416" s="1">
        <v>4224</v>
      </c>
      <c r="B416" s="1" t="str">
        <f>"COPG1"</f>
        <v>COPG1</v>
      </c>
      <c r="C416" s="1" t="s">
        <v>40</v>
      </c>
      <c r="D416" s="1">
        <v>97.716999999999999</v>
      </c>
      <c r="E416" s="1">
        <v>48.4</v>
      </c>
      <c r="F416" s="1">
        <v>16</v>
      </c>
      <c r="G416" s="1">
        <v>22</v>
      </c>
      <c r="H416" s="1">
        <v>16</v>
      </c>
      <c r="I416" s="1">
        <v>43</v>
      </c>
      <c r="J416" s="1">
        <v>34</v>
      </c>
      <c r="K416" s="1">
        <v>25</v>
      </c>
      <c r="L416" s="2">
        <v>15.6337188859073</v>
      </c>
      <c r="M416" s="2">
        <v>20.9909642908775</v>
      </c>
      <c r="N416" s="2">
        <v>15.521120032336899</v>
      </c>
      <c r="O416" s="3">
        <v>38.177712008340798</v>
      </c>
      <c r="P416" s="3">
        <v>30.061156139058198</v>
      </c>
      <c r="Q416" s="3">
        <v>22.8590478499558</v>
      </c>
      <c r="R416" s="1">
        <v>1.74524811579186</v>
      </c>
      <c r="S416" s="1">
        <v>2.2583774690026402E-2</v>
      </c>
    </row>
    <row r="417" spans="1:19" x14ac:dyDescent="0.25">
      <c r="A417" s="1">
        <v>4127</v>
      </c>
      <c r="B417" s="1" t="str">
        <f>"RUVBL1"</f>
        <v>RUVBL1</v>
      </c>
      <c r="C417" s="1" t="s">
        <v>69</v>
      </c>
      <c r="D417" s="1">
        <v>50.226999999999997</v>
      </c>
      <c r="E417" s="1">
        <v>53.5</v>
      </c>
      <c r="F417" s="1">
        <v>13</v>
      </c>
      <c r="G417" s="1">
        <v>11</v>
      </c>
      <c r="H417" s="1">
        <v>13</v>
      </c>
      <c r="I417" s="1">
        <v>26</v>
      </c>
      <c r="J417" s="1">
        <v>17</v>
      </c>
      <c r="K417" s="1">
        <v>26</v>
      </c>
      <c r="L417" s="2">
        <v>12.7023965947997</v>
      </c>
      <c r="M417" s="2">
        <v>10.4954821454388</v>
      </c>
      <c r="N417" s="2">
        <v>12.6109100262737</v>
      </c>
      <c r="O417" s="3">
        <v>23.0841979585316</v>
      </c>
      <c r="P417" s="3">
        <v>15.030578069529099</v>
      </c>
      <c r="Q417" s="3">
        <v>23.773409763954099</v>
      </c>
      <c r="R417" s="1">
        <v>1.7264893615191199</v>
      </c>
      <c r="S417" s="1">
        <v>1.9802315112939301E-2</v>
      </c>
    </row>
    <row r="418" spans="1:19" x14ac:dyDescent="0.25">
      <c r="A418" s="1">
        <v>2631</v>
      </c>
      <c r="B418" s="1" t="str">
        <f>"CUL2"</f>
        <v>CUL2</v>
      </c>
      <c r="C418" s="1" t="s">
        <v>53</v>
      </c>
      <c r="D418" s="1">
        <v>86.981999999999999</v>
      </c>
      <c r="E418" s="1">
        <v>49.9</v>
      </c>
      <c r="F418" s="1">
        <v>14</v>
      </c>
      <c r="G418" s="1">
        <v>13</v>
      </c>
      <c r="H418" s="1">
        <v>16</v>
      </c>
      <c r="I418" s="1">
        <v>32</v>
      </c>
      <c r="J418" s="1">
        <v>20</v>
      </c>
      <c r="K418" s="1">
        <v>28</v>
      </c>
      <c r="L418" s="2">
        <v>13.6795040251689</v>
      </c>
      <c r="M418" s="2">
        <v>12.403751626427599</v>
      </c>
      <c r="N418" s="2">
        <v>15.521120032336899</v>
      </c>
      <c r="O418" s="3">
        <v>28.4113205643466</v>
      </c>
      <c r="P418" s="3">
        <v>17.683033022975401</v>
      </c>
      <c r="Q418" s="3">
        <v>25.602133591950501</v>
      </c>
      <c r="R418" s="1">
        <v>1.7219119986454401</v>
      </c>
      <c r="S418" s="1">
        <v>1.7968801420781399E-2</v>
      </c>
    </row>
    <row r="419" spans="1:19" x14ac:dyDescent="0.25">
      <c r="A419" s="1">
        <v>4009</v>
      </c>
      <c r="B419" s="1" t="str">
        <f>"CLIP2"</f>
        <v>CLIP2</v>
      </c>
      <c r="C419" s="1" t="s">
        <v>88</v>
      </c>
      <c r="D419" s="1">
        <v>111.78</v>
      </c>
      <c r="E419" s="1">
        <v>42.8</v>
      </c>
      <c r="F419" s="1">
        <v>11</v>
      </c>
      <c r="G419" s="1">
        <v>9</v>
      </c>
      <c r="H419" s="1">
        <v>9</v>
      </c>
      <c r="I419" s="1">
        <v>19</v>
      </c>
      <c r="J419" s="1">
        <v>20</v>
      </c>
      <c r="K419" s="1">
        <v>15</v>
      </c>
      <c r="L419" s="2">
        <v>10.7481817340613</v>
      </c>
      <c r="M419" s="2">
        <v>8.5872126644499094</v>
      </c>
      <c r="N419" s="2">
        <v>8.7306300181894994</v>
      </c>
      <c r="O419" s="3">
        <v>16.869221585080801</v>
      </c>
      <c r="P419" s="3">
        <v>17.683033022975401</v>
      </c>
      <c r="Q419" s="3">
        <v>13.7154287099735</v>
      </c>
      <c r="R419" s="1">
        <v>1.7218064219255</v>
      </c>
      <c r="S419" s="1">
        <v>2.8332695322098801E-2</v>
      </c>
    </row>
    <row r="420" spans="1:19" x14ac:dyDescent="0.25">
      <c r="A420" s="1">
        <v>3754</v>
      </c>
      <c r="B420" s="1" t="str">
        <f>"TAOK3"</f>
        <v>TAOK3</v>
      </c>
      <c r="C420" s="1" t="s">
        <v>65</v>
      </c>
      <c r="D420" s="1">
        <v>105.4</v>
      </c>
      <c r="E420" s="1">
        <v>40.200000000000003</v>
      </c>
      <c r="F420" s="1">
        <v>17</v>
      </c>
      <c r="G420" s="1">
        <v>9</v>
      </c>
      <c r="H420" s="1">
        <v>15</v>
      </c>
      <c r="I420" s="1">
        <v>29</v>
      </c>
      <c r="J420" s="1">
        <v>23</v>
      </c>
      <c r="K420" s="1">
        <v>22</v>
      </c>
      <c r="L420" s="2">
        <v>16.610826316276501</v>
      </c>
      <c r="M420" s="2">
        <v>8.5872126644499094</v>
      </c>
      <c r="N420" s="2">
        <v>14.5510500303158</v>
      </c>
      <c r="O420" s="3">
        <v>25.7477592614391</v>
      </c>
      <c r="P420" s="3">
        <v>20.3354879764217</v>
      </c>
      <c r="Q420" s="3">
        <v>20.115962107961099</v>
      </c>
      <c r="R420" s="1">
        <v>1.6686036586106401</v>
      </c>
      <c r="S420" s="1">
        <v>2.48044690874623E-2</v>
      </c>
    </row>
    <row r="421" spans="1:19" x14ac:dyDescent="0.25">
      <c r="A421" s="1">
        <v>4235</v>
      </c>
      <c r="B421" s="1" t="str">
        <f>"ARFGEF1"</f>
        <v>ARFGEF1</v>
      </c>
      <c r="C421" s="1" t="s">
        <v>71</v>
      </c>
      <c r="D421" s="1">
        <v>208.76</v>
      </c>
      <c r="E421" s="1">
        <v>24.9</v>
      </c>
      <c r="F421" s="1">
        <v>11</v>
      </c>
      <c r="G421" s="1">
        <v>16</v>
      </c>
      <c r="H421" s="1">
        <v>12</v>
      </c>
      <c r="I421" s="1">
        <v>22</v>
      </c>
      <c r="J421" s="1">
        <v>30</v>
      </c>
      <c r="K421" s="1">
        <v>18</v>
      </c>
      <c r="L421" s="2">
        <v>10.7481817340613</v>
      </c>
      <c r="M421" s="2">
        <v>15.2661558479109</v>
      </c>
      <c r="N421" s="2">
        <v>11.6408400242527</v>
      </c>
      <c r="O421" s="3">
        <v>19.532782887988301</v>
      </c>
      <c r="P421" s="3">
        <v>26.524549534463102</v>
      </c>
      <c r="Q421" s="3">
        <v>16.458514451968199</v>
      </c>
      <c r="R421" s="1">
        <v>1.66117637450964</v>
      </c>
      <c r="S421" s="1">
        <v>2.3036952509405999E-2</v>
      </c>
    </row>
    <row r="422" spans="1:19" x14ac:dyDescent="0.25">
      <c r="A422" s="1">
        <v>2448</v>
      </c>
      <c r="B422" s="1" t="str">
        <f>"MPP1"</f>
        <v>MPP1</v>
      </c>
      <c r="C422" s="1" t="s">
        <v>33</v>
      </c>
      <c r="D422" s="1">
        <v>52.295999999999999</v>
      </c>
      <c r="E422" s="1">
        <v>75.3</v>
      </c>
      <c r="F422" s="1">
        <v>36</v>
      </c>
      <c r="G422" s="1">
        <v>21</v>
      </c>
      <c r="H422" s="1">
        <v>24</v>
      </c>
      <c r="I422" s="1">
        <v>60</v>
      </c>
      <c r="J422" s="1">
        <v>29</v>
      </c>
      <c r="K422" s="1">
        <v>56</v>
      </c>
      <c r="L422" s="2">
        <v>35.175867493291399</v>
      </c>
      <c r="M422" s="2">
        <v>20.0368295503831</v>
      </c>
      <c r="N422" s="2">
        <v>23.281680048505301</v>
      </c>
      <c r="O422" s="3">
        <v>53.2712260581499</v>
      </c>
      <c r="P422" s="3">
        <v>25.6403978833144</v>
      </c>
      <c r="Q422" s="3">
        <v>51.204267183901102</v>
      </c>
      <c r="R422" s="1">
        <v>1.65505814990323</v>
      </c>
      <c r="S422" s="1">
        <v>1.9960246231253399E-2</v>
      </c>
    </row>
    <row r="423" spans="1:19" x14ac:dyDescent="0.25">
      <c r="A423" s="1">
        <v>3348</v>
      </c>
      <c r="B423" s="1" t="str">
        <f>"SCFD1"</f>
        <v>SCFD1</v>
      </c>
      <c r="C423" s="1" t="s">
        <v>84</v>
      </c>
      <c r="D423" s="1">
        <v>72.379000000000005</v>
      </c>
      <c r="E423" s="1">
        <v>49.8</v>
      </c>
      <c r="F423" s="1">
        <v>12</v>
      </c>
      <c r="G423" s="1">
        <v>13</v>
      </c>
      <c r="H423" s="1">
        <v>12</v>
      </c>
      <c r="I423" s="1">
        <v>27</v>
      </c>
      <c r="J423" s="1">
        <v>22</v>
      </c>
      <c r="K423" s="1">
        <v>17</v>
      </c>
      <c r="L423" s="2">
        <v>11.7252891644305</v>
      </c>
      <c r="M423" s="2">
        <v>12.403751626427599</v>
      </c>
      <c r="N423" s="2">
        <v>11.6408400242527</v>
      </c>
      <c r="O423" s="3">
        <v>23.9720517261675</v>
      </c>
      <c r="P423" s="3">
        <v>19.451336325273001</v>
      </c>
      <c r="Q423" s="3">
        <v>15.54415253797</v>
      </c>
      <c r="R423" s="1">
        <v>1.6486455771089401</v>
      </c>
      <c r="S423" s="1">
        <v>3.1109828785270299E-2</v>
      </c>
    </row>
    <row r="424" spans="1:19" x14ac:dyDescent="0.25">
      <c r="A424" s="1">
        <v>3411</v>
      </c>
      <c r="B424" s="1" t="str">
        <f>"TNPO1"</f>
        <v>TNPO1</v>
      </c>
      <c r="C424" s="1" t="s">
        <v>61</v>
      </c>
      <c r="D424" s="1">
        <v>101.31</v>
      </c>
      <c r="E424" s="1">
        <v>36.200000000000003</v>
      </c>
      <c r="F424" s="1">
        <v>22</v>
      </c>
      <c r="G424" s="1">
        <v>8</v>
      </c>
      <c r="H424" s="1">
        <v>16</v>
      </c>
      <c r="I424" s="1">
        <v>36</v>
      </c>
      <c r="J424" s="1">
        <v>22</v>
      </c>
      <c r="K424" s="1">
        <v>24</v>
      </c>
      <c r="L424" s="2">
        <v>21.4963634681225</v>
      </c>
      <c r="M424" s="2">
        <v>7.6330779239554696</v>
      </c>
      <c r="N424" s="2">
        <v>15.521120032336899</v>
      </c>
      <c r="O424" s="3">
        <v>31.962735634889899</v>
      </c>
      <c r="P424" s="3">
        <v>19.451336325273001</v>
      </c>
      <c r="Q424" s="3">
        <v>21.944685935957601</v>
      </c>
      <c r="R424" s="1">
        <v>1.64605158046413</v>
      </c>
      <c r="S424" s="1">
        <v>2.3708755332650999E-2</v>
      </c>
    </row>
    <row r="425" spans="1:19" x14ac:dyDescent="0.25">
      <c r="A425" s="1">
        <v>11</v>
      </c>
      <c r="B425" s="1" t="str">
        <f>"NBAS"</f>
        <v>NBAS</v>
      </c>
      <c r="C425" s="1" t="s">
        <v>106</v>
      </c>
      <c r="D425" s="1">
        <v>268.57</v>
      </c>
      <c r="E425" s="1">
        <v>16.899999999999999</v>
      </c>
      <c r="F425" s="1">
        <v>9</v>
      </c>
      <c r="G425" s="1">
        <v>9</v>
      </c>
      <c r="H425" s="1">
        <v>9</v>
      </c>
      <c r="I425" s="1">
        <v>17</v>
      </c>
      <c r="J425" s="1">
        <v>14</v>
      </c>
      <c r="K425" s="1">
        <v>17</v>
      </c>
      <c r="L425" s="2">
        <v>8.7939668733228498</v>
      </c>
      <c r="M425" s="2">
        <v>8.5872126644499094</v>
      </c>
      <c r="N425" s="2">
        <v>8.7306300181894994</v>
      </c>
      <c r="O425" s="3">
        <v>15.0935140498091</v>
      </c>
      <c r="P425" s="3">
        <v>12.378123116082801</v>
      </c>
      <c r="Q425" s="3">
        <v>15.54415253797</v>
      </c>
      <c r="R425" s="1">
        <v>1.6459527126273501</v>
      </c>
      <c r="S425" s="1">
        <v>4.2318932286086797E-2</v>
      </c>
    </row>
    <row r="426" spans="1:19" x14ac:dyDescent="0.25">
      <c r="A426" s="1">
        <v>901</v>
      </c>
      <c r="B426" s="1" t="str">
        <f>"PDLIM1"</f>
        <v>PDLIM1</v>
      </c>
      <c r="C426" s="1" t="s">
        <v>19</v>
      </c>
      <c r="D426" s="1">
        <v>36.070999999999998</v>
      </c>
      <c r="E426" s="1">
        <v>91.5</v>
      </c>
      <c r="F426" s="1">
        <v>31</v>
      </c>
      <c r="G426" s="1">
        <v>59</v>
      </c>
      <c r="H426" s="1">
        <v>31</v>
      </c>
      <c r="I426" s="1">
        <v>69</v>
      </c>
      <c r="J426" s="1">
        <v>69</v>
      </c>
      <c r="K426" s="1">
        <v>72</v>
      </c>
      <c r="L426" s="2">
        <v>30.290330341445401</v>
      </c>
      <c r="M426" s="2">
        <v>56.293949689171598</v>
      </c>
      <c r="N426" s="2">
        <v>30.072170062652699</v>
      </c>
      <c r="O426" s="3">
        <v>61.261909966872402</v>
      </c>
      <c r="P426" s="3">
        <v>61.006463929265202</v>
      </c>
      <c r="Q426" s="3">
        <v>65.834057807872796</v>
      </c>
      <c r="R426" s="1">
        <v>1.64534690936107</v>
      </c>
      <c r="S426" s="1">
        <v>4.9927952280822002E-2</v>
      </c>
    </row>
    <row r="427" spans="1:19" x14ac:dyDescent="0.25">
      <c r="A427" s="1">
        <v>2385</v>
      </c>
      <c r="B427" s="1" t="str">
        <f>"RPS27A"</f>
        <v>RPS27A</v>
      </c>
      <c r="C427" s="1" t="s">
        <v>15</v>
      </c>
      <c r="D427" s="1">
        <v>17.965</v>
      </c>
      <c r="E427" s="1">
        <v>76.3</v>
      </c>
      <c r="F427" s="1">
        <v>49</v>
      </c>
      <c r="G427" s="1">
        <v>57</v>
      </c>
      <c r="H427" s="1">
        <v>53</v>
      </c>
      <c r="I427" s="1">
        <v>80</v>
      </c>
      <c r="J427" s="1">
        <v>94</v>
      </c>
      <c r="K427" s="1">
        <v>107</v>
      </c>
      <c r="L427" s="2">
        <v>47.8782640880911</v>
      </c>
      <c r="M427" s="2">
        <v>54.385680208182698</v>
      </c>
      <c r="N427" s="2">
        <v>51.413710107116003</v>
      </c>
      <c r="O427" s="3">
        <v>71.028301410866504</v>
      </c>
      <c r="P427" s="3">
        <v>83.110255207984494</v>
      </c>
      <c r="Q427" s="3">
        <v>97.836724797811002</v>
      </c>
      <c r="R427" s="1">
        <v>1.63842792010313</v>
      </c>
      <c r="S427" s="1">
        <v>4.2087439614043303E-3</v>
      </c>
    </row>
    <row r="428" spans="1:19" x14ac:dyDescent="0.25">
      <c r="A428" s="1">
        <v>493</v>
      </c>
      <c r="B428" s="1" t="str">
        <f>"DIAPH1"</f>
        <v>DIAPH1</v>
      </c>
      <c r="C428" s="1" t="s">
        <v>10</v>
      </c>
      <c r="D428" s="1">
        <v>138.91</v>
      </c>
      <c r="E428" s="1">
        <v>48.1</v>
      </c>
      <c r="F428" s="1">
        <v>84</v>
      </c>
      <c r="G428" s="1">
        <v>87</v>
      </c>
      <c r="H428" s="1">
        <v>97</v>
      </c>
      <c r="I428" s="1">
        <v>163</v>
      </c>
      <c r="J428" s="1">
        <v>146</v>
      </c>
      <c r="K428" s="1">
        <v>165</v>
      </c>
      <c r="L428" s="2">
        <v>82.077024151013205</v>
      </c>
      <c r="M428" s="2">
        <v>83.009722423015802</v>
      </c>
      <c r="N428" s="2">
        <v>94.096790196042406</v>
      </c>
      <c r="O428" s="3">
        <v>144.720164124641</v>
      </c>
      <c r="P428" s="3">
        <v>129.086141067721</v>
      </c>
      <c r="Q428" s="3">
        <v>150.86971580970899</v>
      </c>
      <c r="R428" s="1">
        <v>1.63812956477532</v>
      </c>
      <c r="S428" s="1">
        <v>1.1863259705999301E-3</v>
      </c>
    </row>
    <row r="429" spans="1:19" x14ac:dyDescent="0.25">
      <c r="A429" s="1">
        <v>3382</v>
      </c>
      <c r="B429" s="1" t="str">
        <f>"HSPH1"</f>
        <v>HSPH1</v>
      </c>
      <c r="C429" s="1" t="s">
        <v>105</v>
      </c>
      <c r="D429" s="1">
        <v>92.114999999999995</v>
      </c>
      <c r="E429" s="1">
        <v>34.200000000000003</v>
      </c>
      <c r="F429" s="1">
        <v>9</v>
      </c>
      <c r="G429" s="1">
        <v>7</v>
      </c>
      <c r="H429" s="1">
        <v>10</v>
      </c>
      <c r="I429" s="1">
        <v>19</v>
      </c>
      <c r="J429" s="1">
        <v>11</v>
      </c>
      <c r="K429" s="1">
        <v>16</v>
      </c>
      <c r="L429" s="2">
        <v>8.7939668733228498</v>
      </c>
      <c r="M429" s="2">
        <v>6.6789431834610404</v>
      </c>
      <c r="N429" s="2">
        <v>9.7007000202105598</v>
      </c>
      <c r="O429" s="3">
        <v>16.869221585080801</v>
      </c>
      <c r="P429" s="3">
        <v>9.7256681626364792</v>
      </c>
      <c r="Q429" s="3">
        <v>14.629790623971701</v>
      </c>
      <c r="R429" s="1">
        <v>1.63708708119979</v>
      </c>
      <c r="S429" s="1">
        <v>4.9801869396696397E-2</v>
      </c>
    </row>
    <row r="430" spans="1:19" x14ac:dyDescent="0.25">
      <c r="A430" s="1">
        <v>2807</v>
      </c>
      <c r="B430" s="1" t="str">
        <f>"DBN1"</f>
        <v>DBN1</v>
      </c>
      <c r="C430" s="1" t="s">
        <v>73</v>
      </c>
      <c r="D430" s="1">
        <v>71.427999999999997</v>
      </c>
      <c r="E430" s="1">
        <v>38.200000000000003</v>
      </c>
      <c r="F430" s="1">
        <v>15</v>
      </c>
      <c r="G430" s="1">
        <v>13</v>
      </c>
      <c r="H430" s="1">
        <v>7</v>
      </c>
      <c r="I430" s="1">
        <v>26</v>
      </c>
      <c r="J430" s="1">
        <v>22</v>
      </c>
      <c r="K430" s="1">
        <v>14</v>
      </c>
      <c r="L430" s="2">
        <v>14.6566114555381</v>
      </c>
      <c r="M430" s="2">
        <v>12.403751626427599</v>
      </c>
      <c r="N430" s="2">
        <v>6.7904900141473901</v>
      </c>
      <c r="O430" s="3">
        <v>23.0841979585316</v>
      </c>
      <c r="P430" s="3">
        <v>19.451336325273001</v>
      </c>
      <c r="Q430" s="3">
        <v>12.8010667959753</v>
      </c>
      <c r="R430" s="1">
        <v>1.6340013991433699</v>
      </c>
      <c r="S430" s="1">
        <v>2.77619214995075E-2</v>
      </c>
    </row>
    <row r="431" spans="1:19" x14ac:dyDescent="0.25">
      <c r="A431" s="1">
        <v>1094</v>
      </c>
      <c r="B431" s="1" t="str">
        <f>"USO1"</f>
        <v>USO1</v>
      </c>
      <c r="C431" s="1" t="s">
        <v>44</v>
      </c>
      <c r="D431" s="1">
        <v>107.89</v>
      </c>
      <c r="E431" s="1">
        <v>40.1</v>
      </c>
      <c r="F431" s="1">
        <v>24</v>
      </c>
      <c r="G431" s="1">
        <v>23</v>
      </c>
      <c r="H431" s="1">
        <v>14</v>
      </c>
      <c r="I431" s="1">
        <v>36</v>
      </c>
      <c r="J431" s="1">
        <v>38</v>
      </c>
      <c r="K431" s="1">
        <v>30</v>
      </c>
      <c r="L431" s="2">
        <v>23.4505783288609</v>
      </c>
      <c r="M431" s="2">
        <v>21.945099031371999</v>
      </c>
      <c r="N431" s="2">
        <v>13.5809800282948</v>
      </c>
      <c r="O431" s="3">
        <v>31.962735634889899</v>
      </c>
      <c r="P431" s="3">
        <v>33.597762743653298</v>
      </c>
      <c r="Q431" s="3">
        <v>27.430857419946999</v>
      </c>
      <c r="R431" s="1">
        <v>1.57582573198777</v>
      </c>
      <c r="S431" s="1">
        <v>1.8191846339316399E-2</v>
      </c>
    </row>
    <row r="432" spans="1:19" x14ac:dyDescent="0.25">
      <c r="A432" s="1">
        <v>3447</v>
      </c>
      <c r="B432" s="1" t="str">
        <f>"DOCK10"</f>
        <v>DOCK10</v>
      </c>
      <c r="C432" s="1" t="s">
        <v>78</v>
      </c>
      <c r="D432" s="1">
        <v>249.49</v>
      </c>
      <c r="E432" s="1">
        <v>23.6</v>
      </c>
      <c r="F432" s="1">
        <v>12</v>
      </c>
      <c r="G432" s="1">
        <v>17</v>
      </c>
      <c r="H432" s="1">
        <v>8</v>
      </c>
      <c r="I432" s="1">
        <v>18</v>
      </c>
      <c r="J432" s="1">
        <v>30</v>
      </c>
      <c r="K432" s="1">
        <v>15</v>
      </c>
      <c r="L432" s="2">
        <v>11.7252891644305</v>
      </c>
      <c r="M432" s="2">
        <v>16.220290588405401</v>
      </c>
      <c r="N432" s="2">
        <v>7.7605600161684496</v>
      </c>
      <c r="O432" s="3">
        <v>15.981367817444999</v>
      </c>
      <c r="P432" s="3">
        <v>26.524549534463102</v>
      </c>
      <c r="Q432" s="3">
        <v>13.7154287099735</v>
      </c>
      <c r="R432" s="1">
        <v>1.5747397838016</v>
      </c>
      <c r="S432" s="1">
        <v>3.7379332841298699E-2</v>
      </c>
    </row>
    <row r="433" spans="1:19" x14ac:dyDescent="0.25">
      <c r="A433" s="1">
        <v>2208</v>
      </c>
      <c r="B433" s="1" t="str">
        <f>"ACLY"</f>
        <v>ACLY</v>
      </c>
      <c r="C433" s="1" t="s">
        <v>16</v>
      </c>
      <c r="D433" s="1">
        <v>120.84</v>
      </c>
      <c r="E433" s="1">
        <v>55.2</v>
      </c>
      <c r="F433" s="1">
        <v>71</v>
      </c>
      <c r="G433" s="1">
        <v>76</v>
      </c>
      <c r="H433" s="1">
        <v>61</v>
      </c>
      <c r="I433" s="1">
        <v>111</v>
      </c>
      <c r="J433" s="1">
        <v>98</v>
      </c>
      <c r="K433" s="1">
        <v>143</v>
      </c>
      <c r="L433" s="2">
        <v>69.374627556213596</v>
      </c>
      <c r="M433" s="2">
        <v>72.514240277577002</v>
      </c>
      <c r="N433" s="2">
        <v>59.174270123284401</v>
      </c>
      <c r="O433" s="3">
        <v>98.551768207577297</v>
      </c>
      <c r="P433" s="3">
        <v>86.646861812579502</v>
      </c>
      <c r="Q433" s="3">
        <v>130.753753701747</v>
      </c>
      <c r="R433" s="1">
        <v>1.55099055582315</v>
      </c>
      <c r="S433" s="1">
        <v>4.23293460094884E-2</v>
      </c>
    </row>
    <row r="434" spans="1:19" x14ac:dyDescent="0.25">
      <c r="A434" s="1">
        <v>2048</v>
      </c>
      <c r="B434" s="1" t="str">
        <f>"USP5"</f>
        <v>USP5</v>
      </c>
      <c r="C434" s="1" t="s">
        <v>37</v>
      </c>
      <c r="D434" s="1">
        <v>93.307000000000002</v>
      </c>
      <c r="E434" s="1">
        <v>43.1</v>
      </c>
      <c r="F434" s="1">
        <v>23</v>
      </c>
      <c r="G434" s="1">
        <v>24</v>
      </c>
      <c r="H434" s="1">
        <v>28</v>
      </c>
      <c r="I434" s="1">
        <v>45</v>
      </c>
      <c r="J434" s="1">
        <v>32</v>
      </c>
      <c r="K434" s="1">
        <v>47</v>
      </c>
      <c r="L434" s="2">
        <v>22.473470898491701</v>
      </c>
      <c r="M434" s="2">
        <v>22.899233771866399</v>
      </c>
      <c r="N434" s="2">
        <v>27.161960056589599</v>
      </c>
      <c r="O434" s="3">
        <v>39.953419543612398</v>
      </c>
      <c r="P434" s="3">
        <v>28.292852836760702</v>
      </c>
      <c r="Q434" s="3">
        <v>42.975009957917003</v>
      </c>
      <c r="R434" s="1">
        <v>1.5316645947057701</v>
      </c>
      <c r="S434" s="1">
        <v>1.9789474128659699E-2</v>
      </c>
    </row>
  </sheetData>
  <mergeCells count="1">
    <mergeCell ref="A1:I1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Before vs Treated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Jaco Knol</cp:lastModifiedBy>
  <dcterms:created xsi:type="dcterms:W3CDTF">2018-05-25T14:26:07Z</dcterms:created>
  <dcterms:modified xsi:type="dcterms:W3CDTF">2021-07-09T13:42:02Z</dcterms:modified>
</cp:coreProperties>
</file>