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vumc.nl\home$\store4ever\j.knol\j.knol\Desktop\"/>
    </mc:Choice>
  </mc:AlternateContent>
  <bookViews>
    <workbookView xWindow="0" yWindow="600" windowWidth="28260" windowHeight="16065" tabRatio="500" activeTab="1"/>
  </bookViews>
  <sheets>
    <sheet name="Legend" sheetId="3" r:id="rId1"/>
    <sheet name="Control vs Cancer" sheetId="1" r:id="rId2"/>
  </sheets>
  <externalReferences>
    <externalReference r:id="rId3"/>
  </externalReferences>
  <definedNames>
    <definedName name="_xlnm._FilterDatabase" localSheetId="1" hidden="1">'Control vs Cancer'!#REF!</definedName>
    <definedName name="CompType">'[1]Drop Downs'!$I$4:$I$6</definedName>
    <definedName name="Lanes">'[1]Drop Downs'!$F$4:$F$18</definedName>
    <definedName name="Objective">'[1]Drop Downs'!$C$4:$C$7</definedName>
    <definedName name="Organism">'[1]Drop Downs'!$H$4:$H$6</definedName>
    <definedName name="PreMSProc">'[1]Drop Downs'!$D$4:$D$7</definedName>
    <definedName name="ProcInvolv">'[1]Drop Downs'!$E$4:$E$12</definedName>
    <definedName name="SampleType">'[1]Drop Downs'!$A$4:$A$18</definedName>
    <definedName name="Slices">'[1]Drop Downs'!$G$4:$G$8</definedName>
    <definedName name="Stain">'[1]Drop Downs'!$B$4:$B$5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3" l="1"/>
  <c r="D17" i="3"/>
  <c r="D15" i="3"/>
  <c r="D13" i="3"/>
  <c r="D10" i="3"/>
  <c r="D9" i="3"/>
  <c r="D8" i="3"/>
  <c r="D5" i="3"/>
  <c r="D3" i="3"/>
  <c r="B22" i="1" l="1"/>
  <c r="B20" i="1"/>
  <c r="B18" i="1"/>
  <c r="B10" i="1"/>
  <c r="B14" i="1"/>
  <c r="B15" i="1"/>
  <c r="B19" i="1"/>
  <c r="B4" i="1"/>
  <c r="B5" i="1"/>
  <c r="B13" i="1"/>
  <c r="B9" i="1"/>
  <c r="B11" i="1"/>
  <c r="B7" i="1"/>
  <c r="B12" i="1"/>
  <c r="B30" i="1"/>
  <c r="B28" i="1"/>
  <c r="B21" i="1"/>
  <c r="B31" i="1"/>
  <c r="B17" i="1"/>
  <c r="B16" i="1"/>
  <c r="B40" i="1"/>
  <c r="B6" i="1"/>
  <c r="B24" i="1"/>
  <c r="B8" i="1"/>
  <c r="B29" i="1"/>
  <c r="B41" i="1"/>
  <c r="B35" i="1"/>
  <c r="B3" i="1"/>
  <c r="B42" i="1"/>
  <c r="B32" i="1"/>
  <c r="B43" i="1"/>
  <c r="B23" i="1"/>
  <c r="B26" i="1"/>
  <c r="B38" i="1"/>
  <c r="B33" i="1"/>
  <c r="B25" i="1"/>
  <c r="B27" i="1"/>
  <c r="B36" i="1"/>
  <c r="B45" i="1"/>
  <c r="B51" i="1"/>
  <c r="B48" i="1"/>
  <c r="B37" i="1"/>
  <c r="B34" i="1"/>
  <c r="B50" i="1"/>
  <c r="B44" i="1"/>
  <c r="B47" i="1"/>
  <c r="B49" i="1"/>
  <c r="B39" i="1"/>
  <c r="B46" i="1"/>
  <c r="B52" i="1"/>
</calcChain>
</file>

<file path=xl/sharedStrings.xml><?xml version="1.0" encoding="utf-8"?>
<sst xmlns="http://schemas.openxmlformats.org/spreadsheetml/2006/main" count="179" uniqueCount="149">
  <si>
    <t>Raw count (PP) Platelet.Lysate Healthy1</t>
  </si>
  <si>
    <t>Raw count (PR) Platelet.Lysate Healthy2</t>
  </si>
  <si>
    <t>Raw count (PT) Platelet.Lysate Healthy3</t>
  </si>
  <si>
    <t>Raw count (PB) Platelet.Lysate Pre-Tx.Gastric.Patient4</t>
  </si>
  <si>
    <t>Raw count (PG) Platelet.Lysate Pre-Tx.Rectal.Patient5</t>
  </si>
  <si>
    <t>Raw count (PO) Platelet.Lysate Pre-Tx.Colon.Patient1</t>
  </si>
  <si>
    <t>Raw count (PQ) Platelet.Lysate Pre-Tx.Colon.Patient2</t>
  </si>
  <si>
    <t>Raw count (PS) Platelet.Lysate Pre-Tx.Tongue(base).Patient3</t>
  </si>
  <si>
    <t>Normalised count (PP) Platelet.Lysate Healthy1</t>
  </si>
  <si>
    <t>Normalised count (PR) Platelet.Lysate Healthy2</t>
  </si>
  <si>
    <t>Normalised count (PT) Platelet.Lysate Healthy3</t>
  </si>
  <si>
    <t>Normalised count (PB) Platelet.Lysate Pre-Tx.Gastric.Patient4</t>
  </si>
  <si>
    <t>Normalised count (PG) Platelet.Lysate Pre-Tx.Rectal.Patient5</t>
  </si>
  <si>
    <t>Normalised count (PO) Platelet.Lysate Pre-Tx.Colon.Patient1</t>
  </si>
  <si>
    <t>Normalised count (PQ) Platelet.Lysate Pre-Tx.Colon.Patient2</t>
  </si>
  <si>
    <t>Normalised count (PS) Platelet.Lysate Pre-Tx.Tongue(base).Patient3</t>
  </si>
  <si>
    <t>Fold change</t>
  </si>
  <si>
    <t>p-value</t>
  </si>
  <si>
    <t>P01009;P01009-2;P01009-3</t>
  </si>
  <si>
    <t>P05109</t>
  </si>
  <si>
    <t>P05164-2;P05164;P05164-3</t>
  </si>
  <si>
    <t>Q63HN8;Q63HN8-4;H3BLU6;J3QTP8;Q63HN8-6;Q63HN8-5</t>
  </si>
  <si>
    <t>P06702</t>
  </si>
  <si>
    <t>P00738;P00739;P00739-2;J3QQI8;H3BMJ7;J3KTC3</t>
  </si>
  <si>
    <t>Q96I99;Q96I99-2;E9PDQ8</t>
  </si>
  <si>
    <t>P08246</t>
  </si>
  <si>
    <t>P08311</t>
  </si>
  <si>
    <t>P52333;P52333-2</t>
  </si>
  <si>
    <t>Q99961;Q99961-3;Q99961-2;F5H5J3;Q99962</t>
  </si>
  <si>
    <t>P80188;H9KV70;P80188-2</t>
  </si>
  <si>
    <t>U3KPS2;P24158</t>
  </si>
  <si>
    <t>P02748;CON__Q3MHN2</t>
  </si>
  <si>
    <t>Q06033-2;Q06033;E7ET33;CON__Q0V8M9</t>
  </si>
  <si>
    <t>Q93077;Q7L7L0;P04908</t>
  </si>
  <si>
    <t>O15372;B3KS98</t>
  </si>
  <si>
    <t>P20160</t>
  </si>
  <si>
    <t>P62917;G3V1A1;E9PP36</t>
  </si>
  <si>
    <t>Q96K37;Q96K37-2</t>
  </si>
  <si>
    <t>P18428</t>
  </si>
  <si>
    <t>Q8NBI5;E7EQD2</t>
  </si>
  <si>
    <t>E9PRI4;E9PGT3;Q15418;Q15418-2;Q15418-3;E9PAN7</t>
  </si>
  <si>
    <t>E7ETU9;O00469;O00469-2;B3KWS3</t>
  </si>
  <si>
    <t>G3V1N8;F5H4L7;O75436;S4R3Q6;O75436-2</t>
  </si>
  <si>
    <t>O43304</t>
  </si>
  <si>
    <t>Q92878;Q92878-2;Q92878-3;E7ESD9;E9PM98</t>
  </si>
  <si>
    <t>O75594</t>
  </si>
  <si>
    <t>P02741;P02741-2;Q5VVP7;C9JRE9</t>
  </si>
  <si>
    <t>A3KMH1-2;A3KMH1-3;A3KMH1</t>
  </si>
  <si>
    <t>P17213</t>
  </si>
  <si>
    <t>P46926;D6R9P4;E7EVU7;B7Z3X4</t>
  </si>
  <si>
    <t>Q5TC12-3;Q5TC12-2;Q5TC12;I3L448;I3L1W9;A8MRA7;E9PPX6</t>
  </si>
  <si>
    <t>P52790</t>
  </si>
  <si>
    <t>P62070;B7Z5Z2;P62070-3;P62070-2</t>
  </si>
  <si>
    <t>P25815</t>
  </si>
  <si>
    <t>Q7L5Y1;Q7L5Y1-4;F5H1W8;J3QL99;J3QSB6;B3KSL6;Q7L5Y1-2;J3QL81</t>
  </si>
  <si>
    <t>Q8NCC3;B4DUD1;B4DPU0;B4DJW4</t>
  </si>
  <si>
    <t>Q9HD89;Q76B53</t>
  </si>
  <si>
    <t>Q9Y4E6-2;Q9Y4E6</t>
  </si>
  <si>
    <t>Q9UG63;Q75MJ1</t>
  </si>
  <si>
    <t>Q9UKX3;Q9Y623;P13535</t>
  </si>
  <si>
    <t>B7WPF4</t>
  </si>
  <si>
    <t>F2Z2B1;Q9Y5K3-2;Q9Y5K3-4;Q9Y5K3-3;Q9Y5K3;F8WAZ5;P49585;C9JEJ2</t>
  </si>
  <si>
    <t>P02750</t>
  </si>
  <si>
    <t>Q13948-9;P39880-9;Q13948-10;Q13948-2;Q13948;P39880-6;P39880-4;P39880-5;P39880-2;P39880;P39880-3</t>
  </si>
  <si>
    <t>Q6P4A8</t>
  </si>
  <si>
    <t>Q6ZV70;Q6ZV70-2</t>
  </si>
  <si>
    <t>P53814-5;P53814-6;B5MCI0;P53814;P53814-2</t>
  </si>
  <si>
    <t>B7Z1M1;Q15293</t>
  </si>
  <si>
    <r>
      <rPr>
        <b/>
        <sz val="12"/>
        <color theme="1"/>
        <rFont val="Calibri"/>
        <family val="2"/>
        <scheme val="minor"/>
      </rPr>
      <t>Supplemental table 3</t>
    </r>
    <r>
      <rPr>
        <sz val="12"/>
        <color theme="1"/>
        <rFont val="Calibri"/>
        <family val="2"/>
        <scheme val="minor"/>
      </rPr>
      <t>. List of 50 proteins which were at least 1.5-fold higher expressed in platelets of patients with cancer compared to platelets from healthy individuals.</t>
    </r>
  </si>
  <si>
    <t>Raw count (PA) Platelet.Lysate Healthy6</t>
  </si>
  <si>
    <t>Raw count (PD) Platelet.Lysate Healthy7</t>
  </si>
  <si>
    <t>Raw count (PH) Platelet.Lysate Healthy10</t>
  </si>
  <si>
    <t>Raw count (PI) Platelet.Lysate Healthy8</t>
  </si>
  <si>
    <t>Raw count (PL) Platelet.Lysate Healthy9</t>
  </si>
  <si>
    <t>Raw count (PV) Platelet.Lysate Healthy4</t>
  </si>
  <si>
    <t>Raw count (PX) Platelet.Lysate Healthy5</t>
  </si>
  <si>
    <t>Raw count (PE) Platelet.Lysate Pre-Tx.Neuro-ectoderm.Patient7</t>
  </si>
  <si>
    <t>Raw count (PM) Platelet.Lysate Pre-Tx.Anal.Patient9</t>
  </si>
  <si>
    <t>Raw count (PW) Platelet.Lysate Pre-Tx.Colon.Patient8</t>
  </si>
  <si>
    <t>Normalised count (PA) Platelet.Lysate Healthy6</t>
  </si>
  <si>
    <t>Normalised count (PD) Platelet.Lysate Healthy7</t>
  </si>
  <si>
    <t>Normalised count (PH) Platelet.Lysate Healthy10</t>
  </si>
  <si>
    <t>Normalised count (PI) Platelet.Lysate Healthy8</t>
  </si>
  <si>
    <t>Normalised count (PL) Platelet.Lysate Healthy9</t>
  </si>
  <si>
    <t>Normalised count (PV) Platelet.Lysate Healthy4</t>
  </si>
  <si>
    <t>Normalised count (PX) Platelet.Lysate Healthy5</t>
  </si>
  <si>
    <t>Normalised count (PE) Platelet.Lysate Pre-Tx.Neuro-ectoderm.Patient7</t>
  </si>
  <si>
    <t>Normalised count (PM) Platelet.Lysate Pre-Tx.Anal.Patient9</t>
  </si>
  <si>
    <t>Normalised count (PW) Platelet.Lysate Pre-Tx.Colon.Patient8</t>
  </si>
  <si>
    <t>Data set (order is order of LC-MS/MS acquisition)</t>
  </si>
  <si>
    <t>Sample Letter ID</t>
  </si>
  <si>
    <t>Sample Involves</t>
  </si>
  <si>
    <t>Sample Contains</t>
  </si>
  <si>
    <t>Sample Time</t>
  </si>
  <si>
    <t>PA</t>
  </si>
  <si>
    <t xml:space="preserve"> Healthy Volunteer #6</t>
  </si>
  <si>
    <t xml:space="preserve"> Platelet Lysate</t>
  </si>
  <si>
    <t>PB</t>
  </si>
  <si>
    <t xml:space="preserve"> Gastric Cancer Patient #4</t>
  </si>
  <si>
    <t>Pre-treatment</t>
  </si>
  <si>
    <t>PD</t>
  </si>
  <si>
    <t xml:space="preserve"> Healthy Volunteer #7</t>
  </si>
  <si>
    <t>PE</t>
  </si>
  <si>
    <t xml:space="preserve"> Neuro-ectoderm Cancer Patient #7</t>
  </si>
  <si>
    <t>PG</t>
  </si>
  <si>
    <t xml:space="preserve"> Rectal Cancer Patient #5</t>
  </si>
  <si>
    <t>PH</t>
  </si>
  <si>
    <t xml:space="preserve"> Healthy Volunteer #10</t>
  </si>
  <si>
    <t>PI</t>
  </si>
  <si>
    <t xml:space="preserve"> Healthy Volunteer #8</t>
  </si>
  <si>
    <t>PL</t>
  </si>
  <si>
    <t xml:space="preserve"> Healthy Volunteer #9</t>
  </si>
  <si>
    <t>PM</t>
  </si>
  <si>
    <t xml:space="preserve"> Anal Cancer Patient #9</t>
  </si>
  <si>
    <t>PO</t>
  </si>
  <si>
    <t xml:space="preserve"> Colon Cancer Patient #1</t>
  </si>
  <si>
    <t>PP</t>
  </si>
  <si>
    <t xml:space="preserve"> Healthy Volunteer #1</t>
  </si>
  <si>
    <t>PQ</t>
  </si>
  <si>
    <t xml:space="preserve"> Colon Cancer Patient #2</t>
  </si>
  <si>
    <t>PR</t>
  </si>
  <si>
    <t xml:space="preserve"> Healthy Volunteer #2</t>
  </si>
  <si>
    <t>PS</t>
  </si>
  <si>
    <t xml:space="preserve"> Tongue (base)  Cancer Patient #3</t>
  </si>
  <si>
    <t>PT</t>
  </si>
  <si>
    <t xml:space="preserve"> Healthy Volunteer #3</t>
  </si>
  <si>
    <t>PU</t>
  </si>
  <si>
    <t xml:space="preserve"> Esophageal Cancer Patient #6</t>
  </si>
  <si>
    <t>PV</t>
  </si>
  <si>
    <t xml:space="preserve"> Healthy Volunteer #4</t>
  </si>
  <si>
    <t>id</t>
  </si>
  <si>
    <t>A unique (consecutive) identifier for each row in the proteinGroups table, which is used to cross-link the information in this file with the information stored in  other tables of the MaxQuant output.</t>
  </si>
  <si>
    <t>Gene name</t>
  </si>
  <si>
    <t>Name (gene symbol) of the gene associated to the leading protein.</t>
  </si>
  <si>
    <t>Protein IDs</t>
  </si>
  <si>
    <t>UniProt accession(s) of protein(s) contained in the protein group. 
They are sorted by number of identified peptides in descending
order.</t>
  </si>
  <si>
    <t>Mol. weight [kDa]</t>
  </si>
  <si>
    <t>Molecular weight of the leading protein sequence contained in
the protein group.</t>
  </si>
  <si>
    <t>Sequence coverage [%]</t>
  </si>
  <si>
    <t>Percentage of the sequence that is covered by the identified
peptides of the best protein sequence contained in the group.</t>
  </si>
  <si>
    <t>Raw count [sample label]</t>
  </si>
  <si>
    <t>Number of identified MS/MS spectra for the protein group in the specified sample. Information extracted  from MaxQuant Evidence table.</t>
  </si>
  <si>
    <t>Normalised count [sample label]</t>
  </si>
  <si>
    <t>Normalised number of identified MS/MS spectra for the protein group in the specified sample. Information extracted  from MaxQuant Evidence table. Normalisation to the mean total counts per sample. Sample group 1 (healthy controls) highlighted in blue, sample group 2 (patients with cancer) highlighted in brown.</t>
  </si>
  <si>
    <t>Result of a beta-binomial test (Pham et al. (2010) Bioinformatics 26 , 363-369).</t>
  </si>
  <si>
    <t>Raw count (PU) Platelet.Lysate Pre-Tx.Esophageal.Patient6</t>
  </si>
  <si>
    <t>Normalised count (PU) Platelet.Lysate Pre-Tx.Esophageal.Patient6</t>
  </si>
  <si>
    <t>Mean normalised count for group 2 (patients with cancer) divided by mean normalised count for group 1 (healthy controls). If ratio &lt; 1, the negative reciprocal  is taken (0.5 becomes -2).  Proteins that are unique in group 1 or group 2 get an arbitrarily high value (10000 or 10000, respectively).</t>
  </si>
  <si>
    <t xml:space="preserve"> Columns displayed in sheet "Control vs Cancer"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</si>
</sst>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" fillId="0" borderId="0"/>
  </cellStyleXfs>
  <cellXfs count="29">
    <xf numFmtId="0" fontId="0" fillId="0" borderId="0" xfId="0"/>
    <xf numFmtId="0" fontId="0" fillId="0" borderId="0" xfId="0" applyAlignment="1">
      <alignment horizontal="left" indent="1"/>
    </xf>
    <xf numFmtId="0" fontId="4" fillId="0" borderId="0" xfId="0" applyFont="1" applyFill="1" applyAlignment="1">
      <alignment horizontal="left" wrapText="1" indent="1"/>
    </xf>
    <xf numFmtId="0" fontId="4" fillId="0" borderId="0" xfId="1" applyFont="1" applyFill="1" applyAlignment="1">
      <alignment horizontal="left" wrapText="1" indent="1"/>
    </xf>
    <xf numFmtId="0" fontId="4" fillId="0" borderId="0" xfId="2" applyFont="1" applyFill="1" applyAlignment="1">
      <alignment horizontal="left" wrapText="1" indent="1"/>
    </xf>
    <xf numFmtId="0" fontId="0" fillId="0" borderId="0" xfId="0" applyAlignment="1">
      <alignment horizontal="left" wrapText="1" indent="1"/>
    </xf>
    <xf numFmtId="0" fontId="3" fillId="2" borderId="0" xfId="1" applyAlignment="1">
      <alignment horizontal="left" indent="1"/>
    </xf>
    <xf numFmtId="0" fontId="3" fillId="3" borderId="0" xfId="2" applyAlignment="1">
      <alignment horizontal="left" indent="1"/>
    </xf>
    <xf numFmtId="0" fontId="0" fillId="0" borderId="1" xfId="0" applyBorder="1" applyAlignment="1">
      <alignment horizontal="left" vertical="center" indent="1"/>
    </xf>
    <xf numFmtId="0" fontId="8" fillId="0" borderId="2" xfId="5" applyFont="1" applyBorder="1" applyAlignment="1">
      <alignment vertical="center"/>
    </xf>
    <xf numFmtId="0" fontId="1" fillId="0" borderId="2" xfId="5" applyBorder="1" applyAlignment="1">
      <alignment vertical="center"/>
    </xf>
    <xf numFmtId="0" fontId="8" fillId="0" borderId="0" xfId="5" applyFont="1" applyAlignment="1">
      <alignment vertical="center"/>
    </xf>
    <xf numFmtId="0" fontId="9" fillId="0" borderId="3" xfId="5" applyFont="1" applyBorder="1"/>
    <xf numFmtId="0" fontId="10" fillId="0" borderId="0" xfId="5" applyFont="1"/>
    <xf numFmtId="0" fontId="9" fillId="0" borderId="0" xfId="5" applyFont="1"/>
    <xf numFmtId="0" fontId="10" fillId="0" borderId="0" xfId="5" applyFont="1" applyAlignment="1">
      <alignment horizontal="left"/>
    </xf>
    <xf numFmtId="0" fontId="8" fillId="0" borderId="0" xfId="5" applyFont="1" applyAlignment="1">
      <alignment horizontal="left" vertical="center"/>
    </xf>
    <xf numFmtId="0" fontId="7" fillId="4" borderId="3" xfId="5" applyFont="1" applyFill="1" applyBorder="1" applyAlignment="1">
      <alignment horizontal="left" vertical="center"/>
    </xf>
    <xf numFmtId="0" fontId="1" fillId="4" borderId="3" xfId="5" applyFill="1" applyBorder="1" applyAlignment="1">
      <alignment vertical="center" wrapText="1"/>
    </xf>
    <xf numFmtId="0" fontId="1" fillId="0" borderId="0" xfId="5" applyBorder="1" applyAlignment="1">
      <alignment vertical="center"/>
    </xf>
    <xf numFmtId="0" fontId="1" fillId="0" borderId="0" xfId="5" applyAlignment="1">
      <alignment vertical="center"/>
    </xf>
    <xf numFmtId="49" fontId="7" fillId="4" borderId="3" xfId="5" applyNumberFormat="1" applyFont="1" applyFill="1" applyBorder="1" applyAlignment="1">
      <alignment horizontal="left" vertical="center"/>
    </xf>
    <xf numFmtId="0" fontId="1" fillId="4" borderId="3" xfId="5" applyFill="1" applyBorder="1" applyAlignment="1">
      <alignment vertical="top" wrapText="1"/>
    </xf>
    <xf numFmtId="0" fontId="1" fillId="0" borderId="0" xfId="5" applyBorder="1" applyAlignment="1">
      <alignment vertical="top"/>
    </xf>
    <xf numFmtId="0" fontId="1" fillId="0" borderId="0" xfId="5" applyAlignment="1">
      <alignment vertical="top"/>
    </xf>
    <xf numFmtId="0" fontId="1" fillId="0" borderId="0" xfId="5"/>
    <xf numFmtId="0" fontId="0" fillId="0" borderId="4" xfId="0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</cellXfs>
  <cellStyles count="6">
    <cellStyle name="Accent1" xfId="1" builtinId="29"/>
    <cellStyle name="Accent2" xfId="2" builtinId="33"/>
    <cellStyle name="Followed Hyperlink" xfId="4" builtinId="9" hidden="1"/>
    <cellStyle name="Hyperlink" xfId="3" builtinId="8" hidden="1"/>
    <cellStyle name="Normal" xfId="0" builtinId="0"/>
    <cellStyle name="Normal 2" xf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.knol\Desktop\PrOEF-140108-OPL1020-HD_MW-Human.Platelet.Proteomics-crj-tp1805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laborator &amp; Experiment Data"/>
      <sheetName val="Sample Source Data &amp; Gel Images"/>
      <sheetName val="search parameters &gt;&gt;&gt;"/>
      <sheetName val="Drop Downs"/>
      <sheetName val="protein report"/>
      <sheetName val="unsupervised clustering"/>
      <sheetName val="unsupervised clust. ctrl+preTx"/>
      <sheetName val="donors-vs-patients"/>
      <sheetName val="clust. platelets do.-vs-pat."/>
      <sheetName val="preTx-vs-Tx"/>
      <sheetName val="clust. platelets pre-vs-tx"/>
      <sheetName val="paired.preTx-vs-Tx-paired"/>
      <sheetName val="clust. platelets paired analysi"/>
    </sheetNames>
    <sheetDataSet>
      <sheetData sheetId="0"/>
      <sheetData sheetId="1"/>
      <sheetData sheetId="2"/>
      <sheetData sheetId="3">
        <row r="4">
          <cell r="A4" t="str">
            <v>Synthetic Peptide</v>
          </cell>
          <cell r="B4" t="str">
            <v>Coomassie</v>
          </cell>
          <cell r="C4" t="str">
            <v>Mass Determination (MS only)</v>
          </cell>
          <cell r="D4" t="str">
            <v>By Collaborator</v>
          </cell>
          <cell r="E4" t="str">
            <v>1DGE + IGD</v>
          </cell>
          <cell r="F4">
            <v>1</v>
          </cell>
          <cell r="G4">
            <v>1</v>
          </cell>
          <cell r="H4" t="str">
            <v>Human</v>
          </cell>
          <cell r="I4" t="str">
            <v>2-group comparison, beta-binomial statistics</v>
          </cell>
        </row>
        <row r="5">
          <cell r="A5" t="str">
            <v>Serum</v>
          </cell>
          <cell r="B5" t="str">
            <v>Silver</v>
          </cell>
          <cell r="C5" t="str">
            <v>Profiling (MS only)</v>
          </cell>
          <cell r="D5" t="str">
            <v>By Collaborator at OPL</v>
          </cell>
          <cell r="E5" t="str">
            <v>1DGE(blob gel) + IGD</v>
          </cell>
          <cell r="F5">
            <v>2</v>
          </cell>
          <cell r="G5">
            <v>2</v>
          </cell>
          <cell r="H5" t="str">
            <v>Mouse</v>
          </cell>
          <cell r="I5" t="str">
            <v>2-group comparison, paired statistics</v>
          </cell>
        </row>
        <row r="6">
          <cell r="A6" t="str">
            <v>Plasma</v>
          </cell>
          <cell r="C6" t="str">
            <v>Identification Of Simple Mixtures (MS and MS/MS)</v>
          </cell>
          <cell r="D6" t="str">
            <v>By OPL</v>
          </cell>
          <cell r="E6" t="str">
            <v>2DGE + IGD</v>
          </cell>
          <cell r="F6">
            <v>3</v>
          </cell>
          <cell r="G6">
            <v>3</v>
          </cell>
          <cell r="H6" t="str">
            <v>Rat</v>
          </cell>
          <cell r="I6" t="str">
            <v>3-group comparison</v>
          </cell>
        </row>
        <row r="7">
          <cell r="A7" t="str">
            <v>Cell Lysate</v>
          </cell>
          <cell r="C7" t="str">
            <v>Identification Of Complex Mixtures (MS and MS/MS)</v>
          </cell>
          <cell r="D7" t="str">
            <v>By OPL (Service)</v>
          </cell>
          <cell r="E7" t="str">
            <v>IGD</v>
          </cell>
          <cell r="F7">
            <v>4</v>
          </cell>
          <cell r="G7">
            <v>5</v>
          </cell>
        </row>
        <row r="8">
          <cell r="A8" t="str">
            <v>Tissue Lysate</v>
          </cell>
          <cell r="E8" t="str">
            <v>ISD</v>
          </cell>
          <cell r="F8">
            <v>5</v>
          </cell>
          <cell r="G8">
            <v>10</v>
          </cell>
        </row>
        <row r="9">
          <cell r="A9" t="str">
            <v>FFPE Tissue Lysate</v>
          </cell>
          <cell r="E9" t="str">
            <v>FASP + ISD</v>
          </cell>
          <cell r="F9">
            <v>6</v>
          </cell>
        </row>
        <row r="10">
          <cell r="A10" t="str">
            <v>FFPE Tissue</v>
          </cell>
          <cell r="E10" t="str">
            <v>LCM, FASP + ISD</v>
          </cell>
          <cell r="F10">
            <v>7</v>
          </cell>
        </row>
        <row r="11">
          <cell r="A11" t="str">
            <v>LC fraction</v>
          </cell>
          <cell r="E11" t="str">
            <v>Bead Clean-up</v>
          </cell>
          <cell r="F11">
            <v>8</v>
          </cell>
        </row>
        <row r="12">
          <cell r="A12" t="str">
            <v>Peptide Eluate</v>
          </cell>
          <cell r="E12" t="str">
            <v>ZipTip Clean-up</v>
          </cell>
          <cell r="F12">
            <v>9</v>
          </cell>
        </row>
        <row r="13">
          <cell r="A13" t="str">
            <v>1DGE Gel</v>
          </cell>
          <cell r="F13">
            <v>10</v>
          </cell>
        </row>
        <row r="14">
          <cell r="A14" t="str">
            <v>1DGE Gel Slice</v>
          </cell>
          <cell r="F14">
            <v>11</v>
          </cell>
        </row>
        <row r="15">
          <cell r="A15" t="str">
            <v>2DGE Gel Punch</v>
          </cell>
          <cell r="F15">
            <v>12</v>
          </cell>
        </row>
        <row r="16">
          <cell r="A16" t="str">
            <v>Biochemical Fraction</v>
          </cell>
          <cell r="F16">
            <v>13</v>
          </cell>
        </row>
        <row r="17">
          <cell r="A17" t="str">
            <v>Secretome</v>
          </cell>
          <cell r="F17">
            <v>14</v>
          </cell>
        </row>
        <row r="18">
          <cell r="A18" t="str">
            <v>Exosomes</v>
          </cell>
          <cell r="F18">
            <v>15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1"/>
  <sheetViews>
    <sheetView showGridLines="0" zoomScaleNormal="100" workbookViewId="0">
      <selection sqref="A1:D1"/>
    </sheetView>
  </sheetViews>
  <sheetFormatPr defaultColWidth="0" defaultRowHeight="15" zeroHeight="1" x14ac:dyDescent="0.25"/>
  <cols>
    <col min="1" max="1" width="38.5" style="25" customWidth="1"/>
    <col min="2" max="2" width="54" style="25" customWidth="1"/>
    <col min="3" max="3" width="26.625" style="25" customWidth="1"/>
    <col min="4" max="4" width="16.875" style="25" customWidth="1"/>
    <col min="5" max="16384" width="8" style="25" hidden="1"/>
  </cols>
  <sheetData>
    <row r="1" spans="1:5" s="11" customFormat="1" ht="30" customHeight="1" x14ac:dyDescent="0.25">
      <c r="A1" s="9" t="s">
        <v>89</v>
      </c>
      <c r="B1" s="10"/>
      <c r="C1" s="10"/>
      <c r="D1" s="10"/>
    </row>
    <row r="2" spans="1:5" s="14" customFormat="1" ht="17.25" x14ac:dyDescent="0.3">
      <c r="A2" s="12" t="s">
        <v>90</v>
      </c>
      <c r="B2" s="12" t="s">
        <v>91</v>
      </c>
      <c r="C2" s="12" t="s">
        <v>92</v>
      </c>
      <c r="D2" s="12" t="s">
        <v>93</v>
      </c>
      <c r="E2" s="13"/>
    </row>
    <row r="3" spans="1:5" s="13" customFormat="1" ht="17.25" x14ac:dyDescent="0.3">
      <c r="A3" s="13" t="s">
        <v>94</v>
      </c>
      <c r="B3" s="13" t="s">
        <v>95</v>
      </c>
      <c r="C3" s="13" t="s">
        <v>96</v>
      </c>
      <c r="D3" s="15" t="str">
        <f>"-"</f>
        <v>-</v>
      </c>
    </row>
    <row r="4" spans="1:5" s="13" customFormat="1" ht="17.25" x14ac:dyDescent="0.3">
      <c r="A4" s="13" t="s">
        <v>97</v>
      </c>
      <c r="B4" s="13" t="s">
        <v>98</v>
      </c>
      <c r="C4" s="13" t="s">
        <v>96</v>
      </c>
      <c r="D4" s="15" t="s">
        <v>99</v>
      </c>
    </row>
    <row r="5" spans="1:5" s="13" customFormat="1" ht="17.25" x14ac:dyDescent="0.3">
      <c r="A5" s="13" t="s">
        <v>100</v>
      </c>
      <c r="B5" s="13" t="s">
        <v>101</v>
      </c>
      <c r="C5" s="13" t="s">
        <v>96</v>
      </c>
      <c r="D5" s="15" t="str">
        <f>"-"</f>
        <v>-</v>
      </c>
    </row>
    <row r="6" spans="1:5" s="13" customFormat="1" ht="17.25" x14ac:dyDescent="0.3">
      <c r="A6" s="13" t="s">
        <v>102</v>
      </c>
      <c r="B6" s="13" t="s">
        <v>103</v>
      </c>
      <c r="C6" s="13" t="s">
        <v>96</v>
      </c>
      <c r="D6" s="15" t="s">
        <v>99</v>
      </c>
    </row>
    <row r="7" spans="1:5" s="13" customFormat="1" ht="17.25" x14ac:dyDescent="0.3">
      <c r="A7" s="13" t="s">
        <v>104</v>
      </c>
      <c r="B7" s="13" t="s">
        <v>105</v>
      </c>
      <c r="C7" s="13" t="s">
        <v>96</v>
      </c>
      <c r="D7" s="15" t="s">
        <v>99</v>
      </c>
    </row>
    <row r="8" spans="1:5" s="13" customFormat="1" ht="17.25" x14ac:dyDescent="0.3">
      <c r="A8" s="13" t="s">
        <v>106</v>
      </c>
      <c r="B8" s="13" t="s">
        <v>107</v>
      </c>
      <c r="C8" s="13" t="s">
        <v>96</v>
      </c>
      <c r="D8" s="15" t="str">
        <f t="shared" ref="D8:D10" si="0">"-"</f>
        <v>-</v>
      </c>
    </row>
    <row r="9" spans="1:5" s="13" customFormat="1" ht="17.25" x14ac:dyDescent="0.3">
      <c r="A9" s="13" t="s">
        <v>108</v>
      </c>
      <c r="B9" s="13" t="s">
        <v>109</v>
      </c>
      <c r="C9" s="13" t="s">
        <v>96</v>
      </c>
      <c r="D9" s="15" t="str">
        <f t="shared" si="0"/>
        <v>-</v>
      </c>
    </row>
    <row r="10" spans="1:5" s="13" customFormat="1" ht="17.25" x14ac:dyDescent="0.3">
      <c r="A10" s="13" t="s">
        <v>110</v>
      </c>
      <c r="B10" s="13" t="s">
        <v>111</v>
      </c>
      <c r="C10" s="13" t="s">
        <v>96</v>
      </c>
      <c r="D10" s="15" t="str">
        <f t="shared" si="0"/>
        <v>-</v>
      </c>
    </row>
    <row r="11" spans="1:5" s="13" customFormat="1" ht="17.25" x14ac:dyDescent="0.3">
      <c r="A11" s="13" t="s">
        <v>112</v>
      </c>
      <c r="B11" s="13" t="s">
        <v>113</v>
      </c>
      <c r="C11" s="13" t="s">
        <v>96</v>
      </c>
      <c r="D11" s="15" t="s">
        <v>99</v>
      </c>
    </row>
    <row r="12" spans="1:5" s="13" customFormat="1" ht="17.25" x14ac:dyDescent="0.3">
      <c r="A12" s="13" t="s">
        <v>114</v>
      </c>
      <c r="B12" s="13" t="s">
        <v>115</v>
      </c>
      <c r="C12" s="13" t="s">
        <v>96</v>
      </c>
      <c r="D12" s="15" t="s">
        <v>99</v>
      </c>
    </row>
    <row r="13" spans="1:5" s="13" customFormat="1" ht="17.25" x14ac:dyDescent="0.3">
      <c r="A13" s="13" t="s">
        <v>116</v>
      </c>
      <c r="B13" s="13" t="s">
        <v>117</v>
      </c>
      <c r="C13" s="13" t="s">
        <v>96</v>
      </c>
      <c r="D13" s="15" t="str">
        <f>"-"</f>
        <v>-</v>
      </c>
    </row>
    <row r="14" spans="1:5" s="13" customFormat="1" ht="17.25" x14ac:dyDescent="0.3">
      <c r="A14" s="13" t="s">
        <v>118</v>
      </c>
      <c r="B14" s="13" t="s">
        <v>119</v>
      </c>
      <c r="C14" s="13" t="s">
        <v>96</v>
      </c>
      <c r="D14" s="15" t="s">
        <v>99</v>
      </c>
    </row>
    <row r="15" spans="1:5" s="13" customFormat="1" ht="17.25" x14ac:dyDescent="0.3">
      <c r="A15" s="13" t="s">
        <v>120</v>
      </c>
      <c r="B15" s="13" t="s">
        <v>121</v>
      </c>
      <c r="C15" s="13" t="s">
        <v>96</v>
      </c>
      <c r="D15" s="15" t="str">
        <f>"-"</f>
        <v>-</v>
      </c>
    </row>
    <row r="16" spans="1:5" s="13" customFormat="1" ht="17.25" x14ac:dyDescent="0.3">
      <c r="A16" s="13" t="s">
        <v>122</v>
      </c>
      <c r="B16" s="13" t="s">
        <v>123</v>
      </c>
      <c r="C16" s="13" t="s">
        <v>96</v>
      </c>
      <c r="D16" s="15" t="s">
        <v>99</v>
      </c>
    </row>
    <row r="17" spans="1:5" s="13" customFormat="1" ht="17.25" x14ac:dyDescent="0.3">
      <c r="A17" s="13" t="s">
        <v>124</v>
      </c>
      <c r="B17" s="13" t="s">
        <v>125</v>
      </c>
      <c r="C17" s="13" t="s">
        <v>96</v>
      </c>
      <c r="D17" s="15" t="str">
        <f>"-"</f>
        <v>-</v>
      </c>
    </row>
    <row r="18" spans="1:5" s="13" customFormat="1" ht="17.25" x14ac:dyDescent="0.3">
      <c r="A18" s="13" t="s">
        <v>126</v>
      </c>
      <c r="B18" s="13" t="s">
        <v>127</v>
      </c>
      <c r="C18" s="13" t="s">
        <v>96</v>
      </c>
      <c r="D18" s="15" t="s">
        <v>99</v>
      </c>
    </row>
    <row r="19" spans="1:5" s="13" customFormat="1" ht="17.25" x14ac:dyDescent="0.3">
      <c r="A19" s="13" t="s">
        <v>128</v>
      </c>
      <c r="B19" s="13" t="s">
        <v>129</v>
      </c>
      <c r="C19" s="13" t="s">
        <v>96</v>
      </c>
      <c r="D19" s="15" t="str">
        <f>"-"</f>
        <v>-</v>
      </c>
    </row>
    <row r="20" spans="1:5" s="13" customFormat="1" ht="30" customHeight="1" x14ac:dyDescent="0.3">
      <c r="D20" s="15"/>
    </row>
    <row r="21" spans="1:5" s="11" customFormat="1" ht="30" customHeight="1" x14ac:dyDescent="0.25">
      <c r="A21" s="16" t="s">
        <v>148</v>
      </c>
    </row>
    <row r="22" spans="1:5" s="20" customFormat="1" ht="60" x14ac:dyDescent="0.25">
      <c r="A22" s="17" t="s">
        <v>130</v>
      </c>
      <c r="B22" s="18" t="s">
        <v>131</v>
      </c>
      <c r="C22" s="19"/>
      <c r="D22" s="19"/>
      <c r="E22" s="19"/>
    </row>
    <row r="23" spans="1:5" s="20" customFormat="1" ht="30" customHeight="1" x14ac:dyDescent="0.25">
      <c r="A23" s="21" t="s">
        <v>132</v>
      </c>
      <c r="B23" s="18" t="s">
        <v>133</v>
      </c>
      <c r="C23" s="19"/>
      <c r="D23" s="19"/>
      <c r="E23" s="19"/>
    </row>
    <row r="24" spans="1:5" s="24" customFormat="1" ht="45" x14ac:dyDescent="0.25">
      <c r="A24" s="17" t="s">
        <v>134</v>
      </c>
      <c r="B24" s="22" t="s">
        <v>135</v>
      </c>
      <c r="C24" s="23"/>
      <c r="D24" s="23"/>
      <c r="E24" s="23"/>
    </row>
    <row r="25" spans="1:5" s="24" customFormat="1" ht="30" x14ac:dyDescent="0.25">
      <c r="A25" s="17" t="s">
        <v>136</v>
      </c>
      <c r="B25" s="22" t="s">
        <v>137</v>
      </c>
      <c r="C25" s="23"/>
      <c r="D25" s="23"/>
      <c r="E25" s="23"/>
    </row>
    <row r="26" spans="1:5" s="24" customFormat="1" ht="30" x14ac:dyDescent="0.25">
      <c r="A26" s="17" t="s">
        <v>138</v>
      </c>
      <c r="B26" s="22" t="s">
        <v>139</v>
      </c>
      <c r="C26" s="23"/>
      <c r="D26" s="23"/>
      <c r="E26" s="23"/>
    </row>
    <row r="27" spans="1:5" s="20" customFormat="1" ht="45" customHeight="1" x14ac:dyDescent="0.25">
      <c r="A27" s="17" t="s">
        <v>140</v>
      </c>
      <c r="B27" s="18" t="s">
        <v>141</v>
      </c>
      <c r="C27" s="19"/>
      <c r="D27" s="19"/>
      <c r="E27" s="19"/>
    </row>
    <row r="28" spans="1:5" s="20" customFormat="1" ht="75" customHeight="1" x14ac:dyDescent="0.25">
      <c r="A28" s="17" t="s">
        <v>142</v>
      </c>
      <c r="B28" s="18" t="s">
        <v>143</v>
      </c>
      <c r="C28" s="19"/>
      <c r="D28" s="19"/>
      <c r="E28" s="19"/>
    </row>
    <row r="29" spans="1:5" s="20" customFormat="1" ht="75" customHeight="1" x14ac:dyDescent="0.25">
      <c r="A29" s="17" t="s">
        <v>16</v>
      </c>
      <c r="B29" s="18" t="s">
        <v>147</v>
      </c>
      <c r="C29" s="19"/>
      <c r="D29" s="19"/>
      <c r="E29" s="19"/>
    </row>
    <row r="30" spans="1:5" s="20" customFormat="1" ht="45" customHeight="1" x14ac:dyDescent="0.25">
      <c r="A30" s="17" t="s">
        <v>17</v>
      </c>
      <c r="B30" s="18" t="s">
        <v>144</v>
      </c>
      <c r="C30" s="19"/>
      <c r="D30" s="19"/>
      <c r="E30" s="19"/>
    </row>
    <row r="31" spans="1:5" s="20" customFormat="1" ht="45" hidden="1" customHeight="1" x14ac:dyDescent="0.25">
      <c r="A31" s="17"/>
      <c r="B31" s="18"/>
      <c r="C31" s="19"/>
      <c r="D31" s="19"/>
      <c r="E31" s="19"/>
    </row>
    <row r="32" spans="1:5" s="20" customFormat="1" ht="45" hidden="1" customHeight="1" x14ac:dyDescent="0.25">
      <c r="A32" s="17"/>
      <c r="B32" s="18"/>
      <c r="C32" s="19"/>
      <c r="D32" s="19"/>
      <c r="E32" s="19"/>
    </row>
    <row r="33" spans="1:5" s="20" customFormat="1" ht="45" hidden="1" customHeight="1" x14ac:dyDescent="0.25">
      <c r="A33" s="17"/>
      <c r="B33" s="18"/>
      <c r="C33" s="19"/>
      <c r="D33" s="19"/>
      <c r="E33" s="19"/>
    </row>
    <row r="34" spans="1:5" s="20" customFormat="1" ht="45" hidden="1" customHeight="1" x14ac:dyDescent="0.25">
      <c r="A34" s="17"/>
      <c r="B34" s="18"/>
      <c r="C34" s="19"/>
      <c r="D34" s="19"/>
      <c r="E34" s="19"/>
    </row>
    <row r="35" spans="1:5" s="20" customFormat="1" ht="45" hidden="1" customHeight="1" x14ac:dyDescent="0.25">
      <c r="A35" s="17"/>
      <c r="B35" s="18"/>
      <c r="C35" s="19"/>
      <c r="D35" s="19"/>
      <c r="E35" s="19"/>
    </row>
    <row r="36" spans="1:5" hidden="1" x14ac:dyDescent="0.25"/>
    <row r="37" spans="1:5" hidden="1" x14ac:dyDescent="0.25"/>
    <row r="38" spans="1:5" hidden="1" x14ac:dyDescent="0.25"/>
    <row r="39" spans="1:5" hidden="1" x14ac:dyDescent="0.25"/>
    <row r="40" spans="1:5" hidden="1" x14ac:dyDescent="0.25"/>
    <row r="41" spans="1:5" hidden="1" x14ac:dyDescent="0.25"/>
    <row r="42" spans="1:5" hidden="1" x14ac:dyDescent="0.25"/>
    <row r="43" spans="1:5" hidden="1" x14ac:dyDescent="0.25"/>
    <row r="44" spans="1:5" hidden="1" x14ac:dyDescent="0.25"/>
    <row r="45" spans="1:5" hidden="1" x14ac:dyDescent="0.25"/>
    <row r="46" spans="1:5" hidden="1" x14ac:dyDescent="0.25"/>
    <row r="47" spans="1:5" hidden="1" x14ac:dyDescent="0.25"/>
    <row r="48" spans="1:5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2"/>
  <sheetViews>
    <sheetView tabSelected="1" workbookViewId="0">
      <selection sqref="A1:I1"/>
    </sheetView>
  </sheetViews>
  <sheetFormatPr defaultColWidth="20.625" defaultRowHeight="15.75" x14ac:dyDescent="0.25"/>
  <cols>
    <col min="1" max="16384" width="20.625" style="1"/>
  </cols>
  <sheetData>
    <row r="1" spans="1:45" s="8" customFormat="1" ht="30" customHeight="1" x14ac:dyDescent="0.25">
      <c r="A1" s="26" t="s">
        <v>68</v>
      </c>
      <c r="B1" s="27"/>
      <c r="C1" s="27"/>
      <c r="D1" s="27"/>
      <c r="E1" s="27"/>
      <c r="F1" s="27"/>
      <c r="G1" s="27"/>
      <c r="H1" s="27"/>
      <c r="I1" s="28"/>
    </row>
    <row r="2" spans="1:45" s="5" customFormat="1" ht="60" customHeight="1" x14ac:dyDescent="0.25">
      <c r="A2" s="2" t="s">
        <v>130</v>
      </c>
      <c r="B2" s="2" t="s">
        <v>132</v>
      </c>
      <c r="C2" s="2" t="s">
        <v>134</v>
      </c>
      <c r="D2" s="2" t="s">
        <v>136</v>
      </c>
      <c r="E2" s="2" t="s">
        <v>138</v>
      </c>
      <c r="F2" s="2" t="s">
        <v>69</v>
      </c>
      <c r="G2" s="2" t="s">
        <v>70</v>
      </c>
      <c r="H2" s="2" t="s">
        <v>71</v>
      </c>
      <c r="I2" s="2" t="s">
        <v>72</v>
      </c>
      <c r="J2" s="2" t="s">
        <v>73</v>
      </c>
      <c r="K2" s="2" t="s">
        <v>0</v>
      </c>
      <c r="L2" s="2" t="s">
        <v>1</v>
      </c>
      <c r="M2" s="2" t="s">
        <v>2</v>
      </c>
      <c r="N2" s="2" t="s">
        <v>74</v>
      </c>
      <c r="O2" s="2" t="s">
        <v>75</v>
      </c>
      <c r="P2" s="2" t="s">
        <v>3</v>
      </c>
      <c r="Q2" s="2" t="s">
        <v>76</v>
      </c>
      <c r="R2" s="2" t="s">
        <v>4</v>
      </c>
      <c r="S2" s="2" t="s">
        <v>77</v>
      </c>
      <c r="T2" s="2" t="s">
        <v>5</v>
      </c>
      <c r="U2" s="2" t="s">
        <v>6</v>
      </c>
      <c r="V2" s="2" t="s">
        <v>7</v>
      </c>
      <c r="W2" s="2" t="s">
        <v>145</v>
      </c>
      <c r="X2" s="2" t="s">
        <v>78</v>
      </c>
      <c r="Y2" s="3" t="s">
        <v>79</v>
      </c>
      <c r="Z2" s="3" t="s">
        <v>80</v>
      </c>
      <c r="AA2" s="3" t="s">
        <v>81</v>
      </c>
      <c r="AB2" s="3" t="s">
        <v>82</v>
      </c>
      <c r="AC2" s="3" t="s">
        <v>83</v>
      </c>
      <c r="AD2" s="3" t="s">
        <v>8</v>
      </c>
      <c r="AE2" s="3" t="s">
        <v>9</v>
      </c>
      <c r="AF2" s="3" t="s">
        <v>10</v>
      </c>
      <c r="AG2" s="3" t="s">
        <v>84</v>
      </c>
      <c r="AH2" s="3" t="s">
        <v>85</v>
      </c>
      <c r="AI2" s="4" t="s">
        <v>11</v>
      </c>
      <c r="AJ2" s="4" t="s">
        <v>86</v>
      </c>
      <c r="AK2" s="4" t="s">
        <v>12</v>
      </c>
      <c r="AL2" s="4" t="s">
        <v>87</v>
      </c>
      <c r="AM2" s="4" t="s">
        <v>13</v>
      </c>
      <c r="AN2" s="4" t="s">
        <v>14</v>
      </c>
      <c r="AO2" s="4" t="s">
        <v>15</v>
      </c>
      <c r="AP2" s="4" t="s">
        <v>146</v>
      </c>
      <c r="AQ2" s="4" t="s">
        <v>88</v>
      </c>
      <c r="AR2" s="2" t="s">
        <v>16</v>
      </c>
      <c r="AS2" s="2" t="s">
        <v>17</v>
      </c>
    </row>
    <row r="3" spans="1:45" x14ac:dyDescent="0.25">
      <c r="A3" s="1">
        <v>509</v>
      </c>
      <c r="B3" s="1" t="str">
        <f>"RPS6KA1"</f>
        <v>RPS6KA1</v>
      </c>
      <c r="C3" s="1" t="s">
        <v>40</v>
      </c>
      <c r="D3" s="1">
        <v>81.146000000000001</v>
      </c>
      <c r="E3" s="1">
        <v>26.3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1</v>
      </c>
      <c r="Q3" s="1">
        <v>1</v>
      </c>
      <c r="R3" s="1">
        <v>1</v>
      </c>
      <c r="S3" s="1">
        <v>0</v>
      </c>
      <c r="T3" s="1">
        <v>0</v>
      </c>
      <c r="U3" s="1">
        <v>1</v>
      </c>
      <c r="V3" s="1">
        <v>0</v>
      </c>
      <c r="W3" s="1">
        <v>2</v>
      </c>
      <c r="X3" s="1">
        <v>0</v>
      </c>
      <c r="Y3" s="6">
        <v>0</v>
      </c>
      <c r="Z3" s="6">
        <v>0</v>
      </c>
      <c r="AA3" s="6">
        <v>0</v>
      </c>
      <c r="AB3" s="6">
        <v>0</v>
      </c>
      <c r="AC3" s="6">
        <v>0</v>
      </c>
      <c r="AD3" s="6">
        <v>0</v>
      </c>
      <c r="AE3" s="6">
        <v>0</v>
      </c>
      <c r="AF3" s="6">
        <v>0</v>
      </c>
      <c r="AG3" s="6">
        <v>0</v>
      </c>
      <c r="AH3" s="6">
        <v>0</v>
      </c>
      <c r="AI3" s="7">
        <v>0.977107430369205</v>
      </c>
      <c r="AJ3" s="7">
        <v>0.95413474049443403</v>
      </c>
      <c r="AK3" s="7">
        <v>0.96942878651561604</v>
      </c>
      <c r="AL3" s="7">
        <v>0</v>
      </c>
      <c r="AM3" s="7">
        <v>0</v>
      </c>
      <c r="AN3" s="7">
        <v>0.98287352470307898</v>
      </c>
      <c r="AO3" s="7">
        <v>0</v>
      </c>
      <c r="AP3" s="7">
        <v>2.04957201917665</v>
      </c>
      <c r="AQ3" s="7">
        <v>0</v>
      </c>
      <c r="AR3" s="1">
        <v>10000</v>
      </c>
      <c r="AS3" s="1">
        <v>3.4681578520759202E-3</v>
      </c>
    </row>
    <row r="4" spans="1:45" x14ac:dyDescent="0.25">
      <c r="A4" s="1">
        <v>222</v>
      </c>
      <c r="B4" s="1" t="str">
        <f>"USP24"</f>
        <v>USP24</v>
      </c>
      <c r="C4" s="1" t="s">
        <v>60</v>
      </c>
      <c r="D4" s="1">
        <v>277.41000000000003</v>
      </c>
      <c r="E4" s="1">
        <v>25.5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1</v>
      </c>
      <c r="Q4" s="1">
        <v>0</v>
      </c>
      <c r="R4" s="1">
        <v>0</v>
      </c>
      <c r="S4" s="1">
        <v>0</v>
      </c>
      <c r="T4" s="1">
        <v>0</v>
      </c>
      <c r="U4" s="1">
        <v>2</v>
      </c>
      <c r="V4" s="1">
        <v>1</v>
      </c>
      <c r="W4" s="1">
        <v>2</v>
      </c>
      <c r="X4" s="1">
        <v>0</v>
      </c>
      <c r="Y4" s="6">
        <v>0</v>
      </c>
      <c r="Z4" s="6">
        <v>0</v>
      </c>
      <c r="AA4" s="6">
        <v>0</v>
      </c>
      <c r="AB4" s="6">
        <v>0</v>
      </c>
      <c r="AC4" s="6">
        <v>0</v>
      </c>
      <c r="AD4" s="6">
        <v>0</v>
      </c>
      <c r="AE4" s="6">
        <v>0</v>
      </c>
      <c r="AF4" s="6">
        <v>0</v>
      </c>
      <c r="AG4" s="6">
        <v>0</v>
      </c>
      <c r="AH4" s="6">
        <v>0</v>
      </c>
      <c r="AI4" s="7">
        <v>0.977107430369205</v>
      </c>
      <c r="AJ4" s="7">
        <v>0</v>
      </c>
      <c r="AK4" s="7">
        <v>0</v>
      </c>
      <c r="AL4" s="7">
        <v>0</v>
      </c>
      <c r="AM4" s="7">
        <v>0</v>
      </c>
      <c r="AN4" s="7">
        <v>1.96574704940616</v>
      </c>
      <c r="AO4" s="7">
        <v>0.97497830221779003</v>
      </c>
      <c r="AP4" s="7">
        <v>2.04957201917665</v>
      </c>
      <c r="AQ4" s="7">
        <v>0</v>
      </c>
      <c r="AR4" s="1">
        <v>10000</v>
      </c>
      <c r="AS4" s="1">
        <v>5.9318987251997099E-3</v>
      </c>
    </row>
    <row r="5" spans="1:45" x14ac:dyDescent="0.25">
      <c r="A5" s="1">
        <v>4071</v>
      </c>
      <c r="B5" s="1" t="str">
        <f>"MYH13"</f>
        <v>MYH13</v>
      </c>
      <c r="C5" s="1" t="s">
        <v>59</v>
      </c>
      <c r="D5" s="1">
        <v>223.6</v>
      </c>
      <c r="E5" s="1">
        <v>3.3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2</v>
      </c>
      <c r="Q5" s="1">
        <v>0</v>
      </c>
      <c r="R5" s="1">
        <v>1</v>
      </c>
      <c r="S5" s="1">
        <v>0</v>
      </c>
      <c r="T5" s="1">
        <v>2</v>
      </c>
      <c r="U5" s="1">
        <v>1</v>
      </c>
      <c r="V5" s="1">
        <v>0</v>
      </c>
      <c r="W5" s="1">
        <v>0</v>
      </c>
      <c r="X5" s="1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7">
        <v>1.95421486073841</v>
      </c>
      <c r="AJ5" s="7">
        <v>0</v>
      </c>
      <c r="AK5" s="7">
        <v>0.96942878651561604</v>
      </c>
      <c r="AL5" s="7">
        <v>0</v>
      </c>
      <c r="AM5" s="7">
        <v>2.2485892549136501</v>
      </c>
      <c r="AN5" s="7">
        <v>0.98287352470307898</v>
      </c>
      <c r="AO5" s="7">
        <v>0</v>
      </c>
      <c r="AP5" s="7">
        <v>0</v>
      </c>
      <c r="AQ5" s="7">
        <v>0</v>
      </c>
      <c r="AR5" s="1">
        <v>10000</v>
      </c>
      <c r="AS5" s="1">
        <v>6.2996996170516196E-3</v>
      </c>
    </row>
    <row r="6" spans="1:45" x14ac:dyDescent="0.25">
      <c r="A6" s="1">
        <v>1329</v>
      </c>
      <c r="B6" s="1" t="str">
        <f>"CRP"</f>
        <v>CRP</v>
      </c>
      <c r="C6" s="1" t="s">
        <v>46</v>
      </c>
      <c r="D6" s="1">
        <v>25.038</v>
      </c>
      <c r="E6" s="1">
        <v>25.4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3</v>
      </c>
      <c r="R6" s="1">
        <v>0</v>
      </c>
      <c r="S6" s="1">
        <v>0</v>
      </c>
      <c r="T6" s="1">
        <v>0</v>
      </c>
      <c r="U6" s="1">
        <v>4</v>
      </c>
      <c r="V6" s="1">
        <v>0</v>
      </c>
      <c r="W6" s="1">
        <v>8</v>
      </c>
      <c r="X6" s="1">
        <v>1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7">
        <v>0</v>
      </c>
      <c r="AJ6" s="7">
        <v>2.8624042214832999</v>
      </c>
      <c r="AK6" s="7">
        <v>0</v>
      </c>
      <c r="AL6" s="7">
        <v>0</v>
      </c>
      <c r="AM6" s="7">
        <v>0</v>
      </c>
      <c r="AN6" s="7">
        <v>3.9314940988123199</v>
      </c>
      <c r="AO6" s="7">
        <v>0</v>
      </c>
      <c r="AP6" s="7">
        <v>8.1982880767065893</v>
      </c>
      <c r="AQ6" s="7">
        <v>1.0309290428398501</v>
      </c>
      <c r="AR6" s="1">
        <v>10000</v>
      </c>
      <c r="AS6" s="1">
        <v>6.3663492399250801E-3</v>
      </c>
    </row>
    <row r="7" spans="1:45" x14ac:dyDescent="0.25">
      <c r="A7" s="1">
        <v>3265</v>
      </c>
      <c r="B7" s="1" t="str">
        <f>"PLA2G15"</f>
        <v>PLA2G15</v>
      </c>
      <c r="C7" s="1" t="s">
        <v>55</v>
      </c>
      <c r="D7" s="1">
        <v>46.656999999999996</v>
      </c>
      <c r="E7" s="1">
        <v>9.1999999999999993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2</v>
      </c>
      <c r="Q7" s="1">
        <v>1</v>
      </c>
      <c r="R7" s="1">
        <v>0</v>
      </c>
      <c r="S7" s="1">
        <v>1</v>
      </c>
      <c r="T7" s="1">
        <v>0</v>
      </c>
      <c r="U7" s="1">
        <v>0</v>
      </c>
      <c r="V7" s="1">
        <v>0</v>
      </c>
      <c r="W7" s="1">
        <v>1</v>
      </c>
      <c r="X7" s="1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7">
        <v>1.95421486073841</v>
      </c>
      <c r="AJ7" s="7">
        <v>0.95413474049443403</v>
      </c>
      <c r="AK7" s="7">
        <v>0</v>
      </c>
      <c r="AL7" s="7">
        <v>0.97007000202105598</v>
      </c>
      <c r="AM7" s="7">
        <v>0</v>
      </c>
      <c r="AN7" s="7">
        <v>0</v>
      </c>
      <c r="AO7" s="7">
        <v>0</v>
      </c>
      <c r="AP7" s="7">
        <v>1.0247860095883199</v>
      </c>
      <c r="AQ7" s="7">
        <v>0</v>
      </c>
      <c r="AR7" s="1">
        <v>10000</v>
      </c>
      <c r="AS7" s="1">
        <v>8.0766770873383596E-3</v>
      </c>
    </row>
    <row r="8" spans="1:45" x14ac:dyDescent="0.25">
      <c r="A8" s="1">
        <v>3400</v>
      </c>
      <c r="B8" s="1" t="str">
        <f>"RAD50"</f>
        <v>RAD50</v>
      </c>
      <c r="C8" s="1" t="s">
        <v>44</v>
      </c>
      <c r="D8" s="1">
        <v>153.88999999999999</v>
      </c>
      <c r="E8" s="1">
        <v>10.199999999999999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1</v>
      </c>
      <c r="R8" s="1">
        <v>1</v>
      </c>
      <c r="S8" s="1">
        <v>0</v>
      </c>
      <c r="T8" s="1">
        <v>1</v>
      </c>
      <c r="U8" s="1">
        <v>0</v>
      </c>
      <c r="V8" s="1">
        <v>0</v>
      </c>
      <c r="W8" s="1">
        <v>0</v>
      </c>
      <c r="X8" s="1">
        <v>3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7">
        <v>0</v>
      </c>
      <c r="AJ8" s="7">
        <v>0.95413474049443403</v>
      </c>
      <c r="AK8" s="7">
        <v>0.96942878651561604</v>
      </c>
      <c r="AL8" s="7">
        <v>0</v>
      </c>
      <c r="AM8" s="7">
        <v>1.12429462745683</v>
      </c>
      <c r="AN8" s="7">
        <v>0</v>
      </c>
      <c r="AO8" s="7">
        <v>0</v>
      </c>
      <c r="AP8" s="7">
        <v>0</v>
      </c>
      <c r="AQ8" s="7">
        <v>3.0927871285195501</v>
      </c>
      <c r="AR8" s="1">
        <v>10000</v>
      </c>
      <c r="AS8" s="1">
        <v>8.7197024833645994E-3</v>
      </c>
    </row>
    <row r="9" spans="1:45" x14ac:dyDescent="0.25">
      <c r="A9" s="1">
        <v>4189</v>
      </c>
      <c r="B9" s="1" t="str">
        <f>"WDR7"</f>
        <v>WDR7</v>
      </c>
      <c r="C9" s="1" t="s">
        <v>57</v>
      </c>
      <c r="D9" s="1">
        <v>160.51</v>
      </c>
      <c r="E9" s="1">
        <v>2.2999999999999998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1</v>
      </c>
      <c r="Q9" s="1">
        <v>0</v>
      </c>
      <c r="R9" s="1">
        <v>0</v>
      </c>
      <c r="S9" s="1">
        <v>1</v>
      </c>
      <c r="T9" s="1">
        <v>1</v>
      </c>
      <c r="U9" s="1">
        <v>0</v>
      </c>
      <c r="V9" s="1">
        <v>1</v>
      </c>
      <c r="W9" s="1">
        <v>0</v>
      </c>
      <c r="X9" s="1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7">
        <v>0.977107430369205</v>
      </c>
      <c r="AJ9" s="7">
        <v>0</v>
      </c>
      <c r="AK9" s="7">
        <v>0</v>
      </c>
      <c r="AL9" s="7">
        <v>0.97007000202105598</v>
      </c>
      <c r="AM9" s="7">
        <v>1.12429462745683</v>
      </c>
      <c r="AN9" s="7">
        <v>0</v>
      </c>
      <c r="AO9" s="7">
        <v>0.97497830221779003</v>
      </c>
      <c r="AP9" s="7">
        <v>0</v>
      </c>
      <c r="AQ9" s="7">
        <v>0</v>
      </c>
      <c r="AR9" s="1">
        <v>10000</v>
      </c>
      <c r="AS9" s="1">
        <v>1.6071298495553301E-2</v>
      </c>
    </row>
    <row r="10" spans="1:45" x14ac:dyDescent="0.25">
      <c r="A10" s="1">
        <v>3015</v>
      </c>
      <c r="B10" s="1" t="str">
        <f>"PLBD1"</f>
        <v>PLBD1</v>
      </c>
      <c r="C10" s="1" t="s">
        <v>64</v>
      </c>
      <c r="D10" s="1">
        <v>63.253999999999998</v>
      </c>
      <c r="E10" s="1">
        <v>4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2</v>
      </c>
      <c r="R10" s="1">
        <v>0</v>
      </c>
      <c r="S10" s="1">
        <v>0</v>
      </c>
      <c r="T10" s="1">
        <v>0</v>
      </c>
      <c r="U10" s="1">
        <v>2</v>
      </c>
      <c r="V10" s="1">
        <v>0</v>
      </c>
      <c r="W10" s="1">
        <v>0</v>
      </c>
      <c r="X10" s="1">
        <v>1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7">
        <v>0</v>
      </c>
      <c r="AJ10" s="7">
        <v>1.9082694809888701</v>
      </c>
      <c r="AK10" s="7">
        <v>0</v>
      </c>
      <c r="AL10" s="7">
        <v>0</v>
      </c>
      <c r="AM10" s="7">
        <v>0</v>
      </c>
      <c r="AN10" s="7">
        <v>1.96574704940616</v>
      </c>
      <c r="AO10" s="7">
        <v>0</v>
      </c>
      <c r="AP10" s="7">
        <v>0</v>
      </c>
      <c r="AQ10" s="7">
        <v>1.0309290428398501</v>
      </c>
      <c r="AR10" s="1">
        <v>10000</v>
      </c>
      <c r="AS10" s="1">
        <v>2.0473847719860799E-2</v>
      </c>
    </row>
    <row r="11" spans="1:45" x14ac:dyDescent="0.25">
      <c r="A11" s="1">
        <v>3838</v>
      </c>
      <c r="B11" s="1" t="str">
        <f>"RETN"</f>
        <v>RETN</v>
      </c>
      <c r="C11" s="1" t="s">
        <v>56</v>
      </c>
      <c r="D11" s="1">
        <v>11.419</v>
      </c>
      <c r="E11" s="1">
        <v>48.1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1</v>
      </c>
      <c r="V11" s="1">
        <v>0</v>
      </c>
      <c r="W11" s="1">
        <v>2</v>
      </c>
      <c r="X11" s="1">
        <v>3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0.98287352470307898</v>
      </c>
      <c r="AO11" s="7">
        <v>0</v>
      </c>
      <c r="AP11" s="7">
        <v>2.04957201917665</v>
      </c>
      <c r="AQ11" s="7">
        <v>3.0927871285195501</v>
      </c>
      <c r="AR11" s="1">
        <v>10000</v>
      </c>
      <c r="AS11" s="1">
        <v>2.21839972062104E-2</v>
      </c>
    </row>
    <row r="12" spans="1:45" x14ac:dyDescent="0.25">
      <c r="A12" s="1">
        <v>3084</v>
      </c>
      <c r="B12" s="1" t="str">
        <f>"ENOSF1"</f>
        <v>ENOSF1</v>
      </c>
      <c r="C12" s="1" t="s">
        <v>54</v>
      </c>
      <c r="D12" s="1">
        <v>49.786000000000001</v>
      </c>
      <c r="E12" s="1">
        <v>14.2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1</v>
      </c>
      <c r="S12" s="1">
        <v>0</v>
      </c>
      <c r="T12" s="1">
        <v>0</v>
      </c>
      <c r="U12" s="1">
        <v>0</v>
      </c>
      <c r="V12" s="1">
        <v>0</v>
      </c>
      <c r="W12" s="1">
        <v>1</v>
      </c>
      <c r="X12" s="1">
        <v>2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7">
        <v>0</v>
      </c>
      <c r="AJ12" s="7">
        <v>0</v>
      </c>
      <c r="AK12" s="7">
        <v>0.96942878651561604</v>
      </c>
      <c r="AL12" s="7">
        <v>0</v>
      </c>
      <c r="AM12" s="7">
        <v>0</v>
      </c>
      <c r="AN12" s="7">
        <v>0</v>
      </c>
      <c r="AO12" s="7">
        <v>0</v>
      </c>
      <c r="AP12" s="7">
        <v>1.0247860095883199</v>
      </c>
      <c r="AQ12" s="7">
        <v>2.0618580856797002</v>
      </c>
      <c r="AR12" s="1">
        <v>10000</v>
      </c>
      <c r="AS12" s="1">
        <v>2.35892294882502E-2</v>
      </c>
    </row>
    <row r="13" spans="1:45" x14ac:dyDescent="0.25">
      <c r="A13" s="1">
        <v>3072</v>
      </c>
      <c r="B13" s="1" t="str">
        <f>"ABCF2"</f>
        <v>ABCF2</v>
      </c>
      <c r="C13" s="1" t="s">
        <v>58</v>
      </c>
      <c r="D13" s="1">
        <v>71.289000000000001</v>
      </c>
      <c r="E13" s="1">
        <v>7.5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1</v>
      </c>
      <c r="T13" s="1">
        <v>0</v>
      </c>
      <c r="U13" s="1">
        <v>0</v>
      </c>
      <c r="V13" s="1">
        <v>0</v>
      </c>
      <c r="W13" s="1">
        <v>1</v>
      </c>
      <c r="X13" s="1">
        <v>2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7">
        <v>0</v>
      </c>
      <c r="AJ13" s="7">
        <v>0</v>
      </c>
      <c r="AK13" s="7">
        <v>0</v>
      </c>
      <c r="AL13" s="7">
        <v>0.97007000202105598</v>
      </c>
      <c r="AM13" s="7">
        <v>0</v>
      </c>
      <c r="AN13" s="7">
        <v>0</v>
      </c>
      <c r="AO13" s="7">
        <v>0</v>
      </c>
      <c r="AP13" s="7">
        <v>1.0247860095883199</v>
      </c>
      <c r="AQ13" s="7">
        <v>2.0618580856797002</v>
      </c>
      <c r="AR13" s="1">
        <v>10000</v>
      </c>
      <c r="AS13" s="1">
        <v>2.3592987360033301E-2</v>
      </c>
    </row>
    <row r="14" spans="1:45" x14ac:dyDescent="0.25">
      <c r="A14" s="1">
        <v>2648</v>
      </c>
      <c r="B14" s="1" t="str">
        <f>"CUX1"</f>
        <v>CUX1</v>
      </c>
      <c r="C14" s="1" t="s">
        <v>63</v>
      </c>
      <c r="D14" s="1">
        <v>72.84</v>
      </c>
      <c r="E14" s="1">
        <v>8.5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1</v>
      </c>
      <c r="V14" s="1">
        <v>0</v>
      </c>
      <c r="W14" s="1">
        <v>2</v>
      </c>
      <c r="X14" s="1">
        <v>1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0.98287352470307898</v>
      </c>
      <c r="AO14" s="7">
        <v>0</v>
      </c>
      <c r="AP14" s="7">
        <v>2.04957201917665</v>
      </c>
      <c r="AQ14" s="7">
        <v>1.0309290428398501</v>
      </c>
      <c r="AR14" s="1">
        <v>10000</v>
      </c>
      <c r="AS14" s="1">
        <v>2.36343236949507E-2</v>
      </c>
    </row>
    <row r="15" spans="1:45" x14ac:dyDescent="0.25">
      <c r="A15" s="1">
        <v>1333</v>
      </c>
      <c r="B15" s="1" t="str">
        <f>"LRG1"</f>
        <v>LRG1</v>
      </c>
      <c r="C15" s="1" t="s">
        <v>62</v>
      </c>
      <c r="D15" s="1">
        <v>38.177</v>
      </c>
      <c r="E15" s="1">
        <v>8.9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1</v>
      </c>
      <c r="R15" s="1">
        <v>0</v>
      </c>
      <c r="S15" s="1">
        <v>0</v>
      </c>
      <c r="T15" s="1">
        <v>1</v>
      </c>
      <c r="U15" s="1">
        <v>0</v>
      </c>
      <c r="V15" s="1">
        <v>0</v>
      </c>
      <c r="W15" s="1">
        <v>3</v>
      </c>
      <c r="X15" s="1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7">
        <v>0</v>
      </c>
      <c r="AJ15" s="7">
        <v>0.95413474049443403</v>
      </c>
      <c r="AK15" s="7">
        <v>0</v>
      </c>
      <c r="AL15" s="7">
        <v>0</v>
      </c>
      <c r="AM15" s="7">
        <v>1.12429462745683</v>
      </c>
      <c r="AN15" s="7">
        <v>0</v>
      </c>
      <c r="AO15" s="7">
        <v>0</v>
      </c>
      <c r="AP15" s="7">
        <v>3.0743580287649701</v>
      </c>
      <c r="AQ15" s="7">
        <v>0</v>
      </c>
      <c r="AR15" s="1">
        <v>10000</v>
      </c>
      <c r="AS15" s="1">
        <v>2.5421924575412098E-2</v>
      </c>
    </row>
    <row r="16" spans="1:45" x14ac:dyDescent="0.25">
      <c r="A16" s="1">
        <v>1676</v>
      </c>
      <c r="B16" s="1" t="str">
        <f>"BPI"</f>
        <v>BPI</v>
      </c>
      <c r="C16" s="1" t="s">
        <v>48</v>
      </c>
      <c r="D16" s="1">
        <v>53.899000000000001</v>
      </c>
      <c r="E16" s="1">
        <v>11.5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1</v>
      </c>
      <c r="T16" s="1">
        <v>0</v>
      </c>
      <c r="U16" s="1">
        <v>4</v>
      </c>
      <c r="V16" s="1">
        <v>0</v>
      </c>
      <c r="W16" s="1">
        <v>0</v>
      </c>
      <c r="X16" s="1">
        <v>1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7">
        <v>0</v>
      </c>
      <c r="AJ16" s="7">
        <v>0</v>
      </c>
      <c r="AK16" s="7">
        <v>0</v>
      </c>
      <c r="AL16" s="7">
        <v>0.97007000202105598</v>
      </c>
      <c r="AM16" s="7">
        <v>0</v>
      </c>
      <c r="AN16" s="7">
        <v>3.9314940988123199</v>
      </c>
      <c r="AO16" s="7">
        <v>0</v>
      </c>
      <c r="AP16" s="7">
        <v>0</v>
      </c>
      <c r="AQ16" s="7">
        <v>1.0309290428398501</v>
      </c>
      <c r="AR16" s="1">
        <v>10000</v>
      </c>
      <c r="AS16" s="1">
        <v>2.5667123684181899E-2</v>
      </c>
    </row>
    <row r="17" spans="1:45" x14ac:dyDescent="0.25">
      <c r="A17" s="1">
        <v>2064</v>
      </c>
      <c r="B17" s="1" t="str">
        <f>"GNPDA1"</f>
        <v>GNPDA1</v>
      </c>
      <c r="C17" s="1" t="s">
        <v>49</v>
      </c>
      <c r="D17" s="1">
        <v>32.667999999999999</v>
      </c>
      <c r="E17" s="1">
        <v>57.8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1</v>
      </c>
      <c r="S17" s="1">
        <v>0</v>
      </c>
      <c r="T17" s="1">
        <v>0</v>
      </c>
      <c r="U17" s="1">
        <v>0</v>
      </c>
      <c r="V17" s="1">
        <v>0</v>
      </c>
      <c r="W17" s="1">
        <v>1</v>
      </c>
      <c r="X17" s="1">
        <v>1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7">
        <v>0</v>
      </c>
      <c r="AJ17" s="7">
        <v>0</v>
      </c>
      <c r="AK17" s="7">
        <v>0.96942878651561604</v>
      </c>
      <c r="AL17" s="7">
        <v>0</v>
      </c>
      <c r="AM17" s="7">
        <v>0</v>
      </c>
      <c r="AN17" s="7">
        <v>0</v>
      </c>
      <c r="AO17" s="7">
        <v>0</v>
      </c>
      <c r="AP17" s="7">
        <v>1.0247860095883199</v>
      </c>
      <c r="AQ17" s="7">
        <v>1.0309290428398501</v>
      </c>
      <c r="AR17" s="1">
        <v>10000</v>
      </c>
      <c r="AS17" s="1">
        <v>3.70896816700374E-2</v>
      </c>
    </row>
    <row r="18" spans="1:45" x14ac:dyDescent="0.25">
      <c r="A18" s="1">
        <v>3061</v>
      </c>
      <c r="B18" s="1" t="str">
        <f>"LANCL3"</f>
        <v>LANCL3</v>
      </c>
      <c r="C18" s="1" t="s">
        <v>65</v>
      </c>
      <c r="D18" s="1">
        <v>46.319000000000003</v>
      </c>
      <c r="E18" s="1">
        <v>10.7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1</v>
      </c>
      <c r="Q18" s="1">
        <v>0</v>
      </c>
      <c r="R18" s="1">
        <v>0</v>
      </c>
      <c r="S18" s="1">
        <v>1</v>
      </c>
      <c r="T18" s="1">
        <v>0</v>
      </c>
      <c r="U18" s="1">
        <v>0</v>
      </c>
      <c r="V18" s="1">
        <v>1</v>
      </c>
      <c r="W18" s="1">
        <v>0</v>
      </c>
      <c r="X18" s="1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7">
        <v>0.977107430369205</v>
      </c>
      <c r="AJ18" s="7">
        <v>0</v>
      </c>
      <c r="AK18" s="7">
        <v>0</v>
      </c>
      <c r="AL18" s="7">
        <v>0.97007000202105598</v>
      </c>
      <c r="AM18" s="7">
        <v>0</v>
      </c>
      <c r="AN18" s="7">
        <v>0</v>
      </c>
      <c r="AO18" s="7">
        <v>0.97497830221779003</v>
      </c>
      <c r="AP18" s="7">
        <v>0</v>
      </c>
      <c r="AQ18" s="7">
        <v>0</v>
      </c>
      <c r="AR18" s="1">
        <v>10000</v>
      </c>
      <c r="AS18" s="1">
        <v>3.7089682075728998E-2</v>
      </c>
    </row>
    <row r="19" spans="1:45" x14ac:dyDescent="0.25">
      <c r="A19" s="1">
        <v>551</v>
      </c>
      <c r="B19" s="1" t="str">
        <f>"PCYT1B"</f>
        <v>PCYT1B</v>
      </c>
      <c r="C19" s="1" t="s">
        <v>61</v>
      </c>
      <c r="D19" s="1">
        <v>20.277000000000001</v>
      </c>
      <c r="E19" s="1">
        <v>14.7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1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1</v>
      </c>
      <c r="X19" s="1">
        <v>1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7">
        <v>0</v>
      </c>
      <c r="AJ19" s="7">
        <v>0.95413474049443403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1.0247860095883199</v>
      </c>
      <c r="AQ19" s="7">
        <v>1.0309290428398501</v>
      </c>
      <c r="AR19" s="1">
        <v>10000</v>
      </c>
      <c r="AS19" s="1">
        <v>3.7089682238006003E-2</v>
      </c>
    </row>
    <row r="20" spans="1:45" x14ac:dyDescent="0.25">
      <c r="A20" s="1">
        <v>2218</v>
      </c>
      <c r="B20" s="1" t="str">
        <f>"SMTN"</f>
        <v>SMTN</v>
      </c>
      <c r="C20" s="1" t="s">
        <v>66</v>
      </c>
      <c r="D20" s="1">
        <v>98.918000000000006</v>
      </c>
      <c r="E20" s="1">
        <v>5.6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1</v>
      </c>
      <c r="S20" s="1">
        <v>0</v>
      </c>
      <c r="T20" s="1">
        <v>0</v>
      </c>
      <c r="U20" s="1">
        <v>1</v>
      </c>
      <c r="V20" s="1">
        <v>0</v>
      </c>
      <c r="W20" s="1">
        <v>1</v>
      </c>
      <c r="X20" s="1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7">
        <v>0</v>
      </c>
      <c r="AJ20" s="7">
        <v>0</v>
      </c>
      <c r="AK20" s="7">
        <v>0.96942878651561604</v>
      </c>
      <c r="AL20" s="7">
        <v>0</v>
      </c>
      <c r="AM20" s="7">
        <v>0</v>
      </c>
      <c r="AN20" s="7">
        <v>0.98287352470307898</v>
      </c>
      <c r="AO20" s="7">
        <v>0</v>
      </c>
      <c r="AP20" s="7">
        <v>1.0247860095883199</v>
      </c>
      <c r="AQ20" s="7">
        <v>0</v>
      </c>
      <c r="AR20" s="1">
        <v>10000</v>
      </c>
      <c r="AS20" s="1">
        <v>3.7089682238006003E-2</v>
      </c>
    </row>
    <row r="21" spans="1:45" x14ac:dyDescent="0.25">
      <c r="A21" s="1">
        <v>2200</v>
      </c>
      <c r="B21" s="1" t="str">
        <f>"HK3"</f>
        <v>HK3</v>
      </c>
      <c r="C21" s="1" t="s">
        <v>51</v>
      </c>
      <c r="D21" s="1">
        <v>99.024000000000001</v>
      </c>
      <c r="E21" s="1">
        <v>10.6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1</v>
      </c>
      <c r="V21" s="1">
        <v>0</v>
      </c>
      <c r="W21" s="1">
        <v>1</v>
      </c>
      <c r="X21" s="1">
        <v>1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0.98287352470307898</v>
      </c>
      <c r="AO21" s="7">
        <v>0</v>
      </c>
      <c r="AP21" s="7">
        <v>1.0247860095883199</v>
      </c>
      <c r="AQ21" s="7">
        <v>1.0309290428398501</v>
      </c>
      <c r="AR21" s="1">
        <v>10000</v>
      </c>
      <c r="AS21" s="1">
        <v>3.70896823191443E-2</v>
      </c>
    </row>
    <row r="22" spans="1:45" x14ac:dyDescent="0.25">
      <c r="A22" s="1">
        <v>225</v>
      </c>
      <c r="B22" s="1" t="str">
        <f>"RCN1"</f>
        <v>RCN1</v>
      </c>
      <c r="C22" s="1" t="s">
        <v>67</v>
      </c>
      <c r="D22" s="1">
        <v>33.026000000000003</v>
      </c>
      <c r="E22" s="1">
        <v>5.7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1</v>
      </c>
      <c r="R22" s="1">
        <v>1</v>
      </c>
      <c r="S22" s="1">
        <v>1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7">
        <v>0</v>
      </c>
      <c r="AJ22" s="7">
        <v>0.95413474049443403</v>
      </c>
      <c r="AK22" s="7">
        <v>0.96942878651561604</v>
      </c>
      <c r="AL22" s="7">
        <v>0.97007000202105598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1">
        <v>10000</v>
      </c>
      <c r="AS22" s="1">
        <v>3.7089684428741797E-2</v>
      </c>
    </row>
    <row r="23" spans="1:45" x14ac:dyDescent="0.25">
      <c r="A23" s="1">
        <v>2382</v>
      </c>
      <c r="B23" s="1" t="str">
        <f>"RPL8"</f>
        <v>RPL8</v>
      </c>
      <c r="C23" s="1" t="s">
        <v>36</v>
      </c>
      <c r="D23" s="1">
        <v>28.024000000000001</v>
      </c>
      <c r="E23" s="1">
        <v>30</v>
      </c>
      <c r="F23" s="1">
        <v>0</v>
      </c>
      <c r="G23" s="1">
        <v>1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1</v>
      </c>
      <c r="R23" s="1">
        <v>1</v>
      </c>
      <c r="S23" s="1">
        <v>1</v>
      </c>
      <c r="T23" s="1">
        <v>0</v>
      </c>
      <c r="U23" s="1">
        <v>0</v>
      </c>
      <c r="V23" s="1">
        <v>0</v>
      </c>
      <c r="W23" s="1">
        <v>1</v>
      </c>
      <c r="X23" s="1">
        <v>7</v>
      </c>
      <c r="Y23" s="6">
        <v>0</v>
      </c>
      <c r="Z23" s="6">
        <v>0.97307359147791095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7">
        <v>0</v>
      </c>
      <c r="AJ23" s="7">
        <v>0.95413474049443403</v>
      </c>
      <c r="AK23" s="7">
        <v>0.96942878651561604</v>
      </c>
      <c r="AL23" s="7">
        <v>0.97007000202105598</v>
      </c>
      <c r="AM23" s="7">
        <v>0</v>
      </c>
      <c r="AN23" s="7">
        <v>0</v>
      </c>
      <c r="AO23" s="7">
        <v>0</v>
      </c>
      <c r="AP23" s="7">
        <v>1.0247860095883199</v>
      </c>
      <c r="AQ23" s="7">
        <v>7.2165032998789398</v>
      </c>
      <c r="AR23" s="1">
        <v>12.7144920955357</v>
      </c>
      <c r="AS23" s="1">
        <v>3.8303368921684899E-2</v>
      </c>
    </row>
    <row r="24" spans="1:45" x14ac:dyDescent="0.25">
      <c r="A24" s="1">
        <v>1142</v>
      </c>
      <c r="B24" s="1" t="str">
        <f>"PGLYRP1"</f>
        <v>PGLYRP1</v>
      </c>
      <c r="C24" s="1" t="s">
        <v>45</v>
      </c>
      <c r="D24" s="1">
        <v>21.731000000000002</v>
      </c>
      <c r="E24" s="1">
        <v>37.200000000000003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1</v>
      </c>
      <c r="O24" s="1">
        <v>0</v>
      </c>
      <c r="P24" s="1">
        <v>0</v>
      </c>
      <c r="Q24" s="1">
        <v>2</v>
      </c>
      <c r="R24" s="1">
        <v>0</v>
      </c>
      <c r="S24" s="1">
        <v>1</v>
      </c>
      <c r="T24" s="1">
        <v>0</v>
      </c>
      <c r="U24" s="1">
        <v>3</v>
      </c>
      <c r="V24" s="1">
        <v>0</v>
      </c>
      <c r="W24" s="1">
        <v>1</v>
      </c>
      <c r="X24" s="1">
        <v>2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0.97640270740096902</v>
      </c>
      <c r="AH24" s="6">
        <v>0</v>
      </c>
      <c r="AI24" s="7">
        <v>0</v>
      </c>
      <c r="AJ24" s="7">
        <v>1.9082694809888701</v>
      </c>
      <c r="AK24" s="7">
        <v>0</v>
      </c>
      <c r="AL24" s="7">
        <v>0.97007000202105598</v>
      </c>
      <c r="AM24" s="7">
        <v>0</v>
      </c>
      <c r="AN24" s="7">
        <v>2.9486205741092402</v>
      </c>
      <c r="AO24" s="7">
        <v>0</v>
      </c>
      <c r="AP24" s="7">
        <v>1.0247860095883199</v>
      </c>
      <c r="AQ24" s="7">
        <v>2.0618580856797002</v>
      </c>
      <c r="AR24" s="1">
        <v>10.143360458438799</v>
      </c>
      <c r="AS24" s="1">
        <v>1.28467500124255E-2</v>
      </c>
    </row>
    <row r="25" spans="1:45" x14ac:dyDescent="0.25">
      <c r="A25" s="1">
        <v>2506</v>
      </c>
      <c r="B25" s="1" t="str">
        <f>"ITIH3"</f>
        <v>ITIH3</v>
      </c>
      <c r="C25" s="1" t="s">
        <v>32</v>
      </c>
      <c r="D25" s="1">
        <v>99.325999999999993</v>
      </c>
      <c r="E25" s="1">
        <v>13.2</v>
      </c>
      <c r="F25" s="1">
        <v>2</v>
      </c>
      <c r="G25" s="1">
        <v>1</v>
      </c>
      <c r="H25" s="1">
        <v>0</v>
      </c>
      <c r="I25" s="1">
        <v>0</v>
      </c>
      <c r="J25" s="1">
        <v>1</v>
      </c>
      <c r="K25" s="1">
        <v>0</v>
      </c>
      <c r="L25" s="1">
        <v>0</v>
      </c>
      <c r="M25" s="1">
        <v>0</v>
      </c>
      <c r="N25" s="1">
        <v>0</v>
      </c>
      <c r="O25" s="1">
        <v>1</v>
      </c>
      <c r="P25" s="1">
        <v>3</v>
      </c>
      <c r="Q25" s="1">
        <v>2</v>
      </c>
      <c r="R25" s="1">
        <v>3</v>
      </c>
      <c r="S25" s="1">
        <v>2</v>
      </c>
      <c r="T25" s="1">
        <v>5</v>
      </c>
      <c r="U25" s="1">
        <v>10</v>
      </c>
      <c r="V25" s="1">
        <v>0</v>
      </c>
      <c r="W25" s="1">
        <v>3</v>
      </c>
      <c r="X25" s="1">
        <v>2</v>
      </c>
      <c r="Y25" s="6">
        <v>1.9630063391147501</v>
      </c>
      <c r="Z25" s="6">
        <v>0.97307359147791095</v>
      </c>
      <c r="AA25" s="6">
        <v>0</v>
      </c>
      <c r="AB25" s="6">
        <v>0</v>
      </c>
      <c r="AC25" s="6">
        <v>1.0279984423676001</v>
      </c>
      <c r="AD25" s="6">
        <v>0</v>
      </c>
      <c r="AE25" s="6">
        <v>0</v>
      </c>
      <c r="AF25" s="6">
        <v>0</v>
      </c>
      <c r="AG25" s="6">
        <v>0</v>
      </c>
      <c r="AH25" s="6">
        <v>1.2007732544917</v>
      </c>
      <c r="AI25" s="7">
        <v>2.93132229110762</v>
      </c>
      <c r="AJ25" s="7">
        <v>1.9082694809888701</v>
      </c>
      <c r="AK25" s="7">
        <v>2.90828635954685</v>
      </c>
      <c r="AL25" s="7">
        <v>1.94014000404211</v>
      </c>
      <c r="AM25" s="7">
        <v>5.6214731372841298</v>
      </c>
      <c r="AN25" s="7">
        <v>9.8287352470307905</v>
      </c>
      <c r="AO25" s="7">
        <v>0</v>
      </c>
      <c r="AP25" s="7">
        <v>3.0743580287649701</v>
      </c>
      <c r="AQ25" s="7">
        <v>2.0618580856797002</v>
      </c>
      <c r="AR25" s="1">
        <v>6.5129208000933296</v>
      </c>
      <c r="AS25" s="1">
        <v>1.2722791250042501E-3</v>
      </c>
    </row>
    <row r="26" spans="1:45" x14ac:dyDescent="0.25">
      <c r="A26" s="1">
        <v>1718</v>
      </c>
      <c r="B26" s="1" t="str">
        <f>"AZU1"</f>
        <v>AZU1</v>
      </c>
      <c r="C26" s="1" t="s">
        <v>35</v>
      </c>
      <c r="D26" s="1">
        <v>26.885000000000002</v>
      </c>
      <c r="E26" s="1">
        <v>23.9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1</v>
      </c>
      <c r="L26" s="1">
        <v>0</v>
      </c>
      <c r="M26" s="1">
        <v>0</v>
      </c>
      <c r="N26" s="1">
        <v>2</v>
      </c>
      <c r="O26" s="1">
        <v>0</v>
      </c>
      <c r="P26" s="1">
        <v>1</v>
      </c>
      <c r="Q26" s="1">
        <v>2</v>
      </c>
      <c r="R26" s="1">
        <v>0</v>
      </c>
      <c r="S26" s="1">
        <v>4</v>
      </c>
      <c r="T26" s="1">
        <v>0</v>
      </c>
      <c r="U26" s="1">
        <v>4</v>
      </c>
      <c r="V26" s="1">
        <v>1</v>
      </c>
      <c r="W26" s="1">
        <v>3</v>
      </c>
      <c r="X26" s="1">
        <v>4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1.53179760937681</v>
      </c>
      <c r="AE26" s="6">
        <v>0</v>
      </c>
      <c r="AF26" s="6">
        <v>0</v>
      </c>
      <c r="AG26" s="6">
        <v>1.95280541480194</v>
      </c>
      <c r="AH26" s="6">
        <v>0</v>
      </c>
      <c r="AI26" s="7">
        <v>0.977107430369205</v>
      </c>
      <c r="AJ26" s="7">
        <v>1.9082694809888701</v>
      </c>
      <c r="AK26" s="7">
        <v>0</v>
      </c>
      <c r="AL26" s="7">
        <v>3.8802800080842199</v>
      </c>
      <c r="AM26" s="7">
        <v>0</v>
      </c>
      <c r="AN26" s="7">
        <v>3.9314940988123199</v>
      </c>
      <c r="AO26" s="7">
        <v>0.97497830221779003</v>
      </c>
      <c r="AP26" s="7">
        <v>3.0743580287649701</v>
      </c>
      <c r="AQ26" s="7">
        <v>4.1237161713593897</v>
      </c>
      <c r="AR26" s="1">
        <v>6.0170104471526002</v>
      </c>
      <c r="AS26" s="1">
        <v>3.2140863006763598E-3</v>
      </c>
    </row>
    <row r="27" spans="1:45" x14ac:dyDescent="0.25">
      <c r="A27" s="1">
        <v>1331</v>
      </c>
      <c r="B27" s="1" t="str">
        <f>"C9"</f>
        <v>C9</v>
      </c>
      <c r="C27" s="1" t="s">
        <v>31</v>
      </c>
      <c r="D27" s="1">
        <v>63.173000000000002</v>
      </c>
      <c r="E27" s="1">
        <v>18.8</v>
      </c>
      <c r="F27" s="1">
        <v>0</v>
      </c>
      <c r="G27" s="1">
        <v>1</v>
      </c>
      <c r="H27" s="1">
        <v>2</v>
      </c>
      <c r="I27" s="1">
        <v>3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7</v>
      </c>
      <c r="R27" s="1">
        <v>1</v>
      </c>
      <c r="S27" s="1">
        <v>0</v>
      </c>
      <c r="T27" s="1">
        <v>5</v>
      </c>
      <c r="U27" s="1">
        <v>5</v>
      </c>
      <c r="V27" s="1">
        <v>4</v>
      </c>
      <c r="W27" s="1">
        <v>5</v>
      </c>
      <c r="X27" s="1">
        <v>2</v>
      </c>
      <c r="Y27" s="6">
        <v>0</v>
      </c>
      <c r="Z27" s="6">
        <v>0.97307359147791095</v>
      </c>
      <c r="AA27" s="6">
        <v>1.92423055196166</v>
      </c>
      <c r="AB27" s="6">
        <v>3.0226708904240298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7">
        <v>0</v>
      </c>
      <c r="AJ27" s="7">
        <v>6.6789431834610404</v>
      </c>
      <c r="AK27" s="7">
        <v>0.96942878651561604</v>
      </c>
      <c r="AL27" s="7">
        <v>0</v>
      </c>
      <c r="AM27" s="7">
        <v>5.6214731372841298</v>
      </c>
      <c r="AN27" s="7">
        <v>4.9143676235153997</v>
      </c>
      <c r="AO27" s="7">
        <v>3.8999132088711601</v>
      </c>
      <c r="AP27" s="7">
        <v>5.1239300479416201</v>
      </c>
      <c r="AQ27" s="7">
        <v>2.0618580856797002</v>
      </c>
      <c r="AR27" s="1">
        <v>5.4936256592371304</v>
      </c>
      <c r="AS27" s="1">
        <v>6.9453800026190102E-3</v>
      </c>
    </row>
    <row r="28" spans="1:45" x14ac:dyDescent="0.25">
      <c r="A28" s="1">
        <v>242</v>
      </c>
      <c r="B28" s="1" t="str">
        <f>"RRAS2"</f>
        <v>RRAS2</v>
      </c>
      <c r="C28" s="1" t="s">
        <v>52</v>
      </c>
      <c r="D28" s="1">
        <v>23.399000000000001</v>
      </c>
      <c r="E28" s="1">
        <v>34.799999999999997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1</v>
      </c>
      <c r="L28" s="1">
        <v>0</v>
      </c>
      <c r="M28" s="1">
        <v>0</v>
      </c>
      <c r="N28" s="1">
        <v>0</v>
      </c>
      <c r="O28" s="1">
        <v>0</v>
      </c>
      <c r="P28" s="1">
        <v>1</v>
      </c>
      <c r="Q28" s="1">
        <v>0</v>
      </c>
      <c r="R28" s="1">
        <v>0</v>
      </c>
      <c r="S28" s="1">
        <v>0</v>
      </c>
      <c r="T28" s="1">
        <v>1</v>
      </c>
      <c r="U28" s="1">
        <v>0</v>
      </c>
      <c r="V28" s="1">
        <v>1</v>
      </c>
      <c r="W28" s="1">
        <v>3</v>
      </c>
      <c r="X28" s="1">
        <v>1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1.53179760937681</v>
      </c>
      <c r="AE28" s="6">
        <v>0</v>
      </c>
      <c r="AF28" s="6">
        <v>0</v>
      </c>
      <c r="AG28" s="6">
        <v>0</v>
      </c>
      <c r="AH28" s="6">
        <v>0</v>
      </c>
      <c r="AI28" s="7">
        <v>0.977107430369205</v>
      </c>
      <c r="AJ28" s="7">
        <v>0</v>
      </c>
      <c r="AK28" s="7">
        <v>0</v>
      </c>
      <c r="AL28" s="7">
        <v>0</v>
      </c>
      <c r="AM28" s="7">
        <v>1.12429462745683</v>
      </c>
      <c r="AN28" s="7">
        <v>0</v>
      </c>
      <c r="AO28" s="7">
        <v>0.97497830221779003</v>
      </c>
      <c r="AP28" s="7">
        <v>3.0743580287649701</v>
      </c>
      <c r="AQ28" s="7">
        <v>1.0309290428398501</v>
      </c>
      <c r="AR28" s="1">
        <v>5.2093242806769897</v>
      </c>
      <c r="AS28" s="1">
        <v>3.1846992403331498E-2</v>
      </c>
    </row>
    <row r="29" spans="1:45" x14ac:dyDescent="0.25">
      <c r="A29" s="1">
        <v>1027</v>
      </c>
      <c r="B29" s="1" t="str">
        <f>"SEC14L5"</f>
        <v>SEC14L5</v>
      </c>
      <c r="C29" s="1" t="s">
        <v>43</v>
      </c>
      <c r="D29" s="1">
        <v>78.941000000000003</v>
      </c>
      <c r="E29" s="1">
        <v>15.2</v>
      </c>
      <c r="F29" s="1">
        <v>1</v>
      </c>
      <c r="G29" s="1">
        <v>0</v>
      </c>
      <c r="H29" s="1">
        <v>0</v>
      </c>
      <c r="I29" s="1">
        <v>1</v>
      </c>
      <c r="J29" s="1">
        <v>0</v>
      </c>
      <c r="K29" s="1">
        <v>0</v>
      </c>
      <c r="L29" s="1">
        <v>1</v>
      </c>
      <c r="M29" s="1">
        <v>0</v>
      </c>
      <c r="N29" s="1">
        <v>0</v>
      </c>
      <c r="O29" s="1">
        <v>0</v>
      </c>
      <c r="P29" s="1">
        <v>1</v>
      </c>
      <c r="Q29" s="1">
        <v>0</v>
      </c>
      <c r="R29" s="1">
        <v>0</v>
      </c>
      <c r="S29" s="1">
        <v>3</v>
      </c>
      <c r="T29" s="1">
        <v>0</v>
      </c>
      <c r="U29" s="1">
        <v>1</v>
      </c>
      <c r="V29" s="1">
        <v>2</v>
      </c>
      <c r="W29" s="1">
        <v>5</v>
      </c>
      <c r="X29" s="1">
        <v>1</v>
      </c>
      <c r="Y29" s="6">
        <v>0.98150316955737704</v>
      </c>
      <c r="Z29" s="6">
        <v>0</v>
      </c>
      <c r="AA29" s="6">
        <v>0</v>
      </c>
      <c r="AB29" s="6">
        <v>1.0075569634746799</v>
      </c>
      <c r="AC29" s="6">
        <v>0</v>
      </c>
      <c r="AD29" s="6">
        <v>0</v>
      </c>
      <c r="AE29" s="6">
        <v>0.97510434750489405</v>
      </c>
      <c r="AF29" s="6">
        <v>0</v>
      </c>
      <c r="AG29" s="6">
        <v>0</v>
      </c>
      <c r="AH29" s="6">
        <v>0</v>
      </c>
      <c r="AI29" s="7">
        <v>0.977107430369205</v>
      </c>
      <c r="AJ29" s="7">
        <v>0</v>
      </c>
      <c r="AK29" s="7">
        <v>0</v>
      </c>
      <c r="AL29" s="7">
        <v>2.9102100060631702</v>
      </c>
      <c r="AM29" s="7">
        <v>0</v>
      </c>
      <c r="AN29" s="7">
        <v>0.98287352470307898</v>
      </c>
      <c r="AO29" s="7">
        <v>1.9499566044355801</v>
      </c>
      <c r="AP29" s="7">
        <v>5.1239300479416201</v>
      </c>
      <c r="AQ29" s="7">
        <v>1.0309290428398501</v>
      </c>
      <c r="AR29" s="1">
        <v>4.8636552246933196</v>
      </c>
      <c r="AS29" s="1">
        <v>3.8985943935687897E-2</v>
      </c>
    </row>
    <row r="30" spans="1:45" x14ac:dyDescent="0.25">
      <c r="A30" s="1">
        <v>1812</v>
      </c>
      <c r="B30" s="1" t="str">
        <f>"S100P"</f>
        <v>S100P</v>
      </c>
      <c r="C30" s="1" t="s">
        <v>53</v>
      </c>
      <c r="D30" s="1">
        <v>10.4</v>
      </c>
      <c r="E30" s="1">
        <v>17.899999999999999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2</v>
      </c>
      <c r="O30" s="1">
        <v>0</v>
      </c>
      <c r="P30" s="1">
        <v>0</v>
      </c>
      <c r="Q30" s="1">
        <v>1</v>
      </c>
      <c r="R30" s="1">
        <v>0</v>
      </c>
      <c r="S30" s="1">
        <v>0</v>
      </c>
      <c r="T30" s="1">
        <v>0</v>
      </c>
      <c r="U30" s="1">
        <v>3</v>
      </c>
      <c r="V30" s="1">
        <v>2</v>
      </c>
      <c r="W30" s="1">
        <v>1</v>
      </c>
      <c r="X30" s="1">
        <v>1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1.95280541480194</v>
      </c>
      <c r="AH30" s="6">
        <v>0</v>
      </c>
      <c r="AI30" s="7">
        <v>0</v>
      </c>
      <c r="AJ30" s="7">
        <v>0.95413474049443403</v>
      </c>
      <c r="AK30" s="7">
        <v>0</v>
      </c>
      <c r="AL30" s="7">
        <v>0</v>
      </c>
      <c r="AM30" s="7">
        <v>0</v>
      </c>
      <c r="AN30" s="7">
        <v>2.9486205741092402</v>
      </c>
      <c r="AO30" s="7">
        <v>1.9499566044355801</v>
      </c>
      <c r="AP30" s="7">
        <v>1.0247860095883199</v>
      </c>
      <c r="AQ30" s="7">
        <v>1.0309290428398501</v>
      </c>
      <c r="AR30" s="1">
        <v>4.4997525164582104</v>
      </c>
      <c r="AS30" s="1">
        <v>4.5225249344554803E-2</v>
      </c>
    </row>
    <row r="31" spans="1:45" x14ac:dyDescent="0.25">
      <c r="A31" s="1">
        <v>2935</v>
      </c>
      <c r="B31" s="1" t="str">
        <f>"ATPAF1"</f>
        <v>ATPAF1</v>
      </c>
      <c r="C31" s="1" t="s">
        <v>50</v>
      </c>
      <c r="D31" s="1">
        <v>27.437999999999999</v>
      </c>
      <c r="E31" s="1">
        <v>30.4</v>
      </c>
      <c r="F31" s="1">
        <v>1</v>
      </c>
      <c r="G31" s="1">
        <v>1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2</v>
      </c>
      <c r="Q31" s="1">
        <v>0</v>
      </c>
      <c r="R31" s="1">
        <v>1</v>
      </c>
      <c r="S31" s="1">
        <v>1</v>
      </c>
      <c r="T31" s="1">
        <v>0</v>
      </c>
      <c r="U31" s="1">
        <v>2</v>
      </c>
      <c r="V31" s="1">
        <v>2</v>
      </c>
      <c r="W31" s="1">
        <v>0</v>
      </c>
      <c r="X31" s="1">
        <v>0</v>
      </c>
      <c r="Y31" s="6">
        <v>0.98150316955737704</v>
      </c>
      <c r="Z31" s="6">
        <v>0.97307359147791095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7">
        <v>1.95421486073841</v>
      </c>
      <c r="AJ31" s="7">
        <v>0</v>
      </c>
      <c r="AK31" s="7">
        <v>0.96942878651561604</v>
      </c>
      <c r="AL31" s="7">
        <v>0.97007000202105598</v>
      </c>
      <c r="AM31" s="7">
        <v>0</v>
      </c>
      <c r="AN31" s="7">
        <v>1.96574704940616</v>
      </c>
      <c r="AO31" s="7">
        <v>1.9499566044355801</v>
      </c>
      <c r="AP31" s="7">
        <v>0</v>
      </c>
      <c r="AQ31" s="7">
        <v>0</v>
      </c>
      <c r="AR31" s="1">
        <v>4.4393909258393203</v>
      </c>
      <c r="AS31" s="1">
        <v>4.4971434089186003E-2</v>
      </c>
    </row>
    <row r="32" spans="1:45" x14ac:dyDescent="0.25">
      <c r="A32" s="1">
        <v>1698</v>
      </c>
      <c r="B32" s="1" t="str">
        <f>"LBP"</f>
        <v>LBP</v>
      </c>
      <c r="C32" s="1" t="s">
        <v>38</v>
      </c>
      <c r="D32" s="1">
        <v>53.383000000000003</v>
      </c>
      <c r="E32" s="1">
        <v>7.1</v>
      </c>
      <c r="F32" s="1">
        <v>0</v>
      </c>
      <c r="G32" s="1">
        <v>0</v>
      </c>
      <c r="H32" s="1">
        <v>0</v>
      </c>
      <c r="I32" s="1">
        <v>2</v>
      </c>
      <c r="J32" s="1">
        <v>1</v>
      </c>
      <c r="K32" s="1">
        <v>1</v>
      </c>
      <c r="L32" s="1">
        <v>0</v>
      </c>
      <c r="M32" s="1">
        <v>0</v>
      </c>
      <c r="N32" s="1">
        <v>0</v>
      </c>
      <c r="O32" s="1">
        <v>0</v>
      </c>
      <c r="P32" s="1">
        <v>2</v>
      </c>
      <c r="Q32" s="1">
        <v>2</v>
      </c>
      <c r="R32" s="1">
        <v>1</v>
      </c>
      <c r="S32" s="1">
        <v>1</v>
      </c>
      <c r="T32" s="1">
        <v>2</v>
      </c>
      <c r="U32" s="1">
        <v>5</v>
      </c>
      <c r="V32" s="1">
        <v>1</v>
      </c>
      <c r="W32" s="1">
        <v>2</v>
      </c>
      <c r="X32" s="1">
        <v>2</v>
      </c>
      <c r="Y32" s="6">
        <v>0</v>
      </c>
      <c r="Z32" s="6">
        <v>0</v>
      </c>
      <c r="AA32" s="6">
        <v>0</v>
      </c>
      <c r="AB32" s="6">
        <v>2.0151139269493501</v>
      </c>
      <c r="AC32" s="6">
        <v>1.0279984423676001</v>
      </c>
      <c r="AD32" s="6">
        <v>1.53179760937681</v>
      </c>
      <c r="AE32" s="6">
        <v>0</v>
      </c>
      <c r="AF32" s="6">
        <v>0</v>
      </c>
      <c r="AG32" s="6">
        <v>0</v>
      </c>
      <c r="AH32" s="6">
        <v>0</v>
      </c>
      <c r="AI32" s="7">
        <v>1.95421486073841</v>
      </c>
      <c r="AJ32" s="7">
        <v>1.9082694809888701</v>
      </c>
      <c r="AK32" s="7">
        <v>0.96942878651561604</v>
      </c>
      <c r="AL32" s="7">
        <v>0.97007000202105598</v>
      </c>
      <c r="AM32" s="7">
        <v>2.2485892549136501</v>
      </c>
      <c r="AN32" s="7">
        <v>4.9143676235153997</v>
      </c>
      <c r="AO32" s="7">
        <v>0.97497830221779003</v>
      </c>
      <c r="AP32" s="7">
        <v>2.04957201917665</v>
      </c>
      <c r="AQ32" s="7">
        <v>2.0618580856797002</v>
      </c>
      <c r="AR32" s="1">
        <v>4.3841417402104899</v>
      </c>
      <c r="AS32" s="1">
        <v>1.75360658080894E-3</v>
      </c>
    </row>
    <row r="33" spans="1:45" x14ac:dyDescent="0.25">
      <c r="A33" s="1">
        <v>1381</v>
      </c>
      <c r="B33" s="1" t="str">
        <f>"HIST1H2AC"</f>
        <v>HIST1H2AC</v>
      </c>
      <c r="C33" s="1" t="s">
        <v>33</v>
      </c>
      <c r="D33" s="1">
        <v>14.105</v>
      </c>
      <c r="E33" s="1">
        <v>40.799999999999997</v>
      </c>
      <c r="F33" s="1">
        <v>0</v>
      </c>
      <c r="G33" s="1">
        <v>1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5</v>
      </c>
      <c r="O33" s="1">
        <v>0</v>
      </c>
      <c r="P33" s="1">
        <v>0</v>
      </c>
      <c r="Q33" s="1">
        <v>2</v>
      </c>
      <c r="R33" s="1">
        <v>1</v>
      </c>
      <c r="S33" s="1">
        <v>3</v>
      </c>
      <c r="T33" s="1">
        <v>0</v>
      </c>
      <c r="U33" s="1">
        <v>2</v>
      </c>
      <c r="V33" s="1">
        <v>0</v>
      </c>
      <c r="W33" s="1">
        <v>4</v>
      </c>
      <c r="X33" s="1">
        <v>9</v>
      </c>
      <c r="Y33" s="6">
        <v>0</v>
      </c>
      <c r="Z33" s="6">
        <v>0.97307359147791095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4.8820135370048403</v>
      </c>
      <c r="AH33" s="6">
        <v>0</v>
      </c>
      <c r="AI33" s="7">
        <v>0</v>
      </c>
      <c r="AJ33" s="7">
        <v>1.9082694809888701</v>
      </c>
      <c r="AK33" s="7">
        <v>0.96942878651561604</v>
      </c>
      <c r="AL33" s="7">
        <v>2.9102100060631702</v>
      </c>
      <c r="AM33" s="7">
        <v>0</v>
      </c>
      <c r="AN33" s="7">
        <v>1.96574704940616</v>
      </c>
      <c r="AO33" s="7">
        <v>0</v>
      </c>
      <c r="AP33" s="7">
        <v>4.0991440383532902</v>
      </c>
      <c r="AQ33" s="7">
        <v>9.2783613855586395</v>
      </c>
      <c r="AR33" s="1">
        <v>4.0100287120106302</v>
      </c>
      <c r="AS33" s="1">
        <v>3.15192613379034E-2</v>
      </c>
    </row>
    <row r="34" spans="1:45" x14ac:dyDescent="0.25">
      <c r="A34" s="1">
        <v>1470</v>
      </c>
      <c r="B34" s="1" t="str">
        <f>"ELANE"</f>
        <v>ELANE</v>
      </c>
      <c r="C34" s="1" t="s">
        <v>25</v>
      </c>
      <c r="D34" s="1">
        <v>28.518000000000001</v>
      </c>
      <c r="E34" s="1">
        <v>44.9</v>
      </c>
      <c r="F34" s="1">
        <v>2</v>
      </c>
      <c r="G34" s="1">
        <v>2</v>
      </c>
      <c r="H34" s="1">
        <v>0</v>
      </c>
      <c r="I34" s="1">
        <v>2</v>
      </c>
      <c r="J34" s="1">
        <v>0</v>
      </c>
      <c r="K34" s="1">
        <v>2</v>
      </c>
      <c r="L34" s="1">
        <v>0</v>
      </c>
      <c r="M34" s="1">
        <v>0</v>
      </c>
      <c r="N34" s="1">
        <v>13</v>
      </c>
      <c r="O34" s="1">
        <v>0</v>
      </c>
      <c r="P34" s="1">
        <v>2</v>
      </c>
      <c r="Q34" s="1">
        <v>5</v>
      </c>
      <c r="R34" s="1">
        <v>4</v>
      </c>
      <c r="S34" s="1">
        <v>7</v>
      </c>
      <c r="T34" s="1">
        <v>2</v>
      </c>
      <c r="U34" s="1">
        <v>22</v>
      </c>
      <c r="V34" s="1">
        <v>5</v>
      </c>
      <c r="W34" s="1">
        <v>16</v>
      </c>
      <c r="X34" s="1">
        <v>11</v>
      </c>
      <c r="Y34" s="6">
        <v>1.9630063391147501</v>
      </c>
      <c r="Z34" s="6">
        <v>1.9461471829558199</v>
      </c>
      <c r="AA34" s="6">
        <v>0</v>
      </c>
      <c r="AB34" s="6">
        <v>2.0151139269493501</v>
      </c>
      <c r="AC34" s="6">
        <v>0</v>
      </c>
      <c r="AD34" s="6">
        <v>3.0635952187536302</v>
      </c>
      <c r="AE34" s="6">
        <v>0</v>
      </c>
      <c r="AF34" s="6">
        <v>0</v>
      </c>
      <c r="AG34" s="6">
        <v>12.6932351962126</v>
      </c>
      <c r="AH34" s="6">
        <v>0</v>
      </c>
      <c r="AI34" s="7">
        <v>1.95421486073841</v>
      </c>
      <c r="AJ34" s="7">
        <v>4.7706737024721697</v>
      </c>
      <c r="AK34" s="7">
        <v>3.8777151460624601</v>
      </c>
      <c r="AL34" s="7">
        <v>6.7904900141473901</v>
      </c>
      <c r="AM34" s="7">
        <v>2.2485892549136501</v>
      </c>
      <c r="AN34" s="7">
        <v>21.6232175434677</v>
      </c>
      <c r="AO34" s="7">
        <v>4.8748915110889497</v>
      </c>
      <c r="AP34" s="7">
        <v>16.3965761534132</v>
      </c>
      <c r="AQ34" s="7">
        <v>11.340219471238299</v>
      </c>
      <c r="AR34" s="1">
        <v>3.7860212574206602</v>
      </c>
      <c r="AS34" s="1">
        <v>2.2584829130584201E-3</v>
      </c>
    </row>
    <row r="35" spans="1:45" x14ac:dyDescent="0.25">
      <c r="A35" s="1">
        <v>444</v>
      </c>
      <c r="B35" s="1" t="str">
        <f>"PLOD2"</f>
        <v>PLOD2</v>
      </c>
      <c r="C35" s="1" t="s">
        <v>41</v>
      </c>
      <c r="D35" s="1">
        <v>81.168999999999997</v>
      </c>
      <c r="E35" s="1">
        <v>6.7</v>
      </c>
      <c r="F35" s="1">
        <v>1</v>
      </c>
      <c r="G35" s="1">
        <v>1</v>
      </c>
      <c r="H35" s="1">
        <v>0</v>
      </c>
      <c r="I35" s="1">
        <v>0</v>
      </c>
      <c r="J35" s="1">
        <v>0</v>
      </c>
      <c r="K35" s="1">
        <v>0</v>
      </c>
      <c r="L35" s="1">
        <v>1</v>
      </c>
      <c r="M35" s="1">
        <v>0</v>
      </c>
      <c r="N35" s="1">
        <v>0</v>
      </c>
      <c r="O35" s="1">
        <v>0</v>
      </c>
      <c r="P35" s="1">
        <v>2</v>
      </c>
      <c r="Q35" s="1">
        <v>0</v>
      </c>
      <c r="R35" s="1">
        <v>3</v>
      </c>
      <c r="S35" s="1">
        <v>0</v>
      </c>
      <c r="T35" s="1">
        <v>1</v>
      </c>
      <c r="U35" s="1">
        <v>1</v>
      </c>
      <c r="V35" s="1">
        <v>2</v>
      </c>
      <c r="W35" s="1">
        <v>1</v>
      </c>
      <c r="X35" s="1">
        <v>0</v>
      </c>
      <c r="Y35" s="6">
        <v>0.98150316955737704</v>
      </c>
      <c r="Z35" s="6">
        <v>0.97307359147791095</v>
      </c>
      <c r="AA35" s="6">
        <v>0</v>
      </c>
      <c r="AB35" s="6">
        <v>0</v>
      </c>
      <c r="AC35" s="6">
        <v>0</v>
      </c>
      <c r="AD35" s="6">
        <v>0</v>
      </c>
      <c r="AE35" s="6">
        <v>0.97510434750489405</v>
      </c>
      <c r="AF35" s="6">
        <v>0</v>
      </c>
      <c r="AG35" s="6">
        <v>0</v>
      </c>
      <c r="AH35" s="6">
        <v>0</v>
      </c>
      <c r="AI35" s="7">
        <v>1.95421486073841</v>
      </c>
      <c r="AJ35" s="7">
        <v>0</v>
      </c>
      <c r="AK35" s="7">
        <v>2.90828635954685</v>
      </c>
      <c r="AL35" s="7">
        <v>0</v>
      </c>
      <c r="AM35" s="7">
        <v>1.12429462745683</v>
      </c>
      <c r="AN35" s="7">
        <v>0.98287352470307898</v>
      </c>
      <c r="AO35" s="7">
        <v>1.9499566044355801</v>
      </c>
      <c r="AP35" s="7">
        <v>1.0247860095883199</v>
      </c>
      <c r="AQ35" s="7">
        <v>0</v>
      </c>
      <c r="AR35" s="1">
        <v>3.7715185517709902</v>
      </c>
      <c r="AS35" s="1">
        <v>4.1288902148260399E-2</v>
      </c>
    </row>
    <row r="36" spans="1:45" x14ac:dyDescent="0.25">
      <c r="A36" s="1">
        <v>1791</v>
      </c>
      <c r="B36" s="1" t="str">
        <f>"PRTN3"</f>
        <v>PRTN3</v>
      </c>
      <c r="C36" s="1" t="s">
        <v>30</v>
      </c>
      <c r="D36" s="1">
        <v>23.611000000000001</v>
      </c>
      <c r="E36" s="1">
        <v>36.700000000000003</v>
      </c>
      <c r="F36" s="1">
        <v>1</v>
      </c>
      <c r="G36" s="1">
        <v>1</v>
      </c>
      <c r="H36" s="1">
        <v>0</v>
      </c>
      <c r="I36" s="1">
        <v>2</v>
      </c>
      <c r="J36" s="1">
        <v>2</v>
      </c>
      <c r="K36" s="1">
        <v>0</v>
      </c>
      <c r="L36" s="1">
        <v>0</v>
      </c>
      <c r="M36" s="1">
        <v>0</v>
      </c>
      <c r="N36" s="1">
        <v>5</v>
      </c>
      <c r="O36" s="1">
        <v>0</v>
      </c>
      <c r="P36" s="1">
        <v>2</v>
      </c>
      <c r="Q36" s="1">
        <v>3</v>
      </c>
      <c r="R36" s="1">
        <v>2</v>
      </c>
      <c r="S36" s="1">
        <v>2</v>
      </c>
      <c r="T36" s="1">
        <v>1</v>
      </c>
      <c r="U36" s="1">
        <v>11</v>
      </c>
      <c r="V36" s="1">
        <v>1</v>
      </c>
      <c r="W36" s="1">
        <v>8</v>
      </c>
      <c r="X36" s="1">
        <v>7</v>
      </c>
      <c r="Y36" s="6">
        <v>0.98150316955737704</v>
      </c>
      <c r="Z36" s="6">
        <v>0.97307359147791095</v>
      </c>
      <c r="AA36" s="6">
        <v>0</v>
      </c>
      <c r="AB36" s="6">
        <v>2.0151139269493501</v>
      </c>
      <c r="AC36" s="6">
        <v>2.0559968847352001</v>
      </c>
      <c r="AD36" s="6">
        <v>0</v>
      </c>
      <c r="AE36" s="6">
        <v>0</v>
      </c>
      <c r="AF36" s="6">
        <v>0</v>
      </c>
      <c r="AG36" s="6">
        <v>4.8820135370048403</v>
      </c>
      <c r="AH36" s="6">
        <v>0</v>
      </c>
      <c r="AI36" s="7">
        <v>1.95421486073841</v>
      </c>
      <c r="AJ36" s="7">
        <v>2.8624042214832999</v>
      </c>
      <c r="AK36" s="7">
        <v>1.9388575730312301</v>
      </c>
      <c r="AL36" s="7">
        <v>1.94014000404211</v>
      </c>
      <c r="AM36" s="7">
        <v>1.12429462745683</v>
      </c>
      <c r="AN36" s="7">
        <v>10.8116087717339</v>
      </c>
      <c r="AO36" s="7">
        <v>0.97497830221779003</v>
      </c>
      <c r="AP36" s="7">
        <v>8.1982880767065893</v>
      </c>
      <c r="AQ36" s="7">
        <v>7.2165032998789398</v>
      </c>
      <c r="AR36" s="1">
        <v>3.77116735790388</v>
      </c>
      <c r="AS36" s="1">
        <v>9.5305638107249496E-3</v>
      </c>
    </row>
    <row r="37" spans="1:45" x14ac:dyDescent="0.25">
      <c r="A37" s="1">
        <v>1471</v>
      </c>
      <c r="B37" s="1" t="str">
        <f>"CTSG"</f>
        <v>CTSG</v>
      </c>
      <c r="C37" s="1" t="s">
        <v>26</v>
      </c>
      <c r="D37" s="1">
        <v>28.837</v>
      </c>
      <c r="E37" s="1">
        <v>55.3</v>
      </c>
      <c r="F37" s="1">
        <v>3</v>
      </c>
      <c r="G37" s="1">
        <v>0</v>
      </c>
      <c r="H37" s="1">
        <v>0</v>
      </c>
      <c r="I37" s="1">
        <v>2</v>
      </c>
      <c r="J37" s="1">
        <v>1</v>
      </c>
      <c r="K37" s="1">
        <v>0</v>
      </c>
      <c r="L37" s="1">
        <v>0</v>
      </c>
      <c r="M37" s="1">
        <v>0</v>
      </c>
      <c r="N37" s="1">
        <v>13</v>
      </c>
      <c r="O37" s="1">
        <v>2</v>
      </c>
      <c r="P37" s="1">
        <v>1</v>
      </c>
      <c r="Q37" s="1">
        <v>5</v>
      </c>
      <c r="R37" s="1">
        <v>3</v>
      </c>
      <c r="S37" s="1">
        <v>7</v>
      </c>
      <c r="T37" s="1">
        <v>0</v>
      </c>
      <c r="U37" s="1">
        <v>18</v>
      </c>
      <c r="V37" s="1">
        <v>2</v>
      </c>
      <c r="W37" s="1">
        <v>15</v>
      </c>
      <c r="X37" s="1">
        <v>19</v>
      </c>
      <c r="Y37" s="6">
        <v>2.9445095086721298</v>
      </c>
      <c r="Z37" s="6">
        <v>0</v>
      </c>
      <c r="AA37" s="6">
        <v>0</v>
      </c>
      <c r="AB37" s="6">
        <v>2.0151139269493501</v>
      </c>
      <c r="AC37" s="6">
        <v>1.0279984423676001</v>
      </c>
      <c r="AD37" s="6">
        <v>0</v>
      </c>
      <c r="AE37" s="6">
        <v>0</v>
      </c>
      <c r="AF37" s="6">
        <v>0</v>
      </c>
      <c r="AG37" s="6">
        <v>12.6932351962126</v>
      </c>
      <c r="AH37" s="6">
        <v>2.4015465089834001</v>
      </c>
      <c r="AI37" s="7">
        <v>0.977107430369205</v>
      </c>
      <c r="AJ37" s="7">
        <v>4.7706737024721697</v>
      </c>
      <c r="AK37" s="7">
        <v>2.90828635954685</v>
      </c>
      <c r="AL37" s="7">
        <v>6.7904900141473901</v>
      </c>
      <c r="AM37" s="7">
        <v>0</v>
      </c>
      <c r="AN37" s="7">
        <v>17.691723444655398</v>
      </c>
      <c r="AO37" s="7">
        <v>1.9499566044355801</v>
      </c>
      <c r="AP37" s="7">
        <v>15.3717901438248</v>
      </c>
      <c r="AQ37" s="7">
        <v>19.587651813957098</v>
      </c>
      <c r="AR37" s="1">
        <v>3.6917401143470499</v>
      </c>
      <c r="AS37" s="1">
        <v>2.4733256542744799E-2</v>
      </c>
    </row>
    <row r="38" spans="1:45" x14ac:dyDescent="0.25">
      <c r="A38" s="1">
        <v>105</v>
      </c>
      <c r="B38" s="1" t="str">
        <f>"EIF3H"</f>
        <v>EIF3H</v>
      </c>
      <c r="C38" s="1" t="s">
        <v>34</v>
      </c>
      <c r="D38" s="1">
        <v>39.93</v>
      </c>
      <c r="E38" s="1">
        <v>23.9</v>
      </c>
      <c r="F38" s="1">
        <v>0</v>
      </c>
      <c r="G38" s="1">
        <v>1</v>
      </c>
      <c r="H38" s="1">
        <v>0</v>
      </c>
      <c r="I38" s="1">
        <v>0</v>
      </c>
      <c r="J38" s="1">
        <v>0</v>
      </c>
      <c r="K38" s="1">
        <v>0</v>
      </c>
      <c r="L38" s="1">
        <v>3</v>
      </c>
      <c r="M38" s="1">
        <v>1</v>
      </c>
      <c r="N38" s="1">
        <v>0</v>
      </c>
      <c r="O38" s="1">
        <v>0</v>
      </c>
      <c r="P38" s="1">
        <v>0</v>
      </c>
      <c r="Q38" s="1">
        <v>5</v>
      </c>
      <c r="R38" s="1">
        <v>1</v>
      </c>
      <c r="S38" s="1">
        <v>1</v>
      </c>
      <c r="T38" s="1">
        <v>0</v>
      </c>
      <c r="U38" s="1">
        <v>2</v>
      </c>
      <c r="V38" s="1">
        <v>2</v>
      </c>
      <c r="W38" s="1">
        <v>1</v>
      </c>
      <c r="X38" s="1">
        <v>4</v>
      </c>
      <c r="Y38" s="6">
        <v>0</v>
      </c>
      <c r="Z38" s="6">
        <v>0.97307359147791095</v>
      </c>
      <c r="AA38" s="6">
        <v>0</v>
      </c>
      <c r="AB38" s="6">
        <v>0</v>
      </c>
      <c r="AC38" s="6">
        <v>0</v>
      </c>
      <c r="AD38" s="6">
        <v>0</v>
      </c>
      <c r="AE38" s="6">
        <v>2.9253130425146798</v>
      </c>
      <c r="AF38" s="6">
        <v>1.0102753487304099</v>
      </c>
      <c r="AG38" s="6">
        <v>0</v>
      </c>
      <c r="AH38" s="6">
        <v>0</v>
      </c>
      <c r="AI38" s="7">
        <v>0</v>
      </c>
      <c r="AJ38" s="7">
        <v>4.7706737024721697</v>
      </c>
      <c r="AK38" s="7">
        <v>0.96942878651561604</v>
      </c>
      <c r="AL38" s="7">
        <v>0.97007000202105598</v>
      </c>
      <c r="AM38" s="7">
        <v>0</v>
      </c>
      <c r="AN38" s="7">
        <v>1.96574704940616</v>
      </c>
      <c r="AO38" s="7">
        <v>1.9499566044355801</v>
      </c>
      <c r="AP38" s="7">
        <v>1.0247860095883199</v>
      </c>
      <c r="AQ38" s="7">
        <v>4.1237161713593897</v>
      </c>
      <c r="AR38" s="1">
        <v>3.57064452397716</v>
      </c>
      <c r="AS38" s="1">
        <v>3.07613948376197E-2</v>
      </c>
    </row>
    <row r="39" spans="1:45" x14ac:dyDescent="0.25">
      <c r="A39" s="1">
        <v>1396</v>
      </c>
      <c r="B39" s="1" t="str">
        <f>"MPO"</f>
        <v>MPO</v>
      </c>
      <c r="C39" s="1" t="s">
        <v>20</v>
      </c>
      <c r="D39" s="1">
        <v>73.852999999999994</v>
      </c>
      <c r="E39" s="1">
        <v>54.6</v>
      </c>
      <c r="F39" s="1">
        <v>3</v>
      </c>
      <c r="G39" s="1">
        <v>9</v>
      </c>
      <c r="H39" s="1">
        <v>2</v>
      </c>
      <c r="I39" s="1">
        <v>6</v>
      </c>
      <c r="J39" s="1">
        <v>1</v>
      </c>
      <c r="K39" s="1">
        <v>1</v>
      </c>
      <c r="L39" s="1">
        <v>0</v>
      </c>
      <c r="M39" s="1">
        <v>0</v>
      </c>
      <c r="N39" s="1">
        <v>43</v>
      </c>
      <c r="O39" s="1">
        <v>4</v>
      </c>
      <c r="P39" s="1">
        <v>7</v>
      </c>
      <c r="Q39" s="1">
        <v>16</v>
      </c>
      <c r="R39" s="1">
        <v>8</v>
      </c>
      <c r="S39" s="1">
        <v>9</v>
      </c>
      <c r="T39" s="1">
        <v>2</v>
      </c>
      <c r="U39" s="1">
        <v>49</v>
      </c>
      <c r="V39" s="1">
        <v>11</v>
      </c>
      <c r="W39" s="1">
        <v>42</v>
      </c>
      <c r="X39" s="1">
        <v>56</v>
      </c>
      <c r="Y39" s="6">
        <v>2.9445095086721298</v>
      </c>
      <c r="Z39" s="6">
        <v>8.7576623233012008</v>
      </c>
      <c r="AA39" s="6">
        <v>1.92423055196166</v>
      </c>
      <c r="AB39" s="6">
        <v>6.0453417808480596</v>
      </c>
      <c r="AC39" s="6">
        <v>1.0279984423676001</v>
      </c>
      <c r="AD39" s="6">
        <v>1.53179760937681</v>
      </c>
      <c r="AE39" s="6">
        <v>0</v>
      </c>
      <c r="AF39" s="6">
        <v>0</v>
      </c>
      <c r="AG39" s="6">
        <v>41.985316418241702</v>
      </c>
      <c r="AH39" s="6">
        <v>4.8030930179668001</v>
      </c>
      <c r="AI39" s="7">
        <v>6.83975201258444</v>
      </c>
      <c r="AJ39" s="7">
        <v>15.2661558479109</v>
      </c>
      <c r="AK39" s="7">
        <v>7.7554302921249301</v>
      </c>
      <c r="AL39" s="7">
        <v>8.7306300181894994</v>
      </c>
      <c r="AM39" s="7">
        <v>2.2485892549136501</v>
      </c>
      <c r="AN39" s="7">
        <v>48.160802710450902</v>
      </c>
      <c r="AO39" s="7">
        <v>10.724761324395701</v>
      </c>
      <c r="AP39" s="7">
        <v>43.041012402709597</v>
      </c>
      <c r="AQ39" s="7">
        <v>57.732026399031497</v>
      </c>
      <c r="AR39" s="1">
        <v>3.2277167088178298</v>
      </c>
      <c r="AS39" s="1">
        <v>1.43614261678868E-2</v>
      </c>
    </row>
    <row r="40" spans="1:45" x14ac:dyDescent="0.25">
      <c r="A40" s="1">
        <v>13</v>
      </c>
      <c r="B40" s="1" t="str">
        <f>"VWA8"</f>
        <v>VWA8</v>
      </c>
      <c r="C40" s="1" t="s">
        <v>47</v>
      </c>
      <c r="D40" s="1">
        <v>116.94</v>
      </c>
      <c r="E40" s="1">
        <v>5.8</v>
      </c>
      <c r="F40" s="1">
        <v>0</v>
      </c>
      <c r="G40" s="1">
        <v>1</v>
      </c>
      <c r="H40" s="1">
        <v>1</v>
      </c>
      <c r="I40" s="1">
        <v>0</v>
      </c>
      <c r="J40" s="1">
        <v>0</v>
      </c>
      <c r="K40" s="1">
        <v>1</v>
      </c>
      <c r="L40" s="1">
        <v>0</v>
      </c>
      <c r="M40" s="1">
        <v>0</v>
      </c>
      <c r="N40" s="1">
        <v>0</v>
      </c>
      <c r="O40" s="1">
        <v>0</v>
      </c>
      <c r="P40" s="1">
        <v>1</v>
      </c>
      <c r="Q40" s="1">
        <v>1</v>
      </c>
      <c r="R40" s="1">
        <v>3</v>
      </c>
      <c r="S40" s="1">
        <v>0</v>
      </c>
      <c r="T40" s="1">
        <v>0</v>
      </c>
      <c r="U40" s="1">
        <v>0</v>
      </c>
      <c r="V40" s="1">
        <v>1</v>
      </c>
      <c r="W40" s="1">
        <v>1</v>
      </c>
      <c r="X40" s="1">
        <v>3</v>
      </c>
      <c r="Y40" s="6">
        <v>0</v>
      </c>
      <c r="Z40" s="6">
        <v>0.97307359147791095</v>
      </c>
      <c r="AA40" s="6">
        <v>0.96211527598083002</v>
      </c>
      <c r="AB40" s="6">
        <v>0</v>
      </c>
      <c r="AC40" s="6">
        <v>0</v>
      </c>
      <c r="AD40" s="6">
        <v>1.53179760937681</v>
      </c>
      <c r="AE40" s="6">
        <v>0</v>
      </c>
      <c r="AF40" s="6">
        <v>0</v>
      </c>
      <c r="AG40" s="6">
        <v>0</v>
      </c>
      <c r="AH40" s="6">
        <v>0</v>
      </c>
      <c r="AI40" s="7">
        <v>0.977107430369205</v>
      </c>
      <c r="AJ40" s="7">
        <v>0.95413474049443403</v>
      </c>
      <c r="AK40" s="7">
        <v>2.90828635954685</v>
      </c>
      <c r="AL40" s="7">
        <v>0</v>
      </c>
      <c r="AM40" s="7">
        <v>0</v>
      </c>
      <c r="AN40" s="7">
        <v>0</v>
      </c>
      <c r="AO40" s="7">
        <v>0.97497830221779003</v>
      </c>
      <c r="AP40" s="7">
        <v>1.0247860095883199</v>
      </c>
      <c r="AQ40" s="7">
        <v>3.0927871285195501</v>
      </c>
      <c r="AR40" s="1">
        <v>3.1830653178669701</v>
      </c>
      <c r="AS40" s="1">
        <v>4.8770907092672899E-2</v>
      </c>
    </row>
    <row r="41" spans="1:45" x14ac:dyDescent="0.25">
      <c r="A41" s="1">
        <v>603</v>
      </c>
      <c r="B41" s="1" t="str">
        <f>"VPS26A"</f>
        <v>VPS26A</v>
      </c>
      <c r="C41" s="1" t="s">
        <v>42</v>
      </c>
      <c r="D41" s="1">
        <v>25.506</v>
      </c>
      <c r="E41" s="1">
        <v>30.1</v>
      </c>
      <c r="F41" s="1">
        <v>0</v>
      </c>
      <c r="G41" s="1">
        <v>0</v>
      </c>
      <c r="H41" s="1">
        <v>1</v>
      </c>
      <c r="I41" s="1">
        <v>0</v>
      </c>
      <c r="J41" s="1">
        <v>0</v>
      </c>
      <c r="K41" s="1">
        <v>1</v>
      </c>
      <c r="L41" s="1">
        <v>0</v>
      </c>
      <c r="M41" s="1">
        <v>0</v>
      </c>
      <c r="N41" s="1">
        <v>1</v>
      </c>
      <c r="O41" s="1">
        <v>1</v>
      </c>
      <c r="P41" s="1">
        <v>0</v>
      </c>
      <c r="Q41" s="1">
        <v>2</v>
      </c>
      <c r="R41" s="1">
        <v>1</v>
      </c>
      <c r="S41" s="1">
        <v>2</v>
      </c>
      <c r="T41" s="1">
        <v>2</v>
      </c>
      <c r="U41" s="1">
        <v>1</v>
      </c>
      <c r="V41" s="1">
        <v>0</v>
      </c>
      <c r="W41" s="1">
        <v>3</v>
      </c>
      <c r="X41" s="1">
        <v>2</v>
      </c>
      <c r="Y41" s="6">
        <v>0</v>
      </c>
      <c r="Z41" s="6">
        <v>0</v>
      </c>
      <c r="AA41" s="6">
        <v>0.96211527598083002</v>
      </c>
      <c r="AB41" s="6">
        <v>0</v>
      </c>
      <c r="AC41" s="6">
        <v>0</v>
      </c>
      <c r="AD41" s="6">
        <v>1.53179760937681</v>
      </c>
      <c r="AE41" s="6">
        <v>0</v>
      </c>
      <c r="AF41" s="6">
        <v>0</v>
      </c>
      <c r="AG41" s="6">
        <v>0.97640270740096902</v>
      </c>
      <c r="AH41" s="6">
        <v>1.2007732544917</v>
      </c>
      <c r="AI41" s="7">
        <v>0</v>
      </c>
      <c r="AJ41" s="7">
        <v>1.9082694809888701</v>
      </c>
      <c r="AK41" s="7">
        <v>0.96942878651561604</v>
      </c>
      <c r="AL41" s="7">
        <v>1.94014000404211</v>
      </c>
      <c r="AM41" s="7">
        <v>2.2485892549136501</v>
      </c>
      <c r="AN41" s="7">
        <v>0.98287352470307898</v>
      </c>
      <c r="AO41" s="7">
        <v>0</v>
      </c>
      <c r="AP41" s="7">
        <v>3.0743580287649701</v>
      </c>
      <c r="AQ41" s="7">
        <v>2.0618580856797002</v>
      </c>
      <c r="AR41" s="1">
        <v>3.13643672975254</v>
      </c>
      <c r="AS41" s="1">
        <v>2.11988496988029E-2</v>
      </c>
    </row>
    <row r="42" spans="1:45" x14ac:dyDescent="0.25">
      <c r="A42" s="1">
        <v>423</v>
      </c>
      <c r="B42" s="1" t="str">
        <f>"SLC43A3"</f>
        <v>SLC43A3</v>
      </c>
      <c r="C42" s="1" t="s">
        <v>39</v>
      </c>
      <c r="D42" s="1">
        <v>54.527999999999999</v>
      </c>
      <c r="E42" s="1">
        <v>9.1999999999999993</v>
      </c>
      <c r="F42" s="1">
        <v>0</v>
      </c>
      <c r="G42" s="1">
        <v>0</v>
      </c>
      <c r="H42" s="1">
        <v>0</v>
      </c>
      <c r="I42" s="1">
        <v>0</v>
      </c>
      <c r="J42" s="1">
        <v>1</v>
      </c>
      <c r="K42" s="1">
        <v>1</v>
      </c>
      <c r="L42" s="1">
        <v>1</v>
      </c>
      <c r="M42" s="1">
        <v>0</v>
      </c>
      <c r="N42" s="1">
        <v>1</v>
      </c>
      <c r="O42" s="1">
        <v>1</v>
      </c>
      <c r="P42" s="1">
        <v>1</v>
      </c>
      <c r="Q42" s="1">
        <v>2</v>
      </c>
      <c r="R42" s="1">
        <v>0</v>
      </c>
      <c r="S42" s="1">
        <v>1</v>
      </c>
      <c r="T42" s="1">
        <v>2</v>
      </c>
      <c r="U42" s="1">
        <v>2</v>
      </c>
      <c r="V42" s="1">
        <v>2</v>
      </c>
      <c r="W42" s="1">
        <v>2</v>
      </c>
      <c r="X42" s="1">
        <v>1</v>
      </c>
      <c r="Y42" s="6">
        <v>0</v>
      </c>
      <c r="Z42" s="6">
        <v>0</v>
      </c>
      <c r="AA42" s="6">
        <v>0</v>
      </c>
      <c r="AB42" s="6">
        <v>0</v>
      </c>
      <c r="AC42" s="6">
        <v>1.0279984423676001</v>
      </c>
      <c r="AD42" s="6">
        <v>1.53179760937681</v>
      </c>
      <c r="AE42" s="6">
        <v>0.97510434750489405</v>
      </c>
      <c r="AF42" s="6">
        <v>0</v>
      </c>
      <c r="AG42" s="6">
        <v>0.97640270740096902</v>
      </c>
      <c r="AH42" s="6">
        <v>1.2007732544917</v>
      </c>
      <c r="AI42" s="7">
        <v>0.977107430369205</v>
      </c>
      <c r="AJ42" s="7">
        <v>1.9082694809888701</v>
      </c>
      <c r="AK42" s="7">
        <v>0</v>
      </c>
      <c r="AL42" s="7">
        <v>0.97007000202105598</v>
      </c>
      <c r="AM42" s="7">
        <v>2.2485892549136501</v>
      </c>
      <c r="AN42" s="7">
        <v>1.96574704940616</v>
      </c>
      <c r="AO42" s="7">
        <v>1.9499566044355801</v>
      </c>
      <c r="AP42" s="7">
        <v>2.04957201917665</v>
      </c>
      <c r="AQ42" s="7">
        <v>1.0309290428398501</v>
      </c>
      <c r="AR42" s="1">
        <v>2.5482543096994199</v>
      </c>
      <c r="AS42" s="1">
        <v>4.48697961993526E-2</v>
      </c>
    </row>
    <row r="43" spans="1:45" x14ac:dyDescent="0.25">
      <c r="A43" s="1">
        <v>3523</v>
      </c>
      <c r="B43" s="1" t="str">
        <f>"SLC35E1"</f>
        <v>SLC35E1</v>
      </c>
      <c r="C43" s="1" t="s">
        <v>37</v>
      </c>
      <c r="D43" s="1">
        <v>44.771999999999998</v>
      </c>
      <c r="E43" s="1">
        <v>19.5</v>
      </c>
      <c r="F43" s="1">
        <v>1</v>
      </c>
      <c r="G43" s="1">
        <v>0</v>
      </c>
      <c r="H43" s="1">
        <v>1</v>
      </c>
      <c r="I43" s="1">
        <v>0</v>
      </c>
      <c r="J43" s="1">
        <v>0</v>
      </c>
      <c r="K43" s="1">
        <v>0</v>
      </c>
      <c r="L43" s="1">
        <v>2</v>
      </c>
      <c r="M43" s="1">
        <v>1</v>
      </c>
      <c r="N43" s="1">
        <v>1</v>
      </c>
      <c r="O43" s="1">
        <v>1</v>
      </c>
      <c r="P43" s="1">
        <v>2</v>
      </c>
      <c r="Q43" s="1">
        <v>0</v>
      </c>
      <c r="R43" s="1">
        <v>4</v>
      </c>
      <c r="S43" s="1">
        <v>3</v>
      </c>
      <c r="T43" s="1">
        <v>1</v>
      </c>
      <c r="U43" s="1">
        <v>1</v>
      </c>
      <c r="V43" s="1">
        <v>1</v>
      </c>
      <c r="W43" s="1">
        <v>2</v>
      </c>
      <c r="X43" s="1">
        <v>2</v>
      </c>
      <c r="Y43" s="6">
        <v>0.98150316955737704</v>
      </c>
      <c r="Z43" s="6">
        <v>0</v>
      </c>
      <c r="AA43" s="6">
        <v>0.96211527598083002</v>
      </c>
      <c r="AB43" s="6">
        <v>0</v>
      </c>
      <c r="AC43" s="6">
        <v>0</v>
      </c>
      <c r="AD43" s="6">
        <v>0</v>
      </c>
      <c r="AE43" s="6">
        <v>1.9502086950097901</v>
      </c>
      <c r="AF43" s="6">
        <v>1.0102753487304099</v>
      </c>
      <c r="AG43" s="6">
        <v>0.97640270740096902</v>
      </c>
      <c r="AH43" s="6">
        <v>1.2007732544917</v>
      </c>
      <c r="AI43" s="7">
        <v>1.95421486073841</v>
      </c>
      <c r="AJ43" s="7">
        <v>0</v>
      </c>
      <c r="AK43" s="7">
        <v>3.8777151460624601</v>
      </c>
      <c r="AL43" s="7">
        <v>2.9102100060631702</v>
      </c>
      <c r="AM43" s="7">
        <v>1.12429462745683</v>
      </c>
      <c r="AN43" s="7">
        <v>0.98287352470307898</v>
      </c>
      <c r="AO43" s="7">
        <v>0.97497830221779003</v>
      </c>
      <c r="AP43" s="7">
        <v>2.04957201917665</v>
      </c>
      <c r="AQ43" s="7">
        <v>2.0618580856797002</v>
      </c>
      <c r="AR43" s="1">
        <v>2.50044562840873</v>
      </c>
      <c r="AS43" s="1">
        <v>4.6610694201124098E-2</v>
      </c>
    </row>
    <row r="44" spans="1:45" x14ac:dyDescent="0.25">
      <c r="A44" s="1">
        <v>1269</v>
      </c>
      <c r="B44" s="1" t="str">
        <f>"HP"</f>
        <v>HP</v>
      </c>
      <c r="C44" s="1" t="s">
        <v>23</v>
      </c>
      <c r="D44" s="1">
        <v>45.204999999999998</v>
      </c>
      <c r="E44" s="1">
        <v>47.3</v>
      </c>
      <c r="F44" s="1">
        <v>4</v>
      </c>
      <c r="G44" s="1">
        <v>11</v>
      </c>
      <c r="H44" s="1">
        <v>6</v>
      </c>
      <c r="I44" s="1">
        <v>6</v>
      </c>
      <c r="J44" s="1">
        <v>6</v>
      </c>
      <c r="K44" s="1">
        <v>3</v>
      </c>
      <c r="L44" s="1">
        <v>9</v>
      </c>
      <c r="M44" s="1">
        <v>0</v>
      </c>
      <c r="N44" s="1">
        <v>8</v>
      </c>
      <c r="O44" s="1">
        <v>5</v>
      </c>
      <c r="P44" s="1">
        <v>5</v>
      </c>
      <c r="Q44" s="1">
        <v>8</v>
      </c>
      <c r="R44" s="1">
        <v>19</v>
      </c>
      <c r="S44" s="1">
        <v>9</v>
      </c>
      <c r="T44" s="1">
        <v>16</v>
      </c>
      <c r="U44" s="1">
        <v>13</v>
      </c>
      <c r="V44" s="1">
        <v>17</v>
      </c>
      <c r="W44" s="1">
        <v>32</v>
      </c>
      <c r="X44" s="1">
        <v>8</v>
      </c>
      <c r="Y44" s="6">
        <v>3.9260126782295099</v>
      </c>
      <c r="Z44" s="6">
        <v>10.703809506257</v>
      </c>
      <c r="AA44" s="6">
        <v>5.7726916558849801</v>
      </c>
      <c r="AB44" s="6">
        <v>6.0453417808480596</v>
      </c>
      <c r="AC44" s="6">
        <v>6.1679906542056102</v>
      </c>
      <c r="AD44" s="6">
        <v>4.5953928281304401</v>
      </c>
      <c r="AE44" s="6">
        <v>8.7759391275440493</v>
      </c>
      <c r="AF44" s="6">
        <v>0</v>
      </c>
      <c r="AG44" s="6">
        <v>7.8112216592077504</v>
      </c>
      <c r="AH44" s="6">
        <v>6.0038662724584899</v>
      </c>
      <c r="AI44" s="7">
        <v>4.8855371518460302</v>
      </c>
      <c r="AJ44" s="7">
        <v>7.6330779239554696</v>
      </c>
      <c r="AK44" s="7">
        <v>18.419146943796701</v>
      </c>
      <c r="AL44" s="7">
        <v>8.7306300181894994</v>
      </c>
      <c r="AM44" s="7">
        <v>17.988714039309201</v>
      </c>
      <c r="AN44" s="7">
        <v>12.77735582114</v>
      </c>
      <c r="AO44" s="7">
        <v>16.574631137702401</v>
      </c>
      <c r="AP44" s="7">
        <v>32.7931523068263</v>
      </c>
      <c r="AQ44" s="7">
        <v>8.2474323427187901</v>
      </c>
      <c r="AR44" s="1">
        <v>2.3791309055629601</v>
      </c>
      <c r="AS44" s="1">
        <v>5.3133808464161198E-3</v>
      </c>
    </row>
    <row r="45" spans="1:45" x14ac:dyDescent="0.25">
      <c r="A45" s="1">
        <v>773</v>
      </c>
      <c r="B45" s="1" t="str">
        <f>"LCN2"</f>
        <v>LCN2</v>
      </c>
      <c r="C45" s="1" t="s">
        <v>29</v>
      </c>
      <c r="D45" s="1">
        <v>22.588000000000001</v>
      </c>
      <c r="E45" s="1">
        <v>52.5</v>
      </c>
      <c r="F45" s="1">
        <v>0</v>
      </c>
      <c r="G45" s="1">
        <v>0</v>
      </c>
      <c r="H45" s="1">
        <v>0</v>
      </c>
      <c r="I45" s="1">
        <v>4</v>
      </c>
      <c r="J45" s="1">
        <v>1</v>
      </c>
      <c r="K45" s="1">
        <v>2</v>
      </c>
      <c r="L45" s="1">
        <v>1</v>
      </c>
      <c r="M45" s="1">
        <v>0</v>
      </c>
      <c r="N45" s="1">
        <v>8</v>
      </c>
      <c r="O45" s="1">
        <v>0</v>
      </c>
      <c r="P45" s="1">
        <v>0</v>
      </c>
      <c r="Q45" s="1">
        <v>5</v>
      </c>
      <c r="R45" s="1">
        <v>2</v>
      </c>
      <c r="S45" s="1">
        <v>5</v>
      </c>
      <c r="T45" s="1">
        <v>2</v>
      </c>
      <c r="U45" s="1">
        <v>11</v>
      </c>
      <c r="V45" s="1">
        <v>2</v>
      </c>
      <c r="W45" s="1">
        <v>6</v>
      </c>
      <c r="X45" s="1">
        <v>3</v>
      </c>
      <c r="Y45" s="6">
        <v>0</v>
      </c>
      <c r="Z45" s="6">
        <v>0</v>
      </c>
      <c r="AA45" s="6">
        <v>0</v>
      </c>
      <c r="AB45" s="6">
        <v>4.03022785389871</v>
      </c>
      <c r="AC45" s="6">
        <v>1.0279984423676001</v>
      </c>
      <c r="AD45" s="6">
        <v>3.0635952187536302</v>
      </c>
      <c r="AE45" s="6">
        <v>0.97510434750489405</v>
      </c>
      <c r="AF45" s="6">
        <v>0</v>
      </c>
      <c r="AG45" s="6">
        <v>7.8112216592077504</v>
      </c>
      <c r="AH45" s="6">
        <v>0</v>
      </c>
      <c r="AI45" s="7">
        <v>0</v>
      </c>
      <c r="AJ45" s="7">
        <v>4.7706737024721697</v>
      </c>
      <c r="AK45" s="7">
        <v>1.9388575730312301</v>
      </c>
      <c r="AL45" s="7">
        <v>4.8503500101052799</v>
      </c>
      <c r="AM45" s="7">
        <v>2.2485892549136501</v>
      </c>
      <c r="AN45" s="7">
        <v>10.8116087717339</v>
      </c>
      <c r="AO45" s="7">
        <v>1.9499566044355801</v>
      </c>
      <c r="AP45" s="7">
        <v>6.1487160575299402</v>
      </c>
      <c r="AQ45" s="7">
        <v>3.0927871285195501</v>
      </c>
      <c r="AR45" s="1">
        <v>2.35333876475242</v>
      </c>
      <c r="AS45" s="1">
        <v>2.85272217205523E-2</v>
      </c>
    </row>
    <row r="46" spans="1:45" x14ac:dyDescent="0.25">
      <c r="A46" s="1">
        <v>1391</v>
      </c>
      <c r="B46" s="1" t="str">
        <f>"S100A8"</f>
        <v>S100A8</v>
      </c>
      <c r="C46" s="1" t="s">
        <v>19</v>
      </c>
      <c r="D46" s="1">
        <v>10.834</v>
      </c>
      <c r="E46" s="1">
        <v>60.2</v>
      </c>
      <c r="F46" s="1">
        <v>12</v>
      </c>
      <c r="G46" s="1">
        <v>13</v>
      </c>
      <c r="H46" s="1">
        <v>9</v>
      </c>
      <c r="I46" s="1">
        <v>10</v>
      </c>
      <c r="J46" s="1">
        <v>12</v>
      </c>
      <c r="K46" s="1">
        <v>12</v>
      </c>
      <c r="L46" s="1">
        <v>6</v>
      </c>
      <c r="M46" s="1">
        <v>7</v>
      </c>
      <c r="N46" s="1">
        <v>19</v>
      </c>
      <c r="O46" s="1">
        <v>11</v>
      </c>
      <c r="P46" s="1">
        <v>7</v>
      </c>
      <c r="Q46" s="1">
        <v>13</v>
      </c>
      <c r="R46" s="1">
        <v>14</v>
      </c>
      <c r="S46" s="1">
        <v>18</v>
      </c>
      <c r="T46" s="1">
        <v>13</v>
      </c>
      <c r="U46" s="1">
        <v>50</v>
      </c>
      <c r="V46" s="1">
        <v>18</v>
      </c>
      <c r="W46" s="1">
        <v>27</v>
      </c>
      <c r="X46" s="1">
        <v>49</v>
      </c>
      <c r="Y46" s="6">
        <v>11.7780380346885</v>
      </c>
      <c r="Z46" s="6">
        <v>12.6499566892128</v>
      </c>
      <c r="AA46" s="6">
        <v>8.6590374838274702</v>
      </c>
      <c r="AB46" s="6">
        <v>10.075569634746801</v>
      </c>
      <c r="AC46" s="6">
        <v>12.335981308411201</v>
      </c>
      <c r="AD46" s="6">
        <v>18.3815713125218</v>
      </c>
      <c r="AE46" s="6">
        <v>5.8506260850293597</v>
      </c>
      <c r="AF46" s="6">
        <v>7.0719274411128801</v>
      </c>
      <c r="AG46" s="6">
        <v>18.5516514406184</v>
      </c>
      <c r="AH46" s="6">
        <v>13.2085057994087</v>
      </c>
      <c r="AI46" s="7">
        <v>6.83975201258444</v>
      </c>
      <c r="AJ46" s="7">
        <v>12.403751626427599</v>
      </c>
      <c r="AK46" s="7">
        <v>13.5720030112186</v>
      </c>
      <c r="AL46" s="7">
        <v>17.461260036378999</v>
      </c>
      <c r="AM46" s="7">
        <v>14.615830156938699</v>
      </c>
      <c r="AN46" s="7">
        <v>49.143676235153897</v>
      </c>
      <c r="AO46" s="7">
        <v>17.5496094399202</v>
      </c>
      <c r="AP46" s="7">
        <v>27.669222258884702</v>
      </c>
      <c r="AQ46" s="7">
        <v>50.515523099152603</v>
      </c>
      <c r="AR46" s="1">
        <v>1.96586405842329</v>
      </c>
      <c r="AS46" s="1">
        <v>4.2820937893982898E-2</v>
      </c>
    </row>
    <row r="47" spans="1:45" x14ac:dyDescent="0.25">
      <c r="A47" s="1">
        <v>1419</v>
      </c>
      <c r="B47" s="1" t="str">
        <f>"S100A9"</f>
        <v>S100A9</v>
      </c>
      <c r="C47" s="1" t="s">
        <v>22</v>
      </c>
      <c r="D47" s="1">
        <v>13.242000000000001</v>
      </c>
      <c r="E47" s="1">
        <v>86</v>
      </c>
      <c r="F47" s="1">
        <v>7</v>
      </c>
      <c r="G47" s="1">
        <v>7</v>
      </c>
      <c r="H47" s="1">
        <v>6</v>
      </c>
      <c r="I47" s="1">
        <v>9</v>
      </c>
      <c r="J47" s="1">
        <v>7</v>
      </c>
      <c r="K47" s="1">
        <v>6</v>
      </c>
      <c r="L47" s="1">
        <v>1</v>
      </c>
      <c r="M47" s="1">
        <v>4</v>
      </c>
      <c r="N47" s="1">
        <v>22</v>
      </c>
      <c r="O47" s="1">
        <v>5</v>
      </c>
      <c r="P47" s="1">
        <v>6</v>
      </c>
      <c r="Q47" s="1">
        <v>13</v>
      </c>
      <c r="R47" s="1">
        <v>11</v>
      </c>
      <c r="S47" s="1">
        <v>11</v>
      </c>
      <c r="T47" s="1">
        <v>7</v>
      </c>
      <c r="U47" s="1">
        <v>23</v>
      </c>
      <c r="V47" s="1">
        <v>7</v>
      </c>
      <c r="W47" s="1">
        <v>23</v>
      </c>
      <c r="X47" s="1">
        <v>31</v>
      </c>
      <c r="Y47" s="6">
        <v>6.8705221869016402</v>
      </c>
      <c r="Z47" s="6">
        <v>6.8115151403453797</v>
      </c>
      <c r="AA47" s="6">
        <v>5.7726916558849801</v>
      </c>
      <c r="AB47" s="6">
        <v>9.0680126712720899</v>
      </c>
      <c r="AC47" s="6">
        <v>7.1959890965732098</v>
      </c>
      <c r="AD47" s="6">
        <v>9.1907856562608803</v>
      </c>
      <c r="AE47" s="6">
        <v>0.97510434750489405</v>
      </c>
      <c r="AF47" s="6">
        <v>4.0411013949216397</v>
      </c>
      <c r="AG47" s="6">
        <v>21.480859562821301</v>
      </c>
      <c r="AH47" s="6">
        <v>6.0038662724584899</v>
      </c>
      <c r="AI47" s="7">
        <v>5.8626445822152302</v>
      </c>
      <c r="AJ47" s="7">
        <v>12.403751626427599</v>
      </c>
      <c r="AK47" s="7">
        <v>10.6637166516718</v>
      </c>
      <c r="AL47" s="7">
        <v>10.670770022231601</v>
      </c>
      <c r="AM47" s="7">
        <v>7.8700623921977799</v>
      </c>
      <c r="AN47" s="7">
        <v>22.606091068170802</v>
      </c>
      <c r="AO47" s="7">
        <v>6.8248481155245297</v>
      </c>
      <c r="AP47" s="7">
        <v>23.5700782205314</v>
      </c>
      <c r="AQ47" s="7">
        <v>31.958800328035299</v>
      </c>
      <c r="AR47" s="1">
        <v>1.90084537759845</v>
      </c>
      <c r="AS47" s="1">
        <v>3.36276679170198E-2</v>
      </c>
    </row>
    <row r="48" spans="1:45" x14ac:dyDescent="0.25">
      <c r="A48" s="1">
        <v>2192</v>
      </c>
      <c r="B48" s="1" t="str">
        <f>"JAK3"</f>
        <v>JAK3</v>
      </c>
      <c r="C48" s="1" t="s">
        <v>27</v>
      </c>
      <c r="D48" s="1">
        <v>125.1</v>
      </c>
      <c r="E48" s="1">
        <v>18.7</v>
      </c>
      <c r="F48" s="1">
        <v>2</v>
      </c>
      <c r="G48" s="1">
        <v>8</v>
      </c>
      <c r="H48" s="1">
        <v>4</v>
      </c>
      <c r="I48" s="1">
        <v>0</v>
      </c>
      <c r="J48" s="1">
        <v>3</v>
      </c>
      <c r="K48" s="1">
        <v>6</v>
      </c>
      <c r="L48" s="1">
        <v>2</v>
      </c>
      <c r="M48" s="1">
        <v>4</v>
      </c>
      <c r="N48" s="1">
        <v>4</v>
      </c>
      <c r="O48" s="1">
        <v>0</v>
      </c>
      <c r="P48" s="1">
        <v>8</v>
      </c>
      <c r="Q48" s="1">
        <v>6</v>
      </c>
      <c r="R48" s="1">
        <v>4</v>
      </c>
      <c r="S48" s="1">
        <v>4</v>
      </c>
      <c r="T48" s="1">
        <v>7</v>
      </c>
      <c r="U48" s="1">
        <v>10</v>
      </c>
      <c r="V48" s="1">
        <v>9</v>
      </c>
      <c r="W48" s="1">
        <v>9</v>
      </c>
      <c r="X48" s="1">
        <v>2</v>
      </c>
      <c r="Y48" s="6">
        <v>1.9630063391147501</v>
      </c>
      <c r="Z48" s="6">
        <v>7.7845887318232903</v>
      </c>
      <c r="AA48" s="6">
        <v>3.8484611039233201</v>
      </c>
      <c r="AB48" s="6">
        <v>0</v>
      </c>
      <c r="AC48" s="6">
        <v>3.0839953271028002</v>
      </c>
      <c r="AD48" s="6">
        <v>9.1907856562608803</v>
      </c>
      <c r="AE48" s="6">
        <v>1.9502086950097901</v>
      </c>
      <c r="AF48" s="6">
        <v>4.0411013949216397</v>
      </c>
      <c r="AG48" s="6">
        <v>3.9056108296038801</v>
      </c>
      <c r="AH48" s="6">
        <v>0</v>
      </c>
      <c r="AI48" s="7">
        <v>7.81685944295364</v>
      </c>
      <c r="AJ48" s="7">
        <v>5.7248084429665997</v>
      </c>
      <c r="AK48" s="7">
        <v>3.8777151460624601</v>
      </c>
      <c r="AL48" s="7">
        <v>3.8802800080842199</v>
      </c>
      <c r="AM48" s="7">
        <v>7.8700623921977799</v>
      </c>
      <c r="AN48" s="7">
        <v>9.8287352470307905</v>
      </c>
      <c r="AO48" s="7">
        <v>8.7748047199601107</v>
      </c>
      <c r="AP48" s="7">
        <v>9.2230740862949094</v>
      </c>
      <c r="AQ48" s="7">
        <v>2.0618580856797002</v>
      </c>
      <c r="AR48" s="1">
        <v>1.83461930660928</v>
      </c>
      <c r="AS48" s="1">
        <v>1.7088909906327901E-2</v>
      </c>
    </row>
    <row r="49" spans="1:45" x14ac:dyDescent="0.25">
      <c r="A49" s="1">
        <v>2972</v>
      </c>
      <c r="B49" s="1" t="str">
        <f>"RNF213"</f>
        <v>RNF213</v>
      </c>
      <c r="C49" s="1" t="s">
        <v>21</v>
      </c>
      <c r="D49" s="1">
        <v>591.4</v>
      </c>
      <c r="E49" s="1">
        <v>17.100000000000001</v>
      </c>
      <c r="F49" s="1">
        <v>6</v>
      </c>
      <c r="G49" s="1">
        <v>15</v>
      </c>
      <c r="H49" s="1">
        <v>13</v>
      </c>
      <c r="I49" s="1">
        <v>11</v>
      </c>
      <c r="J49" s="1">
        <v>10</v>
      </c>
      <c r="K49" s="1">
        <v>3</v>
      </c>
      <c r="L49" s="1">
        <v>7</v>
      </c>
      <c r="M49" s="1">
        <v>5</v>
      </c>
      <c r="N49" s="1">
        <v>7</v>
      </c>
      <c r="O49" s="1">
        <v>5</v>
      </c>
      <c r="P49" s="1">
        <v>10</v>
      </c>
      <c r="Q49" s="1">
        <v>14</v>
      </c>
      <c r="R49" s="1">
        <v>10</v>
      </c>
      <c r="S49" s="1">
        <v>22</v>
      </c>
      <c r="T49" s="1">
        <v>14</v>
      </c>
      <c r="U49" s="1">
        <v>6</v>
      </c>
      <c r="V49" s="1">
        <v>10</v>
      </c>
      <c r="W49" s="1">
        <v>11</v>
      </c>
      <c r="X49" s="1">
        <v>38</v>
      </c>
      <c r="Y49" s="6">
        <v>5.8890190173442596</v>
      </c>
      <c r="Z49" s="6">
        <v>14.596103872168699</v>
      </c>
      <c r="AA49" s="6">
        <v>12.507498587750799</v>
      </c>
      <c r="AB49" s="6">
        <v>11.0831265982214</v>
      </c>
      <c r="AC49" s="6">
        <v>10.279984423676</v>
      </c>
      <c r="AD49" s="6">
        <v>4.5953928281304401</v>
      </c>
      <c r="AE49" s="6">
        <v>6.82573043253426</v>
      </c>
      <c r="AF49" s="6">
        <v>5.0513767436520496</v>
      </c>
      <c r="AG49" s="6">
        <v>6.8348189518067803</v>
      </c>
      <c r="AH49" s="6">
        <v>6.0038662724584899</v>
      </c>
      <c r="AI49" s="7">
        <v>9.7710743036920498</v>
      </c>
      <c r="AJ49" s="7">
        <v>13.3578863669221</v>
      </c>
      <c r="AK49" s="7">
        <v>9.6942878651561593</v>
      </c>
      <c r="AL49" s="7">
        <v>21.341540044463201</v>
      </c>
      <c r="AM49" s="7">
        <v>15.740124784395601</v>
      </c>
      <c r="AN49" s="7">
        <v>5.8972411482184697</v>
      </c>
      <c r="AO49" s="7">
        <v>9.7497830221778994</v>
      </c>
      <c r="AP49" s="7">
        <v>11.272646105471599</v>
      </c>
      <c r="AQ49" s="7">
        <v>39.175303627914197</v>
      </c>
      <c r="AR49" s="1">
        <v>1.8061019810185199</v>
      </c>
      <c r="AS49" s="1">
        <v>4.3325283946616298E-2</v>
      </c>
    </row>
    <row r="50" spans="1:45" x14ac:dyDescent="0.25">
      <c r="A50" s="1">
        <v>3508</v>
      </c>
      <c r="B50" s="1" t="str">
        <f>"SUCLG2"</f>
        <v>SUCLG2</v>
      </c>
      <c r="C50" s="1" t="s">
        <v>24</v>
      </c>
      <c r="D50" s="1">
        <v>46.51</v>
      </c>
      <c r="E50" s="1">
        <v>28.7</v>
      </c>
      <c r="F50" s="1">
        <v>2</v>
      </c>
      <c r="G50" s="1">
        <v>7</v>
      </c>
      <c r="H50" s="1">
        <v>5</v>
      </c>
      <c r="I50" s="1">
        <v>5</v>
      </c>
      <c r="J50" s="1">
        <v>2</v>
      </c>
      <c r="K50" s="1">
        <v>4</v>
      </c>
      <c r="L50" s="1">
        <v>2</v>
      </c>
      <c r="M50" s="1">
        <v>3</v>
      </c>
      <c r="N50" s="1">
        <v>6</v>
      </c>
      <c r="O50" s="1">
        <v>2</v>
      </c>
      <c r="P50" s="1">
        <v>3</v>
      </c>
      <c r="Q50" s="1">
        <v>10</v>
      </c>
      <c r="R50" s="1">
        <v>3</v>
      </c>
      <c r="S50" s="1">
        <v>4</v>
      </c>
      <c r="T50" s="1">
        <v>9</v>
      </c>
      <c r="U50" s="1">
        <v>7</v>
      </c>
      <c r="V50" s="1">
        <v>4</v>
      </c>
      <c r="W50" s="1">
        <v>10</v>
      </c>
      <c r="X50" s="1">
        <v>12</v>
      </c>
      <c r="Y50" s="6">
        <v>1.9630063391147501</v>
      </c>
      <c r="Z50" s="6">
        <v>6.8115151403453797</v>
      </c>
      <c r="AA50" s="6">
        <v>4.8105763799041501</v>
      </c>
      <c r="AB50" s="6">
        <v>5.0377848173733799</v>
      </c>
      <c r="AC50" s="6">
        <v>2.0559968847352001</v>
      </c>
      <c r="AD50" s="6">
        <v>6.1271904375072497</v>
      </c>
      <c r="AE50" s="6">
        <v>1.9502086950097901</v>
      </c>
      <c r="AF50" s="6">
        <v>3.0308260461912302</v>
      </c>
      <c r="AG50" s="6">
        <v>5.8584162444058103</v>
      </c>
      <c r="AH50" s="6">
        <v>2.4015465089834001</v>
      </c>
      <c r="AI50" s="7">
        <v>2.93132229110762</v>
      </c>
      <c r="AJ50" s="7">
        <v>9.5413474049443394</v>
      </c>
      <c r="AK50" s="7">
        <v>2.90828635954685</v>
      </c>
      <c r="AL50" s="7">
        <v>3.8802800080842199</v>
      </c>
      <c r="AM50" s="7">
        <v>10.118651647111401</v>
      </c>
      <c r="AN50" s="7">
        <v>6.8801146729215503</v>
      </c>
      <c r="AO50" s="7">
        <v>3.8999132088711601</v>
      </c>
      <c r="AP50" s="7">
        <v>10.247860095883199</v>
      </c>
      <c r="AQ50" s="7">
        <v>12.3711485140782</v>
      </c>
      <c r="AR50" s="1">
        <v>1.7418094405103</v>
      </c>
      <c r="AS50" s="1">
        <v>3.24755776832506E-2</v>
      </c>
    </row>
    <row r="51" spans="1:45" x14ac:dyDescent="0.25">
      <c r="A51" s="1">
        <v>3609</v>
      </c>
      <c r="B51" s="1" t="str">
        <f>"SH3GL1"</f>
        <v>SH3GL1</v>
      </c>
      <c r="C51" s="1" t="s">
        <v>28</v>
      </c>
      <c r="D51" s="1">
        <v>41.488999999999997</v>
      </c>
      <c r="E51" s="1">
        <v>37</v>
      </c>
      <c r="F51" s="1">
        <v>6</v>
      </c>
      <c r="G51" s="1">
        <v>8</v>
      </c>
      <c r="H51" s="1">
        <v>4</v>
      </c>
      <c r="I51" s="1">
        <v>3</v>
      </c>
      <c r="J51" s="1">
        <v>1</v>
      </c>
      <c r="K51" s="1">
        <v>4</v>
      </c>
      <c r="L51" s="1">
        <v>3</v>
      </c>
      <c r="M51" s="1">
        <v>5</v>
      </c>
      <c r="N51" s="1">
        <v>2</v>
      </c>
      <c r="O51" s="1">
        <v>3</v>
      </c>
      <c r="P51" s="1">
        <v>7</v>
      </c>
      <c r="Q51" s="1">
        <v>14</v>
      </c>
      <c r="R51" s="1">
        <v>6</v>
      </c>
      <c r="S51" s="1">
        <v>8</v>
      </c>
      <c r="T51" s="1">
        <v>7</v>
      </c>
      <c r="U51" s="1">
        <v>5</v>
      </c>
      <c r="V51" s="1">
        <v>3</v>
      </c>
      <c r="W51" s="1">
        <v>7</v>
      </c>
      <c r="X51" s="1">
        <v>4</v>
      </c>
      <c r="Y51" s="6">
        <v>5.8890190173442596</v>
      </c>
      <c r="Z51" s="6">
        <v>7.7845887318232903</v>
      </c>
      <c r="AA51" s="6">
        <v>3.8484611039233201</v>
      </c>
      <c r="AB51" s="6">
        <v>3.0226708904240298</v>
      </c>
      <c r="AC51" s="6">
        <v>1.0279984423676001</v>
      </c>
      <c r="AD51" s="6">
        <v>6.1271904375072497</v>
      </c>
      <c r="AE51" s="6">
        <v>2.9253130425146798</v>
      </c>
      <c r="AF51" s="6">
        <v>5.0513767436520496</v>
      </c>
      <c r="AG51" s="6">
        <v>1.95280541480194</v>
      </c>
      <c r="AH51" s="6">
        <v>3.6023197634751001</v>
      </c>
      <c r="AI51" s="7">
        <v>6.83975201258444</v>
      </c>
      <c r="AJ51" s="7">
        <v>13.3578863669221</v>
      </c>
      <c r="AK51" s="7">
        <v>5.8165727190937</v>
      </c>
      <c r="AL51" s="7">
        <v>7.7605600161684496</v>
      </c>
      <c r="AM51" s="7">
        <v>7.8700623921977799</v>
      </c>
      <c r="AN51" s="7">
        <v>4.9143676235153997</v>
      </c>
      <c r="AO51" s="7">
        <v>2.9249349066533701</v>
      </c>
      <c r="AP51" s="7">
        <v>7.1735020671182603</v>
      </c>
      <c r="AQ51" s="7">
        <v>4.1237161713593897</v>
      </c>
      <c r="AR51" s="1">
        <v>1.6379331119031799</v>
      </c>
      <c r="AS51" s="1">
        <v>2.52756540466362E-2</v>
      </c>
    </row>
    <row r="52" spans="1:45" x14ac:dyDescent="0.25">
      <c r="A52" s="1">
        <v>1276</v>
      </c>
      <c r="B52" s="1" t="str">
        <f>"SERPINA1"</f>
        <v>SERPINA1</v>
      </c>
      <c r="C52" s="1" t="s">
        <v>18</v>
      </c>
      <c r="D52" s="1">
        <v>46.735999999999997</v>
      </c>
      <c r="E52" s="1">
        <v>56.2</v>
      </c>
      <c r="F52" s="1">
        <v>18</v>
      </c>
      <c r="G52" s="1">
        <v>20</v>
      </c>
      <c r="H52" s="1">
        <v>15</v>
      </c>
      <c r="I52" s="1">
        <v>15</v>
      </c>
      <c r="J52" s="1">
        <v>23</v>
      </c>
      <c r="K52" s="1">
        <v>1</v>
      </c>
      <c r="L52" s="1">
        <v>25</v>
      </c>
      <c r="M52" s="1">
        <v>20</v>
      </c>
      <c r="N52" s="1">
        <v>17</v>
      </c>
      <c r="O52" s="1">
        <v>14</v>
      </c>
      <c r="P52" s="1">
        <v>15</v>
      </c>
      <c r="Q52" s="1">
        <v>32</v>
      </c>
      <c r="R52" s="1">
        <v>17</v>
      </c>
      <c r="S52" s="1">
        <v>17</v>
      </c>
      <c r="T52" s="1">
        <v>23</v>
      </c>
      <c r="U52" s="1">
        <v>41</v>
      </c>
      <c r="V52" s="1">
        <v>27</v>
      </c>
      <c r="W52" s="1">
        <v>53</v>
      </c>
      <c r="X52" s="1">
        <v>22</v>
      </c>
      <c r="Y52" s="6">
        <v>17.667057052032799</v>
      </c>
      <c r="Z52" s="6">
        <v>19.461471829558199</v>
      </c>
      <c r="AA52" s="6">
        <v>14.431729139712401</v>
      </c>
      <c r="AB52" s="6">
        <v>15.113354452120101</v>
      </c>
      <c r="AC52" s="6">
        <v>23.643964174454801</v>
      </c>
      <c r="AD52" s="6">
        <v>1.53179760937681</v>
      </c>
      <c r="AE52" s="6">
        <v>24.377608687622399</v>
      </c>
      <c r="AF52" s="6">
        <v>20.205506974608198</v>
      </c>
      <c r="AG52" s="6">
        <v>16.598846025816499</v>
      </c>
      <c r="AH52" s="6">
        <v>16.810825562883799</v>
      </c>
      <c r="AI52" s="7">
        <v>14.6566114555381</v>
      </c>
      <c r="AJ52" s="7">
        <v>30.5323116958219</v>
      </c>
      <c r="AK52" s="7">
        <v>16.480289370765501</v>
      </c>
      <c r="AL52" s="7">
        <v>16.491190034357899</v>
      </c>
      <c r="AM52" s="7">
        <v>25.858776431507</v>
      </c>
      <c r="AN52" s="7">
        <v>40.2978145128262</v>
      </c>
      <c r="AO52" s="7">
        <v>26.324414159880298</v>
      </c>
      <c r="AP52" s="7">
        <v>54.313658508181099</v>
      </c>
      <c r="AQ52" s="7">
        <v>22.680438942476702</v>
      </c>
      <c r="AR52" s="1">
        <v>1.6200368553457001</v>
      </c>
      <c r="AS52" s="1">
        <v>2.8095520990991201E-2</v>
      </c>
    </row>
  </sheetData>
  <mergeCells count="1">
    <mergeCell ref="A1:I1"/>
  </mergeCells>
  <pageMargins left="0.75" right="0.75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Control vs Cancer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Jaco Knol</cp:lastModifiedBy>
  <dcterms:created xsi:type="dcterms:W3CDTF">2018-05-25T13:24:13Z</dcterms:created>
  <dcterms:modified xsi:type="dcterms:W3CDTF">2021-07-09T13:43:06Z</dcterms:modified>
</cp:coreProperties>
</file>