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G:\项目\FHB\FHB-20220604\"/>
    </mc:Choice>
  </mc:AlternateContent>
  <xr:revisionPtr revIDLastSave="0" documentId="13_ncr:1_{24DF2A89-5A06-488F-A663-E23EAC2067A7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Table S1" sheetId="7" r:id="rId1"/>
    <sheet name="Table S2" sheetId="15" r:id="rId2"/>
    <sheet name="Table S3" sheetId="14" r:id="rId3"/>
    <sheet name="Table S4" sheetId="10" r:id="rId4"/>
    <sheet name="Table S5" sheetId="16" r:id="rId5"/>
    <sheet name="Table S6" sheetId="5" r:id="rId6"/>
    <sheet name="Table S7" sheetId="6" r:id="rId7"/>
    <sheet name="Table S8" sheetId="8" r:id="rId8"/>
    <sheet name="Table S9" sheetId="17" r:id="rId9"/>
  </sheets>
  <definedNames>
    <definedName name="_xlnm._FilterDatabase" localSheetId="0" hidden="1">'Table S1'!$F$2:$H$209</definedName>
    <definedName name="_xlnm._FilterDatabase" localSheetId="3" hidden="1">'Table S4'!$A$1:$Z$39</definedName>
    <definedName name="_xlnm._FilterDatabase" localSheetId="6" hidden="1">'Table S7'!$A$2:$O$165</definedName>
    <definedName name="_xlnm._FilterDatabase" localSheetId="8" hidden="1">'Table S9'!#REF!</definedName>
  </definedNames>
  <calcPr calcId="179021"/>
</workbook>
</file>

<file path=xl/calcChain.xml><?xml version="1.0" encoding="utf-8"?>
<calcChain xmlns="http://schemas.openxmlformats.org/spreadsheetml/2006/main">
  <c r="C3" i="5" l="1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AH37" i="10" l="1"/>
  <c r="AG37" i="10"/>
  <c r="AF37" i="10"/>
  <c r="AE37" i="10"/>
  <c r="AD37" i="10"/>
  <c r="AC37" i="10"/>
  <c r="AB37" i="10"/>
  <c r="AA37" i="10"/>
  <c r="AH36" i="10"/>
  <c r="AG36" i="10"/>
  <c r="AF36" i="10"/>
  <c r="AE36" i="10"/>
  <c r="AD36" i="10"/>
  <c r="AC36" i="10"/>
  <c r="AB36" i="10"/>
  <c r="AA36" i="10"/>
  <c r="AH35" i="10"/>
  <c r="AG35" i="10"/>
  <c r="AF35" i="10"/>
  <c r="AE35" i="10"/>
  <c r="AD35" i="10"/>
  <c r="AC35" i="10"/>
  <c r="AB35" i="10"/>
  <c r="AA35" i="10"/>
  <c r="AH34" i="10"/>
  <c r="AG34" i="10"/>
  <c r="AF34" i="10"/>
  <c r="AE34" i="10"/>
  <c r="AD34" i="10"/>
  <c r="AC34" i="10"/>
  <c r="AB34" i="10"/>
  <c r="AA34" i="10"/>
  <c r="AH33" i="10"/>
  <c r="AG33" i="10"/>
  <c r="AF33" i="10"/>
  <c r="AE33" i="10"/>
  <c r="AD33" i="10"/>
  <c r="AC33" i="10"/>
  <c r="AB33" i="10"/>
  <c r="AA33" i="10"/>
  <c r="AH32" i="10"/>
  <c r="AG32" i="10"/>
  <c r="AF32" i="10"/>
  <c r="AE32" i="10"/>
  <c r="AD32" i="10"/>
  <c r="AC32" i="10"/>
  <c r="AB32" i="10"/>
  <c r="AA32" i="10"/>
  <c r="AH31" i="10"/>
  <c r="AG31" i="10"/>
  <c r="AF31" i="10"/>
  <c r="AE31" i="10"/>
  <c r="AD31" i="10"/>
  <c r="AC31" i="10"/>
  <c r="AB31" i="10"/>
  <c r="AA31" i="10"/>
  <c r="AH39" i="10"/>
  <c r="AG39" i="10"/>
  <c r="AF39" i="10"/>
  <c r="AE39" i="10"/>
  <c r="AD39" i="10"/>
  <c r="AC39" i="10"/>
  <c r="AB39" i="10"/>
  <c r="AA39" i="10"/>
  <c r="AH30" i="10"/>
  <c r="AG30" i="10"/>
  <c r="AF30" i="10"/>
  <c r="AE30" i="10"/>
  <c r="AD30" i="10"/>
  <c r="AC30" i="10"/>
  <c r="AB30" i="10"/>
  <c r="AA30" i="10"/>
  <c r="AH29" i="10"/>
  <c r="AG29" i="10"/>
  <c r="AF29" i="10"/>
  <c r="AE29" i="10"/>
  <c r="AD29" i="10"/>
  <c r="AC29" i="10"/>
  <c r="AB29" i="10"/>
  <c r="AA29" i="10"/>
  <c r="AH28" i="10"/>
  <c r="AG28" i="10"/>
  <c r="AF28" i="10"/>
  <c r="AE28" i="10"/>
  <c r="AD28" i="10"/>
  <c r="AC28" i="10"/>
  <c r="AB28" i="10"/>
  <c r="AA28" i="10"/>
  <c r="AH27" i="10"/>
  <c r="AG27" i="10"/>
  <c r="AF27" i="10"/>
  <c r="AE27" i="10"/>
  <c r="AD27" i="10"/>
  <c r="AC27" i="10"/>
  <c r="AB27" i="10"/>
  <c r="AA27" i="10"/>
  <c r="AH26" i="10"/>
  <c r="AG26" i="10"/>
  <c r="AF26" i="10"/>
  <c r="AE26" i="10"/>
  <c r="AD26" i="10"/>
  <c r="AC26" i="10"/>
  <c r="AB26" i="10"/>
  <c r="AA26" i="10"/>
  <c r="AH25" i="10"/>
  <c r="AG25" i="10"/>
  <c r="AF25" i="10"/>
  <c r="AE25" i="10"/>
  <c r="AD25" i="10"/>
  <c r="AC25" i="10"/>
  <c r="AB25" i="10"/>
  <c r="AA25" i="10"/>
  <c r="AH24" i="10"/>
  <c r="AG24" i="10"/>
  <c r="AF24" i="10"/>
  <c r="AE24" i="10"/>
  <c r="AD24" i="10"/>
  <c r="AC24" i="10"/>
  <c r="AB24" i="10"/>
  <c r="AA24" i="10"/>
  <c r="AH23" i="10"/>
  <c r="AG23" i="10"/>
  <c r="AF23" i="10"/>
  <c r="AE23" i="10"/>
  <c r="AD23" i="10"/>
  <c r="AC23" i="10"/>
  <c r="AB23" i="10"/>
  <c r="AA23" i="10"/>
  <c r="AH22" i="10"/>
  <c r="AG22" i="10"/>
  <c r="AF22" i="10"/>
  <c r="AE22" i="10"/>
  <c r="AD22" i="10"/>
  <c r="AC22" i="10"/>
  <c r="AB22" i="10"/>
  <c r="AA22" i="10"/>
  <c r="AH21" i="10"/>
  <c r="AG21" i="10"/>
  <c r="AF21" i="10"/>
  <c r="AE21" i="10"/>
  <c r="AD21" i="10"/>
  <c r="AC21" i="10"/>
  <c r="AB21" i="10"/>
  <c r="AA21" i="10"/>
  <c r="AH20" i="10"/>
  <c r="AG20" i="10"/>
  <c r="AF20" i="10"/>
  <c r="AE20" i="10"/>
  <c r="AD20" i="10"/>
  <c r="AC20" i="10"/>
  <c r="AB20" i="10"/>
  <c r="AA20" i="10"/>
  <c r="AH19" i="10"/>
  <c r="AG19" i="10"/>
  <c r="AF19" i="10"/>
  <c r="AE19" i="10"/>
  <c r="AD19" i="10"/>
  <c r="AC19" i="10"/>
  <c r="AB19" i="10"/>
  <c r="AA19" i="10"/>
  <c r="AH18" i="10"/>
  <c r="AG18" i="10"/>
  <c r="AF18" i="10"/>
  <c r="AE18" i="10"/>
  <c r="AD18" i="10"/>
  <c r="AC18" i="10"/>
  <c r="AB18" i="10"/>
  <c r="AA18" i="10"/>
  <c r="AH17" i="10"/>
  <c r="AG17" i="10"/>
  <c r="AF17" i="10"/>
  <c r="AE17" i="10"/>
  <c r="AD17" i="10"/>
  <c r="AC17" i="10"/>
  <c r="AB17" i="10"/>
  <c r="AA17" i="10"/>
  <c r="AH16" i="10"/>
  <c r="AG16" i="10"/>
  <c r="AF16" i="10"/>
  <c r="AE16" i="10"/>
  <c r="AD16" i="10"/>
  <c r="AC16" i="10"/>
  <c r="AB16" i="10"/>
  <c r="AA16" i="10"/>
  <c r="AH15" i="10"/>
  <c r="AG15" i="10"/>
  <c r="AF15" i="10"/>
  <c r="AE15" i="10"/>
  <c r="AD15" i="10"/>
  <c r="AC15" i="10"/>
  <c r="AB15" i="10"/>
  <c r="AA15" i="10"/>
  <c r="AH14" i="10"/>
  <c r="AG14" i="10"/>
  <c r="AF14" i="10"/>
  <c r="AE14" i="10"/>
  <c r="AD14" i="10"/>
  <c r="AC14" i="10"/>
  <c r="AB14" i="10"/>
  <c r="AA14" i="10"/>
  <c r="AH13" i="10"/>
  <c r="AG13" i="10"/>
  <c r="AF13" i="10"/>
  <c r="AE13" i="10"/>
  <c r="AD13" i="10"/>
  <c r="AC13" i="10"/>
  <c r="AB13" i="10"/>
  <c r="AA13" i="10"/>
  <c r="AH12" i="10"/>
  <c r="AG12" i="10"/>
  <c r="AF12" i="10"/>
  <c r="AE12" i="10"/>
  <c r="AD12" i="10"/>
  <c r="AC12" i="10"/>
  <c r="AB12" i="10"/>
  <c r="AA12" i="10"/>
  <c r="AH11" i="10"/>
  <c r="AG11" i="10"/>
  <c r="AF11" i="10"/>
  <c r="AE11" i="10"/>
  <c r="AD11" i="10"/>
  <c r="AC11" i="10"/>
  <c r="AB11" i="10"/>
  <c r="AA11" i="10"/>
  <c r="AH10" i="10"/>
  <c r="AG10" i="10"/>
  <c r="AF10" i="10"/>
  <c r="AE10" i="10"/>
  <c r="AD10" i="10"/>
  <c r="AC10" i="10"/>
  <c r="AB10" i="10"/>
  <c r="AA10" i="10"/>
  <c r="AH9" i="10"/>
  <c r="AG9" i="10"/>
  <c r="AF9" i="10"/>
  <c r="AE9" i="10"/>
  <c r="AD9" i="10"/>
  <c r="AC9" i="10"/>
  <c r="AB9" i="10"/>
  <c r="AA9" i="10"/>
  <c r="AH8" i="10"/>
  <c r="AG8" i="10"/>
  <c r="AF8" i="10"/>
  <c r="AE8" i="10"/>
  <c r="AD8" i="10"/>
  <c r="AC8" i="10"/>
  <c r="AB8" i="10"/>
  <c r="AA8" i="10"/>
  <c r="AH7" i="10"/>
  <c r="AG7" i="10"/>
  <c r="AF7" i="10"/>
  <c r="AE7" i="10"/>
  <c r="AD7" i="10"/>
  <c r="AC7" i="10"/>
  <c r="AB7" i="10"/>
  <c r="AA7" i="10"/>
  <c r="AH6" i="10"/>
  <c r="AG6" i="10"/>
  <c r="AF6" i="10"/>
  <c r="AE6" i="10"/>
  <c r="AD6" i="10"/>
  <c r="AC6" i="10"/>
  <c r="AB6" i="10"/>
  <c r="AA6" i="10"/>
  <c r="AH5" i="10"/>
  <c r="AG5" i="10"/>
  <c r="AF5" i="10"/>
  <c r="AE5" i="10"/>
  <c r="AD5" i="10"/>
  <c r="AC5" i="10"/>
  <c r="AB5" i="10"/>
  <c r="AA5" i="10"/>
  <c r="AH4" i="10"/>
  <c r="AG4" i="10"/>
  <c r="AF4" i="10"/>
  <c r="AE4" i="10"/>
  <c r="AD4" i="10"/>
  <c r="AC4" i="10"/>
  <c r="AB4" i="10"/>
  <c r="AA4" i="10"/>
</calcChain>
</file>

<file path=xl/sharedStrings.xml><?xml version="1.0" encoding="utf-8"?>
<sst xmlns="http://schemas.openxmlformats.org/spreadsheetml/2006/main" count="7457" uniqueCount="2237">
  <si>
    <t>Gene</t>
  </si>
  <si>
    <t>Orthologues</t>
  </si>
  <si>
    <t>Reverse</t>
  </si>
  <si>
    <t>Forward</t>
  </si>
  <si>
    <t>TraesCS4A02G126700</t>
  </si>
  <si>
    <t>OsCam1-3</t>
  </si>
  <si>
    <t>TGAACATCGGCTGGATCACTTG</t>
  </si>
  <si>
    <t>GAAGAGCCTGAGAAGGTAGCATG</t>
  </si>
  <si>
    <t>YES</t>
  </si>
  <si>
    <t>TraesCS3A02G263900</t>
  </si>
  <si>
    <t>OsRACK1</t>
  </si>
  <si>
    <t>CCAGCATAGAGAGTGCTGGCATC</t>
  </si>
  <si>
    <t>CACTTCGTCCAGGACGTCGTC</t>
  </si>
  <si>
    <t>TraesCS4D02G207500</t>
  </si>
  <si>
    <t>OsHsp71.1</t>
  </si>
  <si>
    <t>TGACCATCCGGTTGTCGAAGTC</t>
  </si>
  <si>
    <t>CATGACCGTGTGGAGATCATCG</t>
  </si>
  <si>
    <t>NO</t>
  </si>
  <si>
    <t>TraesCS4D02G140800</t>
  </si>
  <si>
    <t>OsHSP70</t>
  </si>
  <si>
    <t>GATGGTGTTGCGCATGTTGTAG</t>
  </si>
  <si>
    <t>ATGGACAAGAGCACTGTCCATG</t>
  </si>
  <si>
    <t>TraesCS1B02G294300</t>
  </si>
  <si>
    <t>AtHSP70-4</t>
  </si>
  <si>
    <t>ACTACTTCCAGCTACTAGATGAC</t>
  </si>
  <si>
    <t>CTCCATGGTGCTCATCAAGATG</t>
  </si>
  <si>
    <t>TraesCS6D02G401900</t>
  </si>
  <si>
    <t>EIF4A3A</t>
  </si>
  <si>
    <t>ACACTTCCATGTTCCCAAAGCAAC</t>
  </si>
  <si>
    <t>CACCAACAACTTCACGGTGTCAG</t>
  </si>
  <si>
    <t>TraesCS6B02G148000</t>
  </si>
  <si>
    <t>UBQ11</t>
  </si>
  <si>
    <t>ACAAGACACATGACTAACAGCAGC</t>
  </si>
  <si>
    <t>TCTGGATTCTTCTCTGCAGATGCAG</t>
  </si>
  <si>
    <t>TraesCS4D02G319400</t>
  </si>
  <si>
    <t>AtGAPB</t>
  </si>
  <si>
    <t>GACATTGGATCCAATCCAAGCATC</t>
  </si>
  <si>
    <t>CAAGAAGGTCATCATCACTGCTC</t>
  </si>
  <si>
    <t>TraesCS3A02G087300</t>
  </si>
  <si>
    <t>OsNADPH1</t>
  </si>
  <si>
    <t>CGTGGTTGATAATTGATCTGCTAC</t>
  </si>
  <si>
    <t>GGACCTACTCATCAACAAGTTCG</t>
  </si>
  <si>
    <t>TraesCS2D02G179300</t>
  </si>
  <si>
    <t>AtRPS3C</t>
  </si>
  <si>
    <t>AGGTCTCAGGAACTCATCCTCATC</t>
  </si>
  <si>
    <t>TACGCCGAGAAGGTCCTGAAC</t>
  </si>
  <si>
    <t>Strand</t>
  </si>
  <si>
    <t>Genome position</t>
  </si>
  <si>
    <t>Region</t>
  </si>
  <si>
    <t>TraesCS1A02G201300</t>
  </si>
  <si>
    <t>C &gt; T</t>
  </si>
  <si>
    <t>Val &gt; Val</t>
  </si>
  <si>
    <t>-</t>
  </si>
  <si>
    <t>chr1A_362209999</t>
  </si>
  <si>
    <t>synonymous variant</t>
  </si>
  <si>
    <t>Arg &gt; Arg</t>
  </si>
  <si>
    <t>chr1A_362210008</t>
  </si>
  <si>
    <t>Asn &gt; Asn</t>
  </si>
  <si>
    <t>chr1A_362210017</t>
  </si>
  <si>
    <t>A &gt; G</t>
  </si>
  <si>
    <t>Asn &gt; Ser</t>
  </si>
  <si>
    <t>chr1A_362210018</t>
  </si>
  <si>
    <t>Asn &gt; Asp</t>
  </si>
  <si>
    <t>chr1A_362210019</t>
  </si>
  <si>
    <t>T &gt; C</t>
  </si>
  <si>
    <t>Ile &gt; Thr</t>
  </si>
  <si>
    <t>chr1A_362210030</t>
  </si>
  <si>
    <t>C &gt; G</t>
  </si>
  <si>
    <t>Leu &gt; Leu</t>
  </si>
  <si>
    <t>chr1A_362210035</t>
  </si>
  <si>
    <t>G &gt; C</t>
  </si>
  <si>
    <t>chr1A_362210038</t>
  </si>
  <si>
    <t>Gly &gt; Gly</t>
  </si>
  <si>
    <t>chr1A_362210041</t>
  </si>
  <si>
    <t>chr1A_362210044</t>
  </si>
  <si>
    <t>TraesCS1A02G258800</t>
  </si>
  <si>
    <t>G &gt; T</t>
  </si>
  <si>
    <t>+</t>
  </si>
  <si>
    <t>chr1A_452020765</t>
  </si>
  <si>
    <t>AtTUBB6</t>
  </si>
  <si>
    <t>Asp &gt; Asp</t>
  </si>
  <si>
    <t>chr1A_452020771</t>
  </si>
  <si>
    <t>chr1A_452020810</t>
  </si>
  <si>
    <t>G &gt; A</t>
  </si>
  <si>
    <t>Glu &gt; Glu</t>
  </si>
  <si>
    <t>chr1A_452020822</t>
  </si>
  <si>
    <t>Pro &gt; Pro</t>
  </si>
  <si>
    <t>chr1B_512174399</t>
  </si>
  <si>
    <t>chr1B_512174402</t>
  </si>
  <si>
    <t>chr1B_512174375</t>
  </si>
  <si>
    <t>C &gt; A</t>
  </si>
  <si>
    <t>Ser &gt; Tyr</t>
  </si>
  <si>
    <t>chr1B_512174382</t>
  </si>
  <si>
    <t>T &gt; A</t>
  </si>
  <si>
    <t>Ser &gt; Thr</t>
  </si>
  <si>
    <t>chr1B_512174383</t>
  </si>
  <si>
    <t>TraesCS1D02G083600</t>
  </si>
  <si>
    <t>chr1D_66556087</t>
  </si>
  <si>
    <t>OsAP1</t>
  </si>
  <si>
    <t>TraesCS1D02G258800</t>
  </si>
  <si>
    <t>T &gt; G</t>
  </si>
  <si>
    <t>Ser &gt; Ala</t>
  </si>
  <si>
    <t>chr1D_351247689</t>
  </si>
  <si>
    <t>Ile &gt; Val</t>
  </si>
  <si>
    <t>chr1D_351247692</t>
  </si>
  <si>
    <t>Met &gt; Ile</t>
  </si>
  <si>
    <t>chr1D_351247703</t>
  </si>
  <si>
    <t>Arg &gt; Lys</t>
  </si>
  <si>
    <t>chr1D_351247708</t>
  </si>
  <si>
    <t>Gly &gt; Ser</t>
  </si>
  <si>
    <t>chr1D_351247770</t>
  </si>
  <si>
    <t>Thr &gt; Thr</t>
  </si>
  <si>
    <t>chr1D_351247769</t>
  </si>
  <si>
    <t>chr1D_351247778</t>
  </si>
  <si>
    <t>chr1D_351247793</t>
  </si>
  <si>
    <t>chr1D_351247799</t>
  </si>
  <si>
    <t>TraesCS1D02G338400</t>
  </si>
  <si>
    <t>Val &gt; Ile</t>
  </si>
  <si>
    <t>chr1D_427619130</t>
  </si>
  <si>
    <t>EIF2 GAMMA</t>
  </si>
  <si>
    <t>TraesCS1D02G405400</t>
  </si>
  <si>
    <t>chr1D_469890349</t>
  </si>
  <si>
    <t>upstream gene variant</t>
  </si>
  <si>
    <t>OsRPS27a </t>
  </si>
  <si>
    <t>chr1D_469890358</t>
  </si>
  <si>
    <t>chr1D_469890367</t>
  </si>
  <si>
    <t>chr1D_469890382</t>
  </si>
  <si>
    <t>chr1D_469890385</t>
  </si>
  <si>
    <t>chr1D_469890408</t>
  </si>
  <si>
    <t>chr1D_469890415</t>
  </si>
  <si>
    <t>chr1D_469890418</t>
  </si>
  <si>
    <t>TraesCS2A02G083300</t>
  </si>
  <si>
    <t>chr2A_38305258</t>
  </si>
  <si>
    <t>chr2A_38305264</t>
  </si>
  <si>
    <t>chr2A_38305303</t>
  </si>
  <si>
    <t>Ala &gt; Ala</t>
  </si>
  <si>
    <t>chr2A_38305312</t>
  </si>
  <si>
    <t>TraesCS2B02G209100</t>
  </si>
  <si>
    <t>Ser &gt; Ser</t>
  </si>
  <si>
    <t>chr2B_190659662</t>
  </si>
  <si>
    <t>ELF5A-3</t>
  </si>
  <si>
    <t>chr2D_123097910</t>
  </si>
  <si>
    <t>TraesCS2D02G405500</t>
  </si>
  <si>
    <t>chr2D_520582953</t>
  </si>
  <si>
    <t>rubi3</t>
  </si>
  <si>
    <t>chr2D_520582908</t>
  </si>
  <si>
    <t>chr2D_520582920</t>
  </si>
  <si>
    <t>chr2D_520582943</t>
  </si>
  <si>
    <t>Ala &gt; Ser</t>
  </si>
  <si>
    <t>chr2D_520582988</t>
  </si>
  <si>
    <t>Pro &gt; Leu</t>
  </si>
  <si>
    <t>chr3A_56390500</t>
  </si>
  <si>
    <t>A &gt; T</t>
  </si>
  <si>
    <t>Glu &gt; Val</t>
  </si>
  <si>
    <t>chr3A_56390503</t>
  </si>
  <si>
    <t>Glu &gt; Asp</t>
  </si>
  <si>
    <t>chr3A_487854715</t>
  </si>
  <si>
    <t>Ala &gt; Gly</t>
  </si>
  <si>
    <t>chr3A_487854758</t>
  </si>
  <si>
    <t>chr3A_487854745</t>
  </si>
  <si>
    <t>chr3A_487854754</t>
  </si>
  <si>
    <t>chr3A_487854757</t>
  </si>
  <si>
    <t>chr3A_487854760</t>
  </si>
  <si>
    <t>chr3A_487854763</t>
  </si>
  <si>
    <t>TraesCS3D02G049300</t>
  </si>
  <si>
    <t>chr3D_18908936</t>
  </si>
  <si>
    <t>non coding transcript exon variant</t>
  </si>
  <si>
    <t>chr3D_18908941</t>
  </si>
  <si>
    <t>chr3D_18908952</t>
  </si>
  <si>
    <t>chr3D_18908972</t>
  </si>
  <si>
    <t>chr3D_18908979</t>
  </si>
  <si>
    <t>TraesCS3D02G328300</t>
  </si>
  <si>
    <t>chr3D_441147419</t>
  </si>
  <si>
    <t>CAM2</t>
  </si>
  <si>
    <t>chr3D_441147428</t>
  </si>
  <si>
    <t>chr3D_441147542</t>
  </si>
  <si>
    <t>chr3D_441147566</t>
  </si>
  <si>
    <t>TraesCS4A02G097900</t>
  </si>
  <si>
    <t>A &gt; C</t>
  </si>
  <si>
    <t>Met &gt; Leu</t>
  </si>
  <si>
    <t>chr4A_109424377</t>
  </si>
  <si>
    <t>chr4A_109424379</t>
  </si>
  <si>
    <t>chr4A_109424382</t>
  </si>
  <si>
    <t>chr4A_109424394</t>
  </si>
  <si>
    <t>TraesCS4A02G107600</t>
  </si>
  <si>
    <t>Ile &gt; Ile</t>
  </si>
  <si>
    <t>chr4A_124405655</t>
  </si>
  <si>
    <t>chr4A_124405661</t>
  </si>
  <si>
    <t>chr4A_124405675</t>
  </si>
  <si>
    <t>Lys &gt; Lys</t>
  </si>
  <si>
    <t>chr4A_124405688</t>
  </si>
  <si>
    <t>chr4A_124405703</t>
  </si>
  <si>
    <t>chr4A_124405841</t>
  </si>
  <si>
    <t>chr4A_124405847</t>
  </si>
  <si>
    <t>chr4A_124405856</t>
  </si>
  <si>
    <t>Arg &gt; Ser</t>
  </si>
  <si>
    <t>chr4A_124405673</t>
  </si>
  <si>
    <t>chr4A_124405852</t>
  </si>
  <si>
    <t>Ile &gt; Leu</t>
  </si>
  <si>
    <t>chr4A_124405858</t>
  </si>
  <si>
    <t>Asn &gt; Thr</t>
  </si>
  <si>
    <t>chr4A_163818872</t>
  </si>
  <si>
    <t>Leu &gt; Met</t>
  </si>
  <si>
    <t>chr4A_163818874</t>
  </si>
  <si>
    <t>chr4A_163818838</t>
  </si>
  <si>
    <t>Gly &gt; Asp</t>
  </si>
  <si>
    <t>chr4A_163818839</t>
  </si>
  <si>
    <t>chr4A_163818831</t>
  </si>
  <si>
    <t>chr4A_163818834</t>
  </si>
  <si>
    <t>chr4A_163818837</t>
  </si>
  <si>
    <t>chr4A_163818861</t>
  </si>
  <si>
    <t>chr4A_163818870</t>
  </si>
  <si>
    <t>chr4A_163818882</t>
  </si>
  <si>
    <t>chr4A_163818906</t>
  </si>
  <si>
    <t>chr4A_163819011</t>
  </si>
  <si>
    <t>chr4A_163819014</t>
  </si>
  <si>
    <t>chr4A_163819026</t>
  </si>
  <si>
    <t>chr4A_163819029</t>
  </si>
  <si>
    <t>chr4A_163819041</t>
  </si>
  <si>
    <t>TraesCS4A02G190500</t>
  </si>
  <si>
    <t>chr4A_469102263</t>
  </si>
  <si>
    <t>OsRPS16B</t>
  </si>
  <si>
    <t>chr4A_469102264</t>
  </si>
  <si>
    <t>Tyr &gt; Phe</t>
  </si>
  <si>
    <t>chr4A_469102283</t>
  </si>
  <si>
    <t>TraesCS4B02G128700</t>
  </si>
  <si>
    <t>chr4B_168566902</t>
  </si>
  <si>
    <t>AtRPL8A</t>
  </si>
  <si>
    <t>TraesCS4B02G178200</t>
  </si>
  <si>
    <t>chr4B_390280808</t>
  </si>
  <si>
    <t>TaCaM1-1</t>
  </si>
  <si>
    <t>chr4B_390280829</t>
  </si>
  <si>
    <t>chr4B_390280835</t>
  </si>
  <si>
    <t>chr4B_390280862</t>
  </si>
  <si>
    <t>chr4B_390280871</t>
  </si>
  <si>
    <t>chr4B_390280883</t>
  </si>
  <si>
    <t>chr4B_390280839</t>
  </si>
  <si>
    <t>chr4B_390280840</t>
  </si>
  <si>
    <t>chr4B_390280873</t>
  </si>
  <si>
    <t>chr4B_390280875</t>
  </si>
  <si>
    <t>TraesCS4B02G248500</t>
  </si>
  <si>
    <t>chr4B_513725918</t>
  </si>
  <si>
    <t>OsSEC61</t>
  </si>
  <si>
    <t>chr4D_124260515</t>
  </si>
  <si>
    <t>Tyr &gt; Tyr</t>
  </si>
  <si>
    <t>chr4D_124260478</t>
  </si>
  <si>
    <t>chr4D_124260481</t>
  </si>
  <si>
    <t>chr4D_124260511</t>
  </si>
  <si>
    <t>chr4D_124260520</t>
  </si>
  <si>
    <t>Glu &gt; Gln</t>
  </si>
  <si>
    <t>chr4D_355860084</t>
  </si>
  <si>
    <t>chr4D_355860059</t>
  </si>
  <si>
    <t>chr4D_355859968</t>
  </si>
  <si>
    <t>chr4D_355860061</t>
  </si>
  <si>
    <t>chr4D_355860064</t>
  </si>
  <si>
    <t>chr4D_355860088</t>
  </si>
  <si>
    <t>chr4D_483138160</t>
  </si>
  <si>
    <t>TraesCS5A02G073800</t>
  </si>
  <si>
    <t>*203</t>
  </si>
  <si>
    <t>chr5A_86181601</t>
  </si>
  <si>
    <t>downstream gene variant</t>
  </si>
  <si>
    <t>*194</t>
  </si>
  <si>
    <t>chr5A_86181610</t>
  </si>
  <si>
    <t>*155</t>
  </si>
  <si>
    <t>chr5A_86181649</t>
  </si>
  <si>
    <t>*154</t>
  </si>
  <si>
    <t>chr5A_86181650</t>
  </si>
  <si>
    <t>*153</t>
  </si>
  <si>
    <t>chr5A_86181651</t>
  </si>
  <si>
    <t>*149</t>
  </si>
  <si>
    <t>chr5A_86181655</t>
  </si>
  <si>
    <t>TraesCS5A02G078000</t>
  </si>
  <si>
    <t>chr5A_95568180</t>
  </si>
  <si>
    <t>TraesCS5B02G349100</t>
  </si>
  <si>
    <t>chr5B_530613650</t>
  </si>
  <si>
    <t>Leu &gt; Phe</t>
  </si>
  <si>
    <t>chr5B_530613653</t>
  </si>
  <si>
    <t>chr5B_530613607</t>
  </si>
  <si>
    <t>chr5B_530613610</t>
  </si>
  <si>
    <t>chr5B_530613619</t>
  </si>
  <si>
    <t>chr5B_530613628</t>
  </si>
  <si>
    <t>chr5B_530613631</t>
  </si>
  <si>
    <t>chr5B_530613640</t>
  </si>
  <si>
    <t>chr5B_530613646</t>
  </si>
  <si>
    <t>chr5B_530613655</t>
  </si>
  <si>
    <t>chr5B_530613658</t>
  </si>
  <si>
    <t>chr5B_530613679</t>
  </si>
  <si>
    <t>TraesCS6A02G119700</t>
  </si>
  <si>
    <t>chr6A_91424479</t>
  </si>
  <si>
    <t>chr6A_91424508</t>
  </si>
  <si>
    <t>TraesCS6A02G119800</t>
  </si>
  <si>
    <t>*2755</t>
  </si>
  <si>
    <t>chr6A_91424433</t>
  </si>
  <si>
    <t>OsEXO70G1</t>
  </si>
  <si>
    <t>*2749</t>
  </si>
  <si>
    <t>chr6A_91424439</t>
  </si>
  <si>
    <t>*2737</t>
  </si>
  <si>
    <t>chr6A_91424451</t>
  </si>
  <si>
    <t>*2782</t>
  </si>
  <si>
    <t>chr6A_91424406</t>
  </si>
  <si>
    <t>*2764</t>
  </si>
  <si>
    <t>chr6A_91424424</t>
  </si>
  <si>
    <t>*2761</t>
  </si>
  <si>
    <t>chr6A_91424427</t>
  </si>
  <si>
    <t>TraesCS6B02G079200</t>
  </si>
  <si>
    <t>chr6B_55694957</t>
  </si>
  <si>
    <t>chr6B_55694969</t>
  </si>
  <si>
    <t>chr6B_55694978</t>
  </si>
  <si>
    <t>chr6B_55695035</t>
  </si>
  <si>
    <t>chr6B_55695203</t>
  </si>
  <si>
    <t>chr6B_55695212</t>
  </si>
  <si>
    <t>chr6B_55695224</t>
  </si>
  <si>
    <t>chr6B_55695227</t>
  </si>
  <si>
    <t>chr6B_55695233</t>
  </si>
  <si>
    <t>TraesCS6B02G110300</t>
  </si>
  <si>
    <t>chr6B_92532418</t>
  </si>
  <si>
    <t>chr6B_149055266</t>
  </si>
  <si>
    <t>chr6B_149055389</t>
  </si>
  <si>
    <t>chr6B_149055289</t>
  </si>
  <si>
    <t>chr6B_149055310</t>
  </si>
  <si>
    <t>chr6B_149055802</t>
  </si>
  <si>
    <t>chr6B_149055391</t>
  </si>
  <si>
    <t>TraesCS6B02G164600</t>
  </si>
  <si>
    <t>chr6B_171728092</t>
  </si>
  <si>
    <t>rubq2</t>
  </si>
  <si>
    <t>chr6B_171728107</t>
  </si>
  <si>
    <t>chr6D_470684693</t>
  </si>
  <si>
    <t>chr6D_470684697</t>
  </si>
  <si>
    <t>TraesCS7A02G119700</t>
  </si>
  <si>
    <t>Lys &gt; Arg</t>
  </si>
  <si>
    <t>chr7A_77150263</t>
  </si>
  <si>
    <t>Thr &gt; Ser</t>
  </si>
  <si>
    <t>chr7A_77150343</t>
  </si>
  <si>
    <t>Phe &gt; Tyr</t>
  </si>
  <si>
    <t>chr7A_77150227</t>
  </si>
  <si>
    <t>chr7A_77150114</t>
  </si>
  <si>
    <t>chr7A_77150123</t>
  </si>
  <si>
    <t>chr7A_77150129</t>
  </si>
  <si>
    <t>chr7A_77150138</t>
  </si>
  <si>
    <t>chr7A_77150321</t>
  </si>
  <si>
    <t>chr7A_77150327</t>
  </si>
  <si>
    <t>chr7A_77150330</t>
  </si>
  <si>
    <t>chr7A_77150345</t>
  </si>
  <si>
    <t>chr7A_77150348</t>
  </si>
  <si>
    <t>chr7A_77150474</t>
  </si>
  <si>
    <t>chr7A_77150219</t>
  </si>
  <si>
    <t>chr7A_77150237</t>
  </si>
  <si>
    <t>Note:"-" represents the upstream sequence position of CDS sequence; "*" represents the downstream sequence position of CDS sequence.</t>
  </si>
  <si>
    <t>Edit site</t>
  </si>
  <si>
    <t>Transcript</t>
  </si>
  <si>
    <t>DPI</t>
  </si>
  <si>
    <t>Group</t>
  </si>
  <si>
    <t>Editing efficiency ( (Total reads / Percent of variation reads))</t>
  </si>
  <si>
    <t>HC374 (Control)</t>
  </si>
  <si>
    <t>HC374 (Treatment)</t>
  </si>
  <si>
    <t>Nyubai (Control)</t>
  </si>
  <si>
    <t>Nyubai (Treatment)</t>
  </si>
  <si>
    <t>Wuhan 1 (Control)</t>
  </si>
  <si>
    <t>Wuhan 1 (Treatment)</t>
  </si>
  <si>
    <t>Shaw (Control)</t>
  </si>
  <si>
    <t>Shaw (Treatment)</t>
  </si>
  <si>
    <t>TraesCS1B02G294300.1</t>
  </si>
  <si>
    <t>Heat shock 70 kDa protein 4</t>
  </si>
  <si>
    <t>Four common</t>
  </si>
  <si>
    <t>808/0%,265/0%,693/0%</t>
  </si>
  <si>
    <t>968/14%,829/17%,371/26%</t>
  </si>
  <si>
    <t>178/0%,416/0%,622/0%</t>
  </si>
  <si>
    <t>191/17%,532/20%,900/19%</t>
  </si>
  <si>
    <t>405/0%,566/0%,348/0%</t>
  </si>
  <si>
    <t>532/24%,666/30%,575/33%</t>
  </si>
  <si>
    <t>468/0%,65/0%,364/0%</t>
  </si>
  <si>
    <t>277/92%,861/91%,866/88%</t>
  </si>
  <si>
    <t>827/0%,274/0%,716/0%</t>
  </si>
  <si>
    <t>962/14%,842/17%,377/25%</t>
  </si>
  <si>
    <t>183/0%,428/0%,635/0%</t>
  </si>
  <si>
    <t>193/17%,536/19%,908/19%</t>
  </si>
  <si>
    <t>415/0%,582/0%,373/0%</t>
  </si>
  <si>
    <t>520/23%,666/30%,585/31%</t>
  </si>
  <si>
    <t>475/0%,65/0%,374/1%</t>
  </si>
  <si>
    <t>255/93%,814/95%,838/91%</t>
  </si>
  <si>
    <t>TraesCS1D02G258800.1</t>
  </si>
  <si>
    <t>Tubulin beta chain</t>
  </si>
  <si>
    <t>786/0%,268/0%,594/0%</t>
  </si>
  <si>
    <t>352/10%,391/18%,211/15%</t>
  </si>
  <si>
    <t>293/0%,395/0%,538/0%</t>
  </si>
  <si>
    <t>191/10%,386/15%,484/15%</t>
  </si>
  <si>
    <t>426/0%,576/0%,569/0%</t>
  </si>
  <si>
    <t>351/19%,539/32%,554/29%</t>
  </si>
  <si>
    <t>271/0%,25/0%,150/0%</t>
  </si>
  <si>
    <t>39/69%,259/90%,367/83%</t>
  </si>
  <si>
    <t>785/0%,268/0%,607/0%</t>
  </si>
  <si>
    <t>350/10%,394/18%,211/15%</t>
  </si>
  <si>
    <t>291/0%,391/0%,541/0%</t>
  </si>
  <si>
    <t>194/10%,387/15%,482/15%</t>
  </si>
  <si>
    <t>425/0%,573/0%,572/0%</t>
  </si>
  <si>
    <t>350/19%,545/32%,560/29%</t>
  </si>
  <si>
    <t>269/0%,25/0%,151/0%</t>
  </si>
  <si>
    <t>39/69%,258/91%,368/83%</t>
  </si>
  <si>
    <t>815/0%,305/0%,661/0%</t>
  </si>
  <si>
    <t>371/9%,438/16%,232/13%</t>
  </si>
  <si>
    <t>321/0%,405/0%,621/0%</t>
  </si>
  <si>
    <t>214/9%,424/14%,542/13%</t>
  </si>
  <si>
    <t>457/0%,613/0%,641/0%</t>
  </si>
  <si>
    <t>368/18%,596/29%,615/26%</t>
  </si>
  <si>
    <t>296/0%,26/0%,175/0%</t>
  </si>
  <si>
    <t>39/69%,267/88%,374/82%</t>
  </si>
  <si>
    <t>836/0%,312/0%,662/0%</t>
  </si>
  <si>
    <t>387/9%,435/17%,233/13%</t>
  </si>
  <si>
    <t>331/0%,431/0%,616/0%</t>
  </si>
  <si>
    <t>229/9%,428/13%,551/13%</t>
  </si>
  <si>
    <t>480/0%,638/0%,640/0%</t>
  </si>
  <si>
    <t>368/18%,599/29%,603/27%</t>
  </si>
  <si>
    <t>315/0%,29/3%,170/0%</t>
  </si>
  <si>
    <t>40/70%,266/89%,374/83%</t>
  </si>
  <si>
    <t>969/1%,351/0%,800/1%</t>
  </si>
  <si>
    <t>517/28%,564/29%,340/26%</t>
  </si>
  <si>
    <t>375/0%,505/1%,716/1%</t>
  </si>
  <si>
    <t>301/20%,550/23%,695/26%</t>
  </si>
  <si>
    <t>557/1%,785/2%,744/1%</t>
  </si>
  <si>
    <t>578/33%,851/43%,886/42%</t>
  </si>
  <si>
    <t>380/3%,38/3%,226/2%</t>
  </si>
  <si>
    <t>153/89%,595/92%,736/89%</t>
  </si>
  <si>
    <t>938/0%,348/0%,806/0%</t>
  </si>
  <si>
    <t>507/27%,565/29%,341/26%</t>
  </si>
  <si>
    <t>368/0%,490/0%,718/0%</t>
  </si>
  <si>
    <t>296/19%,550/23%,697/26%</t>
  </si>
  <si>
    <t>542/0%,771/1%,740/0%</t>
  </si>
  <si>
    <t>566/33%,848/43%,876/41%</t>
  </si>
  <si>
    <t>375/1%,38/0%,225/0%</t>
  </si>
  <si>
    <t>152/89%,591/92%,731/89%</t>
  </si>
  <si>
    <t>900/0%,347/0%,822/0%</t>
  </si>
  <si>
    <t>501/28%,608/28%,347/26%</t>
  </si>
  <si>
    <t>357/0%,491/0%,728/0%</t>
  </si>
  <si>
    <t>300/19%,540/23%,703/26%</t>
  </si>
  <si>
    <t>554/0%,756/0%,760/0%</t>
  </si>
  <si>
    <t>550/35%,871/43%,924/42%</t>
  </si>
  <si>
    <t>370/0%,37/0%,260/0%</t>
  </si>
  <si>
    <t>156/89%,616/92%,759/89%</t>
  </si>
  <si>
    <t>1040/0%,431/0%,934/0%</t>
  </si>
  <si>
    <t>546/23%,633/24%,387/22%</t>
  </si>
  <si>
    <t>423/0%,559/0%,810/0%</t>
  </si>
  <si>
    <t>338/16%,545/21%,766/22%</t>
  </si>
  <si>
    <t>683/0%,892/0%,858/0%</t>
  </si>
  <si>
    <t>583/30%,880/39%,925/38%</t>
  </si>
  <si>
    <t>418/0%,38/0%,285/0%</t>
  </si>
  <si>
    <t>142/88%,592/90%,722/86%</t>
  </si>
  <si>
    <t>1043/0%,422/0%,920/0%</t>
  </si>
  <si>
    <t>531/19%,611/23%,372/21%</t>
  </si>
  <si>
    <t>429/0%,550/0%,788/0%</t>
  </si>
  <si>
    <t>318/16%,529/21%,737/20%</t>
  </si>
  <si>
    <t>692/0%,887/0%,837/0%</t>
  </si>
  <si>
    <t>564/26%,849/37%,882/36%</t>
  </si>
  <si>
    <t>418/0%,38/0%,281/0%</t>
  </si>
  <si>
    <t>116/84%,542/89%,663/85%</t>
  </si>
  <si>
    <t>TraesCS1D02G338400.1</t>
  </si>
  <si>
    <t>Protein-synthesizing GTPase</t>
  </si>
  <si>
    <t>129/0%,18/0%,108/0%</t>
  </si>
  <si>
    <t>208/13%,109/31%,58/21%</t>
  </si>
  <si>
    <t>10/0%,81/0%,96/0%</t>
  </si>
  <si>
    <t>52/23%,179/11%,314/10%</t>
  </si>
  <si>
    <t>51/0%,78/0%,32/6%</t>
  </si>
  <si>
    <t>122/10%,138/38%,106/53%</t>
  </si>
  <si>
    <t>77/0%,11/0%,55/0%</t>
  </si>
  <si>
    <t>40/70%,141/81%,240/72%</t>
  </si>
  <si>
    <t>TraesCS1D02G405400.1</t>
  </si>
  <si>
    <t>Ubiquitin-40S ribosomal protein S27a-1</t>
  </si>
  <si>
    <t>704/1%,171/0%,618/0%</t>
  </si>
  <si>
    <t>896/41%,1076/55%,821/53%</t>
  </si>
  <si>
    <t>176/0%,592/0%,690/0%</t>
  </si>
  <si>
    <t>428/30%,1292/46%,1803/34%</t>
  </si>
  <si>
    <t>254/1%,400/1%,314/1%</t>
  </si>
  <si>
    <t>636/28%,1010/61%,924/66%</t>
  </si>
  <si>
    <t>475/0%,59/0%,412/0%</t>
  </si>
  <si>
    <t>514/93%,1540/94%,1652/91%</t>
  </si>
  <si>
    <t>695/0%,172/0%,587/0%</t>
  </si>
  <si>
    <t>943/40%,1173/53%,876/53%</t>
  </si>
  <si>
    <t>158/0%,571/0%,677/0%</t>
  </si>
  <si>
    <t>438/32%,1377/45%,1855/34%</t>
  </si>
  <si>
    <t>251/1%,401/0%,286/0%</t>
  </si>
  <si>
    <t>684/30%,1121/57%,1091/60%</t>
  </si>
  <si>
    <t>465/0%,60/0%,396/0%</t>
  </si>
  <si>
    <t>559/89%,2059/75%,2291/71%</t>
  </si>
  <si>
    <t>700/0%,173/0%,592/0%</t>
  </si>
  <si>
    <t>950/43%,1172/62%,866/58%</t>
  </si>
  <si>
    <t>155/1%,565/0%,683/0%</t>
  </si>
  <si>
    <t>437/34%,1359/51%,1841/39%</t>
  </si>
  <si>
    <t>253/0%,405/0%,280/1%</t>
  </si>
  <si>
    <t>696/34%,1112/66%,1091/75%</t>
  </si>
  <si>
    <t>469/0%,60/0%,400/0%</t>
  </si>
  <si>
    <t>564/95%,2063/96%,2294/94%</t>
  </si>
  <si>
    <t>742/0%,177/0%,597/0%</t>
  </si>
  <si>
    <t>1161/19%,1511/26%,1107/26%</t>
  </si>
  <si>
    <t>143/0%,606/0%,683/0%</t>
  </si>
  <si>
    <t>483/14%,1513/14%,1968/10%</t>
  </si>
  <si>
    <t>267/1%,410/0%,244/0%</t>
  </si>
  <si>
    <t>939/27%,1471/29%,1503/33%</t>
  </si>
  <si>
    <t>498/0%,64/0%,399/0%</t>
  </si>
  <si>
    <t>761/31%,2898/36%,3583/43%</t>
  </si>
  <si>
    <t>742/0%,178/0%,608/0%</t>
  </si>
  <si>
    <t>1168/20%,1514/26%,1108/27%</t>
  </si>
  <si>
    <t>139/0%,607/0%,690/0%</t>
  </si>
  <si>
    <t>479/15%,1509/14%,1979/10%</t>
  </si>
  <si>
    <t>268/0%,418/0%,239/0%</t>
  </si>
  <si>
    <t>953/27%,1487/30%,1511/33%</t>
  </si>
  <si>
    <t>502/0%,64/0%,404/0%</t>
  </si>
  <si>
    <t>772/32%,2924/37%,3624/43%</t>
  </si>
  <si>
    <t>658/0%,127/0%,614/0%</t>
  </si>
  <si>
    <t>839/32%,1211/39%,899/37%</t>
  </si>
  <si>
    <t>75/0%,534/0%,684/0%</t>
  </si>
  <si>
    <t>302/25%,1250/22%,1696/15%</t>
  </si>
  <si>
    <t>198/0%,347/0%,180/0%</t>
  </si>
  <si>
    <t>759/40%,1183/44%,1175/53%</t>
  </si>
  <si>
    <t>423/0%,58/0%,403/0%</t>
  </si>
  <si>
    <t>449/67%,2255/66%,2879/70%</t>
  </si>
  <si>
    <t>621/0%,120/0%,603/0%</t>
  </si>
  <si>
    <t>819/32%,1189/38%,880/35%</t>
  </si>
  <si>
    <t>66/0%,498/0%,676/0%</t>
  </si>
  <si>
    <t>295/26%,1231/21%,1643/14%</t>
  </si>
  <si>
    <t>185/0%,329/0%,157/0%</t>
  </si>
  <si>
    <t>747/39%,1156/42%,1145/51%</t>
  </si>
  <si>
    <t>393/0%,54/0%,399/0%</t>
  </si>
  <si>
    <t>437/66%,2220/64%,2829/67%</t>
  </si>
  <si>
    <t>578/0%,107/0%,597/0%</t>
  </si>
  <si>
    <t>778/30%,1170/33%,867/33%</t>
  </si>
  <si>
    <t>63/0%,466/0%,672/0%</t>
  </si>
  <si>
    <t>280/26%,1205/17%,1625/11%</t>
  </si>
  <si>
    <t>174/0%,303/0%,155/0%</t>
  </si>
  <si>
    <t>720/36%,1134/38%,1138/43%</t>
  </si>
  <si>
    <t>363/0%,51/0%,391/0%</t>
  </si>
  <si>
    <t>425/59%,2199/49%,2820/54%</t>
  </si>
  <si>
    <t>TraesCS1D02G083600.1</t>
  </si>
  <si>
    <t>Aspartic proteinase</t>
  </si>
  <si>
    <t>261/0%,114/0%,212/0%</t>
  </si>
  <si>
    <t>435/25%,504/30%,346/21%</t>
  </si>
  <si>
    <t>154/0%,114/0%,210/0%</t>
  </si>
  <si>
    <t>193/16%,342/22%,437/24%</t>
  </si>
  <si>
    <t>200/0%,259/0%,274/0%</t>
  </si>
  <si>
    <t>407/24%,437/47%,574/40%</t>
  </si>
  <si>
    <t>244/0%,12/0%,178/0%</t>
  </si>
  <si>
    <t>175/86%,609/83%,614/80%</t>
  </si>
  <si>
    <t>TraesCS2A02G083300.1</t>
  </si>
  <si>
    <t>765/0%,395/1%,605/0%</t>
  </si>
  <si>
    <t>1185/36%,1476/40%,1118/37%</t>
  </si>
  <si>
    <t>535/1%,476/0%,629/0%</t>
  </si>
  <si>
    <t>996/19%,1241/34%,1710/35%</t>
  </si>
  <si>
    <t>482/0%,692/0%,720/0%</t>
  </si>
  <si>
    <t>1223/41%,1416/56%,1749/59%</t>
  </si>
  <si>
    <t>519/0%,46/0%,391/0%</t>
  </si>
  <si>
    <t>738/87%,2187/92%,2831/85%</t>
  </si>
  <si>
    <t>791/1%,405/0%,603/0%</t>
  </si>
  <si>
    <t>1227/37%,1573/42%,1179/39%</t>
  </si>
  <si>
    <t>553/0%,477/0%,645/0%</t>
  </si>
  <si>
    <t>1039/19%,1315/36%,1779/36%</t>
  </si>
  <si>
    <t>494/0%,709/0%,747/0%</t>
  </si>
  <si>
    <t>1294/41%,1513/58%,1867/61%</t>
  </si>
  <si>
    <t>529/0%,49/0%,403/0%</t>
  </si>
  <si>
    <t>778/88%,2382/92%,3080/86%</t>
  </si>
  <si>
    <t>814/0%,430/0%,707/0%</t>
  </si>
  <si>
    <t>1394/39%,1939/47%,1459/41%</t>
  </si>
  <si>
    <t>605/0%,502/0%,772/0%</t>
  </si>
  <si>
    <t>1166/20%,1650/42%,2130/41%</t>
  </si>
  <si>
    <t>541/0%,757/0%,824/0%</t>
  </si>
  <si>
    <t>1433/45%,1936/62%,2344/65%</t>
  </si>
  <si>
    <t>583/0%,54/0%,446/0%</t>
  </si>
  <si>
    <t>909/88%,3062/92%,3896/87%</t>
  </si>
  <si>
    <t>891/0%,481/2%,770/0%</t>
  </si>
  <si>
    <t>1398/34%,1920/43%,1493/37%</t>
  </si>
  <si>
    <t>680/1%,584/0%,835/0%</t>
  </si>
  <si>
    <t>1213/17%,1663/39%,2100/37%</t>
  </si>
  <si>
    <t>611/0%,815/0%,860/0%</t>
  </si>
  <si>
    <t>1406/40%,1907/58%,2268/61%</t>
  </si>
  <si>
    <t>653/0%,60/0%,485/0%</t>
  </si>
  <si>
    <t>834/86%,2834/90%,3618/85%</t>
  </si>
  <si>
    <t>TraesCS2B02G209100.1</t>
  </si>
  <si>
    <t>Eukaryotic translation initiation factor 5A-3</t>
  </si>
  <si>
    <t>523/0%,150/0%,384/0%</t>
  </si>
  <si>
    <t>667/52%,871/55%,575/47%</t>
  </si>
  <si>
    <t>249/0%,421/0%,512/0%</t>
  </si>
  <si>
    <t>316/23%,730/31%,841/29%</t>
  </si>
  <si>
    <t>360/0%,330/0%,353/0%</t>
  </si>
  <si>
    <t>523/51%,780/59%,794/72%</t>
  </si>
  <si>
    <t>550/0%,76/0%,554/0%</t>
  </si>
  <si>
    <t>365/89%,1392/88%,1887/90%</t>
  </si>
  <si>
    <t>TraesCS2D02G179300.1</t>
  </si>
  <si>
    <t>40S ribosomal protein S3-3</t>
  </si>
  <si>
    <t>236/1%,266/0%,304/0%</t>
  </si>
  <si>
    <t>353/5%,437/9%,380/10%</t>
  </si>
  <si>
    <t>587/0%,325/0%,357/0%</t>
  </si>
  <si>
    <t>403/6%,319/6%,361/4%</t>
  </si>
  <si>
    <t>287/0%,229/0%,250/0%</t>
  </si>
  <si>
    <t>313/3%,370/4%,613/1%</t>
  </si>
  <si>
    <t>230/0%,339/0%,148/1%</t>
  </si>
  <si>
    <t>70/10%,215/8%,299/25%</t>
  </si>
  <si>
    <t>435/0%,194/0%,345/0%</t>
  </si>
  <si>
    <t>399/18%,413/19%,410/9%</t>
  </si>
  <si>
    <t>367/0%,320/0%,396/0%</t>
  </si>
  <si>
    <t>336/4%,520/13%,700/14%</t>
  </si>
  <si>
    <t>323/0%,312/0%,400/0%</t>
  </si>
  <si>
    <t>366/28%,496/24%,457/33%</t>
  </si>
  <si>
    <t>220/0%,32/0%,339/0%</t>
  </si>
  <si>
    <t>70/66%,309/62%,428/71%</t>
  </si>
  <si>
    <t>TraesCS2D02G405500.1</t>
  </si>
  <si>
    <t>Polyubiquitin</t>
  </si>
  <si>
    <t>128/0%,41/0%,58/0%</t>
  </si>
  <si>
    <t>531/68%,397/68%,223/73%</t>
  </si>
  <si>
    <t>32/0%,92/0%,64/0%</t>
  </si>
  <si>
    <t>283/62%,347/70%,379/52%</t>
  </si>
  <si>
    <t>76/0%,119/0%,61/0%</t>
  </si>
  <si>
    <t>548/78%,360/83%,427/79%</t>
  </si>
  <si>
    <t>109/0%,9/0%,71/0%</t>
  </si>
  <si>
    <t>549/94%,1120/92%,1338/89%</t>
  </si>
  <si>
    <t>165/7%,173/0%,173/1%</t>
  </si>
  <si>
    <t>227/21%,322/52%,339/48%</t>
  </si>
  <si>
    <t>269/0%,133/0%,160/3%</t>
  </si>
  <si>
    <t>358/43%,320/49%,113/31%</t>
  </si>
  <si>
    <t>242/0%,183/0%,122/0%</t>
  </si>
  <si>
    <t>271/45%,149/34%,144/40%</t>
  </si>
  <si>
    <t>167/0%,223/0%,203/3%</t>
  </si>
  <si>
    <t>144/65%,395/58%,657/57%</t>
  </si>
  <si>
    <t>191/0%,63/0%,116/0%</t>
  </si>
  <si>
    <t>578/60%,518/52%,279/58%</t>
  </si>
  <si>
    <t>70/0%,124/0%,134/0%</t>
  </si>
  <si>
    <t>335/52%,439/55%,464/43%</t>
  </si>
  <si>
    <t>121/0%,176/0%,134/0%</t>
  </si>
  <si>
    <t>601/68%,412/73%,512/65%</t>
  </si>
  <si>
    <t>204/0%,19/0%,151/0%</t>
  </si>
  <si>
    <t>567/89%,1224/84%,1577/76%</t>
  </si>
  <si>
    <t>TraesCS3A02G263900.1</t>
  </si>
  <si>
    <t>Guanine nucleotide-binding protein subunit beta-like protein A</t>
  </si>
  <si>
    <t>805/0%,201/0%,787/0%</t>
  </si>
  <si>
    <t>1350/53%,1416/65%,795/64%</t>
  </si>
  <si>
    <t>114/1%,603/0%,701/0%</t>
  </si>
  <si>
    <t>374/58%,1186/39%,1659/34%</t>
  </si>
  <si>
    <t>198/0%,333/0%,211/0%</t>
  </si>
  <si>
    <t>1240/59%,1543/72%,1457/82%</t>
  </si>
  <si>
    <t>545/0%,74/0%,454/0%</t>
  </si>
  <si>
    <t>856/96%,2457/97%,3155/95%</t>
  </si>
  <si>
    <t>418/7%,577/0%,800/0%</t>
  </si>
  <si>
    <t>905/11%,1244/39%,1324/34%</t>
  </si>
  <si>
    <t>1126/0%,315/0%,850/0%</t>
  </si>
  <si>
    <t>523/21%,606/31%,570/16%</t>
  </si>
  <si>
    <t>277/0%,274/0%,460/0%</t>
  </si>
  <si>
    <t>609/20%,975/12%,447/18%</t>
  </si>
  <si>
    <t>135/0%,74/0%,430/0%</t>
  </si>
  <si>
    <t>198/61%,438/64%,1351/59%</t>
  </si>
  <si>
    <t>683/0%,148/0%,734/0%</t>
  </si>
  <si>
    <t>1292/52%,1420/67%,796/66%</t>
  </si>
  <si>
    <t>78/0%,488/0%,680/0%</t>
  </si>
  <si>
    <t>327/61%,1195/40%,1694/34%</t>
  </si>
  <si>
    <t>154/0%,254/1%,149/1%</t>
  </si>
  <si>
    <t>1079/63%,1583/72%,1460/84%</t>
  </si>
  <si>
    <t>468/0%,59/0%,486/0%</t>
  </si>
  <si>
    <t>790/95%,2478/96%,3305/95%</t>
  </si>
  <si>
    <t>730/0%,152/0%,659/0%</t>
  </si>
  <si>
    <t>1138/40%,1130/62%,655/60%</t>
  </si>
  <si>
    <t>82/0%,516/0%,620/0%</t>
  </si>
  <si>
    <t>287/52%,1013/34%,1535/28%</t>
  </si>
  <si>
    <t>159/0%,258/0%,121/0%</t>
  </si>
  <si>
    <t>912/52%,1246/65%,1114/81%</t>
  </si>
  <si>
    <t>485/0%,58/0%,461/0%</t>
  </si>
  <si>
    <t>536/90%,1774/94%,2446/93%</t>
  </si>
  <si>
    <t>729/0%,144/0%,667/0%</t>
  </si>
  <si>
    <t>1092/39%,1123/62%,649/61%</t>
  </si>
  <si>
    <t>79/0%,505/0%,617/0%</t>
  </si>
  <si>
    <t>269/49%,1009/34%,1545/27%</t>
  </si>
  <si>
    <t>153/0%,254/0%,119/1%</t>
  </si>
  <si>
    <t>852/50%,1239/65%,1098/82%</t>
  </si>
  <si>
    <t>479/0%,58/0%,460/0%</t>
  </si>
  <si>
    <t>488/91%,1749/95%,2409/93%</t>
  </si>
  <si>
    <t>744/0%,146/0%,668/0%</t>
  </si>
  <si>
    <t>1098/39%,1122/62%,649/61%</t>
  </si>
  <si>
    <t>81/1%,510/0%,618/0%</t>
  </si>
  <si>
    <t>271/49%,1009/34%,1544/27%</t>
  </si>
  <si>
    <t>154/0%,257/0%,119/0%</t>
  </si>
  <si>
    <t>859/50%,1239/65%,1097/82%</t>
  </si>
  <si>
    <t>492/0%,61/0%,460/0%</t>
  </si>
  <si>
    <t>489/91%,1749/95%,2409/93%</t>
  </si>
  <si>
    <t>756/0%,145/0%,662/0%</t>
  </si>
  <si>
    <t>1101/39%,1114/63%,647/60%</t>
  </si>
  <si>
    <t>84/0%,513/0%,606/0%</t>
  </si>
  <si>
    <t>274/48%,1002/34%,1535/28%</t>
  </si>
  <si>
    <t>156/0%,261/0%,117/0%</t>
  </si>
  <si>
    <t>868/50%,1238/65%,1097/82%</t>
  </si>
  <si>
    <t>500/0%,61/0%,454/0%</t>
  </si>
  <si>
    <t>490/91%,1748/95%,2409/93%</t>
  </si>
  <si>
    <t>755/0%,140/0%,641/0%</t>
  </si>
  <si>
    <t>1098/39%,1101/63%,648/61%</t>
  </si>
  <si>
    <t>84/0%,509/0%,591/0%</t>
  </si>
  <si>
    <t>274/48%,987/35%,1501/28%</t>
  </si>
  <si>
    <t>157/0%,261/0%,117/0%</t>
  </si>
  <si>
    <t>867/50%,1225/66%,1094/82%</t>
  </si>
  <si>
    <t>497/0%,63/0%,440/0%</t>
  </si>
  <si>
    <t>490/91%,1748/95%,2402/94%</t>
  </si>
  <si>
    <t>TraesCS3D02G328300.1</t>
  </si>
  <si>
    <t>Calmodulin-2</t>
  </si>
  <si>
    <t>299/0%,102/3%,319/0%</t>
  </si>
  <si>
    <t>251/22%,250/17%,158/15%</t>
  </si>
  <si>
    <t>71/1%,201/0%,251/0%</t>
  </si>
  <si>
    <t>90/39%,268/13%,386/10%</t>
  </si>
  <si>
    <t>193/0%,371/0%,152/0%</t>
  </si>
  <si>
    <t>285/16%,235/12%,226/17%</t>
  </si>
  <si>
    <t>205/0%,16/0%,125/0%</t>
  </si>
  <si>
    <t>75/87%,148/87%,179/73%</t>
  </si>
  <si>
    <t>308/0%,100/0%,332/0%</t>
  </si>
  <si>
    <t>269/21%,258/16%,161/14%</t>
  </si>
  <si>
    <t>74/0%,199/0%,262/0%</t>
  </si>
  <si>
    <t>100/35%,272/14%,394/10%</t>
  </si>
  <si>
    <t>205/0%,386/0%,163/0%</t>
  </si>
  <si>
    <t>297/17%,245/12%,235/16%</t>
  </si>
  <si>
    <t>207/0%,17/0%,139/0%</t>
  </si>
  <si>
    <t>79/87%,143/88%,180/72%</t>
  </si>
  <si>
    <t>321/0%,97/0%,258/0%</t>
  </si>
  <si>
    <t>265/25%,259/16%,176/22%</t>
  </si>
  <si>
    <t>135/0%,203/0%,209/0%</t>
  </si>
  <si>
    <t>153/30%,249/16%,347/15%</t>
  </si>
  <si>
    <t>212/0%,322/0%,215/0%</t>
  </si>
  <si>
    <t>257/26%,232/17%,268/16%</t>
  </si>
  <si>
    <t>188/0%,12/0%,126/0%</t>
  </si>
  <si>
    <t>87/92%,206/81%,204/81%</t>
  </si>
  <si>
    <t>183/0%,61/0%,209/0%</t>
  </si>
  <si>
    <t>197/34%,198/22%,125/29%</t>
  </si>
  <si>
    <t>85/0%,133/0%,145/0%</t>
  </si>
  <si>
    <t>126/39%,181/20%,282/18%</t>
  </si>
  <si>
    <t>126/0%,186/1%,161/0%</t>
  </si>
  <si>
    <t>183/39%,198/21%,197/23%</t>
  </si>
  <si>
    <t>120/0%,8/0%,83/0%</t>
  </si>
  <si>
    <t>96/92%,200/91%,205/84%</t>
  </si>
  <si>
    <t>TraesCS4A02G097900.1</t>
  </si>
  <si>
    <t>152/0%,44/0%,123/0%</t>
  </si>
  <si>
    <t>703/17%,663/26%,209/40%</t>
  </si>
  <si>
    <t>17/0%,104/0%,146/0%</t>
  </si>
  <si>
    <t>104/21%,478/29%,613/23%</t>
  </si>
  <si>
    <t>54/0%,86/0%,31/0%</t>
  </si>
  <si>
    <t>516/17%,601/37%,556/42%</t>
  </si>
  <si>
    <t>110/0%,8/0%,92/0%</t>
  </si>
  <si>
    <t>189/77%,796/73%,1124/71%</t>
  </si>
  <si>
    <t>153/0%,45/0%,119/0%</t>
  </si>
  <si>
    <t>694/17%,655/26%,208/40%</t>
  </si>
  <si>
    <t>17/0%,104/0%,142/0%</t>
  </si>
  <si>
    <t>104/21%,480/29%,606/23%</t>
  </si>
  <si>
    <t>55/0%,81/0%,33/0%</t>
  </si>
  <si>
    <t>510/17%,599/37%,556/42%</t>
  </si>
  <si>
    <t>113/0%,8/0%,91/0%</t>
  </si>
  <si>
    <t>189/78%,797/74%,1122/71%</t>
  </si>
  <si>
    <t>148/0%,45/0%,119/0%</t>
  </si>
  <si>
    <t>685/17%,643/27%,208/42%</t>
  </si>
  <si>
    <t>17/0%,101/0%,134/0%</t>
  </si>
  <si>
    <t>102/22%,478/28%,588/23%</t>
  </si>
  <si>
    <t>55/0%,83/0%,31/0%</t>
  </si>
  <si>
    <t>499/17%,586/36%,552/41%</t>
  </si>
  <si>
    <t>111/0%,7/0%,89/0%</t>
  </si>
  <si>
    <t>190/78%,814/73%,1133/69%</t>
  </si>
  <si>
    <t>142/0%,41/0%,104/0%</t>
  </si>
  <si>
    <t>713/23%,712/36%,253/46%</t>
  </si>
  <si>
    <t>14/0%,91/0%,117/1%</t>
  </si>
  <si>
    <t>122/32%,515/37%,641/33%</t>
  </si>
  <si>
    <t>52/0%,74/0%,26/0%</t>
  </si>
  <si>
    <t>554/22%,768/43%,766/47%</t>
  </si>
  <si>
    <t>101/0%,7/0%,90/1%</t>
  </si>
  <si>
    <t>335/70%,1447/67%,1886/66%</t>
  </si>
  <si>
    <t>TraesCS4A02G107600.1</t>
  </si>
  <si>
    <t>942/4%,1152/1%,1478/1%</t>
  </si>
  <si>
    <t>1297/9%,1777/34%,1748/30%</t>
  </si>
  <si>
    <t>1658/0%,1115/1%,1445/0%</t>
  </si>
  <si>
    <t>1050/27%,1174/29%,920/24%</t>
  </si>
  <si>
    <t>1051/0%,877/0%,1064/0%</t>
  </si>
  <si>
    <t>953/20%,1223/18%,557/32%</t>
  </si>
  <si>
    <t>861/0%,1167/0%,642/2%</t>
  </si>
  <si>
    <t>336/49%,667/60%,1542/66%</t>
  </si>
  <si>
    <t>1450/0%,719/2%,1407/0%</t>
  </si>
  <si>
    <t>1934/57%,2430/56%,1919/43%</t>
  </si>
  <si>
    <t>951/1%,1050/0%,1412/1%</t>
  </si>
  <si>
    <t>1445/39%,2209/46%,2810/43%</t>
  </si>
  <si>
    <t>719/0%,1146/0%,1391/0%</t>
  </si>
  <si>
    <t>2034/62%,2223/63%,2752/69%</t>
  </si>
  <si>
    <t>937/0%,104/0%,720/0%</t>
  </si>
  <si>
    <t>1478/97%,3407/98%,3573/94%</t>
  </si>
  <si>
    <t>922/4%,1111/0%,1397/0%</t>
  </si>
  <si>
    <t>1287/8%,1739/36%,1690/32%</t>
  </si>
  <si>
    <t>1636/0%,1088/0%,1332/0%</t>
  </si>
  <si>
    <t>1043/28%,1154/31%,900/24%</t>
  </si>
  <si>
    <t>1040/0%,859/0%,979/0%</t>
  </si>
  <si>
    <t>940/21%,1199/19%,543/34%</t>
  </si>
  <si>
    <t>840/0%,1142/0%,598/3%</t>
  </si>
  <si>
    <t>343/50%,674/61%,1528/68%</t>
  </si>
  <si>
    <t>1408/0%,699/0%,1329/0%</t>
  </si>
  <si>
    <t>1954/58%,2396/58%,1882/44%</t>
  </si>
  <si>
    <t>930/0%,1023/0%,1356/0%</t>
  </si>
  <si>
    <t>1441/40%,2145/48%,2736/46%</t>
  </si>
  <si>
    <t>702/0%,1131/0%,1295/0%</t>
  </si>
  <si>
    <t>2056/64%,2190/65%,2734/71%</t>
  </si>
  <si>
    <t>920/0%,105/0%,692/0%</t>
  </si>
  <si>
    <t>1527/97%,3474/98%,3641/94%</t>
  </si>
  <si>
    <t>927/4%,1122/1%,1374/0%</t>
  </si>
  <si>
    <t>1287/9%,1758/37%,1718/33%</t>
  </si>
  <si>
    <t>1676/0%,1103/0%,1306/0%</t>
  </si>
  <si>
    <t>1057/29%,1178/32%,921/25%</t>
  </si>
  <si>
    <t>1053/0%,883/0%,943/0%</t>
  </si>
  <si>
    <t>975/21%,1207/19%,589/33%</t>
  </si>
  <si>
    <t>866/0%,1131/0%,589/3%</t>
  </si>
  <si>
    <t>360/52%,680/63%,1568/70%</t>
  </si>
  <si>
    <t>1452/0%,718/0%,1309/0%</t>
  </si>
  <si>
    <t>2005/59%,2416/60%,1930/45%</t>
  </si>
  <si>
    <t>959/0%,1050/0%,1351/1%</t>
  </si>
  <si>
    <t>1481/41%,2188/49%,2766/47%</t>
  </si>
  <si>
    <t>720/0%,1150/0%,1262/0%</t>
  </si>
  <si>
    <t>2118/63%,2256/66%,2785/73%</t>
  </si>
  <si>
    <t>948/0%,104/0%,682/0%</t>
  </si>
  <si>
    <t>1557/98%,3500/98%,3721/94%</t>
  </si>
  <si>
    <t>940/4%,1120/1%,1378/2%</t>
  </si>
  <si>
    <t>1303/10%,1767/37%,1727/33%</t>
  </si>
  <si>
    <t>1688/0%,1120/3%,1310/0%</t>
  </si>
  <si>
    <t>1056/29%,1183/32%,920/26%</t>
  </si>
  <si>
    <t>1064/0%,889/0%,945/0%</t>
  </si>
  <si>
    <t>988/21%,1218/19%,598/33%</t>
  </si>
  <si>
    <t>875/0%,1140/0%,594/3%</t>
  </si>
  <si>
    <t>360/53%,676/63%,1569/70%</t>
  </si>
  <si>
    <t>1460/0%,726/1%,1315/0%</t>
  </si>
  <si>
    <t>2011/59%,2431/59%,1946/46%</t>
  </si>
  <si>
    <t>972/2%,1059/0%,1346/1%</t>
  </si>
  <si>
    <t>1491/41%,2203/49%,2783/46%</t>
  </si>
  <si>
    <t>735/0%,1152/0%,1273/0%</t>
  </si>
  <si>
    <t>2126/63%,2280/65%,2789/73%</t>
  </si>
  <si>
    <t>944/0%,104/0%,689/0%</t>
  </si>
  <si>
    <t>1555/98%,3489/98%,3727/94%</t>
  </si>
  <si>
    <t>971/4%,1138/1%,1407/0%</t>
  </si>
  <si>
    <t>1383/9%,1831/38%,1808/34%</t>
  </si>
  <si>
    <t>1756/1%,1140/0%,1365/1%</t>
  </si>
  <si>
    <t>1102/30%,1233/33%,953/25%</t>
  </si>
  <si>
    <t>1111/1%,921/1%,965/1%</t>
  </si>
  <si>
    <t>1051/22%,1220/21%,621/33%</t>
  </si>
  <si>
    <t>916/0%,1180/1%,607/4%</t>
  </si>
  <si>
    <t>380/53%,685/66%,1672/71%</t>
  </si>
  <si>
    <t>1498/1%,773/0%,1345/1%</t>
  </si>
  <si>
    <t>2135/59%,2530/61%,2031/44%</t>
  </si>
  <si>
    <t>1012/0%,1113/1%,1387/1%</t>
  </si>
  <si>
    <t>1570/42%,2311/49%,2896/47%</t>
  </si>
  <si>
    <t>773/0%,1150/1%,1319/1%</t>
  </si>
  <si>
    <t>2249/63%,2395/65%,2919/74%</t>
  </si>
  <si>
    <t>954/1%,108/1%,718/1%</t>
  </si>
  <si>
    <t>1639/98%,3649/98%,3970/94%</t>
  </si>
  <si>
    <t>1319/0%,692/0%,1288/0%</t>
  </si>
  <si>
    <t>1555/49%,2364/60%,1925/44%</t>
  </si>
  <si>
    <t>939/0%,1007/0%,1316/0%</t>
  </si>
  <si>
    <t>1253/32%,2195/49%,2713/46%</t>
  </si>
  <si>
    <t>719/0%,1003/0%,1218/0%</t>
  </si>
  <si>
    <t>1606/51%,2240/64%,2748/73%</t>
  </si>
  <si>
    <t>833/0%,97/0%,668/0%</t>
  </si>
  <si>
    <t>1012/96%,3369/98%,3689/94%</t>
  </si>
  <si>
    <t>529/1%,548/0%,963/1%</t>
  </si>
  <si>
    <t>732/4%,933/18%,990/13%</t>
  </si>
  <si>
    <t>1098/0%,710/0%,966/1%</t>
  </si>
  <si>
    <t>431/11%,574/14%,455/11%</t>
  </si>
  <si>
    <t>619/0%,596/0%,663/0%</t>
  </si>
  <si>
    <t>481/6%,621/6%,334/16%</t>
  </si>
  <si>
    <t>576/0%,604/0%,428/1%</t>
  </si>
  <si>
    <t>97/12%,264/43%,644/42%</t>
  </si>
  <si>
    <t>764/0%,446/0%,993/0%</t>
  </si>
  <si>
    <t>772/31%,1039/34%,966/20%</t>
  </si>
  <si>
    <t>529/0%,625/0%,874/0%</t>
  </si>
  <si>
    <t>628/16%,1150/24%,1393/25%</t>
  </si>
  <si>
    <t>415/0%,569/0%,836/0%</t>
  </si>
  <si>
    <t>818/36%,1102/40%,1233/51%</t>
  </si>
  <si>
    <t>433/0%,79/0%,467/0%</t>
  </si>
  <si>
    <t>357/92%,1340/94%,1363/89%</t>
  </si>
  <si>
    <t>746/0%,424/1%,968/0%</t>
  </si>
  <si>
    <t>703/28%,974/32%,916/19%</t>
  </si>
  <si>
    <t>486/1%,612/0%,847/0%</t>
  </si>
  <si>
    <t>601/13%,1089/23%,1334/25%</t>
  </si>
  <si>
    <t>394/0%,527/0%,806/0%</t>
  </si>
  <si>
    <t>753/32%,1047/39%,1165/49%</t>
  </si>
  <si>
    <t>420/0%,77/0%,452/0%</t>
  </si>
  <si>
    <t>317/92%,1256/93%,1256/88%</t>
  </si>
  <si>
    <t>511/1%,510/0%,821/0%</t>
  </si>
  <si>
    <t>688/2%,820/18%,871/14%</t>
  </si>
  <si>
    <t>1136/0%,736/0%,844/0%</t>
  </si>
  <si>
    <t>402/10%,498/16%,387/10%</t>
  </si>
  <si>
    <t>592/1%,625/0%,577/0%</t>
  </si>
  <si>
    <t>442/5%,537/6%,292/18%</t>
  </si>
  <si>
    <t>548/0%,548/0%,375/1%</t>
  </si>
  <si>
    <t>86/10%,234/45%,577/43%</t>
  </si>
  <si>
    <t>751/0%,425/0%,863/0%</t>
  </si>
  <si>
    <t>697/28%,897/36%,816/21%</t>
  </si>
  <si>
    <t>472/0%,608/0%,746/0%</t>
  </si>
  <si>
    <t>605/13%,980/25%,1217/27%</t>
  </si>
  <si>
    <t>395/0%,514/0%,705/0%</t>
  </si>
  <si>
    <t>738/32%,959/42%,1077/53%</t>
  </si>
  <si>
    <t>420/0%,74/0%,406/0%</t>
  </si>
  <si>
    <t>318/92%,1230/95%,1225/90%</t>
  </si>
  <si>
    <t>520/1%,517/0%,784/0%</t>
  </si>
  <si>
    <t>692/2%,789/18%,834/15%</t>
  </si>
  <si>
    <t>1155/0%,748/0%,801/0%</t>
  </si>
  <si>
    <t>407/10%,479/16%,371/11%</t>
  </si>
  <si>
    <t>600/0%,633/0%,551/0%</t>
  </si>
  <si>
    <t>447/4%,508/6%,279/19%</t>
  </si>
  <si>
    <t>555/0%,551/0%,360/1%</t>
  </si>
  <si>
    <t>87/10%,225/47%,558/45%</t>
  </si>
  <si>
    <t>757/0%,429/0%,822/0%</t>
  </si>
  <si>
    <t>697/28%,867/36%,785/21%</t>
  </si>
  <si>
    <t>473/0%,605/0%,712/0%</t>
  </si>
  <si>
    <t>610/13%,947/25%,1174/28%</t>
  </si>
  <si>
    <t>393/0%,516/0%,667/0%</t>
  </si>
  <si>
    <t>743/31%,929/43%,1046/54%</t>
  </si>
  <si>
    <t>421/0%,74/0%,384/0%</t>
  </si>
  <si>
    <t>318/91%,1221/95%,1210/91%</t>
  </si>
  <si>
    <t>540/1%,536/0%,777/0%</t>
  </si>
  <si>
    <t>741/3%,786/18%,829/14%</t>
  </si>
  <si>
    <t>1260/0%,815/0%,799/0%</t>
  </si>
  <si>
    <t>434/9%,479/16%,375/11%</t>
  </si>
  <si>
    <t>629/0%,678/0%,551/0%</t>
  </si>
  <si>
    <t>481/4%,510/6%,279/19%</t>
  </si>
  <si>
    <t>577/0%,573/0%,360/1%</t>
  </si>
  <si>
    <t>88/10%,225/47%,554/45%</t>
  </si>
  <si>
    <t>809/0%,454/1%,813/0%</t>
  </si>
  <si>
    <t>729/27%,862/37%,780/22%</t>
  </si>
  <si>
    <t>490/1%,640/0%,706/0%</t>
  </si>
  <si>
    <t>653/12%,944/26%,1170/28%</t>
  </si>
  <si>
    <t>430/0%,542/0%,659/0%</t>
  </si>
  <si>
    <t>780/30%,927/43%,1047/54%</t>
  </si>
  <si>
    <t>450/0%,77/0%,380/0%</t>
  </si>
  <si>
    <t>322/89%,1221/95%,1211/90%</t>
  </si>
  <si>
    <t>TraesCS4A02G126700.1</t>
  </si>
  <si>
    <t>Calmodulin-1</t>
  </si>
  <si>
    <t>126/0%,32/3%,88/0%</t>
  </si>
  <si>
    <t>157/15%,138/20%,88/14%</t>
  </si>
  <si>
    <t>31/0%,53/0%,68/0%</t>
  </si>
  <si>
    <t>69/26%,136/16%,138/11%</t>
  </si>
  <si>
    <t>71/0%,88/0%,56/0%</t>
  </si>
  <si>
    <t>109/14%,137/15%,113/19%</t>
  </si>
  <si>
    <t>88/0%,8/0%,45/0%</t>
  </si>
  <si>
    <t>32/69%,96/79%,123/71%</t>
  </si>
  <si>
    <t>126/0%,32/0%,88/0%</t>
  </si>
  <si>
    <t>155/15%,139/19%,89/13%</t>
  </si>
  <si>
    <t>32/0%,52/0%,68/0%</t>
  </si>
  <si>
    <t>69/26%,138/17%,140/11%</t>
  </si>
  <si>
    <t>72/0%,89/0%,56/0%</t>
  </si>
  <si>
    <t>112/13%,136/15%,112/21%</t>
  </si>
  <si>
    <t>31/65%,94/79%,122/70%</t>
  </si>
  <si>
    <t>123/0%,32/0%,89/0%</t>
  </si>
  <si>
    <t>151/15%,139/19%,89/12%</t>
  </si>
  <si>
    <t>31/0%,51/0%,69/0%</t>
  </si>
  <si>
    <t>68/26%,138/17%,141/11%</t>
  </si>
  <si>
    <t>69/0%,88/0%,56/0%</t>
  </si>
  <si>
    <t>112/13%,137/15%,112/20%</t>
  </si>
  <si>
    <t>88/0%,9/0%,45/0%</t>
  </si>
  <si>
    <t>31/61%,94/79%,122/70%</t>
  </si>
  <si>
    <t>150/15%,139/21%,89/13%</t>
  </si>
  <si>
    <t>112/13%,137/15%,110/20%</t>
  </si>
  <si>
    <t>89/1%,9/0%,45/0%</t>
  </si>
  <si>
    <t>31/65%,93/80%,121/71%</t>
  </si>
  <si>
    <t>124/1%,32/0%,90/1%</t>
  </si>
  <si>
    <t>152/16%,138/20%,90/13%</t>
  </si>
  <si>
    <t>31/0%,52/2%,69/0%</t>
  </si>
  <si>
    <t>69/28%,140/16%,144/13%</t>
  </si>
  <si>
    <t>70/1%,89/1%,56/0%</t>
  </si>
  <si>
    <t>115/17%,138/15%,110/20%</t>
  </si>
  <si>
    <t>90/1%,9/0%,46/2%</t>
  </si>
  <si>
    <t>32/66%,94/80%,125/72%</t>
  </si>
  <si>
    <t>130/0%,33/0%,91/0%</t>
  </si>
  <si>
    <t>176/23%,161/32%,101/25%</t>
  </si>
  <si>
    <t>33/0%,50/0%,70/0%</t>
  </si>
  <si>
    <t>94/43%,180/32%,177/26%</t>
  </si>
  <si>
    <t>70/0%,97/0%,56/0%</t>
  </si>
  <si>
    <t>130/25%,165/27%,149/36%</t>
  </si>
  <si>
    <t>88/0%,12/0%,50/0%</t>
  </si>
  <si>
    <t>46/72%,162/83%,240/85%</t>
  </si>
  <si>
    <t>132/0%,30/0%,87/0%</t>
  </si>
  <si>
    <t>173/23%,166/30%,107/21%</t>
  </si>
  <si>
    <t>34/0%,53/0%,71/0%</t>
  </si>
  <si>
    <t>94/39%,177/31%,183/25%</t>
  </si>
  <si>
    <t>66/0%,93/0%,57/0%</t>
  </si>
  <si>
    <t>133/23%,170/26%,151/34%</t>
  </si>
  <si>
    <t>82/0%,12/0%,51/0%</t>
  </si>
  <si>
    <t>44/73%,157/83%,239/85%</t>
  </si>
  <si>
    <t>132/0%,30/0%,84/0%</t>
  </si>
  <si>
    <t>179/22%,175/28%,107/21%</t>
  </si>
  <si>
    <t>34/0%,59/0%,71/0%</t>
  </si>
  <si>
    <t>99/37%,178/30%,188/24%</t>
  </si>
  <si>
    <t>65/0%,95/0%,57/0%</t>
  </si>
  <si>
    <t>139/22%,176/25%,160/33%</t>
  </si>
  <si>
    <t>82/0%,12/0%,52/0%</t>
  </si>
  <si>
    <t>46/70%,168/78%,258/79%</t>
  </si>
  <si>
    <t>134/1%,30/0%,84/0%</t>
  </si>
  <si>
    <t>179/23%,178/30%,109/23%</t>
  </si>
  <si>
    <t>35/0%,60/0%,72/0%</t>
  </si>
  <si>
    <t>99/38%,181/30%,192/25%</t>
  </si>
  <si>
    <t>67/0%,95/0%,58/0%</t>
  </si>
  <si>
    <t>141/24%,177/25%,160/35%</t>
  </si>
  <si>
    <t>46/72%,169/81%,258/81%</t>
  </si>
  <si>
    <t>131/0%,31/0%,86/0%</t>
  </si>
  <si>
    <t>183/28%,178/34%,110/29%</t>
  </si>
  <si>
    <t>33/0%,60/0%,74/0%</t>
  </si>
  <si>
    <t>105/43%,198/37%,205/30%</t>
  </si>
  <si>
    <t>64/0%,92/0%,57/0%</t>
  </si>
  <si>
    <t>152/28%,186/31%,175/39%</t>
  </si>
  <si>
    <t>81/0%,12/0%,54/0%</t>
  </si>
  <si>
    <t>53/75%,190/84%,302/86%</t>
  </si>
  <si>
    <t>102/0%,19/0%,68/3%</t>
  </si>
  <si>
    <t>152/28%,148/40%,98/34%</t>
  </si>
  <si>
    <t>20/0%,59/0%,68/0%</t>
  </si>
  <si>
    <t>82/44%,183/40%,183/32%</t>
  </si>
  <si>
    <t>36/0%,82/0%,57/0%</t>
  </si>
  <si>
    <t>134/31%,161/35%,167/42%</t>
  </si>
  <si>
    <t>59/0%,15/0%,54/0%</t>
  </si>
  <si>
    <t>49/71%,156/85%,281/87%</t>
  </si>
  <si>
    <t>93/0%,27/0%,96/0%</t>
  </si>
  <si>
    <t>176/29%,186/33%,90/38%</t>
  </si>
  <si>
    <t>20/0%,64/0%,61/0%</t>
  </si>
  <si>
    <t>83/51%,204/38%,236/25%</t>
  </si>
  <si>
    <t>48/0%,77/0%,48/0%</t>
  </si>
  <si>
    <t>156/35%,169/37%,154/49%</t>
  </si>
  <si>
    <t>85/0%,12/0%,50/0%</t>
  </si>
  <si>
    <t>58/72%,158/82%,297/82%</t>
  </si>
  <si>
    <t>93/0%,27/4%,99/0%</t>
  </si>
  <si>
    <t>179/29%,190/33%,94/36%</t>
  </si>
  <si>
    <t>21/0%,66/0%,64/0%</t>
  </si>
  <si>
    <t>84/51%,207/38%,237/25%</t>
  </si>
  <si>
    <t>50/0%,81/0%,49/0%</t>
  </si>
  <si>
    <t>163/33%,168/38%,157/48%</t>
  </si>
  <si>
    <t>88/0%,11/0%,49/0%</t>
  </si>
  <si>
    <t>59/71%,159/81%,295/83%</t>
  </si>
  <si>
    <t>99/0%,32/0%,103/0%</t>
  </si>
  <si>
    <t>190/28%,202/32%,100/36%</t>
  </si>
  <si>
    <t>24/0%,69/0%,64/0%</t>
  </si>
  <si>
    <t>86/53%,226/35%,254/26%</t>
  </si>
  <si>
    <t>58/0%,94/0%,60/0%</t>
  </si>
  <si>
    <t>174/31%,172/38%,170/45%</t>
  </si>
  <si>
    <t>89/0%,13/0%,47/0%</t>
  </si>
  <si>
    <t>63/70%,166/81%,300/86%</t>
  </si>
  <si>
    <t>104/0%,34/0%,118/0%</t>
  </si>
  <si>
    <t>199/27%,225/28%,108/33%</t>
  </si>
  <si>
    <t>27/0%,70/0%,68/0%</t>
  </si>
  <si>
    <t>89/52%,242/33%,277/24%</t>
  </si>
  <si>
    <t>63/0%,97/0%,73/1%</t>
  </si>
  <si>
    <t>179/30%,193/33%,187/41%</t>
  </si>
  <si>
    <t>92/0%,13/0%,52/0%</t>
  </si>
  <si>
    <t>65/68%,171/78%,310/84%</t>
  </si>
  <si>
    <t>108/0%,38/0%,140/0%</t>
  </si>
  <si>
    <t>206/26%,225/24%,130/27%</t>
  </si>
  <si>
    <t>32/0%,73/0%,90/0%</t>
  </si>
  <si>
    <t>95/47%,291/27%,312/21%</t>
  </si>
  <si>
    <t>70/0%,104/0%,96/0%</t>
  </si>
  <si>
    <t>191/28%,235/27%,213/36%</t>
  </si>
  <si>
    <t>99/0%,13/0%,61/0%</t>
  </si>
  <si>
    <t>66/67%,177/75%,319/79%</t>
  </si>
  <si>
    <t>TraesCS4A02G190500.1</t>
  </si>
  <si>
    <t>284/0%,62/0%,175/0%</t>
  </si>
  <si>
    <t>340/24%,217/30%,144/20%</t>
  </si>
  <si>
    <t>53/0%,210/0%,184/0%</t>
  </si>
  <si>
    <t>73/19%,307/17%,458/16%</t>
  </si>
  <si>
    <t>74/0%,150/0%,51/0%</t>
  </si>
  <si>
    <t>237/35%,196/38%,163/53%</t>
  </si>
  <si>
    <t>155/0%,22/0%,143/0%</t>
  </si>
  <si>
    <t>61/56%,182/80%,291/76%</t>
  </si>
  <si>
    <t>273/0%,61/0%,171/0%</t>
  </si>
  <si>
    <t>333/24%,214/30%,141/20%</t>
  </si>
  <si>
    <t>53/0%,205/0%,179/1%</t>
  </si>
  <si>
    <t>72/19%,306/17%,453/16%</t>
  </si>
  <si>
    <t>74/0%,149/0%,51/0%</t>
  </si>
  <si>
    <t>234/35%,196/38%,163/53%</t>
  </si>
  <si>
    <t>149/0%,23/0%,141/0%</t>
  </si>
  <si>
    <t>61/56%,182/80%,290/76%</t>
  </si>
  <si>
    <t>249/0%,50/0%,150/0%</t>
  </si>
  <si>
    <t>321/25%,190/33%,128/22%</t>
  </si>
  <si>
    <t>45/0%,186/0%,155/1%</t>
  </si>
  <si>
    <t>67/19%,278/18%,407/16%</t>
  </si>
  <si>
    <t>73/0%,132/0%,47/0%</t>
  </si>
  <si>
    <t>214/38%,186/39%,150/45%</t>
  </si>
  <si>
    <t>130/0%,20/0%,121/0%</t>
  </si>
  <si>
    <t>62/60%,175/79%,273/79%</t>
  </si>
  <si>
    <t>TraesCS4B02G128700.1</t>
  </si>
  <si>
    <t>225/3%,277/0%,359/0%</t>
  </si>
  <si>
    <t>385/16%,606/37%,556/45%</t>
  </si>
  <si>
    <t>528/0%,277/0%,338/0%</t>
  </si>
  <si>
    <t>294/25%,350/36%,338/26%</t>
  </si>
  <si>
    <t>177/0%,171/2%,179/0%</t>
  </si>
  <si>
    <t>359/17%,431/13%,326/23%</t>
  </si>
  <si>
    <t>94/0%,108/0%,186/0%</t>
  </si>
  <si>
    <t>111/55%,286/63%,599/70%</t>
  </si>
  <si>
    <t>TraesCS4B02G178200.1</t>
  </si>
  <si>
    <t>282/0%,77/0%,222/0%</t>
  </si>
  <si>
    <t>487/24%,426/15%,240/23%</t>
  </si>
  <si>
    <t>46/0%,129/0%,123/0%</t>
  </si>
  <si>
    <t>231/37%,357/17%,467/12%</t>
  </si>
  <si>
    <t>184/0%,254/0%,122/0%</t>
  </si>
  <si>
    <t>341/28%,340/19%,378/19%</t>
  </si>
  <si>
    <t>179/0%,15/0%,111/0%</t>
  </si>
  <si>
    <t>189/89%,327/80%,348/72%</t>
  </si>
  <si>
    <t>266/0%,84/0%,210/0%</t>
  </si>
  <si>
    <t>490/28%,402/19%,229/28%</t>
  </si>
  <si>
    <t>45/0%,144/0%,112/0%</t>
  </si>
  <si>
    <t>229/41%,337/20%,440/15%</t>
  </si>
  <si>
    <t>176/0%,259/0%,107/0%</t>
  </si>
  <si>
    <t>349/30%,327/22%,366/23%</t>
  </si>
  <si>
    <t>181/1%,14/7%,93/0%</t>
  </si>
  <si>
    <t>222/90%,368/84%,395/78%</t>
  </si>
  <si>
    <t>257/0%,78/1%,217/0%</t>
  </si>
  <si>
    <t>476/28%,396/19%,229/28%</t>
  </si>
  <si>
    <t>42/0%,138/0%,110/0%</t>
  </si>
  <si>
    <t>226/42%,329/20%,441/15%</t>
  </si>
  <si>
    <t>173/0%,245/0%,104/0%</t>
  </si>
  <si>
    <t>343/31%,330/22%,356/24%</t>
  </si>
  <si>
    <t>178/0%,11/0%,95/0%</t>
  </si>
  <si>
    <t>222/90%,375/83%,395/78%</t>
  </si>
  <si>
    <t>245/1%,76/0%,212/1%</t>
  </si>
  <si>
    <t>458/30%,383/20%,222/29%</t>
  </si>
  <si>
    <t>39/0%,133/2%,105/1%</t>
  </si>
  <si>
    <t>220/43%,321/21%,425/15%</t>
  </si>
  <si>
    <t>165/1%,234/1%,102/0%</t>
  </si>
  <si>
    <t>337/32%,328/22%,346/25%</t>
  </si>
  <si>
    <t>164/1%,10/0%,89/0%</t>
  </si>
  <si>
    <t>222/90%,374/83%,394/77%</t>
  </si>
  <si>
    <t>244/1%,76/0%,207/0%</t>
  </si>
  <si>
    <t>451/30%,382/20%,220/29%</t>
  </si>
  <si>
    <t>39/0%,133/1%,104/0%</t>
  </si>
  <si>
    <t>220/44%,321/21%,423/16%</t>
  </si>
  <si>
    <t>165/1%,232/0%,102/0%</t>
  </si>
  <si>
    <t>337/31%,327/23%,340/25%</t>
  </si>
  <si>
    <t>165/1%,10/0%,89/0%</t>
  </si>
  <si>
    <t>222/90%,374/82%,393/78%</t>
  </si>
  <si>
    <t>203/0%,62/0%,177/1%</t>
  </si>
  <si>
    <t>382/35%,321/24%,193/33%</t>
  </si>
  <si>
    <t>40/0%,108/0%,91/0%</t>
  </si>
  <si>
    <t>200/48%,266/25%,352/18%</t>
  </si>
  <si>
    <t>137/1%,176/0%,86/0%</t>
  </si>
  <si>
    <t>293/35%,285/26%,289/29%</t>
  </si>
  <si>
    <t>136/1%,6/0%,61/0%</t>
  </si>
  <si>
    <t>217/92%,374/84%,387/80%</t>
  </si>
  <si>
    <t>194/0%,62/0%,183/0%</t>
  </si>
  <si>
    <t>344/29%,304/22%,195/28%</t>
  </si>
  <si>
    <t>45/0%,106/0%,97/0%</t>
  </si>
  <si>
    <t>183/40%,268/22%,368/17%</t>
  </si>
  <si>
    <t>133/0%,174/0%,96/1%</t>
  </si>
  <si>
    <t>266/29%,302/25%,288/29%</t>
  </si>
  <si>
    <t>130/0%,5/0%,65/0%</t>
  </si>
  <si>
    <t>167/90%,319/81%,322/76%</t>
  </si>
  <si>
    <t>199/0%,63/0%,186/0%</t>
  </si>
  <si>
    <t>345/28%,312/22%,198/27%</t>
  </si>
  <si>
    <t>46/1%,107/0%,100/0%</t>
  </si>
  <si>
    <t>187/39%,272/22%,374/17%</t>
  </si>
  <si>
    <t>135/0%,174/0%,98/0%</t>
  </si>
  <si>
    <t>266/29%,308/24%,297/27%</t>
  </si>
  <si>
    <t>133/0%,5/0%,69/0%</t>
  </si>
  <si>
    <t>162/90%,320/81%,321/76%</t>
  </si>
  <si>
    <t>197/0%,63/0%,188/0%</t>
  </si>
  <si>
    <t>349/28%,318/22%,199/27%</t>
  </si>
  <si>
    <t>45/0%,107/0%,100/0%</t>
  </si>
  <si>
    <t>184/40%,274/22%,374/17%</t>
  </si>
  <si>
    <t>137/0%,174/0%,99/0%</t>
  </si>
  <si>
    <t>265/28%,311/24%,297/27%</t>
  </si>
  <si>
    <t>136/0%,5/0%,70/0%</t>
  </si>
  <si>
    <t>162/90%,322/80%,324/75%</t>
  </si>
  <si>
    <t>193/0%,63/0%,191/0%</t>
  </si>
  <si>
    <t>335/29%,320/20%,197/27%</t>
  </si>
  <si>
    <t>45/0%,110/0%,97/0%</t>
  </si>
  <si>
    <t>181/38%,269/22%,377/16%</t>
  </si>
  <si>
    <t>136/0%,177/0%,103/0%</t>
  </si>
  <si>
    <t>257/28%,313/23%,299/26%</t>
  </si>
  <si>
    <t>139/0%,7/0%,69/0%</t>
  </si>
  <si>
    <t>159/88%,315/79%,319/76%</t>
  </si>
  <si>
    <t>TraesCS4D02G140800.1</t>
  </si>
  <si>
    <t>928/0%,413/1%,884/0%</t>
  </si>
  <si>
    <t>693/20%,828/21%,576/17%</t>
  </si>
  <si>
    <t>614/0%,570/1%,880/0%</t>
  </si>
  <si>
    <t>449/14%,672/17%,1008/15%</t>
  </si>
  <si>
    <t>510/0%,796/0%,708/0%</t>
  </si>
  <si>
    <t>828/30%,801/34%,972/33%</t>
  </si>
  <si>
    <t>521/0%,51/0%,448/0%</t>
  </si>
  <si>
    <t>289/94%,822/96%,1102/91%</t>
  </si>
  <si>
    <t>921/0%,405/0%,875/0%</t>
  </si>
  <si>
    <t>695/20%,826/21%,574/17%</t>
  </si>
  <si>
    <t>624/0%,567/0%,870/0%</t>
  </si>
  <si>
    <t>449/14%,671/17%,1000/15%</t>
  </si>
  <si>
    <t>507/0%,795/0%,709/0%</t>
  </si>
  <si>
    <t>820/31%,801/34%,965/34%</t>
  </si>
  <si>
    <t>511/0%,50/0%,442/0%</t>
  </si>
  <si>
    <t>294/94%,831/96%,1111/91%</t>
  </si>
  <si>
    <t>859/0%,392/0%,771/0%</t>
  </si>
  <si>
    <t>651/19%,794/21%,557/17%</t>
  </si>
  <si>
    <t>600/0%,532/0%,824/0%</t>
  </si>
  <si>
    <t>431/13%,634/18%,931/16%</t>
  </si>
  <si>
    <t>498/0%,774/0%,671/0%</t>
  </si>
  <si>
    <t>755/28%,770/37%,937/35%</t>
  </si>
  <si>
    <t>502/0%,50/0%,434/0%</t>
  </si>
  <si>
    <t>245/94%,806/95%,1088/91%</t>
  </si>
  <si>
    <t>849/0%,388/0%,758/0%</t>
  </si>
  <si>
    <t>613/15%,776/22%,546/17%</t>
  </si>
  <si>
    <t>606/0%,523/0%,802/0%</t>
  </si>
  <si>
    <t>408/9%,624/17%,904/17%</t>
  </si>
  <si>
    <t>491/0%,770/0%,659/0%</t>
  </si>
  <si>
    <t>702/23%,751/38%,920/35%</t>
  </si>
  <si>
    <t>493/0%,49/0%,426/0%</t>
  </si>
  <si>
    <t>205/93%,784/95%,1067/91%</t>
  </si>
  <si>
    <t>857/0%,382/0%,767/0%</t>
  </si>
  <si>
    <t>620/15%,786/21%,549/17%</t>
  </si>
  <si>
    <t>600/0%,515/0%,806/0%</t>
  </si>
  <si>
    <t>399/9%,622/17%,920/16%</t>
  </si>
  <si>
    <t>489/0%,760/0%,681/0%</t>
  </si>
  <si>
    <t>697/23%,760/37%,924/34%</t>
  </si>
  <si>
    <t>502/0%,52/0%,432/0%</t>
  </si>
  <si>
    <t>205/93%,781/94%,1053/91%</t>
  </si>
  <si>
    <t>TraesCS4D02G207500.1</t>
  </si>
  <si>
    <t>302/0%,79/0%,257/0%</t>
  </si>
  <si>
    <t>950/12%,819/13%,276/13%</t>
  </si>
  <si>
    <t>50/0%,188/0%,346/0%</t>
  </si>
  <si>
    <t>182/18%,546/10%,811/8%</t>
  </si>
  <si>
    <t>162/0%,209/0%,96/0%</t>
  </si>
  <si>
    <t>635/20%,497/19%,700/18%</t>
  </si>
  <si>
    <t>266/0%,31/0%,204/0%</t>
  </si>
  <si>
    <t>183/70%,534/61%,896/55%</t>
  </si>
  <si>
    <t>394/0%,135/0%,372/0%</t>
  </si>
  <si>
    <t>1209/13%,1188/14%,493/16%</t>
  </si>
  <si>
    <t>127/0%,252/0%,548/0%</t>
  </si>
  <si>
    <t>299/18%,735/12%,1078/10%</t>
  </si>
  <si>
    <t>255/0%,312/0%,219/0%</t>
  </si>
  <si>
    <t>863/20%,747/28%,1134/20%</t>
  </si>
  <si>
    <t>372/0%,42/0%,286/0%</t>
  </si>
  <si>
    <t>317/67%,1169/65%,1335/54%</t>
  </si>
  <si>
    <t>383/0%,136/0%,370/0%</t>
  </si>
  <si>
    <t>1177/13%,1184/14%,494/15%</t>
  </si>
  <si>
    <t>126/0%,252/0%,554/0%</t>
  </si>
  <si>
    <t>292/19%,729/12%,1075/11%</t>
  </si>
  <si>
    <t>248/0%,308/0%,218/0%</t>
  </si>
  <si>
    <t>845/20%,744/29%,1131/20%</t>
  </si>
  <si>
    <t>361/0%,40/0%,286/0%</t>
  </si>
  <si>
    <t>314/67%,1169/65%,1333/54%</t>
  </si>
  <si>
    <t>384/0%,129/0%,377/0%</t>
  </si>
  <si>
    <t>1148/14%,1168/14%,482/16%</t>
  </si>
  <si>
    <t>127/0%,247/0%,552/0%</t>
  </si>
  <si>
    <t>274/20%,713/12%,1046/11%</t>
  </si>
  <si>
    <t>242/0%,295/0%,218/0%</t>
  </si>
  <si>
    <t>817/21%,728/30%,1107/21%</t>
  </si>
  <si>
    <t>356/0%,37/0%,284/0%</t>
  </si>
  <si>
    <t>289/74%,1028/74%,1237/60%</t>
  </si>
  <si>
    <t>292/0%,96/3%,352/0%</t>
  </si>
  <si>
    <t>909/18%,1110/15%,454/18%</t>
  </si>
  <si>
    <t>87/2%,192/0%,546/0%</t>
  </si>
  <si>
    <t>210/27%,671/15%,989/12%</t>
  </si>
  <si>
    <t>191/0%,225/0%,206/0%</t>
  </si>
  <si>
    <t>677/26%,679/32%,1067/22%</t>
  </si>
  <si>
    <t>251/0%,31/0%,282/0%</t>
  </si>
  <si>
    <t>265/77%,986/76%,1180/63%</t>
  </si>
  <si>
    <t>290/0%,93/0%,334/0%</t>
  </si>
  <si>
    <t>882/18%,1035/15%,424/16%</t>
  </si>
  <si>
    <t>83/0%,179/0%,513/0%</t>
  </si>
  <si>
    <t>207/28%,635/13%,933/11%</t>
  </si>
  <si>
    <t>192/0%,220/0%,199/0%</t>
  </si>
  <si>
    <t>662/27%,641/32%,1013/21%</t>
  </si>
  <si>
    <t>246/0%,30/0%,271/0%</t>
  </si>
  <si>
    <t>265/77%,909/76%,1108/63%</t>
  </si>
  <si>
    <t>TraesCS4D02G319400.1</t>
  </si>
  <si>
    <t>Glyceraldehyde-3-phosphate dehydrogenase GAPB, chloroplastic</t>
  </si>
  <si>
    <t>582/0%,135/0%,420/0%</t>
  </si>
  <si>
    <t>295/23%,183/10%,125/4%</t>
  </si>
  <si>
    <t>124/0%,512/0%,495/0%</t>
  </si>
  <si>
    <t>107/15%,314/2%,498/4%</t>
  </si>
  <si>
    <t>228/0%,325/0%,178/0%</t>
  </si>
  <si>
    <t>338/27%,243/5%,196/9%</t>
  </si>
  <si>
    <t>421/0%,73/0%,526/0%</t>
  </si>
  <si>
    <t>64/88%,67/51%,78/62%</t>
  </si>
  <si>
    <t>TraesCS5A02G073800.1</t>
  </si>
  <si>
    <t>217/0%,77/0%,193/0%</t>
  </si>
  <si>
    <t>937/59%,1290/59%,810/65%</t>
  </si>
  <si>
    <t>103/0%,149/0%,125/0%</t>
  </si>
  <si>
    <t>655/62%,1205/65%,1372/56%</t>
  </si>
  <si>
    <t>123/0%,221/0%,218/0%</t>
  </si>
  <si>
    <t>861/68%,1093/68%,1244/68%</t>
  </si>
  <si>
    <t>58/0%,5/0%,64/0%</t>
  </si>
  <si>
    <t>723/97%,2082/94%,2482/92%</t>
  </si>
  <si>
    <t>143/10%,167/0%,303/0%</t>
  </si>
  <si>
    <t>368/23%,1088/54%,1037/47%</t>
  </si>
  <si>
    <t>289/0%,132/1%,304/1%</t>
  </si>
  <si>
    <t>690/62%,941/61%,516/51%</t>
  </si>
  <si>
    <t>225/0%,179/0%,215/0%</t>
  </si>
  <si>
    <t>442/49%,619/43%,474/56%</t>
  </si>
  <si>
    <t>71/0%,129/0%,136/12%</t>
  </si>
  <si>
    <t>205/78%,878/83%,1325/79%</t>
  </si>
  <si>
    <t>238/0%,84/0%,250/0%</t>
  </si>
  <si>
    <t>991/60%,1482/58%,935/63%</t>
  </si>
  <si>
    <t>113/0%,152/0%,171/0%</t>
  </si>
  <si>
    <t>682/61%,1381/63%,1578/54%</t>
  </si>
  <si>
    <t>128/0%,226/0%,279/0%</t>
  </si>
  <si>
    <t>918/69%,1240/67%,1433/67%</t>
  </si>
  <si>
    <t>66/0%,4/0%,80/0%</t>
  </si>
  <si>
    <t>779/97%,2372/93%,2816/91%</t>
  </si>
  <si>
    <t>TraesCS5B02G349100.1</t>
  </si>
  <si>
    <t>Histone H4 variant TH011</t>
  </si>
  <si>
    <t>646/0%,147/0%,326/0%</t>
  </si>
  <si>
    <t>540/17%,474/22%,296/28%</t>
  </si>
  <si>
    <t>58/0%,349/0%,309/0%</t>
  </si>
  <si>
    <t>233/24%,453/25%,606/15%</t>
  </si>
  <si>
    <t>229/0%,325/0%,137/0%</t>
  </si>
  <si>
    <t>396/26%,471/38%,324/46%</t>
  </si>
  <si>
    <t>291/0%,44/0%,273/0%</t>
  </si>
  <si>
    <t>101/74%,377/82%,471/77%</t>
  </si>
  <si>
    <t>673/0%,149/0%,325/0%</t>
  </si>
  <si>
    <t>563/17%,475/24%,295/30%</t>
  </si>
  <si>
    <t>54/0%,367/0%,314/0%</t>
  </si>
  <si>
    <t>229/25%,474/25%,635/15%</t>
  </si>
  <si>
    <t>230/0%,330/0%,125/0%</t>
  </si>
  <si>
    <t>407/26%,484/40%,337/49%</t>
  </si>
  <si>
    <t>302/0%,45/0%,282/0%</t>
  </si>
  <si>
    <t>101/74%,398/82%,494/79%</t>
  </si>
  <si>
    <t>736/0%,141/0%,316/0%</t>
  </si>
  <si>
    <t>592/17%,475/27%,296/34%</t>
  </si>
  <si>
    <t>46/0%,376/0%,325/0%</t>
  </si>
  <si>
    <t>227/26%,485/27%,654/18%</t>
  </si>
  <si>
    <t>234/0%,325/0%,110/0%</t>
  </si>
  <si>
    <t>430/26%,486/43%,360/52%</t>
  </si>
  <si>
    <t>320/0%,49/0%,279/0%</t>
  </si>
  <si>
    <t>114/75%,440/85%,545/80%</t>
  </si>
  <si>
    <t>696/0%,121/0%,301/1%</t>
  </si>
  <si>
    <t>562/18%,442/31%,287/38%</t>
  </si>
  <si>
    <t>10/0%,358/0%,313/0%</t>
  </si>
  <si>
    <t>191/33%,486/30%,657/19%</t>
  </si>
  <si>
    <t>202/0%,303/0%,85/1%</t>
  </si>
  <si>
    <t>400/29%,486/47%,341/57%</t>
  </si>
  <si>
    <t>297/0%,51/2%,270/0%</t>
  </si>
  <si>
    <t>114/75%,459/86%,571/82%</t>
  </si>
  <si>
    <t>690/0%,117/0%,308/0%</t>
  </si>
  <si>
    <t>558/19%,440/31%,287/39%</t>
  </si>
  <si>
    <t>8/0%,359/0%,319/0%</t>
  </si>
  <si>
    <t>188/32%,489/30%,667/19%</t>
  </si>
  <si>
    <t>197/0%,293/0%,84/0%</t>
  </si>
  <si>
    <t>396/29%,486/47%,343/57%</t>
  </si>
  <si>
    <t>296/0%,50/0%,273/0%</t>
  </si>
  <si>
    <t>112/77%,459/86%,569/82%</t>
  </si>
  <si>
    <t>656/0%,106/0%,313/0%</t>
  </si>
  <si>
    <t>528/20%,442/30%,283/38%</t>
  </si>
  <si>
    <t>6/0%,331/0%,326/0%</t>
  </si>
  <si>
    <t>162/36%,497/29%,671/18%</t>
  </si>
  <si>
    <t>171/0%,256/0%,82/0%</t>
  </si>
  <si>
    <t>353/30%,487/45%,343/54%</t>
  </si>
  <si>
    <t>264/0%,47/0%,276/0%</t>
  </si>
  <si>
    <t>106/79%,451/86%,559/81%</t>
  </si>
  <si>
    <t>643/0%,103/0%,316/0%</t>
  </si>
  <si>
    <t>500/17%,436/27%,273/34%</t>
  </si>
  <si>
    <t>4/0%,326/0%,336/0%</t>
  </si>
  <si>
    <t>137/30%,476/26%,681/16%</t>
  </si>
  <si>
    <t>162/0%,242/0%,84/0%</t>
  </si>
  <si>
    <t>319/26%,459/41%,316/49%</t>
  </si>
  <si>
    <t>260/0%,43/0%,284/0%</t>
  </si>
  <si>
    <t>90/78%,408/85%,505/79%</t>
  </si>
  <si>
    <t>624/0%,101/0%,306/0%</t>
  </si>
  <si>
    <t>493/17%,423/27%,270/35%</t>
  </si>
  <si>
    <t>4/0%,313/0%,332/0%</t>
  </si>
  <si>
    <t>132/31%,473/26%,679/16%</t>
  </si>
  <si>
    <t>152/0%,229/0%,84/0%</t>
  </si>
  <si>
    <t>313/27%,454/41%,312/50%</t>
  </si>
  <si>
    <t>250/0%,44/0%,279/0%</t>
  </si>
  <si>
    <t>89/79%,406/85%,504/79%</t>
  </si>
  <si>
    <t>626/0%,97/0%,304/0%</t>
  </si>
  <si>
    <t>492/17%,416/28%,267/34%</t>
  </si>
  <si>
    <t>5/0%,308/0%,326/0%</t>
  </si>
  <si>
    <t>132/31%,480/25%,676/16%</t>
  </si>
  <si>
    <t>150/0%,227/0%,84/0%</t>
  </si>
  <si>
    <t>308/27%,450/42%,306/51%</t>
  </si>
  <si>
    <t>243/0%,45/0%,275/0%</t>
  </si>
  <si>
    <t>89/79%,406/85%,503/79%</t>
  </si>
  <si>
    <t>620/0%,92/0%,300/0%</t>
  </si>
  <si>
    <t>488/17%,413/28%,263/35%</t>
  </si>
  <si>
    <t>5/0%,306/0%,321/0%</t>
  </si>
  <si>
    <t>129/32%,475/26%,669/16%</t>
  </si>
  <si>
    <t>148/0%,227/0%,83/0%</t>
  </si>
  <si>
    <t>309/27%,445/42%,303/51%</t>
  </si>
  <si>
    <t>239/0%,45/0%,273/0%</t>
  </si>
  <si>
    <t>89/79%,407/85%,504/79%</t>
  </si>
  <si>
    <t>610/0%,89/0%,290/0%</t>
  </si>
  <si>
    <t>486/17%,399/29%,257/36%</t>
  </si>
  <si>
    <t>5/0%,303/0%,316/0%</t>
  </si>
  <si>
    <t>130/32%,470/26%,661/17%</t>
  </si>
  <si>
    <t>147/0%,224/0%,78/0%</t>
  </si>
  <si>
    <t>308/28%,438/43%,297/53%</t>
  </si>
  <si>
    <t>240/0%,45/0%,266/0%</t>
  </si>
  <si>
    <t>92/79%,410/85%,503/80%</t>
  </si>
  <si>
    <t>470/0%,37/0%,162/1%</t>
  </si>
  <si>
    <t>457/27%,312/39%,181/61%</t>
  </si>
  <si>
    <t>5/0%,211/0%,198/0%</t>
  </si>
  <si>
    <t>149/50%,410/32%,562/22%</t>
  </si>
  <si>
    <t>76/0%,109/0%,33/0%</t>
  </si>
  <si>
    <t>309/46%,406/54%,277/64%</t>
  </si>
  <si>
    <t>163/1%,29/0%,172/0%</t>
  </si>
  <si>
    <t>172/63%,681/61%,731/64%</t>
  </si>
  <si>
    <t>TraesCS6A02G119800.1</t>
  </si>
  <si>
    <t>529/0%,187/1%,387/0%</t>
  </si>
  <si>
    <t>1643/67%,1910/73%,1496/74%</t>
  </si>
  <si>
    <t>215/0%,255/0%,304/1%</t>
  </si>
  <si>
    <t>1210/78%,1799/79%,1937/71%</t>
  </si>
  <si>
    <t>315/0%,482/0%,360/0%</t>
  </si>
  <si>
    <t>1386/84%,1718/84%,1862/83%</t>
  </si>
  <si>
    <t>265/0%,29/0%,220/0%</t>
  </si>
  <si>
    <t>1681/98%,3548/96%,3908/94%</t>
  </si>
  <si>
    <t>566/0%,200/2%,395/4%</t>
  </si>
  <si>
    <t>1676/66%,1954/74%,1522/75%</t>
  </si>
  <si>
    <t>226/0%,267/0%,314/0%</t>
  </si>
  <si>
    <t>1226/77%,1843/79%,1976/72%</t>
  </si>
  <si>
    <t>333/0%,526/0%,374/5%</t>
  </si>
  <si>
    <t>1396/83%,1746/84%,1903/83%</t>
  </si>
  <si>
    <t>277/0%,30/0%,226/6%</t>
  </si>
  <si>
    <t>1693/97%,3636/96%,4003/94%</t>
  </si>
  <si>
    <t>541/2%,188/1%,397/6%</t>
  </si>
  <si>
    <t>1509/64%,2045/74%,1594/75%</t>
  </si>
  <si>
    <t>211/0%,252/1%,320/6%</t>
  </si>
  <si>
    <t>1082/76%,1924/80%,2065/73%</t>
  </si>
  <si>
    <t>315/2%,486/1%,379/6%</t>
  </si>
  <si>
    <t>1225/81%,1812/85%,1998/84%</t>
  </si>
  <si>
    <t>275/3%,30/7%,230/8%</t>
  </si>
  <si>
    <t>1468/97%,3750/97%,4136/95%</t>
  </si>
  <si>
    <t>TraesCS6A02G119700.1</t>
  </si>
  <si>
    <t>691/2%,242/1%,483/6%</t>
  </si>
  <si>
    <t>1485/54%,1990/62%,1473/65%</t>
  </si>
  <si>
    <t>233/0%,328/0%,397/1%</t>
  </si>
  <si>
    <t>984/68%,1786/71%,1959/63%</t>
  </si>
  <si>
    <t>383/0%,585/0%,439/0%</t>
  </si>
  <si>
    <t>1140/72%,1639/78%,1822/74%</t>
  </si>
  <si>
    <t>345/0%,36/0%,258/0%</t>
  </si>
  <si>
    <t>1229/96%,3181/95%,3540/92%</t>
  </si>
  <si>
    <t>743/11%,276/14%,416/13%</t>
  </si>
  <si>
    <t>979/36%,1103/49%,751/49%</t>
  </si>
  <si>
    <t>238/13%,342/10%,338/13%</t>
  </si>
  <si>
    <t>518/47%,869/56%,1048/50%</t>
  </si>
  <si>
    <t>389/13%,657/12%,361/17%</t>
  </si>
  <si>
    <t>573/45%,743/68%,818/61%</t>
  </si>
  <si>
    <t>393/0%,42/0%,209/0%</t>
  </si>
  <si>
    <t>399/87%,1106/88%,1274/83%</t>
  </si>
  <si>
    <t>TraesCS6B02G148000.1</t>
  </si>
  <si>
    <t>91/0%,28/0%,79/0%</t>
  </si>
  <si>
    <t>254/68%,214/31%,141/44%</t>
  </si>
  <si>
    <t>21/0%,39/0%,131/0%</t>
  </si>
  <si>
    <t>144/71%,202/53%,209/42%</t>
  </si>
  <si>
    <t>128/0%,253/0%,169/0%</t>
  </si>
  <si>
    <t>330/44%,225/32%,303/32%</t>
  </si>
  <si>
    <t>164/0%,15/0%,139/0%</t>
  </si>
  <si>
    <t>195/90%,338/82%,468/60%</t>
  </si>
  <si>
    <t>104/0%,32/0%,88/0%</t>
  </si>
  <si>
    <t>259/63%,225/28%,149/39%</t>
  </si>
  <si>
    <t>25/0%,44/0%,154/0%</t>
  </si>
  <si>
    <t>140/66%,207/49%,222/37%</t>
  </si>
  <si>
    <t>164/0%,329/0%,213/0%</t>
  </si>
  <si>
    <t>370/36%,258/26%,342/25%</t>
  </si>
  <si>
    <t>194/0%,21/0%,166/0%</t>
  </si>
  <si>
    <t>186/84%,319/77%,465/53%</t>
  </si>
  <si>
    <t>107/3%,34/0%,95/0%</t>
  </si>
  <si>
    <t>155/39%,234/26%,148/35%</t>
  </si>
  <si>
    <t>27/0%,42/0%,175/0%</t>
  </si>
  <si>
    <t>80/45%,207/43%,230/35%</t>
  </si>
  <si>
    <t>171/1%,349/2%,261/1%</t>
  </si>
  <si>
    <t>304/20%,305/23%,375/24%</t>
  </si>
  <si>
    <t>206/2%,22/0%,190/0%</t>
  </si>
  <si>
    <t>96/70%,291/72%,478/47%</t>
  </si>
  <si>
    <t>35/0%,11/0%,23/0%</t>
  </si>
  <si>
    <t>248/79%,299/86%,189/91%</t>
  </si>
  <si>
    <t>20/0%,23/0%,72/0%</t>
  </si>
  <si>
    <t>75/72%,274/89%,222/91%</t>
  </si>
  <si>
    <t>136/0%,160/0%,108/0%</t>
  </si>
  <si>
    <t>307/52%,363/66%,431/70%</t>
  </si>
  <si>
    <t>118/0%,21/0%,117/0%</t>
  </si>
  <si>
    <t>287/93%,851/92%,1083/90%</t>
  </si>
  <si>
    <t>TraesCS6B02G164600.1</t>
  </si>
  <si>
    <t>492/0%,190/0%,522/0%</t>
  </si>
  <si>
    <t>722/23%,1037/19%,570/20%</t>
  </si>
  <si>
    <t>154/0%,238/0%,494/0%</t>
  </si>
  <si>
    <t>372/32%,782/30%,993/19%</t>
  </si>
  <si>
    <t>279/0%,413/0%,329/0%</t>
  </si>
  <si>
    <t>508/33%,570/37%,749/28%</t>
  </si>
  <si>
    <t>325/0%,35/0%,327/0%</t>
  </si>
  <si>
    <t>278/88%,791/77%,1115/68%</t>
  </si>
  <si>
    <t>558/1%,206/0%,506/2%</t>
  </si>
  <si>
    <t>825/22%,995/21%,564/21%</t>
  </si>
  <si>
    <t>167/0%,261/0%,472/0%</t>
  </si>
  <si>
    <t>411/31%,775/31%,959/21%</t>
  </si>
  <si>
    <t>308/0%,463/1%,311/2%</t>
  </si>
  <si>
    <t>557/33%,553/41%,721/31%</t>
  </si>
  <si>
    <t>388/0%,43/0%,334/2%</t>
  </si>
  <si>
    <t>309/87%,821/77%,1138/70%</t>
  </si>
  <si>
    <t>TraesCS6B02G079200.1</t>
  </si>
  <si>
    <t>93/0%,8/0%,37/0%</t>
  </si>
  <si>
    <t>270/16%,159/40%,64/55%</t>
  </si>
  <si>
    <t>6/0%,40/0%,33/0%</t>
  </si>
  <si>
    <t>65/32%,159/48%,271/28%</t>
  </si>
  <si>
    <t>22/0%,37/0%,13/0%</t>
  </si>
  <si>
    <t>89/71%,101/89%,101/90%</t>
  </si>
  <si>
    <t>26/0%,1/0%,16/0%</t>
  </si>
  <si>
    <t>99/44%,266/56%,347/56%</t>
  </si>
  <si>
    <t>109/0%,8/0%,37/0%</t>
  </si>
  <si>
    <t>305/15%,167/39%,61/57%</t>
  </si>
  <si>
    <t>4/0%,53/0%,37/0%</t>
  </si>
  <si>
    <t>65/34%,165/47%,280/28%</t>
  </si>
  <si>
    <t>21/0%,38/0%,9/0%</t>
  </si>
  <si>
    <t>88/72%,107/88%,100/91%</t>
  </si>
  <si>
    <t>32/0%,2/0%,18/0%</t>
  </si>
  <si>
    <t>104/43%,279/54%,366/54%</t>
  </si>
  <si>
    <t>124/0%,10/0%,36/3%</t>
  </si>
  <si>
    <t>332/14%,178/37%,63/56%</t>
  </si>
  <si>
    <t>1/0%,55/0%,40/0%</t>
  </si>
  <si>
    <t>65/34%,182/42%,309/25%</t>
  </si>
  <si>
    <t>18/0%,46/0%,6/0%</t>
  </si>
  <si>
    <t>90/70%,111/85%,102/90%</t>
  </si>
  <si>
    <t>36/0%,2/0%,15/0%</t>
  </si>
  <si>
    <t>108/42%,300/51%,375/53%</t>
  </si>
  <si>
    <t>142/1%,16/0%,34/0%</t>
  </si>
  <si>
    <t>362/22%,278/40%,123/64%</t>
  </si>
  <si>
    <t>6/0%,64/0%,62/0%</t>
  </si>
  <si>
    <t>76/70%,264/47%,443/27%</t>
  </si>
  <si>
    <t>12/0%,53/0%,6/0%</t>
  </si>
  <si>
    <t>151/83%,214/83%,185/91%</t>
  </si>
  <si>
    <t>43/0%,1/0%,12/0%</t>
  </si>
  <si>
    <t>128/55%,509/54%,676/58%</t>
  </si>
  <si>
    <t>105/0%,8/0%,42/0%</t>
  </si>
  <si>
    <t>341/21%,259/30%,121/58%</t>
  </si>
  <si>
    <t>2/0%,70/0%,61/0%</t>
  </si>
  <si>
    <t>69/57%,278/30%,414/24%</t>
  </si>
  <si>
    <t>35/0%,49/0%,6/0%</t>
  </si>
  <si>
    <t>165/59%,170/72%,162/78%</t>
  </si>
  <si>
    <t>30/0%,8/0%,23/0%</t>
  </si>
  <si>
    <t>113/42%,431/41%,501/53%</t>
  </si>
  <si>
    <t>121/0%,12/0%,42/0%</t>
  </si>
  <si>
    <t>374/20%,260/32%,119/60%</t>
  </si>
  <si>
    <t>2/0%,80/0%,61/0%</t>
  </si>
  <si>
    <t>85/48%,279/32%,403/25%</t>
  </si>
  <si>
    <t>50/0%,60/0%,6/0%</t>
  </si>
  <si>
    <t>186/57%,180/74%,164/78%</t>
  </si>
  <si>
    <t>32/0%,11/0%,23/0%</t>
  </si>
  <si>
    <t>125/41%,436/42%,514/54%</t>
  </si>
  <si>
    <t>126/0%,13/0%,42/0%</t>
  </si>
  <si>
    <t>359/11%,223/27%,91/49%</t>
  </si>
  <si>
    <t>4/0%,87/0%,58/0%</t>
  </si>
  <si>
    <t>71/32%,249/27%,333/19%</t>
  </si>
  <si>
    <t>55/0%,66/0%,8/0%</t>
  </si>
  <si>
    <t>170/44%,146/70%,133/73%</t>
  </si>
  <si>
    <t>33/0%,12/0%,23/0%</t>
  </si>
  <si>
    <t>117/31%,390/37%,448/50%</t>
  </si>
  <si>
    <t>125/0%,15/0%,42/0%</t>
  </si>
  <si>
    <t>363/11%,223/27%,91/49%</t>
  </si>
  <si>
    <t>4/0%,86/0%,57/0%</t>
  </si>
  <si>
    <t>71/32%,253/26%,337/19%</t>
  </si>
  <si>
    <t>57/0%,66/0%,10/0%</t>
  </si>
  <si>
    <t>170/44%,144/70%,133/72%</t>
  </si>
  <si>
    <t>117/31%,394/37%,450/50%</t>
  </si>
  <si>
    <t>120/0%,15/0%,40/0%</t>
  </si>
  <si>
    <t>340/12%,221/27%,93/48%</t>
  </si>
  <si>
    <t>4/0%,81/0%,55/0%</t>
  </si>
  <si>
    <t>71/32%,250/27%,334/19%</t>
  </si>
  <si>
    <t>57/0%,67/0%,8/0%</t>
  </si>
  <si>
    <t>165/45%,144/71%,133/73%</t>
  </si>
  <si>
    <t>31/0%,12/0%,23/0%</t>
  </si>
  <si>
    <t>114/32%,390/37%,448/50%</t>
  </si>
  <si>
    <t>TraesCS6B02G110300.1</t>
  </si>
  <si>
    <t>307/0%,128/0%,321/0%</t>
  </si>
  <si>
    <t>709/31%,750/28%,572/39%</t>
  </si>
  <si>
    <t>113/0%,188/0%,308/0%</t>
  </si>
  <si>
    <t>373/23%,584/33%,693/19%</t>
  </si>
  <si>
    <t>177/0%,251/0%,271/0%</t>
  </si>
  <si>
    <t>536/39%,692/54%,797/47%</t>
  </si>
  <si>
    <t>174/1%,29/0%,217/0%</t>
  </si>
  <si>
    <t>285/85%,980/81%,1446/76%</t>
  </si>
  <si>
    <t>TraesCS6D02G401900.1</t>
  </si>
  <si>
    <t>Eukaryotic initiation factor 4A-III homolog A</t>
  </si>
  <si>
    <t>221/1%,71/0%,182/0%</t>
  </si>
  <si>
    <t>250/22%,228/31%,165/27%</t>
  </si>
  <si>
    <t>134/1%,155/0%,118/0%</t>
  </si>
  <si>
    <t>180/35%,218/25%,335/22%</t>
  </si>
  <si>
    <t>141/0%,209/0%,181/0%</t>
  </si>
  <si>
    <t>219/41%,298/56%,268/43%</t>
  </si>
  <si>
    <t>64/0%,7/0%,59/0%</t>
  </si>
  <si>
    <t>105/85%,342/93%,391/89%</t>
  </si>
  <si>
    <t>216/0%,69/0%,169/0%</t>
  </si>
  <si>
    <t>244/23%,239/35%,174/30%</t>
  </si>
  <si>
    <t>127/0%,141/1%,115/1%</t>
  </si>
  <si>
    <t>176/36%,215/27%,331/26%</t>
  </si>
  <si>
    <t>140/0%,202/0%,175/0%</t>
  </si>
  <si>
    <t>209/43%,315/59%,271/48%</t>
  </si>
  <si>
    <t>64/0%,7/0%,56/0%</t>
  </si>
  <si>
    <t>105/86%,366/94%,422/91%</t>
  </si>
  <si>
    <t>TraesCS7A02G119700.1</t>
  </si>
  <si>
    <t>Histone H3</t>
  </si>
  <si>
    <t>70/0%,18/0%,18/0%</t>
  </si>
  <si>
    <t>60/7%,41/27%,21/29%</t>
  </si>
  <si>
    <t>5/0%,28/0%,19/0%</t>
  </si>
  <si>
    <t>20/10%,50/24%,79/10%</t>
  </si>
  <si>
    <t>15/0%,44/0%,12/0%</t>
  </si>
  <si>
    <t>52/15%,44/41%,28/36%</t>
  </si>
  <si>
    <t>32/0%,2/0%,17/0%</t>
  </si>
  <si>
    <t>7/100%,39/100%,38/95%</t>
  </si>
  <si>
    <t>67/0%,18/0%,18/0%</t>
  </si>
  <si>
    <t>88/10%,43/30%,21/33%</t>
  </si>
  <si>
    <t>5/0%,28/0%,18/0%</t>
  </si>
  <si>
    <t>20/10%,53/32%,78/15%</t>
  </si>
  <si>
    <t>17/0%,42/0%,12/0%</t>
  </si>
  <si>
    <t>63/27%,45/47%,30/47%</t>
  </si>
  <si>
    <t>10/100%,45/100%,52/96%</t>
  </si>
  <si>
    <t>64/0%,15/0%,14/0%</t>
  </si>
  <si>
    <t>89/10%,43/30%,21/33%</t>
  </si>
  <si>
    <t>2/0%,27/0%,16/0%</t>
  </si>
  <si>
    <t>20/10%,52/33%,77/12%</t>
  </si>
  <si>
    <t>17/0%,42/0%,8/0%</t>
  </si>
  <si>
    <t>65/26%,45/47%,30/47%</t>
  </si>
  <si>
    <t>63/0%,14/0%,14/0%</t>
  </si>
  <si>
    <t>95/9%,43/30%,21/33%</t>
  </si>
  <si>
    <t>2/0%,28/0%,16/0%</t>
  </si>
  <si>
    <t>20/10%,50/34%,88/10%</t>
  </si>
  <si>
    <t>16/0%,41/0%,6/0%</t>
  </si>
  <si>
    <t>65/26%,46/46%,30/47%</t>
  </si>
  <si>
    <t>188/0%,31/0%,72/0%</t>
  </si>
  <si>
    <t>175/57%,324/86%,189/90%</t>
  </si>
  <si>
    <t>28/0%,127/1%,91/0%</t>
  </si>
  <si>
    <t>63/71%,285/74%,427/62%</t>
  </si>
  <si>
    <t>20/0%,64/0%,33/0%</t>
  </si>
  <si>
    <t>216/71%,474/91%,523/94%</t>
  </si>
  <si>
    <t>65/0%,8/0%,51/0%</t>
  </si>
  <si>
    <t>121/99%,749/99%,999/99%</t>
  </si>
  <si>
    <t>207/0%,34/0%,106/0%</t>
  </si>
  <si>
    <t>421/79%,443/88%,271/92%</t>
  </si>
  <si>
    <t>27/0%,141/1%,115/0%</t>
  </si>
  <si>
    <t>187/91%,403/74%,545/70%</t>
  </si>
  <si>
    <t>14/0%,86/0%,48/0%</t>
  </si>
  <si>
    <t>526/88%,703/94%,750/96%</t>
  </si>
  <si>
    <t>73/0%,7/0%,78/0%</t>
  </si>
  <si>
    <t>417/100%,1151/100%,1536/100%</t>
  </si>
  <si>
    <t>224/0%,34/0%,103/0%</t>
  </si>
  <si>
    <t>422/79%,436/88%,266/93%</t>
  </si>
  <si>
    <t>25/0%,146/0%,113/0%</t>
  </si>
  <si>
    <t>183/92%,391/76%,520/71%</t>
  </si>
  <si>
    <t>14/0%,87/0%,47/0%</t>
  </si>
  <si>
    <t>522/89%,691/94%,740/96%</t>
  </si>
  <si>
    <t>72/0%,9/0%,81/0%</t>
  </si>
  <si>
    <t>416/100%,1136/100%,1511/100%</t>
  </si>
  <si>
    <t>226/0%,36/0%,105/0%</t>
  </si>
  <si>
    <t>422/79%,437/88%,267/92%</t>
  </si>
  <si>
    <t>25/0%,147/0%,114/0%</t>
  </si>
  <si>
    <t>183/92%,393/75%,522/71%</t>
  </si>
  <si>
    <t>525/89%,693/94%,740/96%</t>
  </si>
  <si>
    <t>73/0%,9/0%,82/0%</t>
  </si>
  <si>
    <t>211/0%,34/0%,122/1%</t>
  </si>
  <si>
    <t>368/74%,392/85%,229/90%</t>
  </si>
  <si>
    <t>23/4%,134/1%,132/2%</t>
  </si>
  <si>
    <t>146/91%,363/72%,487/64%</t>
  </si>
  <si>
    <t>13/0%,86/0%,44/0%</t>
  </si>
  <si>
    <t>453/86%,589/92%,617/94%</t>
  </si>
  <si>
    <t>80/0%,9/0%,88/0%</t>
  </si>
  <si>
    <t>335/100%,931/100%,1271/100%</t>
  </si>
  <si>
    <t>206/0%,34/0%,116/0%</t>
  </si>
  <si>
    <t>361/75%,389/84%,228/91%</t>
  </si>
  <si>
    <t>17/0%,132/0%,132/0%</t>
  </si>
  <si>
    <t>145/92%,361/72%,481/64%</t>
  </si>
  <si>
    <t>12/0%,83/0%,44/0%</t>
  </si>
  <si>
    <t>447/87%,580/92%,609/94%</t>
  </si>
  <si>
    <t>80/0%,9/0%,89/0%</t>
  </si>
  <si>
    <t>333/100%,918/100%,1258/100%</t>
  </si>
  <si>
    <t>206/0%,35/0%,116/0%</t>
  </si>
  <si>
    <t>360/75%,391/84%,228/91%</t>
  </si>
  <si>
    <t>17/0%,127/0%,138/0%</t>
  </si>
  <si>
    <t>148/90%,368/71%,494/62%</t>
  </si>
  <si>
    <t>13/0%,84/0%,46/0%</t>
  </si>
  <si>
    <t>444/87%,584/92%,611/94%</t>
  </si>
  <si>
    <t>81/0%,9/0%,90/0%</t>
  </si>
  <si>
    <t>113/0%,24/0%,71/0%</t>
  </si>
  <si>
    <t>67/48%,75/37%,50/42%</t>
  </si>
  <si>
    <t>19/0%,70/0%,46/0%</t>
  </si>
  <si>
    <t>27/59%,88/33%,131/22%</t>
  </si>
  <si>
    <t>22/0%,48/0%,44/0%</t>
  </si>
  <si>
    <t>82/63%,104/71%,94/80%</t>
  </si>
  <si>
    <t>41/0%,2/0%,32/0%</t>
  </si>
  <si>
    <t>24/100%,77/92%,131/99%</t>
  </si>
  <si>
    <t>TraesCS1A02G201300.1</t>
  </si>
  <si>
    <t>Three common</t>
  </si>
  <si>
    <t>136/0%,18/0%,41/0%</t>
  </si>
  <si>
    <t>157/32%,160/64%,96/77%</t>
  </si>
  <si>
    <t>15/0%,121/0%,62/0%</t>
  </si>
  <si>
    <t>44/64%,174/56%,285/39%</t>
  </si>
  <si>
    <t>30/0%,60/0%,28/0%</t>
  </si>
  <si>
    <t>111/49%,183/77%,178/84%</t>
  </si>
  <si>
    <t>140/0%,19/0%,41/0%</t>
  </si>
  <si>
    <t>171/29%,166/63%,96/77%</t>
  </si>
  <si>
    <t>15/0%,129/0%,62/0%</t>
  </si>
  <si>
    <t>45/64%,179/55%,302/37%</t>
  </si>
  <si>
    <t>30/0%,67/0%,28/0%</t>
  </si>
  <si>
    <t>120/47%,184/76%,178/85%</t>
  </si>
  <si>
    <t>148/0%,19/0%,41/0%</t>
  </si>
  <si>
    <t>159/26%,160/60%,96/77%</t>
  </si>
  <si>
    <t>15/0%,134/0%,64/0%</t>
  </si>
  <si>
    <t>43/64%,176/54%,300/36%</t>
  </si>
  <si>
    <t>29/0%,67/0%,28/0%</t>
  </si>
  <si>
    <t>107/38%,178/75%,172/84%</t>
  </si>
  <si>
    <t>146/0%,19/5%,41/0%</t>
  </si>
  <si>
    <t>15/0%,132/0%,64/0%</t>
  </si>
  <si>
    <t>43/63%,176/54%,299/36%</t>
  </si>
  <si>
    <t>28/0%,67/0%,28/0%</t>
  </si>
  <si>
    <t>106/39%,178/75%,172/84%</t>
  </si>
  <si>
    <t>160/26%,160/60%,96/77%</t>
  </si>
  <si>
    <t>15/0%,131/0%,64/0%</t>
  </si>
  <si>
    <t>43/63%,176/54%,298/36%</t>
  </si>
  <si>
    <t>27/0%,67/0%,28/0%</t>
  </si>
  <si>
    <t>106/39%,178/75%,174/83%</t>
  </si>
  <si>
    <t>133/1%,19/0%,39/0%</t>
  </si>
  <si>
    <t>160/74%,160/40%,92/20%</t>
  </si>
  <si>
    <t>15/0%,137/1%,68/0%</t>
  </si>
  <si>
    <t>43/65%,178/54%294/36%</t>
  </si>
  <si>
    <t>26/0%,66/0%,26/0%</t>
  </si>
  <si>
    <t>106/41%,176/76%,174/85%</t>
  </si>
  <si>
    <t>132/0%,17/0%,39/0%</t>
  </si>
  <si>
    <t>155/27%,163/59%,92/50%</t>
  </si>
  <si>
    <t>15/0%,134/1%,68/0%</t>
  </si>
  <si>
    <t>43/63%,179/53%294/36%</t>
  </si>
  <si>
    <t>107/38%,177/75%,174/84%</t>
  </si>
  <si>
    <t>133/0%,17/0%,39/0%</t>
  </si>
  <si>
    <t>154/27%,163/59%,92/80%</t>
  </si>
  <si>
    <t>15/0%,132/1%,67/0%</t>
  </si>
  <si>
    <t>43/63%,177/54%294/36%</t>
  </si>
  <si>
    <t>105/39%,177/75%,173/84%</t>
  </si>
  <si>
    <t>133/0%,17/0%,38/0%</t>
  </si>
  <si>
    <t>161/26%,162/60%,92/80%</t>
  </si>
  <si>
    <t>15/0%,131/1%,66/0%</t>
  </si>
  <si>
    <t>41/68%,179/54%,295/36%</t>
  </si>
  <si>
    <t>106/40%,179/74%,173/86%</t>
  </si>
  <si>
    <t>134/0%,17/0%,38/0%</t>
  </si>
  <si>
    <t>162/26%,161/58%,92/80%</t>
  </si>
  <si>
    <t>15/0%,125/1%,67/6%</t>
  </si>
  <si>
    <t>41/66%,184/51%,295/36%</t>
  </si>
  <si>
    <t>26/23%,65/17%,26/8%</t>
  </si>
  <si>
    <t>108/54%,181/77%,175/86%</t>
  </si>
  <si>
    <t>TraesCS1A02G258800.1</t>
  </si>
  <si>
    <t>1080/0%,407/0%,961/0%</t>
  </si>
  <si>
    <t>388/22%,504/20%,382/23%</t>
  </si>
  <si>
    <t>454/0%,575/0%,789/0%</t>
  </si>
  <si>
    <t>356/16%,511/21%,647/18%</t>
  </si>
  <si>
    <t>688/0%,793/0%,875/0%</t>
  </si>
  <si>
    <t>607/23%,805/29%,772/32%</t>
  </si>
  <si>
    <t>1143/0%,434/0%,1031/0%</t>
  </si>
  <si>
    <t>421/21%,564/19%,416/21%</t>
  </si>
  <si>
    <t>484/0%,603/0%,834/0%</t>
  </si>
  <si>
    <t>386/16%,555/21%,696/18%</t>
  </si>
  <si>
    <t>702/0%,868/0%,950/0%</t>
  </si>
  <si>
    <t>645/24%,870/28%,832/31%</t>
  </si>
  <si>
    <t>1268/0%,507/0%,937/0%</t>
  </si>
  <si>
    <t>512/54%,540/21%,376/21%</t>
  </si>
  <si>
    <t>564/0%,688/0%,731/0%</t>
  </si>
  <si>
    <t>457/18%,532/23%,672/20%</t>
  </si>
  <si>
    <t>791/0%,1022/0%,849/0%</t>
  </si>
  <si>
    <t>796/26%,822/32%,828/32%</t>
  </si>
  <si>
    <t>1167/0%,480/0%,856/0%</t>
  </si>
  <si>
    <t>469/25%,503/20%,350/22%</t>
  </si>
  <si>
    <t>535/0%,631/0%,660/0%</t>
  </si>
  <si>
    <t>435/18%,500/24%,629/22%</t>
  </si>
  <si>
    <t>733/0%,946/0%,777/0%</t>
  </si>
  <si>
    <t>726/26%,784/33%,782/33%</t>
  </si>
  <si>
    <t>572/0%,154/0%,495/0%</t>
  </si>
  <si>
    <t>786/20%,581/26%,253/39%</t>
  </si>
  <si>
    <t>85/0%,286/0%,392/0%</t>
  </si>
  <si>
    <t>122/28%,403/27%,720/26%</t>
  </si>
  <si>
    <t>241/0%,341/0%,148/0%</t>
  </si>
  <si>
    <t>425/36%,503/41%,408/50%</t>
  </si>
  <si>
    <t>662/0%,203/0%,562/0%</t>
  </si>
  <si>
    <t>855/19%,671/23%,294/34%</t>
  </si>
  <si>
    <t>118/0%,348/0%,489/0%</t>
  </si>
  <si>
    <t>151/23%,454/24%,782/24%</t>
  </si>
  <si>
    <t>294/0%,441/0%,219/0%</t>
  </si>
  <si>
    <t>468/33%,571/38%,479/43%</t>
  </si>
  <si>
    <t>670/0%,202/0%,576/1%</t>
  </si>
  <si>
    <t>860/19%,691/23%,306/31%</t>
  </si>
  <si>
    <t>122/1%,354/0%,507/0%</t>
  </si>
  <si>
    <t>151/23%,464/24%,807/24%</t>
  </si>
  <si>
    <t>302/0%,447/0%,233/0%</t>
  </si>
  <si>
    <t>474/33%,581/37%,494/42%</t>
  </si>
  <si>
    <t>44/0%,19/0%,36/0%</t>
  </si>
  <si>
    <t>291/70%,309/75%,182/79%</t>
  </si>
  <si>
    <t>24/0%,49/0%,33/44%</t>
  </si>
  <si>
    <t>147/65%,262/81%,284/60%</t>
  </si>
  <si>
    <t>34/0%,57/0%,31/0%</t>
  </si>
  <si>
    <t>303/78%,297/88%,351/85%</t>
  </si>
  <si>
    <t>46/0%,21/0%,39/0%</t>
  </si>
  <si>
    <t>381/77%,332/78%,200/77%</t>
  </si>
  <si>
    <t>22/0%,53/2%,36/0%</t>
  </si>
  <si>
    <t>196/72%,294/81%,316/60%</t>
  </si>
  <si>
    <t>32/0%,68/0%,38/0%</t>
  </si>
  <si>
    <t>407/83%,332/87%,380/85%</t>
  </si>
  <si>
    <t>71/0%,30/0%,39/0%</t>
  </si>
  <si>
    <t>471/77%,349/77%,201/87%</t>
  </si>
  <si>
    <t>22/0%,68/0%,43/0%</t>
  </si>
  <si>
    <t>249/70%,309/79%,337/58%</t>
  </si>
  <si>
    <t>52/0%,82/0%,44/0%</t>
  </si>
  <si>
    <t>513/83%,350/85%,398/84%</t>
  </si>
  <si>
    <t>TraesCS3A02G087300.1</t>
  </si>
  <si>
    <t>63/0%,11/0%,20/0%</t>
  </si>
  <si>
    <t>127/20%,70/33%,26/73%</t>
  </si>
  <si>
    <t>7/0%,22/0%,17/0%</t>
  </si>
  <si>
    <t>18/44%,43/23%,71/17%</t>
  </si>
  <si>
    <t>29/0%,48/0%,17/0%</t>
  </si>
  <si>
    <t>79/46%,63/56%,56/50%</t>
  </si>
  <si>
    <t>133/20%,75/32%,27/74%</t>
  </si>
  <si>
    <t>18/44%,44/23%,74/16%</t>
  </si>
  <si>
    <t>31/0%,49/0%,17/0%</t>
  </si>
  <si>
    <t>79/46%,64/56%,56/50%</t>
  </si>
  <si>
    <t>TraesCS3D02G049300.1</t>
  </si>
  <si>
    <t>18/0%,8/0%,9/0%</t>
  </si>
  <si>
    <t>91/38%,93/46%,83/36%</t>
  </si>
  <si>
    <t>11/0%,8/0%,10/0%</t>
  </si>
  <si>
    <t>67/49%,87/40%,75/40%</t>
  </si>
  <si>
    <t>21/0%,20/0%,24/13%</t>
  </si>
  <si>
    <t>71/44%,60/48%,86/51%</t>
  </si>
  <si>
    <t>18/0%,8/0%,10/0%</t>
  </si>
  <si>
    <t>89/37%,95/45%,88/34%</t>
  </si>
  <si>
    <t>11/0%,7/0%,11/0%</t>
  </si>
  <si>
    <t>64/50%,91/38%,73/40%</t>
  </si>
  <si>
    <t>21/0%,20/0%,28/11%</t>
  </si>
  <si>
    <t>70/43%,64/45%,89/49%</t>
  </si>
  <si>
    <t>20/0%,7/0%,10/0%</t>
  </si>
  <si>
    <t>82/38%,95/44%,85/34%</t>
  </si>
  <si>
    <t>11/0%,5/0%,14/0%</t>
  </si>
  <si>
    <t>62/48%,89/36%,72/40%</t>
  </si>
  <si>
    <t>22/0%,20/0%,28/7%</t>
  </si>
  <si>
    <t>62/42%,67/42%,89/47%</t>
  </si>
  <si>
    <t>17/0%,8/0%,11/0%</t>
  </si>
  <si>
    <t>75/32%,88/41%,80/31%</t>
  </si>
  <si>
    <t>12/0%,6/0%,14/0%</t>
  </si>
  <si>
    <t>56/45%,78/37%,64/38%</t>
  </si>
  <si>
    <t>28/0%,15/0%,27/7%</t>
  </si>
  <si>
    <t>57/37%,61/39%,77/44%</t>
  </si>
  <si>
    <t>75/31%,83/37%,77/32%</t>
  </si>
  <si>
    <t>10/0%,6/0%,14/0%</t>
  </si>
  <si>
    <t>55/45%,73/38%,65/37%</t>
  </si>
  <si>
    <t>27/0%,14/0%,26/4%</t>
  </si>
  <si>
    <t>58/31%,62/37%,75/43%</t>
  </si>
  <si>
    <t>TraesCS4B02G248500.1</t>
  </si>
  <si>
    <t>109/0%,60/0%,92/0%</t>
  </si>
  <si>
    <t>160/23%,191/24%,326/6%</t>
  </si>
  <si>
    <t>167/0%,231/0%,294/0%</t>
  </si>
  <si>
    <t>164/5%,263/7%,316/10%</t>
  </si>
  <si>
    <t>68/0%,86/0%,185/0%</t>
  </si>
  <si>
    <t>113/34%,234/25%,210/39%</t>
  </si>
  <si>
    <t>142/11%,146/0%,245/0%</t>
  </si>
  <si>
    <t>343/23%,924/56%,868/50%</t>
  </si>
  <si>
    <t>280/0%,125/1%,244/0%</t>
  </si>
  <si>
    <t>649/62%,789/65%,428/55%</t>
  </si>
  <si>
    <t>212/0%,169/0%,165/0%</t>
  </si>
  <si>
    <t>427/48%,524/45%,405/60%</t>
  </si>
  <si>
    <t>169/7%,212/0%,318/0%</t>
  </si>
  <si>
    <t>391/14%,1126/54%,1085/46%</t>
  </si>
  <si>
    <t>370/0%,179/0%,321/1%</t>
  </si>
  <si>
    <t>631/45%,971/61%,551/50%</t>
  </si>
  <si>
    <t>260/0%,238/0%,233/0%</t>
  </si>
  <si>
    <t>399/37%,686/40%,481/57%</t>
  </si>
  <si>
    <t>168/7%,212/0%,318/0%</t>
  </si>
  <si>
    <t>393/15%,1109/53%,1075/46%</t>
  </si>
  <si>
    <t>371/0%,179/0%,321/1%</t>
  </si>
  <si>
    <t>633/45%,963/61%,547/49%</t>
  </si>
  <si>
    <t>262/0%,238/0%,234/0%</t>
  </si>
  <si>
    <t>400/38%,682/39%,480/57%</t>
  </si>
  <si>
    <t>169/7%,217/0%,317/0%</t>
  </si>
  <si>
    <t>394/14%,1110/53%,1072/46%</t>
  </si>
  <si>
    <t>374/0%,178/0%,322/2%</t>
  </si>
  <si>
    <t>635/45%,957/61%,546/49%</t>
  </si>
  <si>
    <t>262/1%,239/0%,233/0%</t>
  </si>
  <si>
    <t>401/38%,682/40%,478/57%</t>
  </si>
  <si>
    <t>161/7%,204/0%,316/0%</t>
  </si>
  <si>
    <t>376/16%,1114/53%,1076/46%</t>
  </si>
  <si>
    <t>358/0%,178/1%,322/1%</t>
  </si>
  <si>
    <t>638/47%,962/60%,547/50%</t>
  </si>
  <si>
    <t>252/0%,228/1%,233/0%</t>
  </si>
  <si>
    <t>402/40%,686/39%,475/57%</t>
  </si>
  <si>
    <t>302/0%,104/0%,261/0%</t>
  </si>
  <si>
    <t>908/47%,1566/56%,982/62%</t>
  </si>
  <si>
    <t>139/0%,174/0%,216/0%</t>
  </si>
  <si>
    <t>582/51%,1427/62%,1624/54%</t>
  </si>
  <si>
    <t>161/0%,271/0%,288/0%</t>
  </si>
  <si>
    <t>836/53%,1277/66%,1477/65%</t>
  </si>
  <si>
    <t>303/0%,104/0%,261/0%</t>
  </si>
  <si>
    <t>910/47%,1543/56%,971/61%</t>
  </si>
  <si>
    <t>139/0%,175/0%,215/0%</t>
  </si>
  <si>
    <t>582/51%,1411/62%,1613/54%</t>
  </si>
  <si>
    <t>160/0%,273/0%,288/0%</t>
  </si>
  <si>
    <t>838/53%,1255/66%,1457/65%</t>
  </si>
  <si>
    <t>302/0%,106/0%,259/0%</t>
  </si>
  <si>
    <t>910/47%,1540/56%,969/61%</t>
  </si>
  <si>
    <t>139/0%,177/1%,213/0%</t>
  </si>
  <si>
    <t>584/52%,1409/62%,1612/54%</t>
  </si>
  <si>
    <t>161/0%,272/0%,288/0%</t>
  </si>
  <si>
    <t>840/53%,1253/66%,1456/64%</t>
  </si>
  <si>
    <t>289/0%,103/1%,260/0%</t>
  </si>
  <si>
    <t>923/50%,1538/56%,974/61%</t>
  </si>
  <si>
    <t>126/0%,167/1%,213/1%</t>
  </si>
  <si>
    <t>606/53%,1410/62%,1607/54%</t>
  </si>
  <si>
    <t>149/0%,258/0%,284/0%</t>
  </si>
  <si>
    <t>864/56%,1253/66%,1463/65%</t>
  </si>
  <si>
    <t>TraesCS5A02G078000.1</t>
  </si>
  <si>
    <t>284/0%,134/0%,268/0%</t>
  </si>
  <si>
    <t>283/26%,227/16%,194/8%</t>
  </si>
  <si>
    <t>124/0%,163/0%,250/0%</t>
  </si>
  <si>
    <t>137/12%,208/14%,279/10%</t>
  </si>
  <si>
    <t>207/0%,225/0%,231/0%</t>
  </si>
  <si>
    <t>233/24%,222/20%,239/21%</t>
  </si>
  <si>
    <t>481/8%,617/0%,688/0%</t>
  </si>
  <si>
    <t>730/19%,1462/62%,1279/60%</t>
  </si>
  <si>
    <t>912/0%,447/0%,655/1%</t>
  </si>
  <si>
    <t>970/62%,1315/73%,736/57%</t>
  </si>
  <si>
    <t>498/0%,400/0%,449/1%</t>
  </si>
  <si>
    <t>655/51%,928/48%,706/69%</t>
  </si>
  <si>
    <t>381/0%,148/0%,331/0%</t>
  </si>
  <si>
    <t>1180/66%,1717/76%,1371/77%</t>
  </si>
  <si>
    <t>172/0%,200/0%,254/1%</t>
  </si>
  <si>
    <t>880/76%,1670/81%,1742/75%</t>
  </si>
  <si>
    <t>247/0%,351/0%,305/0%</t>
  </si>
  <si>
    <t>998/83%,1583/86%,1723/85%</t>
  </si>
  <si>
    <t>473/0%,175/1%,364/0%</t>
  </si>
  <si>
    <t>1559/68%,1818/74%,1437/75%</t>
  </si>
  <si>
    <t>197/0%,233/0%,276/1%</t>
  </si>
  <si>
    <t>1160/78%,1730/80%,1850/72%</t>
  </si>
  <si>
    <t>280/0%,444/0%,332/0%</t>
  </si>
  <si>
    <t>1329/85%,1649/85%,1796/84%</t>
  </si>
  <si>
    <t>506/0%,180/1%,371/0%</t>
  </si>
  <si>
    <t>1584/67%,1838/74%,1447/75%</t>
  </si>
  <si>
    <t>206/0%,246/0%,281/1%</t>
  </si>
  <si>
    <t>1168/78%,1748/80%,1874/72%</t>
  </si>
  <si>
    <t>298/0%,465/0%,341/0%</t>
  </si>
  <si>
    <t>1343/84%,1669/85%,1814/83%</t>
  </si>
  <si>
    <t>59/0%,30/0%,54/0%</t>
  </si>
  <si>
    <t>170/68%,101/37%,78/35%</t>
  </si>
  <si>
    <t>23/0%,33/0%,172/0%</t>
  </si>
  <si>
    <t>98/81%,111/51%,110/39%</t>
  </si>
  <si>
    <t>283/0%,417/0%,441/0%</t>
  </si>
  <si>
    <t>466/19%,432/9%,559/10%</t>
  </si>
  <si>
    <t>59/0%,30/0%,55/0%</t>
  </si>
  <si>
    <t>170/68%,100/39%,78/35%</t>
  </si>
  <si>
    <t>98/81%,111/51%,108/40%</t>
  </si>
  <si>
    <t>283/0%,417/0%,442/0%</t>
  </si>
  <si>
    <t>468/19%,435/9%,560/10%</t>
  </si>
  <si>
    <t>34/0%,56/0%,74/0%</t>
  </si>
  <si>
    <t>95/18%,107/61%,130/56%</t>
  </si>
  <si>
    <t>96/0%,19/0%,47/4%</t>
  </si>
  <si>
    <t>46/41%,49/71%,55/38%</t>
  </si>
  <si>
    <t>16/0%,11/0%,25/0%</t>
  </si>
  <si>
    <t>53/34%,100/21%,48/31%</t>
  </si>
  <si>
    <t>35/0%,56/0%,104/0%</t>
  </si>
  <si>
    <t>94/20%,123/54%,153/52%</t>
  </si>
  <si>
    <t>102/1%,21/0%,70/1%</t>
  </si>
  <si>
    <t>48/42%,59/66%,65/34%</t>
  </si>
  <si>
    <t>18/6%,13/0%,39/0%</t>
  </si>
  <si>
    <t>58/23%,111/19%,64/27%</t>
  </si>
  <si>
    <t>38/0%,67/0%,128/0%</t>
  </si>
  <si>
    <t>104/19%,153/61%,206/58%</t>
  </si>
  <si>
    <t>121/0%,26/0%,87/0%</t>
  </si>
  <si>
    <t>54/39%,86/63%,84/40%</t>
  </si>
  <si>
    <t>25/0%,16/0%,46/0%</t>
  </si>
  <si>
    <t>70/30%,138/25%,79/32%</t>
  </si>
  <si>
    <t>Gene ID</t>
  </si>
  <si>
    <t>HC374 2dpi</t>
  </si>
  <si>
    <t>HC374 4dpi</t>
  </si>
  <si>
    <t>Nyubai 2dpi</t>
  </si>
  <si>
    <t>Nyubai 4dpi</t>
  </si>
  <si>
    <t>Wuhan 1 2dpi</t>
  </si>
  <si>
    <t>Wuhan 1 4dpi</t>
  </si>
  <si>
    <t>Shaw 2dpi</t>
  </si>
  <si>
    <t>Shaw 4dpi</t>
  </si>
  <si>
    <t>HC374</t>
  </si>
  <si>
    <t>Nyubai</t>
  </si>
  <si>
    <t>Wuhan 1</t>
  </si>
  <si>
    <t>Shaw</t>
  </si>
  <si>
    <t>log2FoldChange</t>
  </si>
  <si>
    <t>PValue</t>
  </si>
  <si>
    <t>FDR</t>
  </si>
  <si>
    <t>2 dpi</t>
  </si>
  <si>
    <t>4 dpi</t>
  </si>
  <si>
    <t>up</t>
  </si>
  <si>
    <t>down</t>
  </si>
  <si>
    <t>Fg-Percentage</t>
  </si>
  <si>
    <t>DON</t>
  </si>
  <si>
    <t>Fg-GAPDH</t>
  </si>
  <si>
    <t>Cor</t>
  </si>
  <si>
    <t>P-value</t>
  </si>
  <si>
    <t>Term</t>
  </si>
  <si>
    <t>Database</t>
  </si>
  <si>
    <t>ID</t>
  </si>
  <si>
    <t>Input gene</t>
  </si>
  <si>
    <t>Input number</t>
  </si>
  <si>
    <t>Background number</t>
  </si>
  <si>
    <t>P-Value</t>
  </si>
  <si>
    <t>Corrected P-Value</t>
  </si>
  <si>
    <t>Spliceosome</t>
  </si>
  <si>
    <t>KEGG PATHWAY</t>
  </si>
  <si>
    <t>TraesCS6D02G401900.1|TraesCS1B02G294300.1|TraesCS4D02G140800.1|TraesCS4D02G207500.1|TraesCS5A02G078000.1|TraesCS4A02G097900.1</t>
  </si>
  <si>
    <t>Protein processing in endoplasmic reticulum</t>
  </si>
  <si>
    <t>TraesCS1B02G294300.1|TraesCS4D02G140800.1|TraesCS4D02G207500.1|TraesCS5A02G078000.1|TraesCS4B02G248500.1|TraesCS4A02G097900.1</t>
  </si>
  <si>
    <t>Endocytosis</t>
  </si>
  <si>
    <t>TraesCS5A02G078000.1|TraesCS1B02G294300.1|TraesCS4D02G207500.1|TraesCS4D02G140800.1|TraesCS4A02G097900.1</t>
  </si>
  <si>
    <t>RNA transport</t>
  </si>
  <si>
    <t>TraesCS2A02G083300.1|TraesCS1D02G338400.1|TraesCS4A02G107600.1|TraesCS6D02G401900.1</t>
  </si>
  <si>
    <t>Ribosome</t>
  </si>
  <si>
    <t>TraesCS5A02G073800.1|TraesCS2D02G179300.1|TraesCS4A02G190500.1|TraesCS4B02G128700.1|TraesCS1D02G405400.1</t>
  </si>
  <si>
    <t>Phosphatidylinositol signaling system</t>
  </si>
  <si>
    <t>TraesCS4B02G178200.1|TraesCS3D02G328300.1|TraesCS4A02G126700.1</t>
  </si>
  <si>
    <t>Phagosome</t>
  </si>
  <si>
    <t>TraesCS1A02G258800.1|TraesCS4B02G248500.1|TraesCS1D02G258800.1</t>
  </si>
  <si>
    <t>MAPK signaling pathway - plant</t>
  </si>
  <si>
    <t>Plant-pathogen interaction</t>
  </si>
  <si>
    <t>cytosol</t>
  </si>
  <si>
    <t>Gene Ontology</t>
  </si>
  <si>
    <t>TraesCS6A02G119800.1|TraesCS6B02G164600.1|TraesCS1D02G405400.1|TraesCS6B02G079200.1|TraesCS4D02G140800.1|TraesCS5A02G073800.1|TraesCS6B02G148000.1|TraesCS1A02G201300.1|TraesCS2D02G405500.1|TraesCS2D02G179300.1|TraesCS4D02G319400.1|TraesCS4A02G097900.1|TraesCS4B02G178200.1|TraesCS1D02G083600.1|TraesCS3A02G263900.1|TraesCS3D02G328300.1|TraesCS4D02G207500.1|TraesCS5A02G078000.1|TraesCS6B02G110300.1|TraesCS6D02G401900.1|TraesCS4A02G190500.1|TraesCS1B02G294300.1|TraesCS2B02G209100.1|TraesCS5B02G349100.1|TraesCS6A02G119700.1|TraesCS1D02G338400.1|TraesCS3A02G087300.1|TraesCS4A02G126700.1</t>
  </si>
  <si>
    <t>mRNA binding</t>
  </si>
  <si>
    <t>TraesCS6B02G164600.1|TraesCS6B02G110300.1|TraesCS6D02G401900.1|TraesCS4A02G190500.1|TraesCS1D02G405400.1|TraesCS6A02G119700.1|TraesCS2D02G405500.1|TraesCS1D02G258800.1|TraesCS3A02G263900.1|TraesCS4D02G140800.1|TraesCS5A02G078000.1|TraesCS6B02G148000.1|TraesCS2D02G179300.1|TraesCS4B02G128700.1|TraesCS4D02G207500.1|TraesCS1A02G258800.1|TraesCS4D02G319400.1|TraesCS4B02G248500.1|TraesCS5A02G073800.1</t>
  </si>
  <si>
    <t>ubiquitin protein ligase binding</t>
  </si>
  <si>
    <t>TraesCS6B02G164600.1|TraesCS6B02G110300.1|TraesCS1D02G405400.1|TraesCS2D02G405500.1|TraesCS1B02G294300.1|TraesCS6A02G119700.1|TraesCS5A02G073800.1|TraesCS6B02G148000.1|TraesCS4A02G097900.1</t>
  </si>
  <si>
    <t>modification-dependent protein catabolic process</t>
  </si>
  <si>
    <t>TraesCS6B02G164600.1|TraesCS6B02G110300.1|TraesCS1D02G405400.1|TraesCS2D02G405500.1|TraesCS6B02G148000.1|TraesCS5A02G073800.1|TraesCS6A02G119700.1</t>
  </si>
  <si>
    <t>protein tag</t>
  </si>
  <si>
    <t>cytoplasm</t>
  </si>
  <si>
    <t>TraesCS6A02G119800.1|TraesCS6B02G164600.1|TraesCS1D02G405400.1|TraesCS4D02G140800.1|TraesCS1A02G258800.1|TraesCS6B02G148000.1|TraesCS2D02G405500.1|TraesCS1D02G258800.1|TraesCS5A02G073800.1|TraesCS4A02G097900.1|TraesCS4B02G178200.1|TraesCS3A02G263900.1|TraesCS3D02G328300.1|TraesCS4D02G207500.1|TraesCS5A02G078000.1|TraesCS6B02G110300.1|TraesCS4A02G190500.1|TraesCS1B02G294300.1|TraesCS2B02G209100.1|TraesCS6A02G119700.1|TraesCS1D02G338400.1|TraesCS4B02G128700.1|TraesCS3A02G087300.1|TraesCS4A02G126700.1</t>
  </si>
  <si>
    <t>cellular response to unfolded protein</t>
  </si>
  <si>
    <t>response to unfolded protein</t>
  </si>
  <si>
    <t>misfolded protein binding</t>
  </si>
  <si>
    <t>protein folding chaperone</t>
  </si>
  <si>
    <t>heat shock protein binding</t>
  </si>
  <si>
    <t>protein refolding</t>
  </si>
  <si>
    <t>Golgi apparatus</t>
  </si>
  <si>
    <t>TraesCS1D02G405400.1|TraesCS4A02G190500.1|TraesCS1B02G294300.1|TraesCS6B02G079200.1|TraesCS4D02G140800.1|TraesCS5B02G349100.1|TraesCS2D02G179300.1|TraesCS4D02G207500.1|TraesCS5A02G078000.1|TraesCS4B02G248500.1|TraesCS1A02G201300.1|TraesCS4A02G097900.1</t>
  </si>
  <si>
    <t>response to cadmium ion</t>
  </si>
  <si>
    <t>TraesCS1B02G294300.1|TraesCS3A02G263900.1|TraesCS4D02G140800.1|TraesCS4D02G207500.1|TraesCS5A02G078000.1|TraesCS4D02G319400.1|TraesCS3A02G087300.1|TraesCS4A02G097900.1</t>
  </si>
  <si>
    <t>cytosolic ribosome</t>
  </si>
  <si>
    <t>TraesCS4B02G128700.1|TraesCS3A02G263900.1|TraesCS4D02G140800.1|TraesCS4A02G190500.1|TraesCS2D02G179300.1|TraesCS4D02G207500.1|TraesCS5A02G078000.1</t>
  </si>
  <si>
    <t>response to virus</t>
  </si>
  <si>
    <t>protein ubiquitination</t>
  </si>
  <si>
    <t>chaperone cofactor-dependent protein refolding</t>
  </si>
  <si>
    <t>unfolded protein binding</t>
  </si>
  <si>
    <t>protease binding</t>
  </si>
  <si>
    <t>TraesCS5A02G078000.1|TraesCS4D02G140800.1|TraesCS4D02G207500.1</t>
  </si>
  <si>
    <t>detection of calcium ion</t>
  </si>
  <si>
    <t>protein folding</t>
  </si>
  <si>
    <t>intracellular anatomical structure</t>
  </si>
  <si>
    <t>TraesCS6A02G119700.1|TraesCS2D02G405500.1|TraesCS6B02G164600.1|TraesCS6B02G110300.1|TraesCS6B02G148000.1</t>
  </si>
  <si>
    <t>defense response to other organism</t>
  </si>
  <si>
    <t>response to heat</t>
  </si>
  <si>
    <t>stomatal closure</t>
  </si>
  <si>
    <t>response to cold</t>
  </si>
  <si>
    <t>TraesCS1D02G258800.1|TraesCS4D02G140800.1|TraesCS5A02G078000.1|TraesCS4D02G207500.1|TraesCS1A02G258800.1|TraesCS4D02G319400.1</t>
  </si>
  <si>
    <t>cell wall</t>
  </si>
  <si>
    <t>TraesCS1B02G294300.1|TraesCS4D02G140800.1|TraesCS4A02G190500.1|TraesCS4D02G207500.1|TraesCS5A02G078000.1|TraesCS4A02G097900.1</t>
  </si>
  <si>
    <t>plastid</t>
  </si>
  <si>
    <t>TraesCS1D02G258800.1|TraesCS3D02G328300.1|TraesCS5B02G349100.1|TraesCS2D02G179300.1|TraesCS6B02G079200.1|TraesCS1A02G258800.1|TraesCS3A02G087300.1|TraesCS1A02G201300.1</t>
  </si>
  <si>
    <t>defense response to fungus</t>
  </si>
  <si>
    <t>TraesCS5A02G078000.1|TraesCS4B02G178200.1|TraesCS4A02G126700.1|TraesCS4D02G140800.1|TraesCS4D02G207500.1</t>
  </si>
  <si>
    <t>negative regulation of seed germination</t>
  </si>
  <si>
    <t>ribosome binding</t>
  </si>
  <si>
    <t>TraesCS4B02G248500.1|TraesCS2B02G209100.1|TraesCS3A02G263900.1</t>
  </si>
  <si>
    <t>cytosolic small ribosomal subunit</t>
  </si>
  <si>
    <t>TraesCS4A02G190500.1|TraesCS2D02G179300.1|TraesCS3A02G263900.1|TraesCS1D02G405400.1</t>
  </si>
  <si>
    <t>ATPase activity</t>
  </si>
  <si>
    <t>heat acclimation</t>
  </si>
  <si>
    <t>ubiquitin-dependent protein catabolic process</t>
  </si>
  <si>
    <t>plasmodesma</t>
  </si>
  <si>
    <t>TraesCS1D02G405400.1|TraesCS1D02G083600.1|TraesCS4D02G140800.1|TraesCS4A02G190500.1|TraesCS2D02G179300.1|TraesCS4D02G207500.1|TraesCS5A02G078000.1</t>
  </si>
  <si>
    <t>plasma membrane</t>
  </si>
  <si>
    <t>TraesCS4B02G178200.1|TraesCS1D02G405400.1|TraesCS4B02G128700.1|TraesCS1B02G294300.1|TraesCS1D02G258800.1|TraesCS3A02G263900.1|TraesCS4D02G140800.1|TraesCS5A02G078000.1|TraesCS4D02G207500.1|TraesCS1A02G258800.1|TraesCS4A02G126700.1|TraesCS4A02G097900.1</t>
  </si>
  <si>
    <t>nucleolus</t>
  </si>
  <si>
    <t>TraesCS5A02G078000.1|TraesCS2D02G179300.1|TraesCS6D02G401900.1|TraesCS4D02G140800.1|TraesCS4D02G207500.1</t>
  </si>
  <si>
    <t>microtubule cytoskeleton</t>
  </si>
  <si>
    <t>TraesCS1A02G258800.1|TraesCS1D02G258800.1</t>
  </si>
  <si>
    <t>protein binding</t>
  </si>
  <si>
    <t>TraesCS4B02G178200.1|TraesCS6D02G401900.1|TraesCS6B02G079200.1|TraesCS3A02G263900.1|TraesCS3D02G328300.1|TraesCS5B02G349100.1|TraesCS4D02G140800.1|TraesCS4D02G207500.1|TraesCS5A02G078000.1|TraesCS4B02G248500.1|TraesCS1A02G201300.1|TraesCS4A02G126700.1</t>
  </si>
  <si>
    <t>calcium-mediated signaling</t>
  </si>
  <si>
    <t>vacuolar membrane</t>
  </si>
  <si>
    <t>regulation of photomorphogenesis</t>
  </si>
  <si>
    <t>TraesCS4B02G178200.1|TraesCS4A02G126700.1</t>
  </si>
  <si>
    <t>nucleus</t>
  </si>
  <si>
    <t>TraesCS4B02G178200.1|TraesCS6B02G164600.1|TraesCS6B02G110300.1|TraesCS6D02G401900.1|TraesCS1D02G405400.1|TraesCS6A02G119700.1|TraesCS2D02G405500.1|TraesCS4D02G207500.1|TraesCS3A02G263900.1|TraesCS4D02G140800.1|TraesCS1A02G201300.1|TraesCS5B02G349100.1|TraesCS6B02G148000.1|TraesCS2D02G179300.1|TraesCS3D02G328300.1|TraesCS6B02G079200.1|TraesCS5A02G078000.1|TraesCS4D02G319400.1|TraesCS3A02G087300.1|TraesCS5A02G073800.1|TraesCS4A02G126700.1</t>
  </si>
  <si>
    <t>translation</t>
  </si>
  <si>
    <t>TraesCS5A02G073800.1|TraesCS2D02G179300.1|TraesCS4A02G190500.1|TraesCS1D02G405400.1</t>
  </si>
  <si>
    <t>structural constituent of ribosome</t>
  </si>
  <si>
    <t>TraesCS5A02G073800.1|TraesCS2D02G179300.1|TraesCS4B02G128700.1|TraesCS4A02G190500.1</t>
  </si>
  <si>
    <t>apoplast</t>
  </si>
  <si>
    <t>TraesCS5A02G078000.1|TraesCS4D02G319400.1|TraesCS4D02G140800.1|TraesCS4D02G207500.1</t>
  </si>
  <si>
    <t>response to temperature stimulus</t>
  </si>
  <si>
    <t>TraesCS1B02G294300.1|TraesCS4A02G097900.1</t>
  </si>
  <si>
    <t>protein heterodimerization activity</t>
  </si>
  <si>
    <t>TraesCS5B02G349100.1|TraesCS1A02G201300.1|TraesCS6B02G079200.1</t>
  </si>
  <si>
    <t>GTP binding</t>
  </si>
  <si>
    <t>TraesCS1A02G258800.1|TraesCS1D02G338400.1|TraesCS1D02G258800.1</t>
  </si>
  <si>
    <t>vacuole</t>
  </si>
  <si>
    <t>TraesCS5B02G349100.1|TraesCS1D02G083600.1|TraesCS1A02G201300.1|TraesCS4B02G128700.1|TraesCS6B02G079200.1</t>
  </si>
  <si>
    <t>structural constituent of cytoskeleton</t>
  </si>
  <si>
    <t>microtubule-based process</t>
  </si>
  <si>
    <t>secretory vesicle</t>
  </si>
  <si>
    <t>TraesCS1B02G294300.1|TraesCS1D02G083600.1|TraesCS4A02G097900.1</t>
  </si>
  <si>
    <t>host cell nucleus</t>
  </si>
  <si>
    <t>ATP binding</t>
  </si>
  <si>
    <t>GTPase activity</t>
  </si>
  <si>
    <t>mitotic cell cycle</t>
  </si>
  <si>
    <t>microtubule cytoskeleton organization</t>
  </si>
  <si>
    <t>calcium ion binding</t>
  </si>
  <si>
    <t>microtubule</t>
  </si>
  <si>
    <t>defense response to bacterium</t>
  </si>
  <si>
    <t>signal sequence binding</t>
  </si>
  <si>
    <t>rescue of stalled ribosome</t>
  </si>
  <si>
    <t>exon-exon junction complex</t>
  </si>
  <si>
    <t>response to bacterium</t>
  </si>
  <si>
    <t>posttranslational protein targeting to membrane, translocation</t>
  </si>
  <si>
    <t>glyceraldehyde-3-phosphate dehydrogenase (NAD+) (phosphorylating) activity</t>
  </si>
  <si>
    <t>eukaryotic translation initiation factor 2 complex</t>
  </si>
  <si>
    <t>positive regulation of translational fidelity</t>
  </si>
  <si>
    <t>RNA binding</t>
  </si>
  <si>
    <t>TraesCS4A02G190500.1|TraesCS6D02G401900.1|TraesCS4B02G128700.1</t>
  </si>
  <si>
    <t>SRP-dependent cotranslational protein targeting to membrane, translocation</t>
  </si>
  <si>
    <t>response to mechanical stimulus</t>
  </si>
  <si>
    <t>formation of translation preinitiation complex</t>
  </si>
  <si>
    <t>2-alkenal reductase [NAD(P)+] activity</t>
  </si>
  <si>
    <t>reductive pentose-phosphate cycle</t>
  </si>
  <si>
    <t>enzyme binding</t>
  </si>
  <si>
    <t>regulation of translation</t>
  </si>
  <si>
    <t>starch metabolic process</t>
  </si>
  <si>
    <t>glucose metabolic process</t>
  </si>
  <si>
    <t>translation elongation factor activity</t>
  </si>
  <si>
    <t>cellular response to hypoxia</t>
  </si>
  <si>
    <t>ribosome biogenesis</t>
  </si>
  <si>
    <t>small ribosomal subunit</t>
  </si>
  <si>
    <t>protein transmembrane transporter activity</t>
  </si>
  <si>
    <t>tRNA binding</t>
  </si>
  <si>
    <t>maturation of SSU-rRNA from tricistronic rRNA transcript (SSU-rRNA, 5.8S rRNA, LSU-rRNA)</t>
  </si>
  <si>
    <t>cellular response to abscisic acid stimulus</t>
  </si>
  <si>
    <t>stromule</t>
  </si>
  <si>
    <t>exocyst</t>
  </si>
  <si>
    <t>endoplasmic reticulum</t>
  </si>
  <si>
    <t>TraesCS1B02G294300.1|TraesCS4B02G248500.1|TraesCS4A02G097900.1</t>
  </si>
  <si>
    <t>response to hypoxia</t>
  </si>
  <si>
    <t>mRNA processing</t>
  </si>
  <si>
    <t>cytoplasmic translation</t>
  </si>
  <si>
    <t>endopeptidase activity</t>
  </si>
  <si>
    <t>exocytosis</t>
  </si>
  <si>
    <t>response to glucose</t>
  </si>
  <si>
    <t>Type</t>
  </si>
  <si>
    <t>Amino acid changes</t>
  </si>
  <si>
    <t>Before editing</t>
  </si>
  <si>
    <t>After editing</t>
  </si>
  <si>
    <t>Difference after editing</t>
  </si>
  <si>
    <t>Ave MFE (Random 100 times) (kcal/mol)</t>
  </si>
  <si>
    <t>Standard deviation</t>
  </si>
  <si>
    <t>z-score</t>
  </si>
  <si>
    <t>2dpi</t>
  </si>
  <si>
    <t>4dpi</t>
  </si>
  <si>
    <t>synonymous_variant</t>
  </si>
  <si>
    <t>RNA editing site</t>
  </si>
  <si>
    <t>miRNA</t>
  </si>
  <si>
    <t>Target start</t>
  </si>
  <si>
    <t>Target end</t>
  </si>
  <si>
    <t>tae-miR9661-5p</t>
  </si>
  <si>
    <t>tae-miR167b</t>
  </si>
  <si>
    <t>tae-miR1124</t>
  </si>
  <si>
    <t>tae-miR9664-3p</t>
  </si>
  <si>
    <t>tae-miR2275-3p</t>
  </si>
  <si>
    <t>tae-miR531</t>
  </si>
  <si>
    <t>tae-miR530</t>
  </si>
  <si>
    <t>tae-miR9780</t>
  </si>
  <si>
    <t>tae-miR5086</t>
  </si>
  <si>
    <t>tae-miR5050</t>
  </si>
  <si>
    <t>score</t>
  </si>
  <si>
    <t>Centromere kinetochore component CENP-T histone fold</t>
  </si>
  <si>
    <t>Tubulin C-terminal domain</t>
  </si>
  <si>
    <t>Hsp70 protein</t>
  </si>
  <si>
    <t>MreB/Mbl protein</t>
  </si>
  <si>
    <t>Initiation factor eIF2 gamma, C terminal</t>
  </si>
  <si>
    <t>Elongation factor Tu GTP binding domain</t>
  </si>
  <si>
    <t>Ubiquitin family</t>
  </si>
  <si>
    <t>Ubiquitin-2 like Rad60 SUMO-like</t>
  </si>
  <si>
    <t>Ubiquitin-like domain</t>
  </si>
  <si>
    <t>TANK binding kinase 1 ubiquitin-like domain</t>
  </si>
  <si>
    <t>Zinc-binding dehydrogenase</t>
  </si>
  <si>
    <t>WD domain, G-beta repeat</t>
  </si>
  <si>
    <t>EF hand</t>
  </si>
  <si>
    <t>EF-hand domain pair</t>
  </si>
  <si>
    <t>EF-hand domain</t>
  </si>
  <si>
    <t>Ribosomal protein S9/S16</t>
  </si>
  <si>
    <t>Ribosomal Proteins L2, C-terminal domain</t>
  </si>
  <si>
    <t>Core histone H2A/H2B/H3/H4</t>
  </si>
  <si>
    <t>Elongation factor 1-alpha</t>
  </si>
  <si>
    <t>Coding protein</t>
  </si>
  <si>
    <t>Treatment</t>
    <phoneticPr fontId="10" type="noConversion"/>
  </si>
  <si>
    <t>Time</t>
    <phoneticPr fontId="10" type="noConversion"/>
  </si>
  <si>
    <t>synonymous variant</t>
    <phoneticPr fontId="10" type="noConversion"/>
  </si>
  <si>
    <t>nonsynonymous variant</t>
  </si>
  <si>
    <t>nonsynonymous variant</t>
    <phoneticPr fontId="10" type="noConversion"/>
  </si>
  <si>
    <t>nonsynonymous_variant</t>
  </si>
  <si>
    <t>nonsynonymous_variant&amp;splice_region_variant</t>
  </si>
  <si>
    <t>#Note: Editing efficiency of each RDD only are for the dpi that present in column F. And each percent number represent the 3 biological replicates, respectively.</t>
    <phoneticPr fontId="10" type="noConversion"/>
  </si>
  <si>
    <t>#Note: Original MFE was the MFE of gene in the reference genome.</t>
    <phoneticPr fontId="10" type="noConversion"/>
  </si>
  <si>
    <t>Original MFE 
(kcal/mol)</t>
    <phoneticPr fontId="10" type="noConversion"/>
  </si>
  <si>
    <t>TraesCS2A02G083300</t>
    <phoneticPr fontId="10" type="noConversion"/>
  </si>
  <si>
    <t>Editing position (CDS)</t>
    <phoneticPr fontId="10" type="noConversion"/>
  </si>
  <si>
    <t>TraesCS3A02G263900</t>
    <phoneticPr fontId="10" type="noConversion"/>
  </si>
  <si>
    <t>Transcript</t>
    <phoneticPr fontId="11" type="noConversion"/>
  </si>
  <si>
    <t>hmm to</t>
    <phoneticPr fontId="11" type="noConversion"/>
  </si>
  <si>
    <t>alifrom</t>
  </si>
  <si>
    <t>ali to</t>
    <phoneticPr fontId="11" type="noConversion"/>
  </si>
  <si>
    <t xml:space="preserve">CENP-T_C  </t>
  </si>
  <si>
    <t xml:space="preserve">HSP70  </t>
  </si>
  <si>
    <t xml:space="preserve">MreB_Mbl  </t>
  </si>
  <si>
    <t xml:space="preserve">Tubulin_C  </t>
  </si>
  <si>
    <t xml:space="preserve">ubiquitin  </t>
  </si>
  <si>
    <t xml:space="preserve">Rad60-SLD  </t>
  </si>
  <si>
    <t xml:space="preserve">Ubiquitin_2  </t>
  </si>
  <si>
    <t xml:space="preserve">ADH_zinc_N  </t>
  </si>
  <si>
    <t xml:space="preserve">GTP_EFTU  </t>
  </si>
  <si>
    <t xml:space="preserve">EF-hand_1  </t>
  </si>
  <si>
    <t xml:space="preserve">EF-hand_7  </t>
  </si>
  <si>
    <t xml:space="preserve">EF-hand_6  </t>
  </si>
  <si>
    <t xml:space="preserve">EF-hand_8  </t>
  </si>
  <si>
    <t xml:space="preserve">EF-hand_5 </t>
  </si>
  <si>
    <t xml:space="preserve">EF-hand_9  </t>
  </si>
  <si>
    <t xml:space="preserve">Ribosomal_S9  </t>
  </si>
  <si>
    <t xml:space="preserve">Ribosomal_L2_C  </t>
  </si>
  <si>
    <t xml:space="preserve">TBK1_ULD  </t>
  </si>
  <si>
    <t xml:space="preserve">Ubiquitin_5  </t>
  </si>
  <si>
    <t xml:space="preserve">Histone  </t>
  </si>
  <si>
    <t xml:space="preserve">eIF2_C  </t>
  </si>
  <si>
    <t xml:space="preserve">ADH_zinc_N_2  </t>
  </si>
  <si>
    <t xml:space="preserve">WD40 </t>
  </si>
  <si>
    <t>Model</t>
    <phoneticPr fontId="10" type="noConversion"/>
  </si>
  <si>
    <t>Description</t>
    <phoneticPr fontId="10" type="noConversion"/>
  </si>
  <si>
    <t>Gene</t>
    <phoneticPr fontId="10" type="noConversion"/>
  </si>
  <si>
    <t>Strand</t>
    <phoneticPr fontId="10" type="noConversion"/>
  </si>
  <si>
    <t>Editing site</t>
    <phoneticPr fontId="10" type="noConversion"/>
  </si>
  <si>
    <t>CSC (Coding sequence changes)</t>
    <phoneticPr fontId="10" type="noConversion"/>
  </si>
  <si>
    <t>AAC (Amino acid changes)</t>
    <phoneticPr fontId="10" type="noConversion"/>
  </si>
  <si>
    <t>Orthologues</t>
    <phoneticPr fontId="10" type="noConversion"/>
  </si>
  <si>
    <t>CSC (Coding 
sequence changes)</t>
    <phoneticPr fontId="10" type="noConversion"/>
  </si>
  <si>
    <t>AAC (Amino 
acid changes)</t>
    <phoneticPr fontId="10" type="noConversion"/>
  </si>
  <si>
    <t>Editing position
 (CDS)</t>
    <phoneticPr fontId="10" type="noConversion"/>
  </si>
  <si>
    <t>Editing position
 (Peptide)</t>
    <phoneticPr fontId="11" type="noConversion"/>
  </si>
  <si>
    <t>Evalue</t>
    <phoneticPr fontId="10" type="noConversion"/>
  </si>
  <si>
    <t>hmmfrom</t>
    <phoneticPr fontId="10" type="noConversion"/>
  </si>
  <si>
    <t>Editing</t>
    <phoneticPr fontId="10" type="noConversion"/>
  </si>
  <si>
    <t>Table S4. The expression level of these identified 36 RDD genes.</t>
    <phoneticPr fontId="10" type="noConversion"/>
  </si>
  <si>
    <t>Table S5. Correlation between RDD genes and FHB-trait.</t>
    <phoneticPr fontId="10" type="noConversion"/>
  </si>
  <si>
    <t>Table S6. Function enrichment of the RDD genes.</t>
    <phoneticPr fontId="10" type="noConversion"/>
  </si>
  <si>
    <t>Table S7. Minimum free energy (MFE) of RNA secondary structure of candidate RDD genes.</t>
    <phoneticPr fontId="10" type="noConversion"/>
  </si>
  <si>
    <t>Table S8. Prediction of the miRNA targeting sites of the RDD genes.</t>
    <phoneticPr fontId="10" type="noConversion"/>
  </si>
  <si>
    <t>Table S9. Prediction of conserved domain  in RDD-containing genes.</t>
    <phoneticPr fontId="10" type="noConversion"/>
  </si>
  <si>
    <t>Table S1. Detailed information on the identified FHB-responsive RNA-DNA differences (RDD).</t>
    <phoneticPr fontId="10" type="noConversion"/>
  </si>
  <si>
    <t>Table S2. Coverage of RDD sites before and after editing.</t>
    <phoneticPr fontId="10" type="noConversion"/>
  </si>
  <si>
    <t>Table S3. The primer sequences used for Sanger sequence analysis in this study.</t>
    <phoneticPr fontId="10" type="noConversion"/>
  </si>
  <si>
    <t>RDD genes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</si>
</sst>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u/>
      <sz val="11"/>
      <color theme="10"/>
      <name val="Times New Roman"/>
      <family val="1"/>
    </font>
    <font>
      <i/>
      <sz val="11"/>
      <color theme="1"/>
      <name val="Times New Roman"/>
      <family val="1"/>
    </font>
    <font>
      <sz val="11"/>
      <color rgb="FFFFC000"/>
      <name val="Times New Roman"/>
      <family val="1"/>
    </font>
    <font>
      <sz val="10.5"/>
      <color theme="1"/>
      <name val="Times New Roman"/>
      <family val="1"/>
    </font>
    <font>
      <u/>
      <sz val="11"/>
      <color theme="10"/>
      <name val="等线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1" fontId="1" fillId="0" borderId="0" xfId="0" applyNumberFormat="1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1" fontId="1" fillId="0" borderId="0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1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2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2" xfId="0" applyFont="1" applyBorder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left" vertical="center"/>
    </xf>
    <xf numFmtId="11" fontId="1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3" fillId="0" borderId="0" xfId="1" applyFont="1">
      <alignment vertical="center"/>
    </xf>
    <xf numFmtId="0" fontId="3" fillId="0" borderId="2" xfId="1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</cellXfs>
  <cellStyles count="2">
    <cellStyle name="常规" xfId="0" builtinId="0"/>
    <cellStyle name="超链接" xfId="1" builtinId="8"/>
  </cellStyles>
  <dxfs count="2">
    <dxf>
      <font>
        <color auto="1"/>
      </font>
      <fill>
        <patternFill patternType="solid">
          <bgColor rgb="FF92D050"/>
        </patternFill>
      </fill>
    </dxf>
    <dxf>
      <font>
        <color auto="1"/>
      </font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FFFF99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1"/>
  <sheetViews>
    <sheetView tabSelected="1" workbookViewId="0">
      <selection activeCell="C17" sqref="C17"/>
    </sheetView>
  </sheetViews>
  <sheetFormatPr defaultColWidth="9" defaultRowHeight="15" x14ac:dyDescent="0.2"/>
  <cols>
    <col min="1" max="1" width="21.625" customWidth="1"/>
    <col min="2" max="2" width="20.75" customWidth="1"/>
    <col min="3" max="3" width="15.625" style="10" customWidth="1"/>
    <col min="4" max="4" width="12.375" customWidth="1"/>
    <col min="6" max="6" width="23.875" customWidth="1"/>
    <col min="7" max="7" width="28" customWidth="1"/>
    <col min="8" max="8" width="20.625" customWidth="1"/>
  </cols>
  <sheetData>
    <row r="1" spans="1:8" x14ac:dyDescent="0.2">
      <c r="A1" s="10" t="s">
        <v>2233</v>
      </c>
      <c r="B1" s="10"/>
    </row>
    <row r="2" spans="1:8" ht="14.25" x14ac:dyDescent="0.2">
      <c r="A2" s="70" t="s">
        <v>0</v>
      </c>
      <c r="B2" s="72" t="s">
        <v>2183</v>
      </c>
      <c r="C2" s="72" t="s">
        <v>2217</v>
      </c>
      <c r="D2" s="72" t="s">
        <v>2218</v>
      </c>
      <c r="E2" s="70" t="s">
        <v>46</v>
      </c>
      <c r="F2" s="70" t="s">
        <v>47</v>
      </c>
      <c r="G2" s="70" t="s">
        <v>48</v>
      </c>
      <c r="H2" s="70" t="s">
        <v>1</v>
      </c>
    </row>
    <row r="3" spans="1:8" ht="14.25" x14ac:dyDescent="0.2">
      <c r="A3" s="69"/>
      <c r="B3" s="73"/>
      <c r="C3" s="73"/>
      <c r="D3" s="73"/>
      <c r="E3" s="69"/>
      <c r="F3" s="69"/>
      <c r="G3" s="69"/>
      <c r="H3" s="69"/>
    </row>
    <row r="4" spans="1:8" x14ac:dyDescent="0.2">
      <c r="A4" s="70" t="s">
        <v>49</v>
      </c>
      <c r="B4" s="22">
        <v>213</v>
      </c>
      <c r="C4" s="22" t="s">
        <v>50</v>
      </c>
      <c r="D4" s="23" t="s">
        <v>51</v>
      </c>
      <c r="E4" s="70" t="s">
        <v>52</v>
      </c>
      <c r="F4" s="23" t="s">
        <v>53</v>
      </c>
      <c r="G4" s="70" t="s">
        <v>2174</v>
      </c>
      <c r="H4" s="71" t="s">
        <v>52</v>
      </c>
    </row>
    <row r="5" spans="1:8" x14ac:dyDescent="0.2">
      <c r="A5" s="67"/>
      <c r="B5" s="22">
        <v>204</v>
      </c>
      <c r="C5" s="22" t="s">
        <v>50</v>
      </c>
      <c r="D5" s="23" t="s">
        <v>55</v>
      </c>
      <c r="E5" s="67"/>
      <c r="F5" s="23" t="s">
        <v>56</v>
      </c>
      <c r="G5" s="67"/>
      <c r="H5" s="64"/>
    </row>
    <row r="6" spans="1:8" x14ac:dyDescent="0.2">
      <c r="A6" s="67"/>
      <c r="B6" s="22">
        <v>195</v>
      </c>
      <c r="C6" s="22" t="s">
        <v>50</v>
      </c>
      <c r="D6" s="23" t="s">
        <v>57</v>
      </c>
      <c r="E6" s="67"/>
      <c r="F6" s="23" t="s">
        <v>58</v>
      </c>
      <c r="G6" s="67"/>
      <c r="H6" s="64"/>
    </row>
    <row r="7" spans="1:8" x14ac:dyDescent="0.2">
      <c r="A7" s="67"/>
      <c r="B7" s="22">
        <v>194</v>
      </c>
      <c r="C7" s="22" t="s">
        <v>59</v>
      </c>
      <c r="D7" s="23" t="s">
        <v>60</v>
      </c>
      <c r="E7" s="67"/>
      <c r="F7" s="23" t="s">
        <v>61</v>
      </c>
      <c r="G7" s="68" t="s">
        <v>2176</v>
      </c>
      <c r="H7" s="64"/>
    </row>
    <row r="8" spans="1:8" x14ac:dyDescent="0.2">
      <c r="A8" s="67"/>
      <c r="B8" s="22">
        <v>193</v>
      </c>
      <c r="C8" s="22" t="s">
        <v>59</v>
      </c>
      <c r="D8" s="23" t="s">
        <v>62</v>
      </c>
      <c r="E8" s="67"/>
      <c r="F8" s="23" t="s">
        <v>63</v>
      </c>
      <c r="G8" s="68"/>
      <c r="H8" s="64"/>
    </row>
    <row r="9" spans="1:8" x14ac:dyDescent="0.2">
      <c r="A9" s="67"/>
      <c r="B9" s="22">
        <v>182</v>
      </c>
      <c r="C9" s="22" t="s">
        <v>64</v>
      </c>
      <c r="D9" s="23" t="s">
        <v>65</v>
      </c>
      <c r="E9" s="67"/>
      <c r="F9" s="23" t="s">
        <v>66</v>
      </c>
      <c r="G9" s="68"/>
      <c r="H9" s="64"/>
    </row>
    <row r="10" spans="1:8" x14ac:dyDescent="0.2">
      <c r="A10" s="67"/>
      <c r="B10" s="22">
        <v>177</v>
      </c>
      <c r="C10" s="22" t="s">
        <v>67</v>
      </c>
      <c r="D10" s="23" t="s">
        <v>68</v>
      </c>
      <c r="E10" s="67"/>
      <c r="F10" s="23" t="s">
        <v>69</v>
      </c>
      <c r="G10" s="67" t="s">
        <v>54</v>
      </c>
      <c r="H10" s="64"/>
    </row>
    <row r="11" spans="1:8" x14ac:dyDescent="0.2">
      <c r="A11" s="67"/>
      <c r="B11" s="22">
        <v>174</v>
      </c>
      <c r="C11" s="22" t="s">
        <v>70</v>
      </c>
      <c r="D11" s="23" t="s">
        <v>51</v>
      </c>
      <c r="E11" s="67"/>
      <c r="F11" s="23" t="s">
        <v>71</v>
      </c>
      <c r="G11" s="67"/>
      <c r="H11" s="64"/>
    </row>
    <row r="12" spans="1:8" x14ac:dyDescent="0.2">
      <c r="A12" s="67"/>
      <c r="B12" s="22">
        <v>171</v>
      </c>
      <c r="C12" s="22" t="s">
        <v>50</v>
      </c>
      <c r="D12" s="23" t="s">
        <v>72</v>
      </c>
      <c r="E12" s="67"/>
      <c r="F12" s="23" t="s">
        <v>73</v>
      </c>
      <c r="G12" s="67"/>
      <c r="H12" s="64"/>
    </row>
    <row r="13" spans="1:8" x14ac:dyDescent="0.2">
      <c r="A13" s="67"/>
      <c r="B13" s="22">
        <v>168</v>
      </c>
      <c r="C13" s="22" t="s">
        <v>64</v>
      </c>
      <c r="D13" s="23" t="s">
        <v>55</v>
      </c>
      <c r="E13" s="67"/>
      <c r="F13" s="23" t="s">
        <v>74</v>
      </c>
      <c r="G13" s="67"/>
      <c r="H13" s="64"/>
    </row>
    <row r="14" spans="1:8" x14ac:dyDescent="0.2">
      <c r="A14" s="67" t="s">
        <v>75</v>
      </c>
      <c r="B14" s="22">
        <v>1206</v>
      </c>
      <c r="C14" s="22" t="s">
        <v>76</v>
      </c>
      <c r="D14" s="23" t="s">
        <v>72</v>
      </c>
      <c r="E14" s="67" t="s">
        <v>77</v>
      </c>
      <c r="F14" s="23" t="s">
        <v>78</v>
      </c>
      <c r="G14" s="67" t="s">
        <v>54</v>
      </c>
      <c r="H14" s="64" t="s">
        <v>79</v>
      </c>
    </row>
    <row r="15" spans="1:8" x14ac:dyDescent="0.2">
      <c r="A15" s="67"/>
      <c r="B15" s="22">
        <v>1212</v>
      </c>
      <c r="C15" s="22" t="s">
        <v>50</v>
      </c>
      <c r="D15" s="23" t="s">
        <v>80</v>
      </c>
      <c r="E15" s="67"/>
      <c r="F15" s="23" t="s">
        <v>81</v>
      </c>
      <c r="G15" s="67"/>
      <c r="H15" s="64"/>
    </row>
    <row r="16" spans="1:8" x14ac:dyDescent="0.2">
      <c r="A16" s="67"/>
      <c r="B16" s="22">
        <v>1251</v>
      </c>
      <c r="C16" s="22" t="s">
        <v>50</v>
      </c>
      <c r="D16" s="23" t="s">
        <v>80</v>
      </c>
      <c r="E16" s="67"/>
      <c r="F16" s="23" t="s">
        <v>82</v>
      </c>
      <c r="G16" s="67"/>
      <c r="H16" s="64"/>
    </row>
    <row r="17" spans="1:8" x14ac:dyDescent="0.2">
      <c r="A17" s="67"/>
      <c r="B17" s="22">
        <v>1263</v>
      </c>
      <c r="C17" s="22" t="s">
        <v>83</v>
      </c>
      <c r="D17" s="23" t="s">
        <v>84</v>
      </c>
      <c r="E17" s="67"/>
      <c r="F17" s="23" t="s">
        <v>85</v>
      </c>
      <c r="G17" s="67"/>
      <c r="H17" s="64"/>
    </row>
    <row r="18" spans="1:8" x14ac:dyDescent="0.2">
      <c r="A18" s="67" t="s">
        <v>22</v>
      </c>
      <c r="B18" s="22">
        <v>450</v>
      </c>
      <c r="C18" s="22" t="s">
        <v>76</v>
      </c>
      <c r="D18" s="25" t="s">
        <v>86</v>
      </c>
      <c r="E18" s="67" t="s">
        <v>52</v>
      </c>
      <c r="F18" s="23" t="s">
        <v>87</v>
      </c>
      <c r="G18" s="67" t="s">
        <v>54</v>
      </c>
      <c r="H18" s="64" t="s">
        <v>23</v>
      </c>
    </row>
    <row r="19" spans="1:8" x14ac:dyDescent="0.2">
      <c r="A19" s="67"/>
      <c r="B19" s="22">
        <v>447</v>
      </c>
      <c r="C19" s="22" t="s">
        <v>50</v>
      </c>
      <c r="D19" s="25" t="s">
        <v>51</v>
      </c>
      <c r="E19" s="67"/>
      <c r="F19" s="23" t="s">
        <v>88</v>
      </c>
      <c r="G19" s="67"/>
      <c r="H19" s="64"/>
    </row>
    <row r="20" spans="1:8" x14ac:dyDescent="0.2">
      <c r="A20" s="67"/>
      <c r="B20" s="22">
        <v>474</v>
      </c>
      <c r="C20" s="22" t="s">
        <v>50</v>
      </c>
      <c r="D20" s="23" t="s">
        <v>55</v>
      </c>
      <c r="E20" s="67"/>
      <c r="F20" s="23" t="s">
        <v>89</v>
      </c>
      <c r="G20" s="67"/>
      <c r="H20" s="64"/>
    </row>
    <row r="21" spans="1:8" x14ac:dyDescent="0.2">
      <c r="A21" s="67"/>
      <c r="B21" s="22">
        <v>467</v>
      </c>
      <c r="C21" s="22" t="s">
        <v>90</v>
      </c>
      <c r="D21" s="23" t="s">
        <v>91</v>
      </c>
      <c r="E21" s="67"/>
      <c r="F21" s="23" t="s">
        <v>92</v>
      </c>
      <c r="G21" s="67" t="s">
        <v>2175</v>
      </c>
      <c r="H21" s="64"/>
    </row>
    <row r="22" spans="1:8" x14ac:dyDescent="0.2">
      <c r="A22" s="67"/>
      <c r="B22" s="22">
        <v>466</v>
      </c>
      <c r="C22" s="22" t="s">
        <v>93</v>
      </c>
      <c r="D22" s="23" t="s">
        <v>94</v>
      </c>
      <c r="E22" s="67"/>
      <c r="F22" s="23" t="s">
        <v>95</v>
      </c>
      <c r="G22" s="67"/>
      <c r="H22" s="64"/>
    </row>
    <row r="23" spans="1:8" x14ac:dyDescent="0.2">
      <c r="A23" s="23" t="s">
        <v>96</v>
      </c>
      <c r="B23" s="22">
        <v>297</v>
      </c>
      <c r="C23" s="22" t="s">
        <v>76</v>
      </c>
      <c r="D23" s="25" t="s">
        <v>72</v>
      </c>
      <c r="E23" s="23" t="s">
        <v>77</v>
      </c>
      <c r="F23" s="23" t="s">
        <v>97</v>
      </c>
      <c r="G23" s="23" t="s">
        <v>54</v>
      </c>
      <c r="H23" s="24" t="s">
        <v>98</v>
      </c>
    </row>
    <row r="24" spans="1:8" x14ac:dyDescent="0.2">
      <c r="A24" s="74" t="s">
        <v>99</v>
      </c>
      <c r="B24" s="22">
        <v>1117</v>
      </c>
      <c r="C24" s="22" t="s">
        <v>100</v>
      </c>
      <c r="D24" s="25" t="s">
        <v>101</v>
      </c>
      <c r="E24" s="67" t="s">
        <v>77</v>
      </c>
      <c r="F24" s="23" t="s">
        <v>102</v>
      </c>
      <c r="G24" s="67" t="s">
        <v>2175</v>
      </c>
      <c r="H24" s="64" t="s">
        <v>79</v>
      </c>
    </row>
    <row r="25" spans="1:8" x14ac:dyDescent="0.2">
      <c r="A25" s="74"/>
      <c r="B25" s="22">
        <v>1120</v>
      </c>
      <c r="C25" s="22" t="s">
        <v>59</v>
      </c>
      <c r="D25" s="25" t="s">
        <v>103</v>
      </c>
      <c r="E25" s="67"/>
      <c r="F25" s="23" t="s">
        <v>104</v>
      </c>
      <c r="G25" s="67"/>
      <c r="H25" s="64"/>
    </row>
    <row r="26" spans="1:8" x14ac:dyDescent="0.2">
      <c r="A26" s="74"/>
      <c r="B26" s="22">
        <v>1131</v>
      </c>
      <c r="C26" s="22" t="s">
        <v>70</v>
      </c>
      <c r="D26" s="25" t="s">
        <v>105</v>
      </c>
      <c r="E26" s="67"/>
      <c r="F26" s="23" t="s">
        <v>106</v>
      </c>
      <c r="G26" s="67"/>
      <c r="H26" s="64"/>
    </row>
    <row r="27" spans="1:8" x14ac:dyDescent="0.2">
      <c r="A27" s="74"/>
      <c r="B27" s="22">
        <v>1136</v>
      </c>
      <c r="C27" s="22" t="s">
        <v>83</v>
      </c>
      <c r="D27" s="25" t="s">
        <v>107</v>
      </c>
      <c r="E27" s="67"/>
      <c r="F27" s="23" t="s">
        <v>108</v>
      </c>
      <c r="G27" s="67"/>
      <c r="H27" s="64"/>
    </row>
    <row r="28" spans="1:8" x14ac:dyDescent="0.2">
      <c r="A28" s="74"/>
      <c r="B28" s="22">
        <v>1198</v>
      </c>
      <c r="C28" s="22" t="s">
        <v>83</v>
      </c>
      <c r="D28" s="25" t="s">
        <v>109</v>
      </c>
      <c r="E28" s="67"/>
      <c r="F28" s="23" t="s">
        <v>110</v>
      </c>
      <c r="G28" s="67"/>
      <c r="H28" s="64"/>
    </row>
    <row r="29" spans="1:8" x14ac:dyDescent="0.2">
      <c r="A29" s="74"/>
      <c r="B29" s="22">
        <v>1197</v>
      </c>
      <c r="C29" s="22" t="s">
        <v>93</v>
      </c>
      <c r="D29" s="25" t="s">
        <v>111</v>
      </c>
      <c r="E29" s="67"/>
      <c r="F29" s="23" t="s">
        <v>112</v>
      </c>
      <c r="G29" s="67" t="s">
        <v>54</v>
      </c>
      <c r="H29" s="64"/>
    </row>
    <row r="30" spans="1:8" x14ac:dyDescent="0.2">
      <c r="A30" s="74"/>
      <c r="B30" s="22">
        <v>1206</v>
      </c>
      <c r="C30" s="22" t="s">
        <v>76</v>
      </c>
      <c r="D30" s="25" t="s">
        <v>72</v>
      </c>
      <c r="E30" s="67"/>
      <c r="F30" s="23" t="s">
        <v>113</v>
      </c>
      <c r="G30" s="67"/>
      <c r="H30" s="64"/>
    </row>
    <row r="31" spans="1:8" x14ac:dyDescent="0.2">
      <c r="A31" s="74"/>
      <c r="B31" s="22">
        <v>1221</v>
      </c>
      <c r="C31" s="22" t="s">
        <v>83</v>
      </c>
      <c r="D31" s="25" t="s">
        <v>84</v>
      </c>
      <c r="E31" s="67"/>
      <c r="F31" s="23" t="s">
        <v>114</v>
      </c>
      <c r="G31" s="67"/>
      <c r="H31" s="64"/>
    </row>
    <row r="32" spans="1:8" x14ac:dyDescent="0.2">
      <c r="A32" s="74"/>
      <c r="B32" s="22">
        <v>1227</v>
      </c>
      <c r="C32" s="22" t="s">
        <v>64</v>
      </c>
      <c r="D32" s="25" t="s">
        <v>111</v>
      </c>
      <c r="E32" s="67"/>
      <c r="F32" s="23" t="s">
        <v>115</v>
      </c>
      <c r="G32" s="67"/>
      <c r="H32" s="64"/>
    </row>
    <row r="33" spans="1:8" x14ac:dyDescent="0.2">
      <c r="A33" s="23" t="s">
        <v>116</v>
      </c>
      <c r="B33" s="22">
        <v>1315</v>
      </c>
      <c r="C33" s="22" t="s">
        <v>83</v>
      </c>
      <c r="D33" s="25" t="s">
        <v>117</v>
      </c>
      <c r="E33" s="23" t="s">
        <v>52</v>
      </c>
      <c r="F33" s="23" t="s">
        <v>118</v>
      </c>
      <c r="G33" s="23" t="s">
        <v>2175</v>
      </c>
      <c r="H33" s="24" t="s">
        <v>119</v>
      </c>
    </row>
    <row r="34" spans="1:8" x14ac:dyDescent="0.2">
      <c r="A34" s="67" t="s">
        <v>120</v>
      </c>
      <c r="B34" s="22">
        <v>-3099</v>
      </c>
      <c r="C34" s="22" t="s">
        <v>50</v>
      </c>
      <c r="D34" s="22" t="s">
        <v>52</v>
      </c>
      <c r="E34" s="67" t="s">
        <v>52</v>
      </c>
      <c r="F34" s="23" t="s">
        <v>121</v>
      </c>
      <c r="G34" s="67" t="s">
        <v>122</v>
      </c>
      <c r="H34" s="64" t="s">
        <v>123</v>
      </c>
    </row>
    <row r="35" spans="1:8" x14ac:dyDescent="0.2">
      <c r="A35" s="67"/>
      <c r="B35" s="22">
        <v>-3108</v>
      </c>
      <c r="C35" s="22" t="s">
        <v>50</v>
      </c>
      <c r="D35" s="22" t="s">
        <v>52</v>
      </c>
      <c r="E35" s="67"/>
      <c r="F35" s="23" t="s">
        <v>124</v>
      </c>
      <c r="G35" s="67"/>
      <c r="H35" s="64"/>
    </row>
    <row r="36" spans="1:8" x14ac:dyDescent="0.2">
      <c r="A36" s="67"/>
      <c r="B36" s="22">
        <v>-3117</v>
      </c>
      <c r="C36" s="22" t="s">
        <v>70</v>
      </c>
      <c r="D36" s="22" t="s">
        <v>52</v>
      </c>
      <c r="E36" s="67"/>
      <c r="F36" s="23" t="s">
        <v>125</v>
      </c>
      <c r="G36" s="67"/>
      <c r="H36" s="64"/>
    </row>
    <row r="37" spans="1:8" x14ac:dyDescent="0.2">
      <c r="A37" s="67"/>
      <c r="B37" s="22">
        <v>-3132</v>
      </c>
      <c r="C37" s="22" t="s">
        <v>90</v>
      </c>
      <c r="D37" s="22" t="s">
        <v>52</v>
      </c>
      <c r="E37" s="67"/>
      <c r="F37" s="23" t="s">
        <v>126</v>
      </c>
      <c r="G37" s="67"/>
      <c r="H37" s="64"/>
    </row>
    <row r="38" spans="1:8" x14ac:dyDescent="0.2">
      <c r="A38" s="67"/>
      <c r="B38" s="22">
        <v>-3135</v>
      </c>
      <c r="C38" s="22" t="s">
        <v>83</v>
      </c>
      <c r="D38" s="22" t="s">
        <v>52</v>
      </c>
      <c r="E38" s="67"/>
      <c r="F38" s="23" t="s">
        <v>127</v>
      </c>
      <c r="G38" s="67"/>
      <c r="H38" s="64"/>
    </row>
    <row r="39" spans="1:8" x14ac:dyDescent="0.2">
      <c r="A39" s="67"/>
      <c r="B39" s="22">
        <v>-3158</v>
      </c>
      <c r="C39" s="22" t="s">
        <v>76</v>
      </c>
      <c r="D39" s="22" t="s">
        <v>52</v>
      </c>
      <c r="E39" s="67"/>
      <c r="F39" s="23" t="s">
        <v>128</v>
      </c>
      <c r="G39" s="67"/>
      <c r="H39" s="64"/>
    </row>
    <row r="40" spans="1:8" x14ac:dyDescent="0.2">
      <c r="A40" s="67"/>
      <c r="B40" s="22">
        <v>-3165</v>
      </c>
      <c r="C40" s="22" t="s">
        <v>90</v>
      </c>
      <c r="D40" s="22" t="s">
        <v>52</v>
      </c>
      <c r="E40" s="67"/>
      <c r="F40" s="23" t="s">
        <v>129</v>
      </c>
      <c r="G40" s="67"/>
      <c r="H40" s="64"/>
    </row>
    <row r="41" spans="1:8" x14ac:dyDescent="0.2">
      <c r="A41" s="67"/>
      <c r="B41" s="22">
        <v>-3168</v>
      </c>
      <c r="C41" s="22" t="s">
        <v>50</v>
      </c>
      <c r="D41" s="22" t="s">
        <v>52</v>
      </c>
      <c r="E41" s="67"/>
      <c r="F41" s="23" t="s">
        <v>130</v>
      </c>
      <c r="G41" s="67"/>
      <c r="H41" s="64"/>
    </row>
    <row r="42" spans="1:8" x14ac:dyDescent="0.2">
      <c r="A42" s="67" t="s">
        <v>131</v>
      </c>
      <c r="B42" s="22">
        <v>273</v>
      </c>
      <c r="C42" s="22" t="s">
        <v>64</v>
      </c>
      <c r="D42" s="25" t="s">
        <v>80</v>
      </c>
      <c r="E42" s="67" t="s">
        <v>77</v>
      </c>
      <c r="F42" s="23" t="s">
        <v>132</v>
      </c>
      <c r="G42" s="67" t="s">
        <v>54</v>
      </c>
      <c r="H42" s="64" t="s">
        <v>52</v>
      </c>
    </row>
    <row r="43" spans="1:8" x14ac:dyDescent="0.2">
      <c r="A43" s="67"/>
      <c r="B43" s="22">
        <v>279</v>
      </c>
      <c r="C43" s="22" t="s">
        <v>64</v>
      </c>
      <c r="D43" s="25" t="s">
        <v>86</v>
      </c>
      <c r="E43" s="67"/>
      <c r="F43" s="23" t="s">
        <v>133</v>
      </c>
      <c r="G43" s="67"/>
      <c r="H43" s="64"/>
    </row>
    <row r="44" spans="1:8" x14ac:dyDescent="0.2">
      <c r="A44" s="67"/>
      <c r="B44" s="22">
        <v>318</v>
      </c>
      <c r="C44" s="22" t="s">
        <v>50</v>
      </c>
      <c r="D44" s="25" t="s">
        <v>111</v>
      </c>
      <c r="E44" s="67"/>
      <c r="F44" s="23" t="s">
        <v>134</v>
      </c>
      <c r="G44" s="67"/>
      <c r="H44" s="64"/>
    </row>
    <row r="45" spans="1:8" x14ac:dyDescent="0.2">
      <c r="A45" s="67"/>
      <c r="B45" s="22">
        <v>327</v>
      </c>
      <c r="C45" s="22" t="s">
        <v>64</v>
      </c>
      <c r="D45" s="25" t="s">
        <v>135</v>
      </c>
      <c r="E45" s="67"/>
      <c r="F45" s="23" t="s">
        <v>136</v>
      </c>
      <c r="G45" s="67"/>
      <c r="H45" s="64"/>
    </row>
    <row r="46" spans="1:8" x14ac:dyDescent="0.2">
      <c r="A46" s="23" t="s">
        <v>137</v>
      </c>
      <c r="B46" s="22">
        <v>267</v>
      </c>
      <c r="C46" s="22" t="s">
        <v>70</v>
      </c>
      <c r="D46" s="25" t="s">
        <v>138</v>
      </c>
      <c r="E46" s="23" t="s">
        <v>77</v>
      </c>
      <c r="F46" s="23" t="s">
        <v>139</v>
      </c>
      <c r="G46" s="23" t="s">
        <v>54</v>
      </c>
      <c r="H46" s="24" t="s">
        <v>140</v>
      </c>
    </row>
    <row r="47" spans="1:8" x14ac:dyDescent="0.2">
      <c r="A47" s="23" t="s">
        <v>42</v>
      </c>
      <c r="B47" s="22">
        <v>558</v>
      </c>
      <c r="C47" s="22" t="s">
        <v>64</v>
      </c>
      <c r="D47" s="25" t="s">
        <v>51</v>
      </c>
      <c r="E47" s="23" t="s">
        <v>77</v>
      </c>
      <c r="F47" s="23" t="s">
        <v>141</v>
      </c>
      <c r="G47" s="23" t="s">
        <v>54</v>
      </c>
      <c r="H47" s="24" t="s">
        <v>43</v>
      </c>
    </row>
    <row r="48" spans="1:8" x14ac:dyDescent="0.2">
      <c r="A48" s="67" t="s">
        <v>142</v>
      </c>
      <c r="B48" s="22">
        <v>570</v>
      </c>
      <c r="C48" s="22" t="s">
        <v>50</v>
      </c>
      <c r="D48" s="25" t="s">
        <v>80</v>
      </c>
      <c r="E48" s="67" t="s">
        <v>52</v>
      </c>
      <c r="F48" s="23" t="s">
        <v>143</v>
      </c>
      <c r="G48" s="67" t="s">
        <v>54</v>
      </c>
      <c r="H48" s="64" t="s">
        <v>144</v>
      </c>
    </row>
    <row r="49" spans="1:8" x14ac:dyDescent="0.2">
      <c r="A49" s="67"/>
      <c r="B49" s="22">
        <v>615</v>
      </c>
      <c r="C49" s="22" t="s">
        <v>90</v>
      </c>
      <c r="D49" s="23" t="s">
        <v>55</v>
      </c>
      <c r="E49" s="67"/>
      <c r="F49" s="23" t="s">
        <v>145</v>
      </c>
      <c r="G49" s="67"/>
      <c r="H49" s="64"/>
    </row>
    <row r="50" spans="1:8" x14ac:dyDescent="0.2">
      <c r="A50" s="67"/>
      <c r="B50" s="22">
        <v>603</v>
      </c>
      <c r="C50" s="22" t="s">
        <v>70</v>
      </c>
      <c r="D50" s="23" t="s">
        <v>68</v>
      </c>
      <c r="E50" s="67"/>
      <c r="F50" s="23" t="s">
        <v>146</v>
      </c>
      <c r="G50" s="67"/>
      <c r="H50" s="64"/>
    </row>
    <row r="51" spans="1:8" x14ac:dyDescent="0.2">
      <c r="A51" s="67"/>
      <c r="B51" s="22">
        <v>580</v>
      </c>
      <c r="C51" s="22" t="s">
        <v>50</v>
      </c>
      <c r="D51" s="23" t="s">
        <v>68</v>
      </c>
      <c r="E51" s="67"/>
      <c r="F51" s="23" t="s">
        <v>147</v>
      </c>
      <c r="G51" s="67"/>
      <c r="H51" s="64"/>
    </row>
    <row r="52" spans="1:8" x14ac:dyDescent="0.2">
      <c r="A52" s="67"/>
      <c r="B52" s="22">
        <v>535</v>
      </c>
      <c r="C52" s="22" t="s">
        <v>76</v>
      </c>
      <c r="D52" s="25" t="s">
        <v>148</v>
      </c>
      <c r="E52" s="67"/>
      <c r="F52" s="23" t="s">
        <v>149</v>
      </c>
      <c r="G52" s="23" t="s">
        <v>2175</v>
      </c>
      <c r="H52" s="64"/>
    </row>
    <row r="53" spans="1:8" x14ac:dyDescent="0.2">
      <c r="A53" s="67" t="s">
        <v>38</v>
      </c>
      <c r="B53" s="22">
        <v>875</v>
      </c>
      <c r="C53" s="22" t="s">
        <v>50</v>
      </c>
      <c r="D53" s="23" t="s">
        <v>150</v>
      </c>
      <c r="E53" s="67" t="s">
        <v>52</v>
      </c>
      <c r="F53" s="23" t="s">
        <v>151</v>
      </c>
      <c r="G53" s="67" t="s">
        <v>2175</v>
      </c>
      <c r="H53" s="64" t="s">
        <v>39</v>
      </c>
    </row>
    <row r="54" spans="1:8" x14ac:dyDescent="0.2">
      <c r="A54" s="67"/>
      <c r="B54" s="22">
        <v>872</v>
      </c>
      <c r="C54" s="22" t="s">
        <v>152</v>
      </c>
      <c r="D54" s="23" t="s">
        <v>153</v>
      </c>
      <c r="E54" s="67"/>
      <c r="F54" s="23" t="s">
        <v>154</v>
      </c>
      <c r="G54" s="67"/>
      <c r="H54" s="64"/>
    </row>
    <row r="55" spans="1:8" x14ac:dyDescent="0.2">
      <c r="A55" s="74" t="s">
        <v>9</v>
      </c>
      <c r="B55" s="42">
        <v>441</v>
      </c>
      <c r="C55" s="42" t="s">
        <v>70</v>
      </c>
      <c r="D55" s="43" t="s">
        <v>155</v>
      </c>
      <c r="E55" s="74" t="s">
        <v>52</v>
      </c>
      <c r="F55" s="44" t="s">
        <v>156</v>
      </c>
      <c r="G55" s="67" t="s">
        <v>2175</v>
      </c>
      <c r="H55" s="64" t="s">
        <v>10</v>
      </c>
    </row>
    <row r="56" spans="1:8" x14ac:dyDescent="0.2">
      <c r="A56" s="74"/>
      <c r="B56" s="42">
        <v>398</v>
      </c>
      <c r="C56" s="42" t="s">
        <v>67</v>
      </c>
      <c r="D56" s="43" t="s">
        <v>157</v>
      </c>
      <c r="E56" s="74"/>
      <c r="F56" s="44" t="s">
        <v>158</v>
      </c>
      <c r="G56" s="67"/>
      <c r="H56" s="64"/>
    </row>
    <row r="57" spans="1:8" x14ac:dyDescent="0.2">
      <c r="A57" s="74"/>
      <c r="B57" s="42">
        <v>411</v>
      </c>
      <c r="C57" s="42" t="s">
        <v>90</v>
      </c>
      <c r="D57" s="43" t="s">
        <v>55</v>
      </c>
      <c r="E57" s="74"/>
      <c r="F57" s="44" t="s">
        <v>159</v>
      </c>
      <c r="G57" s="67" t="s">
        <v>54</v>
      </c>
      <c r="H57" s="64"/>
    </row>
    <row r="58" spans="1:8" x14ac:dyDescent="0.2">
      <c r="A58" s="74"/>
      <c r="B58" s="42">
        <v>402</v>
      </c>
      <c r="C58" s="42" t="s">
        <v>50</v>
      </c>
      <c r="D58" s="43" t="s">
        <v>138</v>
      </c>
      <c r="E58" s="74"/>
      <c r="F58" s="44" t="s">
        <v>160</v>
      </c>
      <c r="G58" s="67"/>
      <c r="H58" s="64"/>
    </row>
    <row r="59" spans="1:8" x14ac:dyDescent="0.2">
      <c r="A59" s="74"/>
      <c r="B59" s="42">
        <v>399</v>
      </c>
      <c r="C59" s="42" t="s">
        <v>76</v>
      </c>
      <c r="D59" s="43" t="s">
        <v>135</v>
      </c>
      <c r="E59" s="74"/>
      <c r="F59" s="44" t="s">
        <v>161</v>
      </c>
      <c r="G59" s="67"/>
      <c r="H59" s="64"/>
    </row>
    <row r="60" spans="1:8" x14ac:dyDescent="0.2">
      <c r="A60" s="74"/>
      <c r="B60" s="42">
        <v>396</v>
      </c>
      <c r="C60" s="42" t="s">
        <v>70</v>
      </c>
      <c r="D60" s="43" t="s">
        <v>138</v>
      </c>
      <c r="E60" s="74"/>
      <c r="F60" s="44" t="s">
        <v>162</v>
      </c>
      <c r="G60" s="67"/>
      <c r="H60" s="64"/>
    </row>
    <row r="61" spans="1:8" x14ac:dyDescent="0.2">
      <c r="A61" s="74"/>
      <c r="B61" s="42">
        <v>393</v>
      </c>
      <c r="C61" s="42" t="s">
        <v>50</v>
      </c>
      <c r="D61" s="43" t="s">
        <v>51</v>
      </c>
      <c r="E61" s="74"/>
      <c r="F61" s="44" t="s">
        <v>163</v>
      </c>
      <c r="G61" s="67"/>
      <c r="H61" s="64"/>
    </row>
    <row r="62" spans="1:8" x14ac:dyDescent="0.2">
      <c r="A62" s="74" t="s">
        <v>164</v>
      </c>
      <c r="B62" s="42">
        <v>1034</v>
      </c>
      <c r="C62" s="42" t="s">
        <v>83</v>
      </c>
      <c r="D62" s="44" t="s">
        <v>52</v>
      </c>
      <c r="E62" s="74" t="s">
        <v>77</v>
      </c>
      <c r="F62" s="44" t="s">
        <v>165</v>
      </c>
      <c r="G62" s="67" t="s">
        <v>166</v>
      </c>
      <c r="H62" s="64" t="s">
        <v>52</v>
      </c>
    </row>
    <row r="63" spans="1:8" x14ac:dyDescent="0.2">
      <c r="A63" s="74"/>
      <c r="B63" s="42">
        <v>1039</v>
      </c>
      <c r="C63" s="42" t="s">
        <v>50</v>
      </c>
      <c r="D63" s="44" t="s">
        <v>52</v>
      </c>
      <c r="E63" s="74"/>
      <c r="F63" s="44" t="s">
        <v>167</v>
      </c>
      <c r="G63" s="67"/>
      <c r="H63" s="64"/>
    </row>
    <row r="64" spans="1:8" x14ac:dyDescent="0.2">
      <c r="A64" s="74"/>
      <c r="B64" s="42">
        <v>105</v>
      </c>
      <c r="C64" s="42" t="s">
        <v>70</v>
      </c>
      <c r="D64" s="44" t="s">
        <v>52</v>
      </c>
      <c r="E64" s="74"/>
      <c r="F64" s="44" t="s">
        <v>168</v>
      </c>
      <c r="G64" s="67"/>
      <c r="H64" s="64"/>
    </row>
    <row r="65" spans="1:8" x14ac:dyDescent="0.2">
      <c r="A65" s="74"/>
      <c r="B65" s="42">
        <v>107</v>
      </c>
      <c r="C65" s="42" t="s">
        <v>152</v>
      </c>
      <c r="D65" s="44" t="s">
        <v>52</v>
      </c>
      <c r="E65" s="74"/>
      <c r="F65" s="44" t="s">
        <v>169</v>
      </c>
      <c r="G65" s="67"/>
      <c r="H65" s="64"/>
    </row>
    <row r="66" spans="1:8" x14ac:dyDescent="0.2">
      <c r="A66" s="74"/>
      <c r="B66" s="42">
        <v>1077</v>
      </c>
      <c r="C66" s="42" t="s">
        <v>64</v>
      </c>
      <c r="D66" s="44" t="s">
        <v>52</v>
      </c>
      <c r="E66" s="74"/>
      <c r="F66" s="44" t="s">
        <v>170</v>
      </c>
      <c r="G66" s="67"/>
      <c r="H66" s="64"/>
    </row>
    <row r="67" spans="1:8" x14ac:dyDescent="0.2">
      <c r="A67" s="74" t="s">
        <v>171</v>
      </c>
      <c r="B67" s="42">
        <v>99</v>
      </c>
      <c r="C67" s="42" t="s">
        <v>64</v>
      </c>
      <c r="D67" s="43" t="s">
        <v>68</v>
      </c>
      <c r="E67" s="74" t="s">
        <v>77</v>
      </c>
      <c r="F67" s="44" t="s">
        <v>172</v>
      </c>
      <c r="G67" s="67" t="s">
        <v>54</v>
      </c>
      <c r="H67" s="64" t="s">
        <v>173</v>
      </c>
    </row>
    <row r="68" spans="1:8" x14ac:dyDescent="0.2">
      <c r="A68" s="74"/>
      <c r="B68" s="42">
        <v>108</v>
      </c>
      <c r="C68" s="42" t="s">
        <v>70</v>
      </c>
      <c r="D68" s="43" t="s">
        <v>51</v>
      </c>
      <c r="E68" s="74"/>
      <c r="F68" s="44" t="s">
        <v>174</v>
      </c>
      <c r="G68" s="67"/>
      <c r="H68" s="64"/>
    </row>
    <row r="69" spans="1:8" x14ac:dyDescent="0.2">
      <c r="A69" s="74"/>
      <c r="B69" s="42">
        <v>222</v>
      </c>
      <c r="C69" s="42" t="s">
        <v>67</v>
      </c>
      <c r="D69" s="43" t="s">
        <v>135</v>
      </c>
      <c r="E69" s="74"/>
      <c r="F69" s="44" t="s">
        <v>175</v>
      </c>
      <c r="G69" s="67"/>
      <c r="H69" s="64"/>
    </row>
    <row r="70" spans="1:8" x14ac:dyDescent="0.2">
      <c r="A70" s="74"/>
      <c r="B70" s="42">
        <v>246</v>
      </c>
      <c r="C70" s="42" t="s">
        <v>64</v>
      </c>
      <c r="D70" s="43" t="s">
        <v>138</v>
      </c>
      <c r="E70" s="74"/>
      <c r="F70" s="44" t="s">
        <v>176</v>
      </c>
      <c r="G70" s="67"/>
      <c r="H70" s="64"/>
    </row>
    <row r="71" spans="1:8" x14ac:dyDescent="0.2">
      <c r="A71" s="74" t="s">
        <v>177</v>
      </c>
      <c r="B71" s="42">
        <v>520</v>
      </c>
      <c r="C71" s="42" t="s">
        <v>178</v>
      </c>
      <c r="D71" s="43" t="s">
        <v>179</v>
      </c>
      <c r="E71" s="74" t="s">
        <v>77</v>
      </c>
      <c r="F71" s="44" t="s">
        <v>180</v>
      </c>
      <c r="G71" s="67" t="s">
        <v>2175</v>
      </c>
      <c r="H71" s="64" t="s">
        <v>14</v>
      </c>
    </row>
    <row r="72" spans="1:8" x14ac:dyDescent="0.2">
      <c r="A72" s="74"/>
      <c r="B72" s="42">
        <v>522</v>
      </c>
      <c r="C72" s="42" t="s">
        <v>70</v>
      </c>
      <c r="D72" s="43" t="s">
        <v>105</v>
      </c>
      <c r="E72" s="74"/>
      <c r="F72" s="44" t="s">
        <v>181</v>
      </c>
      <c r="G72" s="67"/>
      <c r="H72" s="64"/>
    </row>
    <row r="73" spans="1:8" x14ac:dyDescent="0.2">
      <c r="A73" s="74"/>
      <c r="B73" s="42">
        <v>525</v>
      </c>
      <c r="C73" s="42" t="s">
        <v>76</v>
      </c>
      <c r="D73" s="43" t="s">
        <v>55</v>
      </c>
      <c r="E73" s="74"/>
      <c r="F73" s="44" t="s">
        <v>182</v>
      </c>
      <c r="G73" s="67" t="s">
        <v>54</v>
      </c>
      <c r="H73" s="64"/>
    </row>
    <row r="74" spans="1:8" x14ac:dyDescent="0.2">
      <c r="A74" s="74"/>
      <c r="B74" s="42">
        <v>537</v>
      </c>
      <c r="C74" s="42" t="s">
        <v>83</v>
      </c>
      <c r="D74" s="43" t="s">
        <v>84</v>
      </c>
      <c r="E74" s="74"/>
      <c r="F74" s="44" t="s">
        <v>183</v>
      </c>
      <c r="G74" s="67"/>
      <c r="H74" s="64"/>
    </row>
    <row r="75" spans="1:8" x14ac:dyDescent="0.2">
      <c r="A75" s="67" t="s">
        <v>184</v>
      </c>
      <c r="B75" s="22">
        <v>225</v>
      </c>
      <c r="C75" s="22" t="s">
        <v>64</v>
      </c>
      <c r="D75" s="25" t="s">
        <v>185</v>
      </c>
      <c r="E75" s="67" t="s">
        <v>52</v>
      </c>
      <c r="F75" s="23" t="s">
        <v>186</v>
      </c>
      <c r="G75" s="67" t="s">
        <v>54</v>
      </c>
      <c r="H75" s="64" t="s">
        <v>52</v>
      </c>
    </row>
    <row r="76" spans="1:8" x14ac:dyDescent="0.2">
      <c r="A76" s="67"/>
      <c r="B76" s="22">
        <v>219</v>
      </c>
      <c r="C76" s="22" t="s">
        <v>50</v>
      </c>
      <c r="D76" s="25" t="s">
        <v>185</v>
      </c>
      <c r="E76" s="67"/>
      <c r="F76" s="23" t="s">
        <v>187</v>
      </c>
      <c r="G76" s="67"/>
      <c r="H76" s="64"/>
    </row>
    <row r="77" spans="1:8" x14ac:dyDescent="0.2">
      <c r="A77" s="67"/>
      <c r="B77" s="22">
        <v>205</v>
      </c>
      <c r="C77" s="22" t="s">
        <v>178</v>
      </c>
      <c r="D77" s="25" t="s">
        <v>55</v>
      </c>
      <c r="E77" s="67"/>
      <c r="F77" s="23" t="s">
        <v>188</v>
      </c>
      <c r="G77" s="67"/>
      <c r="H77" s="64"/>
    </row>
    <row r="78" spans="1:8" x14ac:dyDescent="0.2">
      <c r="A78" s="67"/>
      <c r="B78" s="22">
        <v>192</v>
      </c>
      <c r="C78" s="22" t="s">
        <v>83</v>
      </c>
      <c r="D78" s="25" t="s">
        <v>189</v>
      </c>
      <c r="E78" s="67"/>
      <c r="F78" s="23" t="s">
        <v>190</v>
      </c>
      <c r="G78" s="67"/>
      <c r="H78" s="64"/>
    </row>
    <row r="79" spans="1:8" x14ac:dyDescent="0.2">
      <c r="A79" s="67"/>
      <c r="B79" s="22">
        <v>177</v>
      </c>
      <c r="C79" s="22" t="s">
        <v>76</v>
      </c>
      <c r="D79" s="25" t="s">
        <v>51</v>
      </c>
      <c r="E79" s="67"/>
      <c r="F79" s="23" t="s">
        <v>191</v>
      </c>
      <c r="G79" s="67"/>
      <c r="H79" s="64"/>
    </row>
    <row r="80" spans="1:8" x14ac:dyDescent="0.2">
      <c r="A80" s="67"/>
      <c r="B80" s="22">
        <v>39</v>
      </c>
      <c r="C80" s="22" t="s">
        <v>64</v>
      </c>
      <c r="D80" s="25" t="s">
        <v>185</v>
      </c>
      <c r="E80" s="67"/>
      <c r="F80" s="23" t="s">
        <v>192</v>
      </c>
      <c r="G80" s="67"/>
      <c r="H80" s="64"/>
    </row>
    <row r="81" spans="1:8" x14ac:dyDescent="0.2">
      <c r="A81" s="67"/>
      <c r="B81" s="22">
        <v>33</v>
      </c>
      <c r="C81" s="22" t="s">
        <v>70</v>
      </c>
      <c r="D81" s="25" t="s">
        <v>51</v>
      </c>
      <c r="E81" s="67"/>
      <c r="F81" s="23" t="s">
        <v>193</v>
      </c>
      <c r="G81" s="67"/>
      <c r="H81" s="64"/>
    </row>
    <row r="82" spans="1:8" x14ac:dyDescent="0.2">
      <c r="A82" s="67"/>
      <c r="B82" s="22">
        <v>24</v>
      </c>
      <c r="C82" s="22" t="s">
        <v>50</v>
      </c>
      <c r="D82" s="25" t="s">
        <v>185</v>
      </c>
      <c r="E82" s="67"/>
      <c r="F82" s="23" t="s">
        <v>194</v>
      </c>
      <c r="G82" s="67"/>
      <c r="H82" s="64"/>
    </row>
    <row r="83" spans="1:8" x14ac:dyDescent="0.2">
      <c r="A83" s="67"/>
      <c r="B83" s="22">
        <v>207</v>
      </c>
      <c r="C83" s="22" t="s">
        <v>76</v>
      </c>
      <c r="D83" s="25" t="s">
        <v>195</v>
      </c>
      <c r="E83" s="67"/>
      <c r="F83" s="23" t="s">
        <v>196</v>
      </c>
      <c r="G83" s="67" t="s">
        <v>2175</v>
      </c>
      <c r="H83" s="64"/>
    </row>
    <row r="84" spans="1:8" x14ac:dyDescent="0.2">
      <c r="A84" s="67"/>
      <c r="B84" s="22">
        <v>28</v>
      </c>
      <c r="C84" s="22" t="s">
        <v>59</v>
      </c>
      <c r="D84" s="25" t="s">
        <v>103</v>
      </c>
      <c r="E84" s="67"/>
      <c r="F84" s="23" t="s">
        <v>197</v>
      </c>
      <c r="G84" s="67"/>
      <c r="H84" s="64"/>
    </row>
    <row r="85" spans="1:8" x14ac:dyDescent="0.2">
      <c r="A85" s="67"/>
      <c r="B85" s="22">
        <v>22</v>
      </c>
      <c r="C85" s="22" t="s">
        <v>178</v>
      </c>
      <c r="D85" s="25" t="s">
        <v>198</v>
      </c>
      <c r="E85" s="67"/>
      <c r="F85" s="23" t="s">
        <v>199</v>
      </c>
      <c r="G85" s="67"/>
      <c r="H85" s="64"/>
    </row>
    <row r="86" spans="1:8" x14ac:dyDescent="0.2">
      <c r="A86" s="74" t="s">
        <v>4</v>
      </c>
      <c r="B86" s="42">
        <v>212</v>
      </c>
      <c r="C86" s="42" t="s">
        <v>178</v>
      </c>
      <c r="D86" s="43" t="s">
        <v>200</v>
      </c>
      <c r="E86" s="74" t="s">
        <v>77</v>
      </c>
      <c r="F86" s="44" t="s">
        <v>201</v>
      </c>
      <c r="G86" s="67" t="s">
        <v>2175</v>
      </c>
      <c r="H86" s="64" t="s">
        <v>5</v>
      </c>
    </row>
    <row r="87" spans="1:8" x14ac:dyDescent="0.2">
      <c r="A87" s="74"/>
      <c r="B87" s="42">
        <v>214</v>
      </c>
      <c r="C87" s="42" t="s">
        <v>90</v>
      </c>
      <c r="D87" s="43" t="s">
        <v>202</v>
      </c>
      <c r="E87" s="74"/>
      <c r="F87" s="44" t="s">
        <v>203</v>
      </c>
      <c r="G87" s="67"/>
      <c r="H87" s="64"/>
    </row>
    <row r="88" spans="1:8" x14ac:dyDescent="0.2">
      <c r="A88" s="74"/>
      <c r="B88" s="42">
        <v>178</v>
      </c>
      <c r="C88" s="42" t="s">
        <v>83</v>
      </c>
      <c r="D88" s="43" t="s">
        <v>109</v>
      </c>
      <c r="E88" s="74"/>
      <c r="F88" s="44" t="s">
        <v>204</v>
      </c>
      <c r="G88" s="67"/>
      <c r="H88" s="64"/>
    </row>
    <row r="89" spans="1:8" x14ac:dyDescent="0.2">
      <c r="A89" s="74"/>
      <c r="B89" s="42">
        <v>179</v>
      </c>
      <c r="C89" s="42" t="s">
        <v>83</v>
      </c>
      <c r="D89" s="43" t="s">
        <v>205</v>
      </c>
      <c r="E89" s="74"/>
      <c r="F89" s="44" t="s">
        <v>206</v>
      </c>
      <c r="G89" s="67"/>
      <c r="H89" s="64"/>
    </row>
    <row r="90" spans="1:8" x14ac:dyDescent="0.2">
      <c r="A90" s="74"/>
      <c r="B90" s="42">
        <v>171</v>
      </c>
      <c r="C90" s="42" t="s">
        <v>64</v>
      </c>
      <c r="D90" s="43" t="s">
        <v>80</v>
      </c>
      <c r="E90" s="74"/>
      <c r="F90" s="44" t="s">
        <v>207</v>
      </c>
      <c r="G90" s="67" t="s">
        <v>54</v>
      </c>
      <c r="H90" s="64"/>
    </row>
    <row r="91" spans="1:8" x14ac:dyDescent="0.2">
      <c r="A91" s="74"/>
      <c r="B91" s="42">
        <v>174</v>
      </c>
      <c r="C91" s="42" t="s">
        <v>50</v>
      </c>
      <c r="D91" s="43" t="s">
        <v>135</v>
      </c>
      <c r="E91" s="74"/>
      <c r="F91" s="44" t="s">
        <v>208</v>
      </c>
      <c r="G91" s="67"/>
      <c r="H91" s="64"/>
    </row>
    <row r="92" spans="1:8" x14ac:dyDescent="0.2">
      <c r="A92" s="74"/>
      <c r="B92" s="42">
        <v>177</v>
      </c>
      <c r="C92" s="42" t="s">
        <v>64</v>
      </c>
      <c r="D92" s="43" t="s">
        <v>80</v>
      </c>
      <c r="E92" s="74"/>
      <c r="F92" s="44" t="s">
        <v>209</v>
      </c>
      <c r="G92" s="67"/>
      <c r="H92" s="64"/>
    </row>
    <row r="93" spans="1:8" x14ac:dyDescent="0.2">
      <c r="A93" s="74"/>
      <c r="B93" s="42">
        <v>201</v>
      </c>
      <c r="C93" s="42" t="s">
        <v>76</v>
      </c>
      <c r="D93" s="43" t="s">
        <v>86</v>
      </c>
      <c r="E93" s="74"/>
      <c r="F93" s="44" t="s">
        <v>210</v>
      </c>
      <c r="G93" s="67"/>
      <c r="H93" s="64"/>
    </row>
    <row r="94" spans="1:8" x14ac:dyDescent="0.2">
      <c r="A94" s="74"/>
      <c r="B94" s="42">
        <v>210</v>
      </c>
      <c r="C94" s="42" t="s">
        <v>50</v>
      </c>
      <c r="D94" s="43" t="s">
        <v>68</v>
      </c>
      <c r="E94" s="74"/>
      <c r="F94" s="44" t="s">
        <v>211</v>
      </c>
      <c r="G94" s="67"/>
      <c r="H94" s="64"/>
    </row>
    <row r="95" spans="1:8" x14ac:dyDescent="0.2">
      <c r="A95" s="74"/>
      <c r="B95" s="42">
        <v>222</v>
      </c>
      <c r="C95" s="42" t="s">
        <v>100</v>
      </c>
      <c r="D95" s="43" t="s">
        <v>135</v>
      </c>
      <c r="E95" s="74"/>
      <c r="F95" s="44" t="s">
        <v>212</v>
      </c>
      <c r="G95" s="67"/>
      <c r="H95" s="64"/>
    </row>
    <row r="96" spans="1:8" x14ac:dyDescent="0.2">
      <c r="A96" s="74"/>
      <c r="B96" s="42">
        <v>246</v>
      </c>
      <c r="C96" s="42" t="s">
        <v>70</v>
      </c>
      <c r="D96" s="43" t="s">
        <v>138</v>
      </c>
      <c r="E96" s="74"/>
      <c r="F96" s="44" t="s">
        <v>213</v>
      </c>
      <c r="G96" s="67"/>
      <c r="H96" s="64"/>
    </row>
    <row r="97" spans="1:8" x14ac:dyDescent="0.2">
      <c r="A97" s="74"/>
      <c r="B97" s="42">
        <v>351</v>
      </c>
      <c r="C97" s="42" t="s">
        <v>178</v>
      </c>
      <c r="D97" s="43" t="s">
        <v>68</v>
      </c>
      <c r="E97" s="74"/>
      <c r="F97" s="44" t="s">
        <v>214</v>
      </c>
      <c r="G97" s="67"/>
      <c r="H97" s="64"/>
    </row>
    <row r="98" spans="1:8" x14ac:dyDescent="0.2">
      <c r="A98" s="74"/>
      <c r="B98" s="42">
        <v>354</v>
      </c>
      <c r="C98" s="42" t="s">
        <v>70</v>
      </c>
      <c r="D98" s="43" t="s">
        <v>111</v>
      </c>
      <c r="E98" s="74"/>
      <c r="F98" s="44" t="s">
        <v>215</v>
      </c>
      <c r="G98" s="67"/>
      <c r="H98" s="64"/>
    </row>
    <row r="99" spans="1:8" x14ac:dyDescent="0.2">
      <c r="A99" s="74"/>
      <c r="B99" s="42">
        <v>366</v>
      </c>
      <c r="C99" s="42" t="s">
        <v>50</v>
      </c>
      <c r="D99" s="43" t="s">
        <v>51</v>
      </c>
      <c r="E99" s="74"/>
      <c r="F99" s="44" t="s">
        <v>216</v>
      </c>
      <c r="G99" s="67"/>
      <c r="H99" s="64"/>
    </row>
    <row r="100" spans="1:8" x14ac:dyDescent="0.2">
      <c r="A100" s="74"/>
      <c r="B100" s="42">
        <v>369</v>
      </c>
      <c r="C100" s="42" t="s">
        <v>50</v>
      </c>
      <c r="D100" s="43" t="s">
        <v>80</v>
      </c>
      <c r="E100" s="74"/>
      <c r="F100" s="44" t="s">
        <v>217</v>
      </c>
      <c r="G100" s="67"/>
      <c r="H100" s="64"/>
    </row>
    <row r="101" spans="1:8" x14ac:dyDescent="0.2">
      <c r="A101" s="74"/>
      <c r="B101" s="42">
        <v>381</v>
      </c>
      <c r="C101" s="42" t="s">
        <v>67</v>
      </c>
      <c r="D101" s="43" t="s">
        <v>55</v>
      </c>
      <c r="E101" s="74"/>
      <c r="F101" s="44" t="s">
        <v>218</v>
      </c>
      <c r="G101" s="67"/>
      <c r="H101" s="64"/>
    </row>
    <row r="102" spans="1:8" x14ac:dyDescent="0.2">
      <c r="A102" s="67" t="s">
        <v>219</v>
      </c>
      <c r="B102" s="22">
        <v>285</v>
      </c>
      <c r="C102" s="22" t="s">
        <v>67</v>
      </c>
      <c r="D102" s="25" t="s">
        <v>68</v>
      </c>
      <c r="E102" s="67" t="s">
        <v>77</v>
      </c>
      <c r="F102" s="23" t="s">
        <v>220</v>
      </c>
      <c r="G102" s="23" t="s">
        <v>54</v>
      </c>
      <c r="H102" s="64" t="s">
        <v>221</v>
      </c>
    </row>
    <row r="103" spans="1:8" x14ac:dyDescent="0.2">
      <c r="A103" s="67"/>
      <c r="B103" s="22">
        <v>286</v>
      </c>
      <c r="C103" s="22" t="s">
        <v>83</v>
      </c>
      <c r="D103" s="25" t="s">
        <v>117</v>
      </c>
      <c r="E103" s="67"/>
      <c r="F103" s="23" t="s">
        <v>222</v>
      </c>
      <c r="G103" s="67" t="s">
        <v>2175</v>
      </c>
      <c r="H103" s="64"/>
    </row>
    <row r="104" spans="1:8" x14ac:dyDescent="0.2">
      <c r="A104" s="67"/>
      <c r="B104" s="22">
        <v>305</v>
      </c>
      <c r="C104" s="22" t="s">
        <v>152</v>
      </c>
      <c r="D104" s="25" t="s">
        <v>223</v>
      </c>
      <c r="E104" s="67"/>
      <c r="F104" s="23" t="s">
        <v>224</v>
      </c>
      <c r="G104" s="67"/>
      <c r="H104" s="64"/>
    </row>
    <row r="105" spans="1:8" x14ac:dyDescent="0.2">
      <c r="A105" s="23" t="s">
        <v>225</v>
      </c>
      <c r="B105" s="22">
        <v>469</v>
      </c>
      <c r="C105" s="22" t="s">
        <v>59</v>
      </c>
      <c r="D105" s="25" t="s">
        <v>103</v>
      </c>
      <c r="E105" s="23" t="s">
        <v>77</v>
      </c>
      <c r="F105" s="23" t="s">
        <v>226</v>
      </c>
      <c r="G105" s="23" t="s">
        <v>2175</v>
      </c>
      <c r="H105" s="24" t="s">
        <v>227</v>
      </c>
    </row>
    <row r="106" spans="1:8" x14ac:dyDescent="0.2">
      <c r="A106" s="67" t="s">
        <v>228</v>
      </c>
      <c r="B106" s="22">
        <v>147</v>
      </c>
      <c r="C106" s="22" t="s">
        <v>50</v>
      </c>
      <c r="D106" s="25" t="s">
        <v>68</v>
      </c>
      <c r="E106" s="67" t="s">
        <v>77</v>
      </c>
      <c r="F106" s="23" t="s">
        <v>229</v>
      </c>
      <c r="G106" s="67" t="s">
        <v>54</v>
      </c>
      <c r="H106" s="64" t="s">
        <v>230</v>
      </c>
    </row>
    <row r="107" spans="1:8" x14ac:dyDescent="0.2">
      <c r="A107" s="67"/>
      <c r="B107" s="22">
        <v>168</v>
      </c>
      <c r="C107" s="22" t="s">
        <v>70</v>
      </c>
      <c r="D107" s="25" t="s">
        <v>51</v>
      </c>
      <c r="E107" s="67"/>
      <c r="F107" s="23" t="s">
        <v>231</v>
      </c>
      <c r="G107" s="67"/>
      <c r="H107" s="64"/>
    </row>
    <row r="108" spans="1:8" x14ac:dyDescent="0.2">
      <c r="A108" s="67"/>
      <c r="B108" s="22">
        <v>174</v>
      </c>
      <c r="C108" s="22" t="s">
        <v>76</v>
      </c>
      <c r="D108" s="25" t="s">
        <v>135</v>
      </c>
      <c r="E108" s="67"/>
      <c r="F108" s="23" t="s">
        <v>232</v>
      </c>
      <c r="G108" s="67"/>
      <c r="H108" s="64"/>
    </row>
    <row r="109" spans="1:8" x14ac:dyDescent="0.2">
      <c r="A109" s="67"/>
      <c r="B109" s="22">
        <v>201</v>
      </c>
      <c r="C109" s="22" t="s">
        <v>76</v>
      </c>
      <c r="D109" s="25" t="s">
        <v>86</v>
      </c>
      <c r="E109" s="67"/>
      <c r="F109" s="23" t="s">
        <v>233</v>
      </c>
      <c r="G109" s="67"/>
      <c r="H109" s="64"/>
    </row>
    <row r="110" spans="1:8" x14ac:dyDescent="0.2">
      <c r="A110" s="67"/>
      <c r="B110" s="22">
        <v>210</v>
      </c>
      <c r="C110" s="22" t="s">
        <v>50</v>
      </c>
      <c r="D110" s="25" t="s">
        <v>68</v>
      </c>
      <c r="E110" s="67"/>
      <c r="F110" s="23" t="s">
        <v>234</v>
      </c>
      <c r="G110" s="67"/>
      <c r="H110" s="64"/>
    </row>
    <row r="111" spans="1:8" x14ac:dyDescent="0.2">
      <c r="A111" s="67"/>
      <c r="B111" s="22">
        <v>222</v>
      </c>
      <c r="C111" s="22" t="s">
        <v>100</v>
      </c>
      <c r="D111" s="25" t="s">
        <v>135</v>
      </c>
      <c r="E111" s="67"/>
      <c r="F111" s="23" t="s">
        <v>235</v>
      </c>
      <c r="G111" s="67"/>
      <c r="H111" s="64"/>
    </row>
    <row r="112" spans="1:8" x14ac:dyDescent="0.2">
      <c r="A112" s="67"/>
      <c r="B112" s="22">
        <v>178</v>
      </c>
      <c r="C112" s="22" t="s">
        <v>83</v>
      </c>
      <c r="D112" s="25" t="s">
        <v>109</v>
      </c>
      <c r="E112" s="67"/>
      <c r="F112" s="23" t="s">
        <v>236</v>
      </c>
      <c r="G112" s="67" t="s">
        <v>2175</v>
      </c>
      <c r="H112" s="64"/>
    </row>
    <row r="113" spans="1:8" x14ac:dyDescent="0.2">
      <c r="A113" s="67"/>
      <c r="B113" s="22">
        <v>179</v>
      </c>
      <c r="C113" s="22" t="s">
        <v>83</v>
      </c>
      <c r="D113" s="25" t="s">
        <v>205</v>
      </c>
      <c r="E113" s="67"/>
      <c r="F113" s="23" t="s">
        <v>237</v>
      </c>
      <c r="G113" s="67"/>
      <c r="H113" s="64"/>
    </row>
    <row r="114" spans="1:8" x14ac:dyDescent="0.2">
      <c r="A114" s="67"/>
      <c r="B114" s="22">
        <v>212</v>
      </c>
      <c r="C114" s="22" t="s">
        <v>178</v>
      </c>
      <c r="D114" s="25" t="s">
        <v>200</v>
      </c>
      <c r="E114" s="67"/>
      <c r="F114" s="23" t="s">
        <v>238</v>
      </c>
      <c r="G114" s="67"/>
      <c r="H114" s="64"/>
    </row>
    <row r="115" spans="1:8" x14ac:dyDescent="0.2">
      <c r="A115" s="67"/>
      <c r="B115" s="22">
        <v>214</v>
      </c>
      <c r="C115" s="22" t="s">
        <v>90</v>
      </c>
      <c r="D115" s="25" t="s">
        <v>202</v>
      </c>
      <c r="E115" s="67"/>
      <c r="F115" s="23" t="s">
        <v>239</v>
      </c>
      <c r="G115" s="67"/>
      <c r="H115" s="64"/>
    </row>
    <row r="116" spans="1:8" x14ac:dyDescent="0.2">
      <c r="A116" s="23" t="s">
        <v>240</v>
      </c>
      <c r="B116" s="22">
        <v>459</v>
      </c>
      <c r="C116" s="22" t="s">
        <v>59</v>
      </c>
      <c r="D116" s="23" t="s">
        <v>68</v>
      </c>
      <c r="E116" s="23" t="s">
        <v>52</v>
      </c>
      <c r="F116" s="23" t="s">
        <v>241</v>
      </c>
      <c r="G116" s="23" t="s">
        <v>54</v>
      </c>
      <c r="H116" s="24" t="s">
        <v>242</v>
      </c>
    </row>
    <row r="117" spans="1:8" x14ac:dyDescent="0.2">
      <c r="A117" s="67" t="s">
        <v>18</v>
      </c>
      <c r="B117" s="22">
        <v>1310</v>
      </c>
      <c r="C117" s="22" t="s">
        <v>152</v>
      </c>
      <c r="D117" s="25" t="s">
        <v>223</v>
      </c>
      <c r="E117" s="67" t="s">
        <v>52</v>
      </c>
      <c r="F117" s="23" t="s">
        <v>243</v>
      </c>
      <c r="G117" s="23" t="s">
        <v>2175</v>
      </c>
      <c r="H117" s="64" t="s">
        <v>19</v>
      </c>
    </row>
    <row r="118" spans="1:8" x14ac:dyDescent="0.2">
      <c r="A118" s="67"/>
      <c r="B118" s="22">
        <v>1347</v>
      </c>
      <c r="C118" s="22" t="s">
        <v>64</v>
      </c>
      <c r="D118" s="25" t="s">
        <v>244</v>
      </c>
      <c r="E118" s="67"/>
      <c r="F118" s="23" t="s">
        <v>245</v>
      </c>
      <c r="G118" s="67" t="s">
        <v>54</v>
      </c>
      <c r="H118" s="64"/>
    </row>
    <row r="119" spans="1:8" x14ac:dyDescent="0.2">
      <c r="A119" s="67"/>
      <c r="B119" s="22">
        <v>1344</v>
      </c>
      <c r="C119" s="22" t="s">
        <v>64</v>
      </c>
      <c r="D119" s="25" t="s">
        <v>51</v>
      </c>
      <c r="E119" s="67"/>
      <c r="F119" s="23" t="s">
        <v>246</v>
      </c>
      <c r="G119" s="67"/>
      <c r="H119" s="64"/>
    </row>
    <row r="120" spans="1:8" x14ac:dyDescent="0.2">
      <c r="A120" s="67"/>
      <c r="B120" s="22">
        <v>1314</v>
      </c>
      <c r="C120" s="22" t="s">
        <v>64</v>
      </c>
      <c r="D120" s="25" t="s">
        <v>138</v>
      </c>
      <c r="E120" s="67"/>
      <c r="F120" s="23" t="s">
        <v>247</v>
      </c>
      <c r="G120" s="67"/>
      <c r="H120" s="64"/>
    </row>
    <row r="121" spans="1:8" x14ac:dyDescent="0.2">
      <c r="A121" s="67"/>
      <c r="B121" s="22">
        <v>1305</v>
      </c>
      <c r="C121" s="22" t="s">
        <v>50</v>
      </c>
      <c r="D121" s="25" t="s">
        <v>138</v>
      </c>
      <c r="E121" s="67"/>
      <c r="F121" s="23" t="s">
        <v>248</v>
      </c>
      <c r="G121" s="67"/>
      <c r="H121" s="64"/>
    </row>
    <row r="122" spans="1:8" x14ac:dyDescent="0.2">
      <c r="A122" s="67" t="s">
        <v>13</v>
      </c>
      <c r="B122" s="22">
        <v>477</v>
      </c>
      <c r="C122" s="22" t="s">
        <v>50</v>
      </c>
      <c r="D122" s="25" t="s">
        <v>249</v>
      </c>
      <c r="E122" s="67" t="s">
        <v>52</v>
      </c>
      <c r="F122" s="23" t="s">
        <v>250</v>
      </c>
      <c r="G122" s="67" t="s">
        <v>2175</v>
      </c>
      <c r="H122" s="64" t="s">
        <v>14</v>
      </c>
    </row>
    <row r="123" spans="1:8" x14ac:dyDescent="0.2">
      <c r="A123" s="67"/>
      <c r="B123" s="22">
        <v>386</v>
      </c>
      <c r="C123" s="22" t="s">
        <v>178</v>
      </c>
      <c r="D123" s="25" t="s">
        <v>200</v>
      </c>
      <c r="E123" s="67"/>
      <c r="F123" s="23" t="s">
        <v>251</v>
      </c>
      <c r="G123" s="67"/>
      <c r="H123" s="64"/>
    </row>
    <row r="124" spans="1:8" x14ac:dyDescent="0.2">
      <c r="A124" s="67"/>
      <c r="B124" s="22">
        <v>384</v>
      </c>
      <c r="C124" s="22" t="s">
        <v>50</v>
      </c>
      <c r="D124" s="25" t="s">
        <v>55</v>
      </c>
      <c r="E124" s="67"/>
      <c r="F124" s="23" t="s">
        <v>252</v>
      </c>
      <c r="G124" s="67" t="s">
        <v>54</v>
      </c>
      <c r="H124" s="64"/>
    </row>
    <row r="125" spans="1:8" x14ac:dyDescent="0.2">
      <c r="A125" s="67"/>
      <c r="B125" s="22">
        <v>381</v>
      </c>
      <c r="C125" s="22" t="s">
        <v>76</v>
      </c>
      <c r="D125" s="25" t="s">
        <v>68</v>
      </c>
      <c r="E125" s="67"/>
      <c r="F125" s="23" t="s">
        <v>253</v>
      </c>
      <c r="G125" s="67"/>
      <c r="H125" s="64"/>
    </row>
    <row r="126" spans="1:8" x14ac:dyDescent="0.2">
      <c r="A126" s="67"/>
      <c r="B126" s="22">
        <v>361</v>
      </c>
      <c r="C126" s="22" t="s">
        <v>70</v>
      </c>
      <c r="D126" s="25" t="s">
        <v>51</v>
      </c>
      <c r="E126" s="67"/>
      <c r="F126" s="23" t="s">
        <v>254</v>
      </c>
      <c r="G126" s="67"/>
      <c r="H126" s="64"/>
    </row>
    <row r="127" spans="1:8" x14ac:dyDescent="0.2">
      <c r="A127" s="67"/>
      <c r="B127" s="22">
        <v>357</v>
      </c>
      <c r="C127" s="22" t="s">
        <v>76</v>
      </c>
      <c r="D127" s="25" t="s">
        <v>138</v>
      </c>
      <c r="E127" s="67"/>
      <c r="F127" s="23" t="s">
        <v>255</v>
      </c>
      <c r="G127" s="67"/>
      <c r="H127" s="64"/>
    </row>
    <row r="128" spans="1:8" x14ac:dyDescent="0.2">
      <c r="A128" s="58" t="s">
        <v>34</v>
      </c>
      <c r="B128" s="22">
        <v>690</v>
      </c>
      <c r="C128" s="22" t="s">
        <v>50</v>
      </c>
      <c r="D128" s="25" t="s">
        <v>138</v>
      </c>
      <c r="E128" s="23" t="s">
        <v>77</v>
      </c>
      <c r="F128" s="23" t="s">
        <v>256</v>
      </c>
      <c r="G128" s="23" t="s">
        <v>54</v>
      </c>
      <c r="H128" s="24" t="s">
        <v>35</v>
      </c>
    </row>
    <row r="129" spans="1:8" x14ac:dyDescent="0.2">
      <c r="A129" s="67" t="s">
        <v>257</v>
      </c>
      <c r="B129" s="22" t="s">
        <v>258</v>
      </c>
      <c r="C129" s="22" t="s">
        <v>50</v>
      </c>
      <c r="D129" s="22" t="s">
        <v>52</v>
      </c>
      <c r="E129" s="67" t="s">
        <v>52</v>
      </c>
      <c r="F129" s="23" t="s">
        <v>259</v>
      </c>
      <c r="G129" s="67" t="s">
        <v>260</v>
      </c>
      <c r="H129" s="64" t="s">
        <v>52</v>
      </c>
    </row>
    <row r="130" spans="1:8" x14ac:dyDescent="0.2">
      <c r="A130" s="67"/>
      <c r="B130" s="22" t="s">
        <v>261</v>
      </c>
      <c r="C130" s="22" t="s">
        <v>70</v>
      </c>
      <c r="D130" s="22" t="s">
        <v>52</v>
      </c>
      <c r="E130" s="67"/>
      <c r="F130" s="23" t="s">
        <v>262</v>
      </c>
      <c r="G130" s="67"/>
      <c r="H130" s="64"/>
    </row>
    <row r="131" spans="1:8" x14ac:dyDescent="0.2">
      <c r="A131" s="67"/>
      <c r="B131" s="22" t="s">
        <v>263</v>
      </c>
      <c r="C131" s="22" t="s">
        <v>70</v>
      </c>
      <c r="D131" s="23" t="s">
        <v>52</v>
      </c>
      <c r="E131" s="67"/>
      <c r="F131" s="23" t="s">
        <v>264</v>
      </c>
      <c r="G131" s="67"/>
      <c r="H131" s="64"/>
    </row>
    <row r="132" spans="1:8" x14ac:dyDescent="0.2">
      <c r="A132" s="67"/>
      <c r="B132" s="22" t="s">
        <v>265</v>
      </c>
      <c r="C132" s="22" t="s">
        <v>67</v>
      </c>
      <c r="D132" s="23" t="s">
        <v>52</v>
      </c>
      <c r="E132" s="67"/>
      <c r="F132" s="23" t="s">
        <v>266</v>
      </c>
      <c r="G132" s="67"/>
      <c r="H132" s="64"/>
    </row>
    <row r="133" spans="1:8" x14ac:dyDescent="0.2">
      <c r="A133" s="67"/>
      <c r="B133" s="22" t="s">
        <v>267</v>
      </c>
      <c r="C133" s="22" t="s">
        <v>83</v>
      </c>
      <c r="D133" s="23" t="s">
        <v>52</v>
      </c>
      <c r="E133" s="67"/>
      <c r="F133" s="23" t="s">
        <v>268</v>
      </c>
      <c r="G133" s="67"/>
      <c r="H133" s="64"/>
    </row>
    <row r="134" spans="1:8" x14ac:dyDescent="0.2">
      <c r="A134" s="67"/>
      <c r="B134" s="22" t="s">
        <v>269</v>
      </c>
      <c r="C134" s="22" t="s">
        <v>64</v>
      </c>
      <c r="D134" s="23" t="s">
        <v>52</v>
      </c>
      <c r="E134" s="67"/>
      <c r="F134" s="23" t="s">
        <v>270</v>
      </c>
      <c r="G134" s="67"/>
      <c r="H134" s="64"/>
    </row>
    <row r="135" spans="1:8" x14ac:dyDescent="0.2">
      <c r="A135" s="23" t="s">
        <v>271</v>
      </c>
      <c r="B135" s="22">
        <v>1113</v>
      </c>
      <c r="C135" s="22" t="s">
        <v>64</v>
      </c>
      <c r="D135" s="23" t="s">
        <v>86</v>
      </c>
      <c r="E135" s="23" t="s">
        <v>77</v>
      </c>
      <c r="F135" s="23" t="s">
        <v>272</v>
      </c>
      <c r="G135" s="23" t="s">
        <v>54</v>
      </c>
      <c r="H135" s="24" t="s">
        <v>52</v>
      </c>
    </row>
    <row r="136" spans="1:8" x14ac:dyDescent="0.2">
      <c r="A136" s="67" t="s">
        <v>273</v>
      </c>
      <c r="B136" s="22">
        <v>64</v>
      </c>
      <c r="C136" s="22" t="s">
        <v>83</v>
      </c>
      <c r="D136" s="25" t="s">
        <v>117</v>
      </c>
      <c r="E136" s="67" t="s">
        <v>77</v>
      </c>
      <c r="F136" s="23" t="s">
        <v>274</v>
      </c>
      <c r="G136" s="67" t="s">
        <v>2175</v>
      </c>
      <c r="H136" s="64" t="s">
        <v>52</v>
      </c>
    </row>
    <row r="137" spans="1:8" x14ac:dyDescent="0.2">
      <c r="A137" s="67"/>
      <c r="B137" s="22">
        <v>67</v>
      </c>
      <c r="C137" s="22" t="s">
        <v>50</v>
      </c>
      <c r="D137" s="25" t="s">
        <v>275</v>
      </c>
      <c r="E137" s="67"/>
      <c r="F137" s="23" t="s">
        <v>276</v>
      </c>
      <c r="G137" s="67"/>
      <c r="H137" s="64"/>
    </row>
    <row r="138" spans="1:8" x14ac:dyDescent="0.2">
      <c r="A138" s="67"/>
      <c r="B138" s="22">
        <v>21</v>
      </c>
      <c r="C138" s="22" t="s">
        <v>178</v>
      </c>
      <c r="D138" s="25" t="s">
        <v>72</v>
      </c>
      <c r="E138" s="67"/>
      <c r="F138" s="23" t="s">
        <v>277</v>
      </c>
      <c r="G138" s="67" t="s">
        <v>54</v>
      </c>
      <c r="H138" s="64"/>
    </row>
    <row r="139" spans="1:8" x14ac:dyDescent="0.2">
      <c r="A139" s="67"/>
      <c r="B139" s="22">
        <v>24</v>
      </c>
      <c r="C139" s="22" t="s">
        <v>90</v>
      </c>
      <c r="D139" s="25" t="s">
        <v>72</v>
      </c>
      <c r="E139" s="67"/>
      <c r="F139" s="23" t="s">
        <v>278</v>
      </c>
      <c r="G139" s="67"/>
      <c r="H139" s="64"/>
    </row>
    <row r="140" spans="1:8" x14ac:dyDescent="0.2">
      <c r="A140" s="67"/>
      <c r="B140" s="22">
        <v>33</v>
      </c>
      <c r="C140" s="22" t="s">
        <v>70</v>
      </c>
      <c r="D140" s="25" t="s">
        <v>68</v>
      </c>
      <c r="E140" s="67"/>
      <c r="F140" s="23" t="s">
        <v>279</v>
      </c>
      <c r="G140" s="67"/>
      <c r="H140" s="64"/>
    </row>
    <row r="141" spans="1:8" x14ac:dyDescent="0.2">
      <c r="A141" s="67"/>
      <c r="B141" s="22">
        <v>42</v>
      </c>
      <c r="C141" s="22" t="s">
        <v>50</v>
      </c>
      <c r="D141" s="25" t="s">
        <v>72</v>
      </c>
      <c r="E141" s="67"/>
      <c r="F141" s="23" t="s">
        <v>280</v>
      </c>
      <c r="G141" s="67"/>
      <c r="H141" s="64"/>
    </row>
    <row r="142" spans="1:8" x14ac:dyDescent="0.2">
      <c r="A142" s="67"/>
      <c r="B142" s="22">
        <v>45</v>
      </c>
      <c r="C142" s="22" t="s">
        <v>50</v>
      </c>
      <c r="D142" s="25" t="s">
        <v>72</v>
      </c>
      <c r="E142" s="67"/>
      <c r="F142" s="23" t="s">
        <v>281</v>
      </c>
      <c r="G142" s="67"/>
      <c r="H142" s="64"/>
    </row>
    <row r="143" spans="1:8" x14ac:dyDescent="0.2">
      <c r="A143" s="67"/>
      <c r="B143" s="22">
        <v>54</v>
      </c>
      <c r="C143" s="22" t="s">
        <v>50</v>
      </c>
      <c r="D143" s="25" t="s">
        <v>55</v>
      </c>
      <c r="E143" s="67"/>
      <c r="F143" s="23" t="s">
        <v>282</v>
      </c>
      <c r="G143" s="67"/>
      <c r="H143" s="64"/>
    </row>
    <row r="144" spans="1:8" x14ac:dyDescent="0.2">
      <c r="A144" s="67"/>
      <c r="B144" s="22">
        <v>60</v>
      </c>
      <c r="C144" s="22" t="s">
        <v>83</v>
      </c>
      <c r="D144" s="25" t="s">
        <v>55</v>
      </c>
      <c r="E144" s="67"/>
      <c r="F144" s="23" t="s">
        <v>283</v>
      </c>
      <c r="G144" s="67"/>
      <c r="H144" s="64"/>
    </row>
    <row r="145" spans="1:8" x14ac:dyDescent="0.2">
      <c r="A145" s="67"/>
      <c r="B145" s="22">
        <v>69</v>
      </c>
      <c r="C145" s="22" t="s">
        <v>67</v>
      </c>
      <c r="D145" s="25" t="s">
        <v>68</v>
      </c>
      <c r="E145" s="67"/>
      <c r="F145" s="23" t="s">
        <v>284</v>
      </c>
      <c r="G145" s="67"/>
      <c r="H145" s="64"/>
    </row>
    <row r="146" spans="1:8" x14ac:dyDescent="0.2">
      <c r="A146" s="67"/>
      <c r="B146" s="22">
        <v>72</v>
      </c>
      <c r="C146" s="22" t="s">
        <v>90</v>
      </c>
      <c r="D146" s="25" t="s">
        <v>55</v>
      </c>
      <c r="E146" s="67"/>
      <c r="F146" s="23" t="s">
        <v>285</v>
      </c>
      <c r="G146" s="67"/>
      <c r="H146" s="64"/>
    </row>
    <row r="147" spans="1:8" x14ac:dyDescent="0.2">
      <c r="A147" s="67"/>
      <c r="B147" s="22">
        <v>93</v>
      </c>
      <c r="C147" s="22" t="s">
        <v>90</v>
      </c>
      <c r="D147" s="25" t="s">
        <v>111</v>
      </c>
      <c r="E147" s="67"/>
      <c r="F147" s="23" t="s">
        <v>286</v>
      </c>
      <c r="G147" s="67"/>
      <c r="H147" s="64"/>
    </row>
    <row r="148" spans="1:8" x14ac:dyDescent="0.2">
      <c r="A148" s="67" t="s">
        <v>287</v>
      </c>
      <c r="B148" s="22">
        <v>310</v>
      </c>
      <c r="C148" s="22" t="s">
        <v>76</v>
      </c>
      <c r="D148" s="25" t="s">
        <v>148</v>
      </c>
      <c r="E148" s="67" t="s">
        <v>77</v>
      </c>
      <c r="F148" s="23" t="s">
        <v>288</v>
      </c>
      <c r="G148" s="23" t="s">
        <v>2175</v>
      </c>
      <c r="H148" s="64" t="s">
        <v>144</v>
      </c>
    </row>
    <row r="149" spans="1:8" x14ac:dyDescent="0.2">
      <c r="A149" s="67"/>
      <c r="B149" s="22">
        <v>339</v>
      </c>
      <c r="C149" s="22" t="s">
        <v>64</v>
      </c>
      <c r="D149" s="25" t="s">
        <v>86</v>
      </c>
      <c r="E149" s="67"/>
      <c r="F149" s="23" t="s">
        <v>289</v>
      </c>
      <c r="G149" s="23" t="s">
        <v>54</v>
      </c>
      <c r="H149" s="64"/>
    </row>
    <row r="150" spans="1:8" x14ac:dyDescent="0.2">
      <c r="A150" s="67" t="s">
        <v>290</v>
      </c>
      <c r="B150" s="22" t="s">
        <v>291</v>
      </c>
      <c r="C150" s="22" t="s">
        <v>70</v>
      </c>
      <c r="D150" s="22" t="s">
        <v>52</v>
      </c>
      <c r="E150" s="67" t="s">
        <v>52</v>
      </c>
      <c r="F150" s="23" t="s">
        <v>292</v>
      </c>
      <c r="G150" s="67" t="s">
        <v>260</v>
      </c>
      <c r="H150" s="64" t="s">
        <v>293</v>
      </c>
    </row>
    <row r="151" spans="1:8" x14ac:dyDescent="0.2">
      <c r="A151" s="67"/>
      <c r="B151" s="22" t="s">
        <v>294</v>
      </c>
      <c r="C151" s="22" t="s">
        <v>100</v>
      </c>
      <c r="D151" s="22" t="s">
        <v>52</v>
      </c>
      <c r="E151" s="67"/>
      <c r="F151" s="23" t="s">
        <v>295</v>
      </c>
      <c r="G151" s="67"/>
      <c r="H151" s="64"/>
    </row>
    <row r="152" spans="1:8" x14ac:dyDescent="0.2">
      <c r="A152" s="67"/>
      <c r="B152" s="22" t="s">
        <v>296</v>
      </c>
      <c r="C152" s="22" t="s">
        <v>64</v>
      </c>
      <c r="D152" s="22" t="s">
        <v>52</v>
      </c>
      <c r="E152" s="67"/>
      <c r="F152" s="23" t="s">
        <v>297</v>
      </c>
      <c r="G152" s="67"/>
      <c r="H152" s="64"/>
    </row>
    <row r="153" spans="1:8" x14ac:dyDescent="0.2">
      <c r="A153" s="67"/>
      <c r="B153" s="22" t="s">
        <v>298</v>
      </c>
      <c r="C153" s="22" t="s">
        <v>83</v>
      </c>
      <c r="D153" s="23" t="s">
        <v>52</v>
      </c>
      <c r="E153" s="67"/>
      <c r="F153" s="23" t="s">
        <v>299</v>
      </c>
      <c r="G153" s="67"/>
      <c r="H153" s="64"/>
    </row>
    <row r="154" spans="1:8" x14ac:dyDescent="0.2">
      <c r="A154" s="67"/>
      <c r="B154" s="22" t="s">
        <v>300</v>
      </c>
      <c r="C154" s="22" t="s">
        <v>70</v>
      </c>
      <c r="D154" s="23" t="s">
        <v>52</v>
      </c>
      <c r="E154" s="67"/>
      <c r="F154" s="23" t="s">
        <v>301</v>
      </c>
      <c r="G154" s="67"/>
      <c r="H154" s="64"/>
    </row>
    <row r="155" spans="1:8" x14ac:dyDescent="0.2">
      <c r="A155" s="67"/>
      <c r="B155" s="22" t="s">
        <v>302</v>
      </c>
      <c r="C155" s="22" t="s">
        <v>70</v>
      </c>
      <c r="D155" s="23" t="s">
        <v>52</v>
      </c>
      <c r="E155" s="67"/>
      <c r="F155" s="23" t="s">
        <v>303</v>
      </c>
      <c r="G155" s="67"/>
      <c r="H155" s="64"/>
    </row>
    <row r="156" spans="1:8" x14ac:dyDescent="0.2">
      <c r="A156" s="67" t="s">
        <v>304</v>
      </c>
      <c r="B156" s="22">
        <v>300</v>
      </c>
      <c r="C156" s="22" t="s">
        <v>152</v>
      </c>
      <c r="D156" s="25" t="s">
        <v>72</v>
      </c>
      <c r="E156" s="67" t="s">
        <v>52</v>
      </c>
      <c r="F156" s="23" t="s">
        <v>305</v>
      </c>
      <c r="G156" s="67" t="s">
        <v>54</v>
      </c>
      <c r="H156" s="64" t="s">
        <v>52</v>
      </c>
    </row>
    <row r="157" spans="1:8" x14ac:dyDescent="0.2">
      <c r="A157" s="67"/>
      <c r="B157" s="22">
        <v>288</v>
      </c>
      <c r="C157" s="22" t="s">
        <v>50</v>
      </c>
      <c r="D157" s="25" t="s">
        <v>55</v>
      </c>
      <c r="E157" s="67"/>
      <c r="F157" s="23" t="s">
        <v>306</v>
      </c>
      <c r="G157" s="67"/>
      <c r="H157" s="64"/>
    </row>
    <row r="158" spans="1:8" x14ac:dyDescent="0.2">
      <c r="A158" s="67"/>
      <c r="B158" s="22">
        <v>279</v>
      </c>
      <c r="C158" s="22" t="s">
        <v>90</v>
      </c>
      <c r="D158" s="25" t="s">
        <v>55</v>
      </c>
      <c r="E158" s="67"/>
      <c r="F158" s="23" t="s">
        <v>307</v>
      </c>
      <c r="G158" s="67"/>
      <c r="H158" s="64"/>
    </row>
    <row r="159" spans="1:8" x14ac:dyDescent="0.2">
      <c r="A159" s="67"/>
      <c r="B159" s="22">
        <v>222</v>
      </c>
      <c r="C159" s="22" t="s">
        <v>67</v>
      </c>
      <c r="D159" s="25" t="s">
        <v>111</v>
      </c>
      <c r="E159" s="67"/>
      <c r="F159" s="23" t="s">
        <v>308</v>
      </c>
      <c r="G159" s="67"/>
      <c r="H159" s="64"/>
    </row>
    <row r="160" spans="1:8" x14ac:dyDescent="0.2">
      <c r="A160" s="67"/>
      <c r="B160" s="22">
        <v>54</v>
      </c>
      <c r="C160" s="22" t="s">
        <v>50</v>
      </c>
      <c r="D160" s="25" t="s">
        <v>55</v>
      </c>
      <c r="E160" s="67"/>
      <c r="F160" s="23" t="s">
        <v>309</v>
      </c>
      <c r="G160" s="67"/>
      <c r="H160" s="64"/>
    </row>
    <row r="161" spans="1:8" x14ac:dyDescent="0.2">
      <c r="A161" s="67"/>
      <c r="B161" s="22">
        <v>45</v>
      </c>
      <c r="C161" s="22" t="s">
        <v>50</v>
      </c>
      <c r="D161" s="25" t="s">
        <v>72</v>
      </c>
      <c r="E161" s="67"/>
      <c r="F161" s="23" t="s">
        <v>310</v>
      </c>
      <c r="G161" s="67"/>
      <c r="H161" s="64"/>
    </row>
    <row r="162" spans="1:8" x14ac:dyDescent="0.2">
      <c r="A162" s="67"/>
      <c r="B162" s="22">
        <v>33</v>
      </c>
      <c r="C162" s="22" t="s">
        <v>70</v>
      </c>
      <c r="D162" s="25" t="s">
        <v>68</v>
      </c>
      <c r="E162" s="67"/>
      <c r="F162" s="23" t="s">
        <v>311</v>
      </c>
      <c r="G162" s="67"/>
      <c r="H162" s="64"/>
    </row>
    <row r="163" spans="1:8" x14ac:dyDescent="0.2">
      <c r="A163" s="67"/>
      <c r="B163" s="22">
        <v>30</v>
      </c>
      <c r="C163" s="22" t="s">
        <v>76</v>
      </c>
      <c r="D163" s="25" t="s">
        <v>72</v>
      </c>
      <c r="E163" s="67"/>
      <c r="F163" s="23" t="s">
        <v>312</v>
      </c>
      <c r="G163" s="67"/>
      <c r="H163" s="64"/>
    </row>
    <row r="164" spans="1:8" x14ac:dyDescent="0.2">
      <c r="A164" s="67"/>
      <c r="B164" s="22">
        <v>24</v>
      </c>
      <c r="C164" s="22" t="s">
        <v>83</v>
      </c>
      <c r="D164" s="25" t="s">
        <v>72</v>
      </c>
      <c r="E164" s="67"/>
      <c r="F164" s="23" t="s">
        <v>313</v>
      </c>
      <c r="G164" s="67"/>
      <c r="H164" s="64"/>
    </row>
    <row r="165" spans="1:8" x14ac:dyDescent="0.2">
      <c r="A165" s="23" t="s">
        <v>314</v>
      </c>
      <c r="B165" s="22">
        <v>310</v>
      </c>
      <c r="C165" s="22" t="s">
        <v>76</v>
      </c>
      <c r="D165" s="25" t="s">
        <v>148</v>
      </c>
      <c r="E165" s="23" t="s">
        <v>52</v>
      </c>
      <c r="F165" s="23" t="s">
        <v>315</v>
      </c>
      <c r="G165" s="23" t="s">
        <v>2175</v>
      </c>
      <c r="H165" s="24" t="s">
        <v>52</v>
      </c>
    </row>
    <row r="166" spans="1:8" x14ac:dyDescent="0.2">
      <c r="A166" s="67" t="s">
        <v>30</v>
      </c>
      <c r="B166" s="22">
        <v>85</v>
      </c>
      <c r="C166" s="22" t="s">
        <v>76</v>
      </c>
      <c r="D166" s="25" t="s">
        <v>148</v>
      </c>
      <c r="E166" s="67" t="s">
        <v>77</v>
      </c>
      <c r="F166" s="23" t="s">
        <v>316</v>
      </c>
      <c r="G166" s="67" t="s">
        <v>2175</v>
      </c>
      <c r="H166" s="64" t="s">
        <v>31</v>
      </c>
    </row>
    <row r="167" spans="1:8" x14ac:dyDescent="0.2">
      <c r="A167" s="67"/>
      <c r="B167" s="22">
        <v>208</v>
      </c>
      <c r="C167" s="22" t="s">
        <v>50</v>
      </c>
      <c r="D167" s="23" t="s">
        <v>275</v>
      </c>
      <c r="E167" s="67"/>
      <c r="F167" s="23" t="s">
        <v>317</v>
      </c>
      <c r="G167" s="67"/>
      <c r="H167" s="64"/>
    </row>
    <row r="168" spans="1:8" x14ac:dyDescent="0.2">
      <c r="A168" s="67"/>
      <c r="B168" s="22">
        <v>108</v>
      </c>
      <c r="C168" s="22" t="s">
        <v>50</v>
      </c>
      <c r="D168" s="25" t="s">
        <v>72</v>
      </c>
      <c r="E168" s="67"/>
      <c r="F168" s="23" t="s">
        <v>318</v>
      </c>
      <c r="G168" s="67" t="s">
        <v>54</v>
      </c>
      <c r="H168" s="64"/>
    </row>
    <row r="169" spans="1:8" x14ac:dyDescent="0.2">
      <c r="A169" s="67"/>
      <c r="B169" s="22">
        <v>129</v>
      </c>
      <c r="C169" s="22" t="s">
        <v>90</v>
      </c>
      <c r="D169" s="25" t="s">
        <v>55</v>
      </c>
      <c r="E169" s="67"/>
      <c r="F169" s="23" t="s">
        <v>319</v>
      </c>
      <c r="G169" s="67"/>
      <c r="H169" s="64"/>
    </row>
    <row r="170" spans="1:8" x14ac:dyDescent="0.2">
      <c r="A170" s="67"/>
      <c r="B170" s="22">
        <v>621</v>
      </c>
      <c r="C170" s="22" t="s">
        <v>90</v>
      </c>
      <c r="D170" s="25" t="s">
        <v>55</v>
      </c>
      <c r="E170" s="67"/>
      <c r="F170" s="23" t="s">
        <v>320</v>
      </c>
      <c r="G170" s="67"/>
      <c r="H170" s="64"/>
    </row>
    <row r="171" spans="1:8" x14ac:dyDescent="0.2">
      <c r="A171" s="67"/>
      <c r="B171" s="22">
        <v>210</v>
      </c>
      <c r="C171" s="22" t="s">
        <v>100</v>
      </c>
      <c r="D171" s="23" t="s">
        <v>68</v>
      </c>
      <c r="E171" s="67"/>
      <c r="F171" s="23" t="s">
        <v>321</v>
      </c>
      <c r="G171" s="67"/>
      <c r="H171" s="64"/>
    </row>
    <row r="172" spans="1:8" x14ac:dyDescent="0.2">
      <c r="A172" s="67" t="s">
        <v>322</v>
      </c>
      <c r="B172" s="22">
        <v>369</v>
      </c>
      <c r="C172" s="22" t="s">
        <v>50</v>
      </c>
      <c r="D172" s="25" t="s">
        <v>72</v>
      </c>
      <c r="E172" s="67" t="s">
        <v>52</v>
      </c>
      <c r="F172" s="23" t="s">
        <v>323</v>
      </c>
      <c r="G172" s="67" t="s">
        <v>54</v>
      </c>
      <c r="H172" s="64" t="s">
        <v>324</v>
      </c>
    </row>
    <row r="173" spans="1:8" x14ac:dyDescent="0.2">
      <c r="A173" s="67"/>
      <c r="B173" s="22">
        <v>354</v>
      </c>
      <c r="C173" s="22" t="s">
        <v>90</v>
      </c>
      <c r="D173" s="25" t="s">
        <v>55</v>
      </c>
      <c r="E173" s="67"/>
      <c r="F173" s="23" t="s">
        <v>325</v>
      </c>
      <c r="G173" s="67"/>
      <c r="H173" s="64"/>
    </row>
    <row r="174" spans="1:8" x14ac:dyDescent="0.2">
      <c r="A174" s="74" t="s">
        <v>26</v>
      </c>
      <c r="B174" s="22">
        <v>1200</v>
      </c>
      <c r="C174" s="22" t="s">
        <v>76</v>
      </c>
      <c r="D174" s="25" t="s">
        <v>111</v>
      </c>
      <c r="E174" s="67" t="s">
        <v>77</v>
      </c>
      <c r="F174" s="23" t="s">
        <v>326</v>
      </c>
      <c r="G174" s="23" t="s">
        <v>54</v>
      </c>
      <c r="H174" s="64" t="s">
        <v>27</v>
      </c>
    </row>
    <row r="175" spans="1:8" x14ac:dyDescent="0.2">
      <c r="A175" s="74"/>
      <c r="B175" s="22">
        <v>1204</v>
      </c>
      <c r="C175" s="22" t="s">
        <v>59</v>
      </c>
      <c r="D175" s="25" t="s">
        <v>103</v>
      </c>
      <c r="E175" s="67"/>
      <c r="F175" s="23" t="s">
        <v>327</v>
      </c>
      <c r="G175" s="23" t="s">
        <v>2175</v>
      </c>
      <c r="H175" s="64"/>
    </row>
    <row r="176" spans="1:8" x14ac:dyDescent="0.2">
      <c r="A176" s="68" t="s">
        <v>328</v>
      </c>
      <c r="B176" s="22">
        <v>161</v>
      </c>
      <c r="C176" s="22" t="s">
        <v>59</v>
      </c>
      <c r="D176" s="27" t="s">
        <v>329</v>
      </c>
      <c r="E176" s="68" t="s">
        <v>77</v>
      </c>
      <c r="F176" s="26" t="s">
        <v>330</v>
      </c>
      <c r="G176" s="68" t="s">
        <v>2175</v>
      </c>
      <c r="H176" s="65" t="s">
        <v>52</v>
      </c>
    </row>
    <row r="177" spans="1:8" x14ac:dyDescent="0.2">
      <c r="A177" s="68"/>
      <c r="B177" s="22">
        <v>241</v>
      </c>
      <c r="C177" s="22" t="s">
        <v>152</v>
      </c>
      <c r="D177" s="27" t="s">
        <v>331</v>
      </c>
      <c r="E177" s="68"/>
      <c r="F177" s="26" t="s">
        <v>332</v>
      </c>
      <c r="G177" s="68"/>
      <c r="H177" s="65"/>
    </row>
    <row r="178" spans="1:8" x14ac:dyDescent="0.2">
      <c r="A178" s="68"/>
      <c r="B178" s="22">
        <v>125</v>
      </c>
      <c r="C178" s="22" t="s">
        <v>93</v>
      </c>
      <c r="D178" s="26" t="s">
        <v>333</v>
      </c>
      <c r="E178" s="68"/>
      <c r="F178" s="26" t="s">
        <v>334</v>
      </c>
      <c r="G178" s="68"/>
      <c r="H178" s="65"/>
    </row>
    <row r="179" spans="1:8" x14ac:dyDescent="0.2">
      <c r="A179" s="68"/>
      <c r="B179" s="22">
        <v>12</v>
      </c>
      <c r="C179" s="22" t="s">
        <v>76</v>
      </c>
      <c r="D179" s="27" t="s">
        <v>111</v>
      </c>
      <c r="E179" s="68"/>
      <c r="F179" s="26" t="s">
        <v>335</v>
      </c>
      <c r="G179" s="68" t="s">
        <v>54</v>
      </c>
      <c r="H179" s="65"/>
    </row>
    <row r="180" spans="1:8" x14ac:dyDescent="0.2">
      <c r="A180" s="68"/>
      <c r="B180" s="22">
        <v>21</v>
      </c>
      <c r="C180" s="22" t="s">
        <v>70</v>
      </c>
      <c r="D180" s="27" t="s">
        <v>111</v>
      </c>
      <c r="E180" s="68"/>
      <c r="F180" s="26" t="s">
        <v>336</v>
      </c>
      <c r="G180" s="68"/>
      <c r="H180" s="65"/>
    </row>
    <row r="181" spans="1:8" x14ac:dyDescent="0.2">
      <c r="A181" s="68"/>
      <c r="B181" s="22">
        <v>27</v>
      </c>
      <c r="C181" s="22" t="s">
        <v>90</v>
      </c>
      <c r="D181" s="27" t="s">
        <v>55</v>
      </c>
      <c r="E181" s="68"/>
      <c r="F181" s="26" t="s">
        <v>337</v>
      </c>
      <c r="G181" s="68"/>
      <c r="H181" s="65"/>
    </row>
    <row r="182" spans="1:8" x14ac:dyDescent="0.2">
      <c r="A182" s="68"/>
      <c r="B182" s="22">
        <v>36</v>
      </c>
      <c r="C182" s="22" t="s">
        <v>50</v>
      </c>
      <c r="D182" s="27" t="s">
        <v>111</v>
      </c>
      <c r="E182" s="68"/>
      <c r="F182" s="26" t="s">
        <v>338</v>
      </c>
      <c r="G182" s="68"/>
      <c r="H182" s="65"/>
    </row>
    <row r="183" spans="1:8" x14ac:dyDescent="0.2">
      <c r="A183" s="68"/>
      <c r="B183" s="22">
        <v>219</v>
      </c>
      <c r="C183" s="22" t="s">
        <v>76</v>
      </c>
      <c r="D183" s="27" t="s">
        <v>55</v>
      </c>
      <c r="E183" s="68"/>
      <c r="F183" s="26" t="s">
        <v>339</v>
      </c>
      <c r="G183" s="68"/>
      <c r="H183" s="65"/>
    </row>
    <row r="184" spans="1:8" x14ac:dyDescent="0.2">
      <c r="A184" s="68"/>
      <c r="B184" s="22">
        <v>225</v>
      </c>
      <c r="C184" s="22" t="s">
        <v>50</v>
      </c>
      <c r="D184" s="27" t="s">
        <v>185</v>
      </c>
      <c r="E184" s="68"/>
      <c r="F184" s="26" t="s">
        <v>340</v>
      </c>
      <c r="G184" s="68"/>
      <c r="H184" s="65"/>
    </row>
    <row r="185" spans="1:8" x14ac:dyDescent="0.2">
      <c r="A185" s="68"/>
      <c r="B185" s="22">
        <v>228</v>
      </c>
      <c r="C185" s="22" t="s">
        <v>76</v>
      </c>
      <c r="D185" s="27" t="s">
        <v>135</v>
      </c>
      <c r="E185" s="68"/>
      <c r="F185" s="26" t="s">
        <v>341</v>
      </c>
      <c r="G185" s="68"/>
      <c r="H185" s="65"/>
    </row>
    <row r="186" spans="1:8" x14ac:dyDescent="0.2">
      <c r="A186" s="68"/>
      <c r="B186" s="22">
        <v>243</v>
      </c>
      <c r="C186" s="22" t="s">
        <v>50</v>
      </c>
      <c r="D186" s="27" t="s">
        <v>111</v>
      </c>
      <c r="E186" s="68"/>
      <c r="F186" s="26" t="s">
        <v>342</v>
      </c>
      <c r="G186" s="68"/>
      <c r="H186" s="65"/>
    </row>
    <row r="187" spans="1:8" x14ac:dyDescent="0.2">
      <c r="A187" s="68"/>
      <c r="B187" s="22">
        <v>246</v>
      </c>
      <c r="C187" s="22" t="s">
        <v>50</v>
      </c>
      <c r="D187" s="27" t="s">
        <v>80</v>
      </c>
      <c r="E187" s="68"/>
      <c r="F187" s="26" t="s">
        <v>343</v>
      </c>
      <c r="G187" s="68"/>
      <c r="H187" s="65"/>
    </row>
    <row r="188" spans="1:8" x14ac:dyDescent="0.2">
      <c r="A188" s="68"/>
      <c r="B188" s="22">
        <v>372</v>
      </c>
      <c r="C188" s="22" t="s">
        <v>50</v>
      </c>
      <c r="D188" s="27" t="s">
        <v>80</v>
      </c>
      <c r="E188" s="68"/>
      <c r="F188" s="26" t="s">
        <v>344</v>
      </c>
      <c r="G188" s="68"/>
      <c r="H188" s="65"/>
    </row>
    <row r="189" spans="1:8" x14ac:dyDescent="0.2">
      <c r="A189" s="68"/>
      <c r="B189" s="22">
        <v>117</v>
      </c>
      <c r="C189" s="22" t="s">
        <v>50</v>
      </c>
      <c r="D189" s="26" t="s">
        <v>86</v>
      </c>
      <c r="E189" s="68"/>
      <c r="F189" s="26" t="s">
        <v>345</v>
      </c>
      <c r="G189" s="68"/>
      <c r="H189" s="65"/>
    </row>
    <row r="190" spans="1:8" x14ac:dyDescent="0.2">
      <c r="A190" s="69"/>
      <c r="B190" s="28">
        <v>135</v>
      </c>
      <c r="C190" s="28" t="s">
        <v>152</v>
      </c>
      <c r="D190" s="19" t="s">
        <v>72</v>
      </c>
      <c r="E190" s="69"/>
      <c r="F190" s="19" t="s">
        <v>346</v>
      </c>
      <c r="G190" s="69"/>
      <c r="H190" s="66"/>
    </row>
    <row r="191" spans="1:8" x14ac:dyDescent="0.2">
      <c r="A191" s="10" t="s">
        <v>347</v>
      </c>
    </row>
  </sheetData>
  <mergeCells count="127">
    <mergeCell ref="A2:A3"/>
    <mergeCell ref="A4:A13"/>
    <mergeCell ref="A14:A17"/>
    <mergeCell ref="A18:A22"/>
    <mergeCell ref="A24:A32"/>
    <mergeCell ref="A34:A41"/>
    <mergeCell ref="A42:A45"/>
    <mergeCell ref="A48:A52"/>
    <mergeCell ref="A53:A54"/>
    <mergeCell ref="A55:A61"/>
    <mergeCell ref="A62:A66"/>
    <mergeCell ref="A67:A70"/>
    <mergeCell ref="A71:A74"/>
    <mergeCell ref="A75:A85"/>
    <mergeCell ref="A86:A101"/>
    <mergeCell ref="A102:A104"/>
    <mergeCell ref="A106:A115"/>
    <mergeCell ref="A117:A121"/>
    <mergeCell ref="A122:A127"/>
    <mergeCell ref="A129:A134"/>
    <mergeCell ref="A136:A147"/>
    <mergeCell ref="A148:A149"/>
    <mergeCell ref="A150:A155"/>
    <mergeCell ref="A156:A164"/>
    <mergeCell ref="A166:A171"/>
    <mergeCell ref="A172:A173"/>
    <mergeCell ref="A174:A175"/>
    <mergeCell ref="A176:A190"/>
    <mergeCell ref="B2:B3"/>
    <mergeCell ref="C2:C3"/>
    <mergeCell ref="D2:D3"/>
    <mergeCell ref="E2:E3"/>
    <mergeCell ref="E4:E13"/>
    <mergeCell ref="E14:E17"/>
    <mergeCell ref="E18:E22"/>
    <mergeCell ref="E24:E32"/>
    <mergeCell ref="E34:E41"/>
    <mergeCell ref="E42:E45"/>
    <mergeCell ref="E48:E52"/>
    <mergeCell ref="E53:E54"/>
    <mergeCell ref="E55:E61"/>
    <mergeCell ref="E62:E66"/>
    <mergeCell ref="E67:E70"/>
    <mergeCell ref="E71:E74"/>
    <mergeCell ref="E75:E85"/>
    <mergeCell ref="E86:E101"/>
    <mergeCell ref="E102:E104"/>
    <mergeCell ref="E106:E115"/>
    <mergeCell ref="E117:E121"/>
    <mergeCell ref="E122:E127"/>
    <mergeCell ref="E129:E134"/>
    <mergeCell ref="E136:E147"/>
    <mergeCell ref="E148:E149"/>
    <mergeCell ref="E150:E155"/>
    <mergeCell ref="E156:E164"/>
    <mergeCell ref="E166:E171"/>
    <mergeCell ref="E172:E173"/>
    <mergeCell ref="E174:E175"/>
    <mergeCell ref="E176:E190"/>
    <mergeCell ref="F2:F3"/>
    <mergeCell ref="G2:G3"/>
    <mergeCell ref="G4:G6"/>
    <mergeCell ref="G7:G9"/>
    <mergeCell ref="G10:G13"/>
    <mergeCell ref="G14:G17"/>
    <mergeCell ref="G18:G20"/>
    <mergeCell ref="G21:G22"/>
    <mergeCell ref="G24:G28"/>
    <mergeCell ref="G29:G32"/>
    <mergeCell ref="G34:G41"/>
    <mergeCell ref="G42:G45"/>
    <mergeCell ref="G48:G51"/>
    <mergeCell ref="G53:G54"/>
    <mergeCell ref="G55:G56"/>
    <mergeCell ref="G57:G61"/>
    <mergeCell ref="G62:G66"/>
    <mergeCell ref="G67:G70"/>
    <mergeCell ref="G71:G72"/>
    <mergeCell ref="G73:G74"/>
    <mergeCell ref="G75:G82"/>
    <mergeCell ref="G83:G85"/>
    <mergeCell ref="G86:G89"/>
    <mergeCell ref="G90:G101"/>
    <mergeCell ref="G103:G104"/>
    <mergeCell ref="G106:G111"/>
    <mergeCell ref="G112:G115"/>
    <mergeCell ref="G118:G121"/>
    <mergeCell ref="H122:H127"/>
    <mergeCell ref="H129:H134"/>
    <mergeCell ref="H136:H147"/>
    <mergeCell ref="G122:G123"/>
    <mergeCell ref="G124:G127"/>
    <mergeCell ref="G129:G134"/>
    <mergeCell ref="G136:G137"/>
    <mergeCell ref="G138:G147"/>
    <mergeCell ref="G150:G155"/>
    <mergeCell ref="H148:H149"/>
    <mergeCell ref="H150:H155"/>
    <mergeCell ref="H55:H61"/>
    <mergeCell ref="H62:H66"/>
    <mergeCell ref="H67:H70"/>
    <mergeCell ref="H71:H74"/>
    <mergeCell ref="H75:H85"/>
    <mergeCell ref="H86:H101"/>
    <mergeCell ref="H102:H104"/>
    <mergeCell ref="H106:H115"/>
    <mergeCell ref="H117:H121"/>
    <mergeCell ref="H2:H3"/>
    <mergeCell ref="H4:H13"/>
    <mergeCell ref="H14:H17"/>
    <mergeCell ref="H18:H22"/>
    <mergeCell ref="H24:H32"/>
    <mergeCell ref="H34:H41"/>
    <mergeCell ref="H42:H45"/>
    <mergeCell ref="H48:H52"/>
    <mergeCell ref="H53:H54"/>
    <mergeCell ref="H156:H164"/>
    <mergeCell ref="H166:H171"/>
    <mergeCell ref="H172:H173"/>
    <mergeCell ref="H174:H175"/>
    <mergeCell ref="H176:H190"/>
    <mergeCell ref="G172:G173"/>
    <mergeCell ref="G176:G178"/>
    <mergeCell ref="G179:G190"/>
    <mergeCell ref="G156:G164"/>
    <mergeCell ref="G166:G167"/>
    <mergeCell ref="G168:G171"/>
  </mergeCells>
  <phoneticPr fontId="10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10"/>
  <sheetViews>
    <sheetView workbookViewId="0">
      <pane xSplit="6" ySplit="3" topLeftCell="G4" activePane="bottomRight" state="frozen"/>
      <selection pane="topRight"/>
      <selection pane="bottomLeft"/>
      <selection pane="bottomRight"/>
    </sheetView>
  </sheetViews>
  <sheetFormatPr defaultColWidth="9" defaultRowHeight="14.25" x14ac:dyDescent="0.2"/>
  <cols>
    <col min="1" max="1" width="18.375" customWidth="1"/>
    <col min="2" max="2" width="22.625" customWidth="1"/>
    <col min="3" max="3" width="7.125" customWidth="1"/>
    <col min="4" max="4" width="10.125" customWidth="1"/>
    <col min="5" max="5" width="17.25" customWidth="1"/>
    <col min="6" max="6" width="4.625" customWidth="1"/>
    <col min="7" max="7" width="22.125" customWidth="1"/>
    <col min="8" max="9" width="28" customWidth="1"/>
    <col min="10" max="10" width="27.875" customWidth="1"/>
    <col min="11" max="11" width="28.75" customWidth="1"/>
    <col min="12" max="15" width="25.75" customWidth="1"/>
  </cols>
  <sheetData>
    <row r="1" spans="1:15" ht="15" x14ac:dyDescent="0.2">
      <c r="A1" s="39" t="s">
        <v>2234</v>
      </c>
      <c r="B1" s="39"/>
      <c r="C1" s="1"/>
      <c r="D1" s="1"/>
      <c r="E1" s="1"/>
      <c r="F1" s="1"/>
      <c r="G1" s="1"/>
      <c r="H1" s="18"/>
      <c r="I1" s="18"/>
      <c r="J1" s="18"/>
      <c r="K1" s="18"/>
      <c r="L1" s="18"/>
      <c r="M1" s="18"/>
      <c r="N1" s="18"/>
      <c r="O1" s="18"/>
    </row>
    <row r="2" spans="1:15" ht="15" x14ac:dyDescent="0.2">
      <c r="A2" s="78" t="s">
        <v>348</v>
      </c>
      <c r="B2" s="78" t="s">
        <v>0</v>
      </c>
      <c r="C2" s="78" t="s">
        <v>349</v>
      </c>
      <c r="D2" s="78" t="s">
        <v>1</v>
      </c>
      <c r="E2" s="78" t="s">
        <v>2171</v>
      </c>
      <c r="F2" s="78" t="s">
        <v>350</v>
      </c>
      <c r="G2" s="70" t="s">
        <v>351</v>
      </c>
      <c r="H2" s="79" t="s">
        <v>352</v>
      </c>
      <c r="I2" s="79"/>
      <c r="J2" s="79"/>
      <c r="K2" s="79"/>
      <c r="L2" s="79"/>
      <c r="M2" s="79"/>
      <c r="N2" s="79"/>
      <c r="O2" s="79"/>
    </row>
    <row r="3" spans="1:15" ht="15" x14ac:dyDescent="0.2">
      <c r="A3" s="77"/>
      <c r="B3" s="77"/>
      <c r="C3" s="77"/>
      <c r="D3" s="77"/>
      <c r="E3" s="77"/>
      <c r="F3" s="77"/>
      <c r="G3" s="69"/>
      <c r="H3" s="19" t="s">
        <v>353</v>
      </c>
      <c r="I3" s="19" t="s">
        <v>354</v>
      </c>
      <c r="J3" s="19" t="s">
        <v>355</v>
      </c>
      <c r="K3" s="19" t="s">
        <v>356</v>
      </c>
      <c r="L3" s="19" t="s">
        <v>357</v>
      </c>
      <c r="M3" s="19" t="s">
        <v>358</v>
      </c>
      <c r="N3" s="19" t="s">
        <v>359</v>
      </c>
      <c r="O3" s="19" t="s">
        <v>360</v>
      </c>
    </row>
    <row r="4" spans="1:15" ht="15" x14ac:dyDescent="0.2">
      <c r="A4" s="1" t="s">
        <v>87</v>
      </c>
      <c r="B4" s="1" t="s">
        <v>22</v>
      </c>
      <c r="C4" s="78" t="s">
        <v>361</v>
      </c>
      <c r="D4" s="15" t="s">
        <v>23</v>
      </c>
      <c r="E4" s="1" t="s">
        <v>362</v>
      </c>
      <c r="F4" s="1">
        <v>4</v>
      </c>
      <c r="G4" s="1" t="s">
        <v>363</v>
      </c>
      <c r="H4" s="1" t="s">
        <v>364</v>
      </c>
      <c r="I4" s="1" t="s">
        <v>365</v>
      </c>
      <c r="J4" s="1" t="s">
        <v>366</v>
      </c>
      <c r="K4" s="1" t="s">
        <v>367</v>
      </c>
      <c r="L4" s="1" t="s">
        <v>368</v>
      </c>
      <c r="M4" s="1" t="s">
        <v>369</v>
      </c>
      <c r="N4" s="1" t="s">
        <v>370</v>
      </c>
      <c r="O4" s="1" t="s">
        <v>371</v>
      </c>
    </row>
    <row r="5" spans="1:15" ht="15" x14ac:dyDescent="0.2">
      <c r="A5" s="1" t="s">
        <v>88</v>
      </c>
      <c r="B5" s="1" t="s">
        <v>22</v>
      </c>
      <c r="C5" s="76"/>
      <c r="D5" s="15" t="s">
        <v>23</v>
      </c>
      <c r="E5" s="1" t="s">
        <v>362</v>
      </c>
      <c r="F5" s="1">
        <v>4</v>
      </c>
      <c r="G5" s="1" t="s">
        <v>363</v>
      </c>
      <c r="H5" s="1" t="s">
        <v>372</v>
      </c>
      <c r="I5" s="1" t="s">
        <v>373</v>
      </c>
      <c r="J5" s="1" t="s">
        <v>374</v>
      </c>
      <c r="K5" s="1" t="s">
        <v>375</v>
      </c>
      <c r="L5" s="1" t="s">
        <v>376</v>
      </c>
      <c r="M5" s="1" t="s">
        <v>377</v>
      </c>
      <c r="N5" s="1" t="s">
        <v>378</v>
      </c>
      <c r="O5" s="1" t="s">
        <v>379</v>
      </c>
    </row>
    <row r="6" spans="1:15" ht="15" x14ac:dyDescent="0.2">
      <c r="A6" s="1" t="s">
        <v>102</v>
      </c>
      <c r="B6" s="1" t="s">
        <v>99</v>
      </c>
      <c r="C6" s="76" t="s">
        <v>380</v>
      </c>
      <c r="D6" s="15" t="s">
        <v>79</v>
      </c>
      <c r="E6" s="1" t="s">
        <v>381</v>
      </c>
      <c r="F6" s="1">
        <v>4</v>
      </c>
      <c r="G6" s="1" t="s">
        <v>363</v>
      </c>
      <c r="H6" s="1" t="s">
        <v>382</v>
      </c>
      <c r="I6" s="1" t="s">
        <v>383</v>
      </c>
      <c r="J6" s="1" t="s">
        <v>384</v>
      </c>
      <c r="K6" s="1" t="s">
        <v>385</v>
      </c>
      <c r="L6" s="1" t="s">
        <v>386</v>
      </c>
      <c r="M6" s="1" t="s">
        <v>387</v>
      </c>
      <c r="N6" s="1" t="s">
        <v>388</v>
      </c>
      <c r="O6" s="1" t="s">
        <v>389</v>
      </c>
    </row>
    <row r="7" spans="1:15" ht="15" x14ac:dyDescent="0.2">
      <c r="A7" s="1" t="s">
        <v>104</v>
      </c>
      <c r="B7" s="1" t="s">
        <v>99</v>
      </c>
      <c r="C7" s="76"/>
      <c r="D7" s="15" t="s">
        <v>79</v>
      </c>
      <c r="E7" s="1" t="s">
        <v>381</v>
      </c>
      <c r="F7" s="1">
        <v>4</v>
      </c>
      <c r="G7" s="1" t="s">
        <v>363</v>
      </c>
      <c r="H7" s="1" t="s">
        <v>390</v>
      </c>
      <c r="I7" s="1" t="s">
        <v>391</v>
      </c>
      <c r="J7" s="1" t="s">
        <v>392</v>
      </c>
      <c r="K7" s="1" t="s">
        <v>393</v>
      </c>
      <c r="L7" s="1" t="s">
        <v>394</v>
      </c>
      <c r="M7" s="1" t="s">
        <v>395</v>
      </c>
      <c r="N7" s="1" t="s">
        <v>396</v>
      </c>
      <c r="O7" s="1" t="s">
        <v>397</v>
      </c>
    </row>
    <row r="8" spans="1:15" ht="15" x14ac:dyDescent="0.2">
      <c r="A8" s="1" t="s">
        <v>106</v>
      </c>
      <c r="B8" s="1" t="s">
        <v>99</v>
      </c>
      <c r="C8" s="76"/>
      <c r="D8" s="15" t="s">
        <v>79</v>
      </c>
      <c r="E8" s="1" t="s">
        <v>381</v>
      </c>
      <c r="F8" s="1">
        <v>4</v>
      </c>
      <c r="G8" s="1" t="s">
        <v>363</v>
      </c>
      <c r="H8" s="1" t="s">
        <v>398</v>
      </c>
      <c r="I8" s="1" t="s">
        <v>399</v>
      </c>
      <c r="J8" s="1" t="s">
        <v>400</v>
      </c>
      <c r="K8" s="1" t="s">
        <v>401</v>
      </c>
      <c r="L8" s="1" t="s">
        <v>402</v>
      </c>
      <c r="M8" s="1" t="s">
        <v>403</v>
      </c>
      <c r="N8" s="1" t="s">
        <v>404</v>
      </c>
      <c r="O8" s="1" t="s">
        <v>405</v>
      </c>
    </row>
    <row r="9" spans="1:15" ht="15" x14ac:dyDescent="0.2">
      <c r="A9" s="1" t="s">
        <v>108</v>
      </c>
      <c r="B9" s="1" t="s">
        <v>99</v>
      </c>
      <c r="C9" s="76"/>
      <c r="D9" s="15" t="s">
        <v>79</v>
      </c>
      <c r="E9" s="1" t="s">
        <v>381</v>
      </c>
      <c r="F9" s="1">
        <v>4</v>
      </c>
      <c r="G9" s="1" t="s">
        <v>363</v>
      </c>
      <c r="H9" s="1" t="s">
        <v>406</v>
      </c>
      <c r="I9" s="1" t="s">
        <v>407</v>
      </c>
      <c r="J9" s="1" t="s">
        <v>408</v>
      </c>
      <c r="K9" s="1" t="s">
        <v>409</v>
      </c>
      <c r="L9" s="1" t="s">
        <v>410</v>
      </c>
      <c r="M9" s="1" t="s">
        <v>411</v>
      </c>
      <c r="N9" s="1" t="s">
        <v>412</v>
      </c>
      <c r="O9" s="1" t="s">
        <v>413</v>
      </c>
    </row>
    <row r="10" spans="1:15" ht="15" x14ac:dyDescent="0.2">
      <c r="A10" s="1" t="s">
        <v>112</v>
      </c>
      <c r="B10" s="1" t="s">
        <v>99</v>
      </c>
      <c r="C10" s="76"/>
      <c r="D10" s="15" t="s">
        <v>79</v>
      </c>
      <c r="E10" s="1" t="s">
        <v>381</v>
      </c>
      <c r="F10" s="1">
        <v>4</v>
      </c>
      <c r="G10" s="1" t="s">
        <v>363</v>
      </c>
      <c r="H10" s="1" t="s">
        <v>414</v>
      </c>
      <c r="I10" s="1" t="s">
        <v>415</v>
      </c>
      <c r="J10" s="1" t="s">
        <v>416</v>
      </c>
      <c r="K10" s="1" t="s">
        <v>417</v>
      </c>
      <c r="L10" s="1" t="s">
        <v>418</v>
      </c>
      <c r="M10" s="1" t="s">
        <v>419</v>
      </c>
      <c r="N10" s="1" t="s">
        <v>420</v>
      </c>
      <c r="O10" s="1" t="s">
        <v>421</v>
      </c>
    </row>
    <row r="11" spans="1:15" ht="15" x14ac:dyDescent="0.2">
      <c r="A11" s="1" t="s">
        <v>110</v>
      </c>
      <c r="B11" s="1" t="s">
        <v>99</v>
      </c>
      <c r="C11" s="76"/>
      <c r="D11" s="15" t="s">
        <v>79</v>
      </c>
      <c r="E11" s="1" t="s">
        <v>381</v>
      </c>
      <c r="F11" s="1">
        <v>4</v>
      </c>
      <c r="G11" s="1" t="s">
        <v>363</v>
      </c>
      <c r="H11" s="1" t="s">
        <v>422</v>
      </c>
      <c r="I11" s="1" t="s">
        <v>423</v>
      </c>
      <c r="J11" s="1" t="s">
        <v>424</v>
      </c>
      <c r="K11" s="1" t="s">
        <v>425</v>
      </c>
      <c r="L11" s="1" t="s">
        <v>426</v>
      </c>
      <c r="M11" s="1" t="s">
        <v>427</v>
      </c>
      <c r="N11" s="1" t="s">
        <v>428</v>
      </c>
      <c r="O11" s="1" t="s">
        <v>429</v>
      </c>
    </row>
    <row r="12" spans="1:15" ht="15" x14ac:dyDescent="0.2">
      <c r="A12" s="1" t="s">
        <v>113</v>
      </c>
      <c r="B12" s="1" t="s">
        <v>99</v>
      </c>
      <c r="C12" s="76"/>
      <c r="D12" s="15" t="s">
        <v>79</v>
      </c>
      <c r="E12" s="1" t="s">
        <v>381</v>
      </c>
      <c r="F12" s="1">
        <v>4</v>
      </c>
      <c r="G12" s="1" t="s">
        <v>363</v>
      </c>
      <c r="H12" s="1" t="s">
        <v>430</v>
      </c>
      <c r="I12" s="1" t="s">
        <v>431</v>
      </c>
      <c r="J12" s="1" t="s">
        <v>432</v>
      </c>
      <c r="K12" s="1" t="s">
        <v>433</v>
      </c>
      <c r="L12" s="1" t="s">
        <v>434</v>
      </c>
      <c r="M12" s="1" t="s">
        <v>435</v>
      </c>
      <c r="N12" s="1" t="s">
        <v>436</v>
      </c>
      <c r="O12" s="1" t="s">
        <v>437</v>
      </c>
    </row>
    <row r="13" spans="1:15" ht="15" x14ac:dyDescent="0.2">
      <c r="A13" s="1" t="s">
        <v>114</v>
      </c>
      <c r="B13" s="1" t="s">
        <v>99</v>
      </c>
      <c r="C13" s="76"/>
      <c r="D13" s="15" t="s">
        <v>79</v>
      </c>
      <c r="E13" s="1" t="s">
        <v>381</v>
      </c>
      <c r="F13" s="1">
        <v>4</v>
      </c>
      <c r="G13" s="1" t="s">
        <v>363</v>
      </c>
      <c r="H13" s="1" t="s">
        <v>438</v>
      </c>
      <c r="I13" s="1" t="s">
        <v>439</v>
      </c>
      <c r="J13" s="1" t="s">
        <v>440</v>
      </c>
      <c r="K13" s="1" t="s">
        <v>441</v>
      </c>
      <c r="L13" s="1" t="s">
        <v>442</v>
      </c>
      <c r="M13" s="1" t="s">
        <v>443</v>
      </c>
      <c r="N13" s="1" t="s">
        <v>444</v>
      </c>
      <c r="O13" s="1" t="s">
        <v>445</v>
      </c>
    </row>
    <row r="14" spans="1:15" ht="15" x14ac:dyDescent="0.2">
      <c r="A14" s="1" t="s">
        <v>115</v>
      </c>
      <c r="B14" s="1" t="s">
        <v>99</v>
      </c>
      <c r="C14" s="76"/>
      <c r="D14" s="15" t="s">
        <v>79</v>
      </c>
      <c r="E14" s="1" t="s">
        <v>381</v>
      </c>
      <c r="F14" s="1">
        <v>4</v>
      </c>
      <c r="G14" s="1" t="s">
        <v>363</v>
      </c>
      <c r="H14" s="1" t="s">
        <v>446</v>
      </c>
      <c r="I14" s="1" t="s">
        <v>447</v>
      </c>
      <c r="J14" s="1" t="s">
        <v>448</v>
      </c>
      <c r="K14" s="1" t="s">
        <v>449</v>
      </c>
      <c r="L14" s="1" t="s">
        <v>450</v>
      </c>
      <c r="M14" s="1" t="s">
        <v>451</v>
      </c>
      <c r="N14" s="1" t="s">
        <v>452</v>
      </c>
      <c r="O14" s="1" t="s">
        <v>453</v>
      </c>
    </row>
    <row r="15" spans="1:15" ht="15" x14ac:dyDescent="0.2">
      <c r="A15" s="1" t="s">
        <v>118</v>
      </c>
      <c r="B15" s="1" t="s">
        <v>116</v>
      </c>
      <c r="C15" s="39" t="s">
        <v>454</v>
      </c>
      <c r="D15" s="15" t="s">
        <v>119</v>
      </c>
      <c r="E15" s="1" t="s">
        <v>455</v>
      </c>
      <c r="F15" s="1">
        <v>4</v>
      </c>
      <c r="G15" s="1" t="s">
        <v>363</v>
      </c>
      <c r="H15" s="1" t="s">
        <v>456</v>
      </c>
      <c r="I15" s="1" t="s">
        <v>457</v>
      </c>
      <c r="J15" s="1" t="s">
        <v>458</v>
      </c>
      <c r="K15" s="1" t="s">
        <v>459</v>
      </c>
      <c r="L15" s="1" t="s">
        <v>460</v>
      </c>
      <c r="M15" s="1" t="s">
        <v>461</v>
      </c>
      <c r="N15" s="1" t="s">
        <v>462</v>
      </c>
      <c r="O15" s="1" t="s">
        <v>463</v>
      </c>
    </row>
    <row r="16" spans="1:15" ht="15" x14ac:dyDescent="0.2">
      <c r="A16" s="1" t="s">
        <v>121</v>
      </c>
      <c r="B16" s="1" t="s">
        <v>120</v>
      </c>
      <c r="C16" s="76" t="s">
        <v>464</v>
      </c>
      <c r="D16" s="15" t="s">
        <v>123</v>
      </c>
      <c r="E16" s="1" t="s">
        <v>465</v>
      </c>
      <c r="F16" s="1">
        <v>4</v>
      </c>
      <c r="G16" s="1" t="s">
        <v>363</v>
      </c>
      <c r="H16" s="1" t="s">
        <v>466</v>
      </c>
      <c r="I16" s="1" t="s">
        <v>467</v>
      </c>
      <c r="J16" s="1" t="s">
        <v>468</v>
      </c>
      <c r="K16" s="1" t="s">
        <v>469</v>
      </c>
      <c r="L16" s="1" t="s">
        <v>470</v>
      </c>
      <c r="M16" s="1" t="s">
        <v>471</v>
      </c>
      <c r="N16" s="1" t="s">
        <v>472</v>
      </c>
      <c r="O16" s="1" t="s">
        <v>473</v>
      </c>
    </row>
    <row r="17" spans="1:15" ht="15" x14ac:dyDescent="0.2">
      <c r="A17" s="1" t="s">
        <v>124</v>
      </c>
      <c r="B17" s="1" t="s">
        <v>120</v>
      </c>
      <c r="C17" s="76"/>
      <c r="D17" s="15" t="s">
        <v>123</v>
      </c>
      <c r="E17" s="1" t="s">
        <v>465</v>
      </c>
      <c r="F17" s="1">
        <v>4</v>
      </c>
      <c r="G17" s="1" t="s">
        <v>363</v>
      </c>
      <c r="H17" s="1" t="s">
        <v>474</v>
      </c>
      <c r="I17" s="1" t="s">
        <v>475</v>
      </c>
      <c r="J17" s="1" t="s">
        <v>476</v>
      </c>
      <c r="K17" s="1" t="s">
        <v>477</v>
      </c>
      <c r="L17" s="1" t="s">
        <v>478</v>
      </c>
      <c r="M17" s="1" t="s">
        <v>479</v>
      </c>
      <c r="N17" s="1" t="s">
        <v>480</v>
      </c>
      <c r="O17" s="1" t="s">
        <v>481</v>
      </c>
    </row>
    <row r="18" spans="1:15" ht="15" x14ac:dyDescent="0.2">
      <c r="A18" s="1" t="s">
        <v>125</v>
      </c>
      <c r="B18" s="1" t="s">
        <v>120</v>
      </c>
      <c r="C18" s="76"/>
      <c r="D18" s="15" t="s">
        <v>123</v>
      </c>
      <c r="E18" s="1" t="s">
        <v>465</v>
      </c>
      <c r="F18" s="1">
        <v>4</v>
      </c>
      <c r="G18" s="1" t="s">
        <v>363</v>
      </c>
      <c r="H18" s="1" t="s">
        <v>482</v>
      </c>
      <c r="I18" s="1" t="s">
        <v>483</v>
      </c>
      <c r="J18" s="1" t="s">
        <v>484</v>
      </c>
      <c r="K18" s="1" t="s">
        <v>485</v>
      </c>
      <c r="L18" s="1" t="s">
        <v>486</v>
      </c>
      <c r="M18" s="1" t="s">
        <v>487</v>
      </c>
      <c r="N18" s="1" t="s">
        <v>488</v>
      </c>
      <c r="O18" s="1" t="s">
        <v>489</v>
      </c>
    </row>
    <row r="19" spans="1:15" ht="15" x14ac:dyDescent="0.2">
      <c r="A19" s="1" t="s">
        <v>126</v>
      </c>
      <c r="B19" s="1" t="s">
        <v>120</v>
      </c>
      <c r="C19" s="76"/>
      <c r="D19" s="15" t="s">
        <v>123</v>
      </c>
      <c r="E19" s="1" t="s">
        <v>465</v>
      </c>
      <c r="F19" s="1">
        <v>4</v>
      </c>
      <c r="G19" s="1" t="s">
        <v>363</v>
      </c>
      <c r="H19" s="1" t="s">
        <v>490</v>
      </c>
      <c r="I19" s="1" t="s">
        <v>491</v>
      </c>
      <c r="J19" s="1" t="s">
        <v>492</v>
      </c>
      <c r="K19" s="1" t="s">
        <v>493</v>
      </c>
      <c r="L19" s="1" t="s">
        <v>494</v>
      </c>
      <c r="M19" s="1" t="s">
        <v>495</v>
      </c>
      <c r="N19" s="1" t="s">
        <v>496</v>
      </c>
      <c r="O19" s="1" t="s">
        <v>497</v>
      </c>
    </row>
    <row r="20" spans="1:15" ht="15" x14ac:dyDescent="0.2">
      <c r="A20" s="1" t="s">
        <v>127</v>
      </c>
      <c r="B20" s="1" t="s">
        <v>120</v>
      </c>
      <c r="C20" s="76"/>
      <c r="D20" s="15" t="s">
        <v>123</v>
      </c>
      <c r="E20" s="1" t="s">
        <v>465</v>
      </c>
      <c r="F20" s="1">
        <v>4</v>
      </c>
      <c r="G20" s="1" t="s">
        <v>363</v>
      </c>
      <c r="H20" s="1" t="s">
        <v>498</v>
      </c>
      <c r="I20" s="1" t="s">
        <v>499</v>
      </c>
      <c r="J20" s="1" t="s">
        <v>500</v>
      </c>
      <c r="K20" s="1" t="s">
        <v>501</v>
      </c>
      <c r="L20" s="1" t="s">
        <v>502</v>
      </c>
      <c r="M20" s="1" t="s">
        <v>503</v>
      </c>
      <c r="N20" s="1" t="s">
        <v>504</v>
      </c>
      <c r="O20" s="1" t="s">
        <v>505</v>
      </c>
    </row>
    <row r="21" spans="1:15" ht="15" x14ac:dyDescent="0.2">
      <c r="A21" s="1" t="s">
        <v>128</v>
      </c>
      <c r="B21" s="1" t="s">
        <v>120</v>
      </c>
      <c r="C21" s="76"/>
      <c r="D21" s="15" t="s">
        <v>123</v>
      </c>
      <c r="E21" s="1" t="s">
        <v>465</v>
      </c>
      <c r="F21" s="1">
        <v>4</v>
      </c>
      <c r="G21" s="1" t="s">
        <v>363</v>
      </c>
      <c r="H21" s="1" t="s">
        <v>506</v>
      </c>
      <c r="I21" s="1" t="s">
        <v>507</v>
      </c>
      <c r="J21" s="1" t="s">
        <v>508</v>
      </c>
      <c r="K21" s="1" t="s">
        <v>509</v>
      </c>
      <c r="L21" s="1" t="s">
        <v>510</v>
      </c>
      <c r="M21" s="1" t="s">
        <v>511</v>
      </c>
      <c r="N21" s="1" t="s">
        <v>512</v>
      </c>
      <c r="O21" s="1" t="s">
        <v>513</v>
      </c>
    </row>
    <row r="22" spans="1:15" ht="15" x14ac:dyDescent="0.2">
      <c r="A22" s="1" t="s">
        <v>129</v>
      </c>
      <c r="B22" s="1" t="s">
        <v>120</v>
      </c>
      <c r="C22" s="76"/>
      <c r="D22" s="15" t="s">
        <v>123</v>
      </c>
      <c r="E22" s="1" t="s">
        <v>465</v>
      </c>
      <c r="F22" s="1">
        <v>4</v>
      </c>
      <c r="G22" s="1" t="s">
        <v>363</v>
      </c>
      <c r="H22" s="1" t="s">
        <v>514</v>
      </c>
      <c r="I22" s="1" t="s">
        <v>515</v>
      </c>
      <c r="J22" s="1" t="s">
        <v>516</v>
      </c>
      <c r="K22" s="1" t="s">
        <v>517</v>
      </c>
      <c r="L22" s="1" t="s">
        <v>518</v>
      </c>
      <c r="M22" s="1" t="s">
        <v>519</v>
      </c>
      <c r="N22" s="1" t="s">
        <v>520</v>
      </c>
      <c r="O22" s="1" t="s">
        <v>521</v>
      </c>
    </row>
    <row r="23" spans="1:15" ht="15" x14ac:dyDescent="0.2">
      <c r="A23" s="1" t="s">
        <v>130</v>
      </c>
      <c r="B23" s="1" t="s">
        <v>120</v>
      </c>
      <c r="C23" s="76"/>
      <c r="D23" s="15" t="s">
        <v>123</v>
      </c>
      <c r="E23" s="1" t="s">
        <v>465</v>
      </c>
      <c r="F23" s="1">
        <v>4</v>
      </c>
      <c r="G23" s="1" t="s">
        <v>363</v>
      </c>
      <c r="H23" s="1" t="s">
        <v>522</v>
      </c>
      <c r="I23" s="1" t="s">
        <v>523</v>
      </c>
      <c r="J23" s="1" t="s">
        <v>524</v>
      </c>
      <c r="K23" s="1" t="s">
        <v>525</v>
      </c>
      <c r="L23" s="1" t="s">
        <v>526</v>
      </c>
      <c r="M23" s="1" t="s">
        <v>527</v>
      </c>
      <c r="N23" s="1" t="s">
        <v>528</v>
      </c>
      <c r="O23" s="1" t="s">
        <v>529</v>
      </c>
    </row>
    <row r="24" spans="1:15" ht="15" x14ac:dyDescent="0.2">
      <c r="A24" s="1" t="s">
        <v>97</v>
      </c>
      <c r="B24" s="1" t="s">
        <v>96</v>
      </c>
      <c r="C24" s="39" t="s">
        <v>530</v>
      </c>
      <c r="D24" s="15" t="s">
        <v>98</v>
      </c>
      <c r="E24" s="1" t="s">
        <v>531</v>
      </c>
      <c r="F24" s="1">
        <v>4</v>
      </c>
      <c r="G24" s="1" t="s">
        <v>363</v>
      </c>
      <c r="H24" s="1" t="s">
        <v>532</v>
      </c>
      <c r="I24" s="1" t="s">
        <v>533</v>
      </c>
      <c r="J24" s="1" t="s">
        <v>534</v>
      </c>
      <c r="K24" s="1" t="s">
        <v>535</v>
      </c>
      <c r="L24" s="1" t="s">
        <v>536</v>
      </c>
      <c r="M24" s="1" t="s">
        <v>537</v>
      </c>
      <c r="N24" s="1" t="s">
        <v>538</v>
      </c>
      <c r="O24" s="1" t="s">
        <v>539</v>
      </c>
    </row>
    <row r="25" spans="1:15" ht="15" x14ac:dyDescent="0.2">
      <c r="A25" s="1" t="s">
        <v>132</v>
      </c>
      <c r="B25" s="1" t="s">
        <v>131</v>
      </c>
      <c r="C25" s="76" t="s">
        <v>540</v>
      </c>
      <c r="D25" s="15" t="s">
        <v>52</v>
      </c>
      <c r="E25" s="39" t="s">
        <v>2170</v>
      </c>
      <c r="F25" s="1">
        <v>4</v>
      </c>
      <c r="G25" s="1" t="s">
        <v>363</v>
      </c>
      <c r="H25" s="1" t="s">
        <v>541</v>
      </c>
      <c r="I25" s="1" t="s">
        <v>542</v>
      </c>
      <c r="J25" s="1" t="s">
        <v>543</v>
      </c>
      <c r="K25" s="1" t="s">
        <v>544</v>
      </c>
      <c r="L25" s="1" t="s">
        <v>545</v>
      </c>
      <c r="M25" s="1" t="s">
        <v>546</v>
      </c>
      <c r="N25" s="1" t="s">
        <v>547</v>
      </c>
      <c r="O25" s="1" t="s">
        <v>548</v>
      </c>
    </row>
    <row r="26" spans="1:15" ht="15" x14ac:dyDescent="0.2">
      <c r="A26" s="1" t="s">
        <v>133</v>
      </c>
      <c r="B26" s="1" t="s">
        <v>131</v>
      </c>
      <c r="C26" s="76"/>
      <c r="D26" s="15" t="s">
        <v>52</v>
      </c>
      <c r="E26" s="39" t="s">
        <v>2170</v>
      </c>
      <c r="F26" s="1">
        <v>4</v>
      </c>
      <c r="G26" s="1" t="s">
        <v>363</v>
      </c>
      <c r="H26" s="1" t="s">
        <v>549</v>
      </c>
      <c r="I26" s="1" t="s">
        <v>550</v>
      </c>
      <c r="J26" s="1" t="s">
        <v>551</v>
      </c>
      <c r="K26" s="1" t="s">
        <v>552</v>
      </c>
      <c r="L26" s="1" t="s">
        <v>553</v>
      </c>
      <c r="M26" s="1" t="s">
        <v>554</v>
      </c>
      <c r="N26" s="1" t="s">
        <v>555</v>
      </c>
      <c r="O26" s="1" t="s">
        <v>556</v>
      </c>
    </row>
    <row r="27" spans="1:15" ht="15" x14ac:dyDescent="0.2">
      <c r="A27" s="1" t="s">
        <v>134</v>
      </c>
      <c r="B27" s="1" t="s">
        <v>131</v>
      </c>
      <c r="C27" s="76"/>
      <c r="D27" s="15" t="s">
        <v>52</v>
      </c>
      <c r="E27" s="39" t="s">
        <v>2170</v>
      </c>
      <c r="F27" s="1">
        <v>4</v>
      </c>
      <c r="G27" s="1" t="s">
        <v>363</v>
      </c>
      <c r="H27" s="1" t="s">
        <v>557</v>
      </c>
      <c r="I27" s="1" t="s">
        <v>558</v>
      </c>
      <c r="J27" s="1" t="s">
        <v>559</v>
      </c>
      <c r="K27" s="1" t="s">
        <v>560</v>
      </c>
      <c r="L27" s="1" t="s">
        <v>561</v>
      </c>
      <c r="M27" s="1" t="s">
        <v>562</v>
      </c>
      <c r="N27" s="1" t="s">
        <v>563</v>
      </c>
      <c r="O27" s="1" t="s">
        <v>564</v>
      </c>
    </row>
    <row r="28" spans="1:15" ht="15" x14ac:dyDescent="0.2">
      <c r="A28" s="1" t="s">
        <v>136</v>
      </c>
      <c r="B28" s="1" t="s">
        <v>131</v>
      </c>
      <c r="C28" s="76"/>
      <c r="D28" s="15" t="s">
        <v>52</v>
      </c>
      <c r="E28" s="39" t="s">
        <v>2170</v>
      </c>
      <c r="F28" s="1">
        <v>4</v>
      </c>
      <c r="G28" s="1" t="s">
        <v>363</v>
      </c>
      <c r="H28" s="1" t="s">
        <v>565</v>
      </c>
      <c r="I28" s="1" t="s">
        <v>566</v>
      </c>
      <c r="J28" s="1" t="s">
        <v>567</v>
      </c>
      <c r="K28" s="1" t="s">
        <v>568</v>
      </c>
      <c r="L28" s="1" t="s">
        <v>569</v>
      </c>
      <c r="M28" s="1" t="s">
        <v>570</v>
      </c>
      <c r="N28" s="1" t="s">
        <v>571</v>
      </c>
      <c r="O28" s="1" t="s">
        <v>572</v>
      </c>
    </row>
    <row r="29" spans="1:15" ht="15" x14ac:dyDescent="0.2">
      <c r="A29" s="1" t="s">
        <v>139</v>
      </c>
      <c r="B29" s="1" t="s">
        <v>137</v>
      </c>
      <c r="C29" s="39" t="s">
        <v>573</v>
      </c>
      <c r="D29" s="15" t="s">
        <v>140</v>
      </c>
      <c r="E29" s="1" t="s">
        <v>574</v>
      </c>
      <c r="F29" s="1">
        <v>4</v>
      </c>
      <c r="G29" s="1" t="s">
        <v>363</v>
      </c>
      <c r="H29" s="1" t="s">
        <v>575</v>
      </c>
      <c r="I29" s="1" t="s">
        <v>576</v>
      </c>
      <c r="J29" s="1" t="s">
        <v>577</v>
      </c>
      <c r="K29" s="1" t="s">
        <v>578</v>
      </c>
      <c r="L29" s="1" t="s">
        <v>579</v>
      </c>
      <c r="M29" s="1" t="s">
        <v>580</v>
      </c>
      <c r="N29" s="1" t="s">
        <v>581</v>
      </c>
      <c r="O29" s="1" t="s">
        <v>582</v>
      </c>
    </row>
    <row r="30" spans="1:15" ht="15" x14ac:dyDescent="0.2">
      <c r="A30" s="1" t="s">
        <v>141</v>
      </c>
      <c r="B30" s="1" t="s">
        <v>42</v>
      </c>
      <c r="C30" s="76" t="s">
        <v>583</v>
      </c>
      <c r="D30" s="15" t="s">
        <v>43</v>
      </c>
      <c r="E30" s="1" t="s">
        <v>584</v>
      </c>
      <c r="F30" s="1">
        <v>2</v>
      </c>
      <c r="G30" s="1" t="s">
        <v>363</v>
      </c>
      <c r="H30" s="1" t="s">
        <v>585</v>
      </c>
      <c r="I30" s="1" t="s">
        <v>586</v>
      </c>
      <c r="J30" s="1" t="s">
        <v>587</v>
      </c>
      <c r="K30" s="1" t="s">
        <v>588</v>
      </c>
      <c r="L30" s="1" t="s">
        <v>589</v>
      </c>
      <c r="M30" s="1" t="s">
        <v>590</v>
      </c>
      <c r="N30" s="1" t="s">
        <v>591</v>
      </c>
      <c r="O30" s="1" t="s">
        <v>592</v>
      </c>
    </row>
    <row r="31" spans="1:15" ht="15" x14ac:dyDescent="0.2">
      <c r="A31" s="1" t="s">
        <v>141</v>
      </c>
      <c r="B31" s="1" t="s">
        <v>42</v>
      </c>
      <c r="C31" s="76"/>
      <c r="D31" s="15" t="s">
        <v>43</v>
      </c>
      <c r="E31" s="1" t="s">
        <v>584</v>
      </c>
      <c r="F31" s="1">
        <v>4</v>
      </c>
      <c r="G31" s="1" t="s">
        <v>363</v>
      </c>
      <c r="H31" s="1" t="s">
        <v>593</v>
      </c>
      <c r="I31" s="1" t="s">
        <v>594</v>
      </c>
      <c r="J31" s="1" t="s">
        <v>595</v>
      </c>
      <c r="K31" s="1" t="s">
        <v>596</v>
      </c>
      <c r="L31" s="1" t="s">
        <v>597</v>
      </c>
      <c r="M31" s="1" t="s">
        <v>598</v>
      </c>
      <c r="N31" s="1" t="s">
        <v>599</v>
      </c>
      <c r="O31" s="1" t="s">
        <v>600</v>
      </c>
    </row>
    <row r="32" spans="1:15" ht="15" x14ac:dyDescent="0.2">
      <c r="A32" s="1" t="s">
        <v>143</v>
      </c>
      <c r="B32" s="1" t="s">
        <v>142</v>
      </c>
      <c r="C32" s="76" t="s">
        <v>601</v>
      </c>
      <c r="D32" s="15" t="s">
        <v>144</v>
      </c>
      <c r="E32" s="1" t="s">
        <v>602</v>
      </c>
      <c r="F32" s="1">
        <v>4</v>
      </c>
      <c r="G32" s="1" t="s">
        <v>363</v>
      </c>
      <c r="H32" s="1" t="s">
        <v>603</v>
      </c>
      <c r="I32" s="1" t="s">
        <v>604</v>
      </c>
      <c r="J32" s="1" t="s">
        <v>605</v>
      </c>
      <c r="K32" s="1" t="s">
        <v>606</v>
      </c>
      <c r="L32" s="1" t="s">
        <v>607</v>
      </c>
      <c r="M32" s="1" t="s">
        <v>608</v>
      </c>
      <c r="N32" s="1" t="s">
        <v>609</v>
      </c>
      <c r="O32" s="1" t="s">
        <v>610</v>
      </c>
    </row>
    <row r="33" spans="1:16" ht="15" x14ac:dyDescent="0.2">
      <c r="A33" s="1" t="s">
        <v>149</v>
      </c>
      <c r="B33" s="1" t="s">
        <v>142</v>
      </c>
      <c r="C33" s="76"/>
      <c r="D33" s="15" t="s">
        <v>144</v>
      </c>
      <c r="E33" s="1" t="s">
        <v>602</v>
      </c>
      <c r="F33" s="1">
        <v>2</v>
      </c>
      <c r="G33" s="1" t="s">
        <v>363</v>
      </c>
      <c r="H33" s="1" t="s">
        <v>611</v>
      </c>
      <c r="I33" s="1" t="s">
        <v>612</v>
      </c>
      <c r="J33" s="1" t="s">
        <v>613</v>
      </c>
      <c r="K33" s="1" t="s">
        <v>614</v>
      </c>
      <c r="L33" s="1" t="s">
        <v>615</v>
      </c>
      <c r="M33" s="1" t="s">
        <v>616</v>
      </c>
      <c r="N33" s="1" t="s">
        <v>617</v>
      </c>
      <c r="O33" s="1" t="s">
        <v>618</v>
      </c>
    </row>
    <row r="34" spans="1:16" ht="15" x14ac:dyDescent="0.2">
      <c r="A34" s="1" t="s">
        <v>149</v>
      </c>
      <c r="B34" s="1" t="s">
        <v>142</v>
      </c>
      <c r="C34" s="76"/>
      <c r="D34" s="15" t="s">
        <v>144</v>
      </c>
      <c r="E34" s="1" t="s">
        <v>602</v>
      </c>
      <c r="F34" s="1">
        <v>4</v>
      </c>
      <c r="G34" s="1" t="s">
        <v>363</v>
      </c>
      <c r="H34" s="1" t="s">
        <v>619</v>
      </c>
      <c r="I34" s="1" t="s">
        <v>620</v>
      </c>
      <c r="J34" s="1" t="s">
        <v>621</v>
      </c>
      <c r="K34" s="1" t="s">
        <v>622</v>
      </c>
      <c r="L34" s="1" t="s">
        <v>623</v>
      </c>
      <c r="M34" s="1" t="s">
        <v>624</v>
      </c>
      <c r="N34" s="1" t="s">
        <v>625</v>
      </c>
      <c r="O34" s="1" t="s">
        <v>626</v>
      </c>
    </row>
    <row r="35" spans="1:16" s="33" customFormat="1" ht="15" x14ac:dyDescent="0.2">
      <c r="A35" s="34" t="s">
        <v>156</v>
      </c>
      <c r="B35" s="34" t="s">
        <v>9</v>
      </c>
      <c r="C35" s="75" t="s">
        <v>627</v>
      </c>
      <c r="D35" s="46" t="s">
        <v>10</v>
      </c>
      <c r="E35" s="47" t="s">
        <v>628</v>
      </c>
      <c r="F35" s="34">
        <v>4</v>
      </c>
      <c r="G35" s="34" t="s">
        <v>363</v>
      </c>
      <c r="H35" s="34" t="s">
        <v>629</v>
      </c>
      <c r="I35" s="34" t="s">
        <v>630</v>
      </c>
      <c r="J35" s="34" t="s">
        <v>631</v>
      </c>
      <c r="K35" s="34" t="s">
        <v>632</v>
      </c>
      <c r="L35" s="34" t="s">
        <v>633</v>
      </c>
      <c r="M35" s="34" t="s">
        <v>634</v>
      </c>
      <c r="N35" s="34" t="s">
        <v>635</v>
      </c>
      <c r="O35" s="34" t="s">
        <v>636</v>
      </c>
      <c r="P35"/>
    </row>
    <row r="36" spans="1:16" s="33" customFormat="1" ht="15" x14ac:dyDescent="0.2">
      <c r="A36" s="34" t="s">
        <v>159</v>
      </c>
      <c r="B36" s="34" t="s">
        <v>9</v>
      </c>
      <c r="C36" s="75"/>
      <c r="D36" s="45" t="s">
        <v>10</v>
      </c>
      <c r="E36" s="34" t="s">
        <v>628</v>
      </c>
      <c r="F36" s="34">
        <v>2</v>
      </c>
      <c r="G36" s="34" t="s">
        <v>363</v>
      </c>
      <c r="H36" s="34" t="s">
        <v>637</v>
      </c>
      <c r="I36" s="34" t="s">
        <v>638</v>
      </c>
      <c r="J36" s="34" t="s">
        <v>639</v>
      </c>
      <c r="K36" s="34" t="s">
        <v>640</v>
      </c>
      <c r="L36" s="34" t="s">
        <v>641</v>
      </c>
      <c r="M36" s="34" t="s">
        <v>642</v>
      </c>
      <c r="N36" s="34" t="s">
        <v>643</v>
      </c>
      <c r="O36" s="34" t="s">
        <v>644</v>
      </c>
      <c r="P36"/>
    </row>
    <row r="37" spans="1:16" s="33" customFormat="1" ht="15" x14ac:dyDescent="0.2">
      <c r="A37" s="34" t="s">
        <v>159</v>
      </c>
      <c r="B37" s="34" t="s">
        <v>9</v>
      </c>
      <c r="C37" s="75"/>
      <c r="D37" s="45" t="s">
        <v>10</v>
      </c>
      <c r="E37" s="34" t="s">
        <v>628</v>
      </c>
      <c r="F37" s="34">
        <v>4</v>
      </c>
      <c r="G37" s="34" t="s">
        <v>363</v>
      </c>
      <c r="H37" s="34" t="s">
        <v>645</v>
      </c>
      <c r="I37" s="34" t="s">
        <v>646</v>
      </c>
      <c r="J37" s="34" t="s">
        <v>647</v>
      </c>
      <c r="K37" s="34" t="s">
        <v>648</v>
      </c>
      <c r="L37" s="34" t="s">
        <v>649</v>
      </c>
      <c r="M37" s="34" t="s">
        <v>650</v>
      </c>
      <c r="N37" s="34" t="s">
        <v>651</v>
      </c>
      <c r="O37" s="34" t="s">
        <v>652</v>
      </c>
      <c r="P37"/>
    </row>
    <row r="38" spans="1:16" s="33" customFormat="1" ht="15" x14ac:dyDescent="0.2">
      <c r="A38" s="34" t="s">
        <v>160</v>
      </c>
      <c r="B38" s="34" t="s">
        <v>9</v>
      </c>
      <c r="C38" s="75"/>
      <c r="D38" s="45" t="s">
        <v>10</v>
      </c>
      <c r="E38" s="34" t="s">
        <v>628</v>
      </c>
      <c r="F38" s="34">
        <v>4</v>
      </c>
      <c r="G38" s="34" t="s">
        <v>363</v>
      </c>
      <c r="H38" s="34" t="s">
        <v>653</v>
      </c>
      <c r="I38" s="34" t="s">
        <v>654</v>
      </c>
      <c r="J38" s="34" t="s">
        <v>655</v>
      </c>
      <c r="K38" s="34" t="s">
        <v>656</v>
      </c>
      <c r="L38" s="34" t="s">
        <v>657</v>
      </c>
      <c r="M38" s="34" t="s">
        <v>658</v>
      </c>
      <c r="N38" s="34" t="s">
        <v>659</v>
      </c>
      <c r="O38" s="34" t="s">
        <v>660</v>
      </c>
      <c r="P38"/>
    </row>
    <row r="39" spans="1:16" s="33" customFormat="1" ht="15" x14ac:dyDescent="0.2">
      <c r="A39" s="34" t="s">
        <v>161</v>
      </c>
      <c r="B39" s="34" t="s">
        <v>9</v>
      </c>
      <c r="C39" s="75"/>
      <c r="D39" s="45" t="s">
        <v>10</v>
      </c>
      <c r="E39" s="34" t="s">
        <v>628</v>
      </c>
      <c r="F39" s="34">
        <v>4</v>
      </c>
      <c r="G39" s="34" t="s">
        <v>363</v>
      </c>
      <c r="H39" s="34" t="s">
        <v>661</v>
      </c>
      <c r="I39" s="34" t="s">
        <v>662</v>
      </c>
      <c r="J39" s="34" t="s">
        <v>663</v>
      </c>
      <c r="K39" s="34" t="s">
        <v>664</v>
      </c>
      <c r="L39" s="34" t="s">
        <v>665</v>
      </c>
      <c r="M39" s="34" t="s">
        <v>666</v>
      </c>
      <c r="N39" s="34" t="s">
        <v>667</v>
      </c>
      <c r="O39" s="34" t="s">
        <v>668</v>
      </c>
      <c r="P39"/>
    </row>
    <row r="40" spans="1:16" s="33" customFormat="1" ht="15" x14ac:dyDescent="0.2">
      <c r="A40" s="34" t="s">
        <v>158</v>
      </c>
      <c r="B40" s="34" t="s">
        <v>9</v>
      </c>
      <c r="C40" s="75"/>
      <c r="D40" s="45" t="s">
        <v>10</v>
      </c>
      <c r="E40" s="34" t="s">
        <v>628</v>
      </c>
      <c r="F40" s="34">
        <v>4</v>
      </c>
      <c r="G40" s="34" t="s">
        <v>363</v>
      </c>
      <c r="H40" s="34" t="s">
        <v>669</v>
      </c>
      <c r="I40" s="34" t="s">
        <v>670</v>
      </c>
      <c r="J40" s="34" t="s">
        <v>671</v>
      </c>
      <c r="K40" s="34" t="s">
        <v>672</v>
      </c>
      <c r="L40" s="34" t="s">
        <v>673</v>
      </c>
      <c r="M40" s="34" t="s">
        <v>674</v>
      </c>
      <c r="N40" s="34" t="s">
        <v>675</v>
      </c>
      <c r="O40" s="34" t="s">
        <v>676</v>
      </c>
      <c r="P40"/>
    </row>
    <row r="41" spans="1:16" s="33" customFormat="1" ht="15" x14ac:dyDescent="0.2">
      <c r="A41" s="34" t="s">
        <v>162</v>
      </c>
      <c r="B41" s="34" t="s">
        <v>9</v>
      </c>
      <c r="C41" s="75"/>
      <c r="D41" s="45" t="s">
        <v>10</v>
      </c>
      <c r="E41" s="34" t="s">
        <v>628</v>
      </c>
      <c r="F41" s="34">
        <v>4</v>
      </c>
      <c r="G41" s="34" t="s">
        <v>363</v>
      </c>
      <c r="H41" s="34" t="s">
        <v>677</v>
      </c>
      <c r="I41" s="34" t="s">
        <v>678</v>
      </c>
      <c r="J41" s="34" t="s">
        <v>679</v>
      </c>
      <c r="K41" s="34" t="s">
        <v>680</v>
      </c>
      <c r="L41" s="34" t="s">
        <v>681</v>
      </c>
      <c r="M41" s="34" t="s">
        <v>682</v>
      </c>
      <c r="N41" s="34" t="s">
        <v>683</v>
      </c>
      <c r="O41" s="34" t="s">
        <v>684</v>
      </c>
      <c r="P41"/>
    </row>
    <row r="42" spans="1:16" s="33" customFormat="1" ht="15" x14ac:dyDescent="0.2">
      <c r="A42" s="34" t="s">
        <v>163</v>
      </c>
      <c r="B42" s="34" t="s">
        <v>9</v>
      </c>
      <c r="C42" s="75"/>
      <c r="D42" s="45" t="s">
        <v>10</v>
      </c>
      <c r="E42" s="34" t="s">
        <v>628</v>
      </c>
      <c r="F42" s="34">
        <v>4</v>
      </c>
      <c r="G42" s="34" t="s">
        <v>363</v>
      </c>
      <c r="H42" s="34" t="s">
        <v>685</v>
      </c>
      <c r="I42" s="34" t="s">
        <v>686</v>
      </c>
      <c r="J42" s="34" t="s">
        <v>687</v>
      </c>
      <c r="K42" s="34" t="s">
        <v>688</v>
      </c>
      <c r="L42" s="34" t="s">
        <v>689</v>
      </c>
      <c r="M42" s="34" t="s">
        <v>690</v>
      </c>
      <c r="N42" s="34" t="s">
        <v>691</v>
      </c>
      <c r="O42" s="34" t="s">
        <v>692</v>
      </c>
      <c r="P42"/>
    </row>
    <row r="43" spans="1:16" ht="15" x14ac:dyDescent="0.2">
      <c r="A43" s="1" t="s">
        <v>172</v>
      </c>
      <c r="B43" s="1" t="s">
        <v>171</v>
      </c>
      <c r="C43" s="76" t="s">
        <v>693</v>
      </c>
      <c r="D43" s="15" t="s">
        <v>173</v>
      </c>
      <c r="E43" s="1" t="s">
        <v>694</v>
      </c>
      <c r="F43" s="1">
        <v>4</v>
      </c>
      <c r="G43" s="1" t="s">
        <v>363</v>
      </c>
      <c r="H43" s="1" t="s">
        <v>695</v>
      </c>
      <c r="I43" s="1" t="s">
        <v>696</v>
      </c>
      <c r="J43" s="1" t="s">
        <v>697</v>
      </c>
      <c r="K43" s="1" t="s">
        <v>698</v>
      </c>
      <c r="L43" s="1" t="s">
        <v>699</v>
      </c>
      <c r="M43" s="1" t="s">
        <v>700</v>
      </c>
      <c r="N43" s="1" t="s">
        <v>701</v>
      </c>
      <c r="O43" s="1" t="s">
        <v>702</v>
      </c>
    </row>
    <row r="44" spans="1:16" ht="15" x14ac:dyDescent="0.2">
      <c r="A44" s="1" t="s">
        <v>174</v>
      </c>
      <c r="B44" s="1" t="s">
        <v>171</v>
      </c>
      <c r="C44" s="76"/>
      <c r="D44" s="15" t="s">
        <v>173</v>
      </c>
      <c r="E44" s="1" t="s">
        <v>694</v>
      </c>
      <c r="F44" s="1">
        <v>4</v>
      </c>
      <c r="G44" s="1" t="s">
        <v>363</v>
      </c>
      <c r="H44" s="1" t="s">
        <v>703</v>
      </c>
      <c r="I44" s="1" t="s">
        <v>704</v>
      </c>
      <c r="J44" s="1" t="s">
        <v>705</v>
      </c>
      <c r="K44" s="1" t="s">
        <v>706</v>
      </c>
      <c r="L44" s="1" t="s">
        <v>707</v>
      </c>
      <c r="M44" s="1" t="s">
        <v>708</v>
      </c>
      <c r="N44" s="1" t="s">
        <v>709</v>
      </c>
      <c r="O44" s="1" t="s">
        <v>710</v>
      </c>
    </row>
    <row r="45" spans="1:16" ht="15" x14ac:dyDescent="0.2">
      <c r="A45" s="1" t="s">
        <v>175</v>
      </c>
      <c r="B45" s="1" t="s">
        <v>171</v>
      </c>
      <c r="C45" s="76"/>
      <c r="D45" s="15" t="s">
        <v>173</v>
      </c>
      <c r="E45" s="1" t="s">
        <v>694</v>
      </c>
      <c r="F45" s="1">
        <v>4</v>
      </c>
      <c r="G45" s="1" t="s">
        <v>363</v>
      </c>
      <c r="H45" s="1" t="s">
        <v>711</v>
      </c>
      <c r="I45" s="1" t="s">
        <v>712</v>
      </c>
      <c r="J45" s="1" t="s">
        <v>713</v>
      </c>
      <c r="K45" s="1" t="s">
        <v>714</v>
      </c>
      <c r="L45" s="1" t="s">
        <v>715</v>
      </c>
      <c r="M45" s="1" t="s">
        <v>716</v>
      </c>
      <c r="N45" s="1" t="s">
        <v>717</v>
      </c>
      <c r="O45" s="1" t="s">
        <v>718</v>
      </c>
    </row>
    <row r="46" spans="1:16" ht="15" x14ac:dyDescent="0.2">
      <c r="A46" s="1" t="s">
        <v>176</v>
      </c>
      <c r="B46" s="1" t="s">
        <v>171</v>
      </c>
      <c r="C46" s="76"/>
      <c r="D46" s="15" t="s">
        <v>173</v>
      </c>
      <c r="E46" s="1" t="s">
        <v>694</v>
      </c>
      <c r="F46" s="1">
        <v>4</v>
      </c>
      <c r="G46" s="1" t="s">
        <v>363</v>
      </c>
      <c r="H46" s="1" t="s">
        <v>719</v>
      </c>
      <c r="I46" s="1" t="s">
        <v>720</v>
      </c>
      <c r="J46" s="1" t="s">
        <v>721</v>
      </c>
      <c r="K46" s="1" t="s">
        <v>722</v>
      </c>
      <c r="L46" s="1" t="s">
        <v>723</v>
      </c>
      <c r="M46" s="1" t="s">
        <v>724</v>
      </c>
      <c r="N46" s="1" t="s">
        <v>725</v>
      </c>
      <c r="O46" s="1" t="s">
        <v>726</v>
      </c>
    </row>
    <row r="47" spans="1:16" s="33" customFormat="1" ht="15" x14ac:dyDescent="0.2">
      <c r="A47" s="34" t="s">
        <v>180</v>
      </c>
      <c r="B47" s="34" t="s">
        <v>177</v>
      </c>
      <c r="C47" s="75" t="s">
        <v>727</v>
      </c>
      <c r="D47" s="45" t="s">
        <v>14</v>
      </c>
      <c r="E47" s="34" t="s">
        <v>52</v>
      </c>
      <c r="F47" s="34">
        <v>4</v>
      </c>
      <c r="G47" s="34" t="s">
        <v>363</v>
      </c>
      <c r="H47" s="34" t="s">
        <v>728</v>
      </c>
      <c r="I47" s="34" t="s">
        <v>729</v>
      </c>
      <c r="J47" s="34" t="s">
        <v>730</v>
      </c>
      <c r="K47" s="34" t="s">
        <v>731</v>
      </c>
      <c r="L47" s="34" t="s">
        <v>732</v>
      </c>
      <c r="M47" s="34" t="s">
        <v>733</v>
      </c>
      <c r="N47" s="34" t="s">
        <v>734</v>
      </c>
      <c r="O47" s="34" t="s">
        <v>735</v>
      </c>
      <c r="P47"/>
    </row>
    <row r="48" spans="1:16" s="33" customFormat="1" ht="15" x14ac:dyDescent="0.2">
      <c r="A48" s="34" t="s">
        <v>181</v>
      </c>
      <c r="B48" s="34" t="s">
        <v>177</v>
      </c>
      <c r="C48" s="75"/>
      <c r="D48" s="45" t="s">
        <v>14</v>
      </c>
      <c r="E48" s="34" t="s">
        <v>52</v>
      </c>
      <c r="F48" s="34">
        <v>4</v>
      </c>
      <c r="G48" s="34" t="s">
        <v>363</v>
      </c>
      <c r="H48" s="34" t="s">
        <v>736</v>
      </c>
      <c r="I48" s="34" t="s">
        <v>737</v>
      </c>
      <c r="J48" s="34" t="s">
        <v>738</v>
      </c>
      <c r="K48" s="34" t="s">
        <v>739</v>
      </c>
      <c r="L48" s="34" t="s">
        <v>740</v>
      </c>
      <c r="M48" s="34" t="s">
        <v>741</v>
      </c>
      <c r="N48" s="34" t="s">
        <v>742</v>
      </c>
      <c r="O48" s="34" t="s">
        <v>743</v>
      </c>
      <c r="P48"/>
    </row>
    <row r="49" spans="1:16" s="33" customFormat="1" ht="15" x14ac:dyDescent="0.2">
      <c r="A49" s="34" t="s">
        <v>182</v>
      </c>
      <c r="B49" s="34" t="s">
        <v>177</v>
      </c>
      <c r="C49" s="75"/>
      <c r="D49" s="45" t="s">
        <v>14</v>
      </c>
      <c r="E49" s="34" t="s">
        <v>52</v>
      </c>
      <c r="F49" s="34">
        <v>4</v>
      </c>
      <c r="G49" s="34" t="s">
        <v>363</v>
      </c>
      <c r="H49" s="34" t="s">
        <v>744</v>
      </c>
      <c r="I49" s="34" t="s">
        <v>745</v>
      </c>
      <c r="J49" s="34" t="s">
        <v>746</v>
      </c>
      <c r="K49" s="34" t="s">
        <v>747</v>
      </c>
      <c r="L49" s="34" t="s">
        <v>748</v>
      </c>
      <c r="M49" s="34" t="s">
        <v>749</v>
      </c>
      <c r="N49" s="34" t="s">
        <v>750</v>
      </c>
      <c r="O49" s="34" t="s">
        <v>751</v>
      </c>
      <c r="P49"/>
    </row>
    <row r="50" spans="1:16" s="33" customFormat="1" ht="15" x14ac:dyDescent="0.2">
      <c r="A50" s="34" t="s">
        <v>183</v>
      </c>
      <c r="B50" s="34" t="s">
        <v>177</v>
      </c>
      <c r="C50" s="75"/>
      <c r="D50" s="45" t="s">
        <v>14</v>
      </c>
      <c r="E50" s="34" t="s">
        <v>52</v>
      </c>
      <c r="F50" s="34">
        <v>4</v>
      </c>
      <c r="G50" s="34" t="s">
        <v>363</v>
      </c>
      <c r="H50" s="34" t="s">
        <v>752</v>
      </c>
      <c r="I50" s="34" t="s">
        <v>753</v>
      </c>
      <c r="J50" s="34" t="s">
        <v>754</v>
      </c>
      <c r="K50" s="34" t="s">
        <v>755</v>
      </c>
      <c r="L50" s="34" t="s">
        <v>756</v>
      </c>
      <c r="M50" s="34" t="s">
        <v>757</v>
      </c>
      <c r="N50" s="34" t="s">
        <v>758</v>
      </c>
      <c r="O50" s="34" t="s">
        <v>759</v>
      </c>
      <c r="P50"/>
    </row>
    <row r="51" spans="1:16" ht="15" x14ac:dyDescent="0.2">
      <c r="A51" s="1" t="s">
        <v>186</v>
      </c>
      <c r="B51" s="1" t="s">
        <v>184</v>
      </c>
      <c r="C51" s="76" t="s">
        <v>760</v>
      </c>
      <c r="D51" s="15" t="s">
        <v>52</v>
      </c>
      <c r="E51" s="39" t="s">
        <v>2170</v>
      </c>
      <c r="F51" s="1">
        <v>2</v>
      </c>
      <c r="G51" s="1" t="s">
        <v>363</v>
      </c>
      <c r="H51" s="1" t="s">
        <v>761</v>
      </c>
      <c r="I51" s="1" t="s">
        <v>762</v>
      </c>
      <c r="J51" s="1" t="s">
        <v>763</v>
      </c>
      <c r="K51" s="1" t="s">
        <v>764</v>
      </c>
      <c r="L51" s="1" t="s">
        <v>765</v>
      </c>
      <c r="M51" s="1" t="s">
        <v>766</v>
      </c>
      <c r="N51" s="1" t="s">
        <v>767</v>
      </c>
      <c r="O51" s="1" t="s">
        <v>768</v>
      </c>
    </row>
    <row r="52" spans="1:16" ht="15" x14ac:dyDescent="0.2">
      <c r="A52" s="1" t="s">
        <v>186</v>
      </c>
      <c r="B52" s="1" t="s">
        <v>184</v>
      </c>
      <c r="C52" s="76"/>
      <c r="D52" s="15" t="s">
        <v>52</v>
      </c>
      <c r="E52" s="39" t="s">
        <v>2170</v>
      </c>
      <c r="F52" s="1">
        <v>4</v>
      </c>
      <c r="G52" s="1" t="s">
        <v>363</v>
      </c>
      <c r="H52" s="1" t="s">
        <v>769</v>
      </c>
      <c r="I52" s="1" t="s">
        <v>770</v>
      </c>
      <c r="J52" s="1" t="s">
        <v>771</v>
      </c>
      <c r="K52" s="1" t="s">
        <v>772</v>
      </c>
      <c r="L52" s="1" t="s">
        <v>773</v>
      </c>
      <c r="M52" s="1" t="s">
        <v>774</v>
      </c>
      <c r="N52" s="1" t="s">
        <v>775</v>
      </c>
      <c r="O52" s="1" t="s">
        <v>776</v>
      </c>
    </row>
    <row r="53" spans="1:16" ht="15" x14ac:dyDescent="0.2">
      <c r="A53" s="1" t="s">
        <v>187</v>
      </c>
      <c r="B53" s="1" t="s">
        <v>184</v>
      </c>
      <c r="C53" s="76"/>
      <c r="D53" s="15" t="s">
        <v>52</v>
      </c>
      <c r="E53" s="39" t="s">
        <v>2170</v>
      </c>
      <c r="F53" s="1">
        <v>2</v>
      </c>
      <c r="G53" s="1" t="s">
        <v>363</v>
      </c>
      <c r="H53" s="1" t="s">
        <v>777</v>
      </c>
      <c r="I53" s="1" t="s">
        <v>778</v>
      </c>
      <c r="J53" s="1" t="s">
        <v>779</v>
      </c>
      <c r="K53" s="1" t="s">
        <v>780</v>
      </c>
      <c r="L53" s="1" t="s">
        <v>781</v>
      </c>
      <c r="M53" s="1" t="s">
        <v>782</v>
      </c>
      <c r="N53" s="1" t="s">
        <v>783</v>
      </c>
      <c r="O53" s="1" t="s">
        <v>784</v>
      </c>
    </row>
    <row r="54" spans="1:16" ht="15" x14ac:dyDescent="0.2">
      <c r="A54" s="1" t="s">
        <v>187</v>
      </c>
      <c r="B54" s="1" t="s">
        <v>184</v>
      </c>
      <c r="C54" s="76"/>
      <c r="D54" s="15" t="s">
        <v>52</v>
      </c>
      <c r="E54" s="39" t="s">
        <v>2170</v>
      </c>
      <c r="F54" s="1">
        <v>4</v>
      </c>
      <c r="G54" s="1" t="s">
        <v>363</v>
      </c>
      <c r="H54" s="1" t="s">
        <v>785</v>
      </c>
      <c r="I54" s="1" t="s">
        <v>786</v>
      </c>
      <c r="J54" s="1" t="s">
        <v>787</v>
      </c>
      <c r="K54" s="1" t="s">
        <v>788</v>
      </c>
      <c r="L54" s="1" t="s">
        <v>789</v>
      </c>
      <c r="M54" s="1" t="s">
        <v>790</v>
      </c>
      <c r="N54" s="1" t="s">
        <v>791</v>
      </c>
      <c r="O54" s="1" t="s">
        <v>792</v>
      </c>
    </row>
    <row r="55" spans="1:16" ht="15" x14ac:dyDescent="0.2">
      <c r="A55" s="1" t="s">
        <v>196</v>
      </c>
      <c r="B55" s="1" t="s">
        <v>184</v>
      </c>
      <c r="C55" s="76"/>
      <c r="D55" s="15" t="s">
        <v>52</v>
      </c>
      <c r="E55" s="39" t="s">
        <v>2170</v>
      </c>
      <c r="F55" s="1">
        <v>2</v>
      </c>
      <c r="G55" s="1" t="s">
        <v>363</v>
      </c>
      <c r="H55" s="1" t="s">
        <v>793</v>
      </c>
      <c r="I55" s="1" t="s">
        <v>794</v>
      </c>
      <c r="J55" s="1" t="s">
        <v>795</v>
      </c>
      <c r="K55" s="1" t="s">
        <v>796</v>
      </c>
      <c r="L55" s="1" t="s">
        <v>797</v>
      </c>
      <c r="M55" s="1" t="s">
        <v>798</v>
      </c>
      <c r="N55" s="1" t="s">
        <v>799</v>
      </c>
      <c r="O55" s="1" t="s">
        <v>800</v>
      </c>
    </row>
    <row r="56" spans="1:16" ht="15" x14ac:dyDescent="0.2">
      <c r="A56" s="1" t="s">
        <v>196</v>
      </c>
      <c r="B56" s="1" t="s">
        <v>184</v>
      </c>
      <c r="C56" s="76"/>
      <c r="D56" s="15" t="s">
        <v>52</v>
      </c>
      <c r="E56" s="39" t="s">
        <v>2170</v>
      </c>
      <c r="F56" s="1">
        <v>4</v>
      </c>
      <c r="G56" s="1" t="s">
        <v>363</v>
      </c>
      <c r="H56" s="1" t="s">
        <v>801</v>
      </c>
      <c r="I56" s="1" t="s">
        <v>802</v>
      </c>
      <c r="J56" s="1" t="s">
        <v>803</v>
      </c>
      <c r="K56" s="1" t="s">
        <v>804</v>
      </c>
      <c r="L56" s="1" t="s">
        <v>805</v>
      </c>
      <c r="M56" s="1" t="s">
        <v>806</v>
      </c>
      <c r="N56" s="1" t="s">
        <v>807</v>
      </c>
      <c r="O56" s="1" t="s">
        <v>808</v>
      </c>
    </row>
    <row r="57" spans="1:16" ht="15" x14ac:dyDescent="0.2">
      <c r="A57" s="1" t="s">
        <v>188</v>
      </c>
      <c r="B57" s="1" t="s">
        <v>184</v>
      </c>
      <c r="C57" s="76"/>
      <c r="D57" s="15" t="s">
        <v>52</v>
      </c>
      <c r="E57" s="39" t="s">
        <v>2170</v>
      </c>
      <c r="F57" s="1">
        <v>2</v>
      </c>
      <c r="G57" s="1" t="s">
        <v>363</v>
      </c>
      <c r="H57" s="1" t="s">
        <v>809</v>
      </c>
      <c r="I57" s="1" t="s">
        <v>810</v>
      </c>
      <c r="J57" s="1" t="s">
        <v>811</v>
      </c>
      <c r="K57" s="1" t="s">
        <v>812</v>
      </c>
      <c r="L57" s="1" t="s">
        <v>813</v>
      </c>
      <c r="M57" s="1" t="s">
        <v>814</v>
      </c>
      <c r="N57" s="1" t="s">
        <v>815</v>
      </c>
      <c r="O57" s="1" t="s">
        <v>816</v>
      </c>
    </row>
    <row r="58" spans="1:16" ht="15" x14ac:dyDescent="0.2">
      <c r="A58" s="1" t="s">
        <v>188</v>
      </c>
      <c r="B58" s="1" t="s">
        <v>184</v>
      </c>
      <c r="C58" s="76"/>
      <c r="D58" s="15" t="s">
        <v>52</v>
      </c>
      <c r="E58" s="39" t="s">
        <v>2170</v>
      </c>
      <c r="F58" s="1">
        <v>4</v>
      </c>
      <c r="G58" s="1" t="s">
        <v>363</v>
      </c>
      <c r="H58" s="1" t="s">
        <v>817</v>
      </c>
      <c r="I58" s="1" t="s">
        <v>818</v>
      </c>
      <c r="J58" s="1" t="s">
        <v>819</v>
      </c>
      <c r="K58" s="1" t="s">
        <v>820</v>
      </c>
      <c r="L58" s="1" t="s">
        <v>821</v>
      </c>
      <c r="M58" s="1" t="s">
        <v>822</v>
      </c>
      <c r="N58" s="1" t="s">
        <v>823</v>
      </c>
      <c r="O58" s="1" t="s">
        <v>824</v>
      </c>
    </row>
    <row r="59" spans="1:16" ht="15" x14ac:dyDescent="0.2">
      <c r="A59" s="1" t="s">
        <v>190</v>
      </c>
      <c r="B59" s="1" t="s">
        <v>184</v>
      </c>
      <c r="C59" s="76"/>
      <c r="D59" s="15" t="s">
        <v>52</v>
      </c>
      <c r="E59" s="39" t="s">
        <v>2170</v>
      </c>
      <c r="F59" s="1">
        <v>2</v>
      </c>
      <c r="G59" s="1" t="s">
        <v>363</v>
      </c>
      <c r="H59" s="1" t="s">
        <v>825</v>
      </c>
      <c r="I59" s="1" t="s">
        <v>826</v>
      </c>
      <c r="J59" s="1" t="s">
        <v>827</v>
      </c>
      <c r="K59" s="1" t="s">
        <v>828</v>
      </c>
      <c r="L59" s="1" t="s">
        <v>829</v>
      </c>
      <c r="M59" s="1" t="s">
        <v>830</v>
      </c>
      <c r="N59" s="1" t="s">
        <v>831</v>
      </c>
      <c r="O59" s="1" t="s">
        <v>832</v>
      </c>
    </row>
    <row r="60" spans="1:16" ht="15" x14ac:dyDescent="0.2">
      <c r="A60" s="1" t="s">
        <v>190</v>
      </c>
      <c r="B60" s="1" t="s">
        <v>184</v>
      </c>
      <c r="C60" s="76"/>
      <c r="D60" s="15" t="s">
        <v>52</v>
      </c>
      <c r="E60" s="39" t="s">
        <v>2170</v>
      </c>
      <c r="F60" s="1">
        <v>4</v>
      </c>
      <c r="G60" s="1" t="s">
        <v>363</v>
      </c>
      <c r="H60" s="1" t="s">
        <v>833</v>
      </c>
      <c r="I60" s="1" t="s">
        <v>834</v>
      </c>
      <c r="J60" s="1" t="s">
        <v>835</v>
      </c>
      <c r="K60" s="1" t="s">
        <v>836</v>
      </c>
      <c r="L60" s="1" t="s">
        <v>837</v>
      </c>
      <c r="M60" s="1" t="s">
        <v>838</v>
      </c>
      <c r="N60" s="1" t="s">
        <v>839</v>
      </c>
      <c r="O60" s="1" t="s">
        <v>840</v>
      </c>
    </row>
    <row r="61" spans="1:16" ht="15" x14ac:dyDescent="0.2">
      <c r="A61" s="1" t="s">
        <v>191</v>
      </c>
      <c r="B61" s="1" t="s">
        <v>184</v>
      </c>
      <c r="C61" s="76"/>
      <c r="D61" s="15" t="s">
        <v>52</v>
      </c>
      <c r="E61" s="39" t="s">
        <v>2170</v>
      </c>
      <c r="F61" s="1">
        <v>4</v>
      </c>
      <c r="G61" s="1" t="s">
        <v>363</v>
      </c>
      <c r="H61" s="1" t="s">
        <v>841</v>
      </c>
      <c r="I61" s="1" t="s">
        <v>842</v>
      </c>
      <c r="J61" s="1" t="s">
        <v>843</v>
      </c>
      <c r="K61" s="1" t="s">
        <v>844</v>
      </c>
      <c r="L61" s="1" t="s">
        <v>845</v>
      </c>
      <c r="M61" s="1" t="s">
        <v>846</v>
      </c>
      <c r="N61" s="1" t="s">
        <v>847</v>
      </c>
      <c r="O61" s="1" t="s">
        <v>848</v>
      </c>
    </row>
    <row r="62" spans="1:16" ht="15" x14ac:dyDescent="0.2">
      <c r="A62" s="1" t="s">
        <v>192</v>
      </c>
      <c r="B62" s="1" t="s">
        <v>184</v>
      </c>
      <c r="C62" s="76"/>
      <c r="D62" s="15" t="s">
        <v>52</v>
      </c>
      <c r="E62" s="39" t="s">
        <v>2170</v>
      </c>
      <c r="F62" s="1">
        <v>2</v>
      </c>
      <c r="G62" s="1" t="s">
        <v>363</v>
      </c>
      <c r="H62" s="1" t="s">
        <v>849</v>
      </c>
      <c r="I62" s="1" t="s">
        <v>850</v>
      </c>
      <c r="J62" s="1" t="s">
        <v>851</v>
      </c>
      <c r="K62" s="1" t="s">
        <v>852</v>
      </c>
      <c r="L62" s="1" t="s">
        <v>853</v>
      </c>
      <c r="M62" s="1" t="s">
        <v>854</v>
      </c>
      <c r="N62" s="1" t="s">
        <v>855</v>
      </c>
      <c r="O62" s="1" t="s">
        <v>856</v>
      </c>
    </row>
    <row r="63" spans="1:16" ht="15" x14ac:dyDescent="0.2">
      <c r="A63" s="1" t="s">
        <v>192</v>
      </c>
      <c r="B63" s="1" t="s">
        <v>184</v>
      </c>
      <c r="C63" s="76"/>
      <c r="D63" s="15" t="s">
        <v>52</v>
      </c>
      <c r="E63" s="39" t="s">
        <v>2170</v>
      </c>
      <c r="F63" s="1">
        <v>4</v>
      </c>
      <c r="G63" s="1" t="s">
        <v>363</v>
      </c>
      <c r="H63" s="1" t="s">
        <v>857</v>
      </c>
      <c r="I63" s="1" t="s">
        <v>858</v>
      </c>
      <c r="J63" s="1" t="s">
        <v>859</v>
      </c>
      <c r="K63" s="1" t="s">
        <v>860</v>
      </c>
      <c r="L63" s="1" t="s">
        <v>861</v>
      </c>
      <c r="M63" s="1" t="s">
        <v>862</v>
      </c>
      <c r="N63" s="1" t="s">
        <v>863</v>
      </c>
      <c r="O63" s="1" t="s">
        <v>864</v>
      </c>
    </row>
    <row r="64" spans="1:16" ht="15" x14ac:dyDescent="0.2">
      <c r="A64" s="1" t="s">
        <v>193</v>
      </c>
      <c r="B64" s="1" t="s">
        <v>184</v>
      </c>
      <c r="C64" s="76"/>
      <c r="D64" s="15" t="s">
        <v>52</v>
      </c>
      <c r="E64" s="39" t="s">
        <v>2170</v>
      </c>
      <c r="F64" s="1">
        <v>4</v>
      </c>
      <c r="G64" s="1" t="s">
        <v>363</v>
      </c>
      <c r="H64" s="1" t="s">
        <v>865</v>
      </c>
      <c r="I64" s="1" t="s">
        <v>866</v>
      </c>
      <c r="J64" s="1" t="s">
        <v>867</v>
      </c>
      <c r="K64" s="1" t="s">
        <v>868</v>
      </c>
      <c r="L64" s="1" t="s">
        <v>869</v>
      </c>
      <c r="M64" s="1" t="s">
        <v>870</v>
      </c>
      <c r="N64" s="1" t="s">
        <v>871</v>
      </c>
      <c r="O64" s="1" t="s">
        <v>872</v>
      </c>
    </row>
    <row r="65" spans="1:15" ht="15" x14ac:dyDescent="0.2">
      <c r="A65" s="1" t="s">
        <v>197</v>
      </c>
      <c r="B65" s="1" t="s">
        <v>184</v>
      </c>
      <c r="C65" s="76"/>
      <c r="D65" s="15" t="s">
        <v>52</v>
      </c>
      <c r="E65" s="39" t="s">
        <v>2170</v>
      </c>
      <c r="F65" s="1">
        <v>2</v>
      </c>
      <c r="G65" s="1" t="s">
        <v>363</v>
      </c>
      <c r="H65" s="1" t="s">
        <v>873</v>
      </c>
      <c r="I65" s="1" t="s">
        <v>874</v>
      </c>
      <c r="J65" s="1" t="s">
        <v>875</v>
      </c>
      <c r="K65" s="1" t="s">
        <v>876</v>
      </c>
      <c r="L65" s="1" t="s">
        <v>877</v>
      </c>
      <c r="M65" s="1" t="s">
        <v>878</v>
      </c>
      <c r="N65" s="1" t="s">
        <v>879</v>
      </c>
      <c r="O65" s="1" t="s">
        <v>880</v>
      </c>
    </row>
    <row r="66" spans="1:15" ht="15" x14ac:dyDescent="0.2">
      <c r="A66" s="1" t="s">
        <v>197</v>
      </c>
      <c r="B66" s="1" t="s">
        <v>184</v>
      </c>
      <c r="C66" s="76"/>
      <c r="D66" s="15" t="s">
        <v>52</v>
      </c>
      <c r="E66" s="39" t="s">
        <v>2170</v>
      </c>
      <c r="F66" s="1">
        <v>4</v>
      </c>
      <c r="G66" s="1" t="s">
        <v>363</v>
      </c>
      <c r="H66" s="1" t="s">
        <v>881</v>
      </c>
      <c r="I66" s="1" t="s">
        <v>882</v>
      </c>
      <c r="J66" s="1" t="s">
        <v>883</v>
      </c>
      <c r="K66" s="1" t="s">
        <v>884</v>
      </c>
      <c r="L66" s="1" t="s">
        <v>885</v>
      </c>
      <c r="M66" s="1" t="s">
        <v>886</v>
      </c>
      <c r="N66" s="1" t="s">
        <v>887</v>
      </c>
      <c r="O66" s="1" t="s">
        <v>888</v>
      </c>
    </row>
    <row r="67" spans="1:15" ht="15" x14ac:dyDescent="0.2">
      <c r="A67" s="1" t="s">
        <v>194</v>
      </c>
      <c r="B67" s="1" t="s">
        <v>184</v>
      </c>
      <c r="C67" s="76"/>
      <c r="D67" s="15" t="s">
        <v>52</v>
      </c>
      <c r="E67" s="39" t="s">
        <v>2170</v>
      </c>
      <c r="F67" s="1">
        <v>2</v>
      </c>
      <c r="G67" s="1" t="s">
        <v>363</v>
      </c>
      <c r="H67" s="1" t="s">
        <v>889</v>
      </c>
      <c r="I67" s="1" t="s">
        <v>890</v>
      </c>
      <c r="J67" s="1" t="s">
        <v>891</v>
      </c>
      <c r="K67" s="1" t="s">
        <v>892</v>
      </c>
      <c r="L67" s="1" t="s">
        <v>893</v>
      </c>
      <c r="M67" s="1" t="s">
        <v>894</v>
      </c>
      <c r="N67" s="1" t="s">
        <v>895</v>
      </c>
      <c r="O67" s="1" t="s">
        <v>896</v>
      </c>
    </row>
    <row r="68" spans="1:15" ht="15" x14ac:dyDescent="0.2">
      <c r="A68" s="1" t="s">
        <v>194</v>
      </c>
      <c r="B68" s="1" t="s">
        <v>184</v>
      </c>
      <c r="C68" s="76"/>
      <c r="D68" s="15" t="s">
        <v>52</v>
      </c>
      <c r="E68" s="39" t="s">
        <v>2170</v>
      </c>
      <c r="F68" s="1">
        <v>4</v>
      </c>
      <c r="G68" s="1" t="s">
        <v>363</v>
      </c>
      <c r="H68" s="1" t="s">
        <v>897</v>
      </c>
      <c r="I68" s="1" t="s">
        <v>898</v>
      </c>
      <c r="J68" s="1" t="s">
        <v>899</v>
      </c>
      <c r="K68" s="1" t="s">
        <v>900</v>
      </c>
      <c r="L68" s="1" t="s">
        <v>901</v>
      </c>
      <c r="M68" s="1" t="s">
        <v>902</v>
      </c>
      <c r="N68" s="1" t="s">
        <v>903</v>
      </c>
      <c r="O68" s="1" t="s">
        <v>904</v>
      </c>
    </row>
    <row r="69" spans="1:15" ht="15" x14ac:dyDescent="0.2">
      <c r="A69" s="1" t="s">
        <v>199</v>
      </c>
      <c r="B69" s="1" t="s">
        <v>184</v>
      </c>
      <c r="C69" s="76"/>
      <c r="D69" s="15" t="s">
        <v>52</v>
      </c>
      <c r="E69" s="39" t="s">
        <v>2170</v>
      </c>
      <c r="F69" s="1">
        <v>2</v>
      </c>
      <c r="G69" s="1" t="s">
        <v>363</v>
      </c>
      <c r="H69" s="1" t="s">
        <v>905</v>
      </c>
      <c r="I69" s="1" t="s">
        <v>906</v>
      </c>
      <c r="J69" s="1" t="s">
        <v>907</v>
      </c>
      <c r="K69" s="1" t="s">
        <v>908</v>
      </c>
      <c r="L69" s="1" t="s">
        <v>909</v>
      </c>
      <c r="M69" s="1" t="s">
        <v>910</v>
      </c>
      <c r="N69" s="1" t="s">
        <v>911</v>
      </c>
      <c r="O69" s="1" t="s">
        <v>912</v>
      </c>
    </row>
    <row r="70" spans="1:15" ht="15" x14ac:dyDescent="0.2">
      <c r="A70" s="1" t="s">
        <v>199</v>
      </c>
      <c r="B70" s="1" t="s">
        <v>184</v>
      </c>
      <c r="C70" s="76"/>
      <c r="D70" s="15" t="s">
        <v>52</v>
      </c>
      <c r="E70" s="39" t="s">
        <v>2170</v>
      </c>
      <c r="F70" s="1">
        <v>4</v>
      </c>
      <c r="G70" s="1" t="s">
        <v>363</v>
      </c>
      <c r="H70" s="1" t="s">
        <v>913</v>
      </c>
      <c r="I70" s="1" t="s">
        <v>914</v>
      </c>
      <c r="J70" s="1" t="s">
        <v>915</v>
      </c>
      <c r="K70" s="1" t="s">
        <v>916</v>
      </c>
      <c r="L70" s="1" t="s">
        <v>917</v>
      </c>
      <c r="M70" s="1" t="s">
        <v>918</v>
      </c>
      <c r="N70" s="1" t="s">
        <v>919</v>
      </c>
      <c r="O70" s="1" t="s">
        <v>920</v>
      </c>
    </row>
    <row r="71" spans="1:15" ht="15" x14ac:dyDescent="0.2">
      <c r="A71" s="1" t="s">
        <v>207</v>
      </c>
      <c r="B71" s="1" t="s">
        <v>4</v>
      </c>
      <c r="C71" s="76" t="s">
        <v>921</v>
      </c>
      <c r="D71" s="15" t="s">
        <v>5</v>
      </c>
      <c r="E71" s="1" t="s">
        <v>922</v>
      </c>
      <c r="F71" s="1">
        <v>4</v>
      </c>
      <c r="G71" s="1" t="s">
        <v>363</v>
      </c>
      <c r="H71" s="1" t="s">
        <v>923</v>
      </c>
      <c r="I71" s="1" t="s">
        <v>924</v>
      </c>
      <c r="J71" s="1" t="s">
        <v>925</v>
      </c>
      <c r="K71" s="1" t="s">
        <v>926</v>
      </c>
      <c r="L71" s="1" t="s">
        <v>927</v>
      </c>
      <c r="M71" s="1" t="s">
        <v>928</v>
      </c>
      <c r="N71" s="1" t="s">
        <v>929</v>
      </c>
      <c r="O71" s="1" t="s">
        <v>930</v>
      </c>
    </row>
    <row r="72" spans="1:15" ht="15" x14ac:dyDescent="0.2">
      <c r="A72" s="1" t="s">
        <v>208</v>
      </c>
      <c r="B72" s="1" t="s">
        <v>4</v>
      </c>
      <c r="C72" s="76"/>
      <c r="D72" s="15" t="s">
        <v>5</v>
      </c>
      <c r="E72" s="1" t="s">
        <v>922</v>
      </c>
      <c r="F72" s="1">
        <v>4</v>
      </c>
      <c r="G72" s="1" t="s">
        <v>363</v>
      </c>
      <c r="H72" s="1" t="s">
        <v>931</v>
      </c>
      <c r="I72" s="1" t="s">
        <v>932</v>
      </c>
      <c r="J72" s="1" t="s">
        <v>933</v>
      </c>
      <c r="K72" s="1" t="s">
        <v>934</v>
      </c>
      <c r="L72" s="1" t="s">
        <v>935</v>
      </c>
      <c r="M72" s="1" t="s">
        <v>936</v>
      </c>
      <c r="N72" s="1" t="s">
        <v>929</v>
      </c>
      <c r="O72" s="1" t="s">
        <v>937</v>
      </c>
    </row>
    <row r="73" spans="1:15" ht="15" x14ac:dyDescent="0.2">
      <c r="A73" s="1" t="s">
        <v>209</v>
      </c>
      <c r="B73" s="1" t="s">
        <v>4</v>
      </c>
      <c r="C73" s="76"/>
      <c r="D73" s="15" t="s">
        <v>5</v>
      </c>
      <c r="E73" s="1" t="s">
        <v>922</v>
      </c>
      <c r="F73" s="1">
        <v>4</v>
      </c>
      <c r="G73" s="1" t="s">
        <v>363</v>
      </c>
      <c r="H73" s="1" t="s">
        <v>938</v>
      </c>
      <c r="I73" s="1" t="s">
        <v>939</v>
      </c>
      <c r="J73" s="1" t="s">
        <v>940</v>
      </c>
      <c r="K73" s="1" t="s">
        <v>941</v>
      </c>
      <c r="L73" s="1" t="s">
        <v>942</v>
      </c>
      <c r="M73" s="1" t="s">
        <v>943</v>
      </c>
      <c r="N73" s="1" t="s">
        <v>944</v>
      </c>
      <c r="O73" s="1" t="s">
        <v>945</v>
      </c>
    </row>
    <row r="74" spans="1:15" ht="15" x14ac:dyDescent="0.2">
      <c r="A74" s="1" t="s">
        <v>204</v>
      </c>
      <c r="B74" s="1" t="s">
        <v>4</v>
      </c>
      <c r="C74" s="76"/>
      <c r="D74" s="15" t="s">
        <v>5</v>
      </c>
      <c r="E74" s="1" t="s">
        <v>922</v>
      </c>
      <c r="F74" s="1">
        <v>4</v>
      </c>
      <c r="G74" s="1" t="s">
        <v>363</v>
      </c>
      <c r="H74" s="1" t="s">
        <v>938</v>
      </c>
      <c r="I74" s="1" t="s">
        <v>946</v>
      </c>
      <c r="J74" s="1" t="s">
        <v>940</v>
      </c>
      <c r="K74" s="1" t="s">
        <v>941</v>
      </c>
      <c r="L74" s="1" t="s">
        <v>942</v>
      </c>
      <c r="M74" s="1" t="s">
        <v>947</v>
      </c>
      <c r="N74" s="1" t="s">
        <v>948</v>
      </c>
      <c r="O74" s="1" t="s">
        <v>949</v>
      </c>
    </row>
    <row r="75" spans="1:15" ht="15" x14ac:dyDescent="0.2">
      <c r="A75" s="1" t="s">
        <v>206</v>
      </c>
      <c r="B75" s="1" t="s">
        <v>4</v>
      </c>
      <c r="C75" s="76"/>
      <c r="D75" s="15" t="s">
        <v>5</v>
      </c>
      <c r="E75" s="1" t="s">
        <v>922</v>
      </c>
      <c r="F75" s="1">
        <v>4</v>
      </c>
      <c r="G75" s="1" t="s">
        <v>363</v>
      </c>
      <c r="H75" s="1" t="s">
        <v>950</v>
      </c>
      <c r="I75" s="1" t="s">
        <v>951</v>
      </c>
      <c r="J75" s="1" t="s">
        <v>952</v>
      </c>
      <c r="K75" s="1" t="s">
        <v>953</v>
      </c>
      <c r="L75" s="1" t="s">
        <v>954</v>
      </c>
      <c r="M75" s="1" t="s">
        <v>955</v>
      </c>
      <c r="N75" s="1" t="s">
        <v>956</v>
      </c>
      <c r="O75" s="1" t="s">
        <v>957</v>
      </c>
    </row>
    <row r="76" spans="1:15" ht="15" x14ac:dyDescent="0.2">
      <c r="A76" s="1" t="s">
        <v>210</v>
      </c>
      <c r="B76" s="1" t="s">
        <v>4</v>
      </c>
      <c r="C76" s="76"/>
      <c r="D76" s="15" t="s">
        <v>5</v>
      </c>
      <c r="E76" s="1" t="s">
        <v>922</v>
      </c>
      <c r="F76" s="1">
        <v>4</v>
      </c>
      <c r="G76" s="1" t="s">
        <v>363</v>
      </c>
      <c r="H76" s="1" t="s">
        <v>958</v>
      </c>
      <c r="I76" s="1" t="s">
        <v>959</v>
      </c>
      <c r="J76" s="1" t="s">
        <v>960</v>
      </c>
      <c r="K76" s="1" t="s">
        <v>961</v>
      </c>
      <c r="L76" s="1" t="s">
        <v>962</v>
      </c>
      <c r="M76" s="1" t="s">
        <v>963</v>
      </c>
      <c r="N76" s="1" t="s">
        <v>964</v>
      </c>
      <c r="O76" s="1" t="s">
        <v>965</v>
      </c>
    </row>
    <row r="77" spans="1:15" ht="15" x14ac:dyDescent="0.2">
      <c r="A77" s="1" t="s">
        <v>211</v>
      </c>
      <c r="B77" s="1" t="s">
        <v>4</v>
      </c>
      <c r="C77" s="76"/>
      <c r="D77" s="15" t="s">
        <v>5</v>
      </c>
      <c r="E77" s="1" t="s">
        <v>922</v>
      </c>
      <c r="F77" s="1">
        <v>4</v>
      </c>
      <c r="G77" s="1" t="s">
        <v>363</v>
      </c>
      <c r="H77" s="1" t="s">
        <v>966</v>
      </c>
      <c r="I77" s="1" t="s">
        <v>967</v>
      </c>
      <c r="J77" s="1" t="s">
        <v>968</v>
      </c>
      <c r="K77" s="1" t="s">
        <v>969</v>
      </c>
      <c r="L77" s="1" t="s">
        <v>970</v>
      </c>
      <c r="M77" s="1" t="s">
        <v>971</v>
      </c>
      <c r="N77" s="1" t="s">
        <v>972</v>
      </c>
      <c r="O77" s="1" t="s">
        <v>973</v>
      </c>
    </row>
    <row r="78" spans="1:15" ht="15" x14ac:dyDescent="0.2">
      <c r="A78" s="1" t="s">
        <v>201</v>
      </c>
      <c r="B78" s="1" t="s">
        <v>4</v>
      </c>
      <c r="C78" s="76"/>
      <c r="D78" s="15" t="s">
        <v>5</v>
      </c>
      <c r="E78" s="1" t="s">
        <v>922</v>
      </c>
      <c r="F78" s="1">
        <v>4</v>
      </c>
      <c r="G78" s="1" t="s">
        <v>363</v>
      </c>
      <c r="H78" s="1" t="s">
        <v>974</v>
      </c>
      <c r="I78" s="1" t="s">
        <v>975</v>
      </c>
      <c r="J78" s="1" t="s">
        <v>976</v>
      </c>
      <c r="K78" s="1" t="s">
        <v>977</v>
      </c>
      <c r="L78" s="1" t="s">
        <v>978</v>
      </c>
      <c r="M78" s="1" t="s">
        <v>979</v>
      </c>
      <c r="N78" s="1" t="s">
        <v>980</v>
      </c>
      <c r="O78" s="1" t="s">
        <v>981</v>
      </c>
    </row>
    <row r="79" spans="1:15" ht="15" x14ac:dyDescent="0.2">
      <c r="A79" s="1" t="s">
        <v>203</v>
      </c>
      <c r="B79" s="1" t="s">
        <v>4</v>
      </c>
      <c r="C79" s="76"/>
      <c r="D79" s="15" t="s">
        <v>5</v>
      </c>
      <c r="E79" s="1" t="s">
        <v>922</v>
      </c>
      <c r="F79" s="1">
        <v>4</v>
      </c>
      <c r="G79" s="1" t="s">
        <v>363</v>
      </c>
      <c r="H79" s="1" t="s">
        <v>982</v>
      </c>
      <c r="I79" s="1" t="s">
        <v>983</v>
      </c>
      <c r="J79" s="1" t="s">
        <v>984</v>
      </c>
      <c r="K79" s="1" t="s">
        <v>985</v>
      </c>
      <c r="L79" s="1" t="s">
        <v>986</v>
      </c>
      <c r="M79" s="1" t="s">
        <v>987</v>
      </c>
      <c r="N79" s="1" t="s">
        <v>980</v>
      </c>
      <c r="O79" s="1" t="s">
        <v>988</v>
      </c>
    </row>
    <row r="80" spans="1:15" ht="15" x14ac:dyDescent="0.2">
      <c r="A80" s="1" t="s">
        <v>212</v>
      </c>
      <c r="B80" s="1" t="s">
        <v>4</v>
      </c>
      <c r="C80" s="76"/>
      <c r="D80" s="15" t="s">
        <v>5</v>
      </c>
      <c r="E80" s="1" t="s">
        <v>922</v>
      </c>
      <c r="F80" s="1">
        <v>4</v>
      </c>
      <c r="G80" s="1" t="s">
        <v>363</v>
      </c>
      <c r="H80" s="1" t="s">
        <v>989</v>
      </c>
      <c r="I80" s="1" t="s">
        <v>990</v>
      </c>
      <c r="J80" s="1" t="s">
        <v>991</v>
      </c>
      <c r="K80" s="1" t="s">
        <v>992</v>
      </c>
      <c r="L80" s="1" t="s">
        <v>993</v>
      </c>
      <c r="M80" s="1" t="s">
        <v>994</v>
      </c>
      <c r="N80" s="1" t="s">
        <v>995</v>
      </c>
      <c r="O80" s="1" t="s">
        <v>996</v>
      </c>
    </row>
    <row r="81" spans="1:15" ht="15" x14ac:dyDescent="0.2">
      <c r="A81" s="1" t="s">
        <v>213</v>
      </c>
      <c r="B81" s="1" t="s">
        <v>4</v>
      </c>
      <c r="C81" s="76"/>
      <c r="D81" s="15" t="s">
        <v>5</v>
      </c>
      <c r="E81" s="1" t="s">
        <v>922</v>
      </c>
      <c r="F81" s="1">
        <v>4</v>
      </c>
      <c r="G81" s="1" t="s">
        <v>363</v>
      </c>
      <c r="H81" s="1" t="s">
        <v>997</v>
      </c>
      <c r="I81" s="1" t="s">
        <v>998</v>
      </c>
      <c r="J81" s="1" t="s">
        <v>999</v>
      </c>
      <c r="K81" s="1" t="s">
        <v>1000</v>
      </c>
      <c r="L81" s="1" t="s">
        <v>1001</v>
      </c>
      <c r="M81" s="1" t="s">
        <v>1002</v>
      </c>
      <c r="N81" s="1" t="s">
        <v>1003</v>
      </c>
      <c r="O81" s="1" t="s">
        <v>1004</v>
      </c>
    </row>
    <row r="82" spans="1:15" ht="15" x14ac:dyDescent="0.2">
      <c r="A82" s="1" t="s">
        <v>214</v>
      </c>
      <c r="B82" s="1" t="s">
        <v>4</v>
      </c>
      <c r="C82" s="76"/>
      <c r="D82" s="15" t="s">
        <v>5</v>
      </c>
      <c r="E82" s="1" t="s">
        <v>922</v>
      </c>
      <c r="F82" s="1">
        <v>4</v>
      </c>
      <c r="G82" s="1" t="s">
        <v>363</v>
      </c>
      <c r="H82" s="1" t="s">
        <v>1005</v>
      </c>
      <c r="I82" s="1" t="s">
        <v>1006</v>
      </c>
      <c r="J82" s="1" t="s">
        <v>1007</v>
      </c>
      <c r="K82" s="1" t="s">
        <v>1008</v>
      </c>
      <c r="L82" s="1" t="s">
        <v>1009</v>
      </c>
      <c r="M82" s="1" t="s">
        <v>1010</v>
      </c>
      <c r="N82" s="1" t="s">
        <v>1011</v>
      </c>
      <c r="O82" s="1" t="s">
        <v>1012</v>
      </c>
    </row>
    <row r="83" spans="1:15" ht="15" x14ac:dyDescent="0.2">
      <c r="A83" s="1" t="s">
        <v>215</v>
      </c>
      <c r="B83" s="1" t="s">
        <v>4</v>
      </c>
      <c r="C83" s="76"/>
      <c r="D83" s="15" t="s">
        <v>5</v>
      </c>
      <c r="E83" s="1" t="s">
        <v>922</v>
      </c>
      <c r="F83" s="1">
        <v>4</v>
      </c>
      <c r="G83" s="1" t="s">
        <v>363</v>
      </c>
      <c r="H83" s="1" t="s">
        <v>1013</v>
      </c>
      <c r="I83" s="1" t="s">
        <v>1014</v>
      </c>
      <c r="J83" s="1" t="s">
        <v>1015</v>
      </c>
      <c r="K83" s="1" t="s">
        <v>1016</v>
      </c>
      <c r="L83" s="1" t="s">
        <v>1017</v>
      </c>
      <c r="M83" s="1" t="s">
        <v>1018</v>
      </c>
      <c r="N83" s="1" t="s">
        <v>1019</v>
      </c>
      <c r="O83" s="1" t="s">
        <v>1020</v>
      </c>
    </row>
    <row r="84" spans="1:15" ht="15" x14ac:dyDescent="0.2">
      <c r="A84" s="1" t="s">
        <v>216</v>
      </c>
      <c r="B84" s="1" t="s">
        <v>4</v>
      </c>
      <c r="C84" s="76"/>
      <c r="D84" s="15" t="s">
        <v>5</v>
      </c>
      <c r="E84" s="1" t="s">
        <v>922</v>
      </c>
      <c r="F84" s="1">
        <v>4</v>
      </c>
      <c r="G84" s="1" t="s">
        <v>363</v>
      </c>
      <c r="H84" s="1" t="s">
        <v>1021</v>
      </c>
      <c r="I84" s="1" t="s">
        <v>1022</v>
      </c>
      <c r="J84" s="1" t="s">
        <v>1023</v>
      </c>
      <c r="K84" s="1" t="s">
        <v>1024</v>
      </c>
      <c r="L84" s="1" t="s">
        <v>1025</v>
      </c>
      <c r="M84" s="1" t="s">
        <v>1026</v>
      </c>
      <c r="N84" s="1" t="s">
        <v>1027</v>
      </c>
      <c r="O84" s="1" t="s">
        <v>1028</v>
      </c>
    </row>
    <row r="85" spans="1:15" ht="15" x14ac:dyDescent="0.2">
      <c r="A85" s="1" t="s">
        <v>217</v>
      </c>
      <c r="B85" s="1" t="s">
        <v>4</v>
      </c>
      <c r="C85" s="76"/>
      <c r="D85" s="15" t="s">
        <v>5</v>
      </c>
      <c r="E85" s="1" t="s">
        <v>922</v>
      </c>
      <c r="F85" s="1">
        <v>4</v>
      </c>
      <c r="G85" s="1" t="s">
        <v>363</v>
      </c>
      <c r="H85" s="1" t="s">
        <v>1029</v>
      </c>
      <c r="I85" s="1" t="s">
        <v>1030</v>
      </c>
      <c r="J85" s="1" t="s">
        <v>1031</v>
      </c>
      <c r="K85" s="1" t="s">
        <v>1032</v>
      </c>
      <c r="L85" s="1" t="s">
        <v>1033</v>
      </c>
      <c r="M85" s="1" t="s">
        <v>1034</v>
      </c>
      <c r="N85" s="1" t="s">
        <v>1035</v>
      </c>
      <c r="O85" s="1" t="s">
        <v>1036</v>
      </c>
    </row>
    <row r="86" spans="1:15" ht="15" x14ac:dyDescent="0.2">
      <c r="A86" s="1" t="s">
        <v>218</v>
      </c>
      <c r="B86" s="1" t="s">
        <v>4</v>
      </c>
      <c r="C86" s="76"/>
      <c r="D86" s="15" t="s">
        <v>5</v>
      </c>
      <c r="E86" s="1" t="s">
        <v>922</v>
      </c>
      <c r="F86" s="1">
        <v>4</v>
      </c>
      <c r="G86" s="1" t="s">
        <v>363</v>
      </c>
      <c r="H86" s="1" t="s">
        <v>1037</v>
      </c>
      <c r="I86" s="1" t="s">
        <v>1038</v>
      </c>
      <c r="J86" s="1" t="s">
        <v>1039</v>
      </c>
      <c r="K86" s="1" t="s">
        <v>1040</v>
      </c>
      <c r="L86" s="1" t="s">
        <v>1041</v>
      </c>
      <c r="M86" s="1" t="s">
        <v>1042</v>
      </c>
      <c r="N86" s="1" t="s">
        <v>1043</v>
      </c>
      <c r="O86" s="1" t="s">
        <v>1044</v>
      </c>
    </row>
    <row r="87" spans="1:15" ht="15" x14ac:dyDescent="0.2">
      <c r="A87" s="1" t="s">
        <v>220</v>
      </c>
      <c r="B87" s="1" t="s">
        <v>219</v>
      </c>
      <c r="C87" s="76" t="s">
        <v>1045</v>
      </c>
      <c r="D87" s="15" t="s">
        <v>221</v>
      </c>
      <c r="E87" s="1" t="s">
        <v>52</v>
      </c>
      <c r="F87" s="1">
        <v>4</v>
      </c>
      <c r="G87" s="1" t="s">
        <v>363</v>
      </c>
      <c r="H87" s="1" t="s">
        <v>1046</v>
      </c>
      <c r="I87" s="1" t="s">
        <v>1047</v>
      </c>
      <c r="J87" s="1" t="s">
        <v>1048</v>
      </c>
      <c r="K87" s="1" t="s">
        <v>1049</v>
      </c>
      <c r="L87" s="1" t="s">
        <v>1050</v>
      </c>
      <c r="M87" s="1" t="s">
        <v>1051</v>
      </c>
      <c r="N87" s="1" t="s">
        <v>1052</v>
      </c>
      <c r="O87" s="1" t="s">
        <v>1053</v>
      </c>
    </row>
    <row r="88" spans="1:15" ht="15" x14ac:dyDescent="0.2">
      <c r="A88" s="1" t="s">
        <v>222</v>
      </c>
      <c r="B88" s="1" t="s">
        <v>219</v>
      </c>
      <c r="C88" s="76"/>
      <c r="D88" s="15" t="s">
        <v>221</v>
      </c>
      <c r="E88" s="1" t="s">
        <v>52</v>
      </c>
      <c r="F88" s="1">
        <v>4</v>
      </c>
      <c r="G88" s="1" t="s">
        <v>363</v>
      </c>
      <c r="H88" s="1" t="s">
        <v>1054</v>
      </c>
      <c r="I88" s="1" t="s">
        <v>1055</v>
      </c>
      <c r="J88" s="1" t="s">
        <v>1056</v>
      </c>
      <c r="K88" s="1" t="s">
        <v>1057</v>
      </c>
      <c r="L88" s="1" t="s">
        <v>1058</v>
      </c>
      <c r="M88" s="1" t="s">
        <v>1059</v>
      </c>
      <c r="N88" s="1" t="s">
        <v>1060</v>
      </c>
      <c r="O88" s="1" t="s">
        <v>1061</v>
      </c>
    </row>
    <row r="89" spans="1:15" ht="15" x14ac:dyDescent="0.2">
      <c r="A89" s="1" t="s">
        <v>224</v>
      </c>
      <c r="B89" s="1" t="s">
        <v>219</v>
      </c>
      <c r="C89" s="76"/>
      <c r="D89" s="15" t="s">
        <v>221</v>
      </c>
      <c r="E89" s="1" t="s">
        <v>52</v>
      </c>
      <c r="F89" s="1">
        <v>4</v>
      </c>
      <c r="G89" s="1" t="s">
        <v>363</v>
      </c>
      <c r="H89" s="1" t="s">
        <v>1062</v>
      </c>
      <c r="I89" s="1" t="s">
        <v>1063</v>
      </c>
      <c r="J89" s="1" t="s">
        <v>1064</v>
      </c>
      <c r="K89" s="1" t="s">
        <v>1065</v>
      </c>
      <c r="L89" s="1" t="s">
        <v>1066</v>
      </c>
      <c r="M89" s="1" t="s">
        <v>1067</v>
      </c>
      <c r="N89" s="1" t="s">
        <v>1068</v>
      </c>
      <c r="O89" s="1" t="s">
        <v>1069</v>
      </c>
    </row>
    <row r="90" spans="1:15" ht="15" x14ac:dyDescent="0.2">
      <c r="A90" s="1" t="s">
        <v>226</v>
      </c>
      <c r="B90" s="1" t="s">
        <v>225</v>
      </c>
      <c r="C90" s="39" t="s">
        <v>1070</v>
      </c>
      <c r="D90" s="15" t="s">
        <v>227</v>
      </c>
      <c r="E90" s="1" t="s">
        <v>52</v>
      </c>
      <c r="F90" s="1">
        <v>2</v>
      </c>
      <c r="G90" s="1" t="s">
        <v>363</v>
      </c>
      <c r="H90" s="1" t="s">
        <v>1071</v>
      </c>
      <c r="I90" s="1" t="s">
        <v>1072</v>
      </c>
      <c r="J90" s="1" t="s">
        <v>1073</v>
      </c>
      <c r="K90" s="1" t="s">
        <v>1074</v>
      </c>
      <c r="L90" s="1" t="s">
        <v>1075</v>
      </c>
      <c r="M90" s="1" t="s">
        <v>1076</v>
      </c>
      <c r="N90" s="1" t="s">
        <v>1077</v>
      </c>
      <c r="O90" s="1" t="s">
        <v>1078</v>
      </c>
    </row>
    <row r="91" spans="1:15" ht="15" x14ac:dyDescent="0.2">
      <c r="A91" s="1" t="s">
        <v>229</v>
      </c>
      <c r="B91" s="1" t="s">
        <v>228</v>
      </c>
      <c r="C91" s="76" t="s">
        <v>1079</v>
      </c>
      <c r="D91" s="15" t="s">
        <v>230</v>
      </c>
      <c r="E91" s="1" t="s">
        <v>52</v>
      </c>
      <c r="F91" s="1">
        <v>4</v>
      </c>
      <c r="G91" s="1" t="s">
        <v>363</v>
      </c>
      <c r="H91" s="1" t="s">
        <v>1080</v>
      </c>
      <c r="I91" s="1" t="s">
        <v>1081</v>
      </c>
      <c r="J91" s="1" t="s">
        <v>1082</v>
      </c>
      <c r="K91" s="1" t="s">
        <v>1083</v>
      </c>
      <c r="L91" s="1" t="s">
        <v>1084</v>
      </c>
      <c r="M91" s="1" t="s">
        <v>1085</v>
      </c>
      <c r="N91" s="1" t="s">
        <v>1086</v>
      </c>
      <c r="O91" s="1" t="s">
        <v>1087</v>
      </c>
    </row>
    <row r="92" spans="1:15" ht="15" x14ac:dyDescent="0.2">
      <c r="A92" s="1" t="s">
        <v>231</v>
      </c>
      <c r="B92" s="1" t="s">
        <v>228</v>
      </c>
      <c r="C92" s="76"/>
      <c r="D92" s="15" t="s">
        <v>230</v>
      </c>
      <c r="E92" s="1" t="s">
        <v>52</v>
      </c>
      <c r="F92" s="1">
        <v>4</v>
      </c>
      <c r="G92" s="1" t="s">
        <v>363</v>
      </c>
      <c r="H92" s="1" t="s">
        <v>1088</v>
      </c>
      <c r="I92" s="1" t="s">
        <v>1089</v>
      </c>
      <c r="J92" s="1" t="s">
        <v>1090</v>
      </c>
      <c r="K92" s="1" t="s">
        <v>1091</v>
      </c>
      <c r="L92" s="1" t="s">
        <v>1092</v>
      </c>
      <c r="M92" s="1" t="s">
        <v>1093</v>
      </c>
      <c r="N92" s="1" t="s">
        <v>1094</v>
      </c>
      <c r="O92" s="1" t="s">
        <v>1095</v>
      </c>
    </row>
    <row r="93" spans="1:15" ht="15" x14ac:dyDescent="0.2">
      <c r="A93" s="1" t="s">
        <v>232</v>
      </c>
      <c r="B93" s="1" t="s">
        <v>228</v>
      </c>
      <c r="C93" s="76"/>
      <c r="D93" s="15" t="s">
        <v>230</v>
      </c>
      <c r="E93" s="1" t="s">
        <v>52</v>
      </c>
      <c r="F93" s="1">
        <v>4</v>
      </c>
      <c r="G93" s="1" t="s">
        <v>363</v>
      </c>
      <c r="H93" s="1" t="s">
        <v>1096</v>
      </c>
      <c r="I93" s="1" t="s">
        <v>1097</v>
      </c>
      <c r="J93" s="1" t="s">
        <v>1098</v>
      </c>
      <c r="K93" s="1" t="s">
        <v>1099</v>
      </c>
      <c r="L93" s="1" t="s">
        <v>1100</v>
      </c>
      <c r="M93" s="1" t="s">
        <v>1101</v>
      </c>
      <c r="N93" s="1" t="s">
        <v>1102</v>
      </c>
      <c r="O93" s="1" t="s">
        <v>1103</v>
      </c>
    </row>
    <row r="94" spans="1:15" ht="15" x14ac:dyDescent="0.2">
      <c r="A94" s="1" t="s">
        <v>236</v>
      </c>
      <c r="B94" s="1" t="s">
        <v>228</v>
      </c>
      <c r="C94" s="76"/>
      <c r="D94" s="15" t="s">
        <v>230</v>
      </c>
      <c r="E94" s="1" t="s">
        <v>52</v>
      </c>
      <c r="F94" s="1">
        <v>4</v>
      </c>
      <c r="G94" s="1" t="s">
        <v>363</v>
      </c>
      <c r="H94" s="1" t="s">
        <v>1104</v>
      </c>
      <c r="I94" s="1" t="s">
        <v>1105</v>
      </c>
      <c r="J94" s="1" t="s">
        <v>1106</v>
      </c>
      <c r="K94" s="1" t="s">
        <v>1107</v>
      </c>
      <c r="L94" s="1" t="s">
        <v>1108</v>
      </c>
      <c r="M94" s="1" t="s">
        <v>1109</v>
      </c>
      <c r="N94" s="1" t="s">
        <v>1110</v>
      </c>
      <c r="O94" s="1" t="s">
        <v>1111</v>
      </c>
    </row>
    <row r="95" spans="1:15" ht="15" x14ac:dyDescent="0.2">
      <c r="A95" s="1" t="s">
        <v>237</v>
      </c>
      <c r="B95" s="1" t="s">
        <v>228</v>
      </c>
      <c r="C95" s="76"/>
      <c r="D95" s="15" t="s">
        <v>230</v>
      </c>
      <c r="E95" s="1" t="s">
        <v>52</v>
      </c>
      <c r="F95" s="1">
        <v>4</v>
      </c>
      <c r="G95" s="1" t="s">
        <v>363</v>
      </c>
      <c r="H95" s="1" t="s">
        <v>1112</v>
      </c>
      <c r="I95" s="1" t="s">
        <v>1113</v>
      </c>
      <c r="J95" s="1" t="s">
        <v>1114</v>
      </c>
      <c r="K95" s="1" t="s">
        <v>1115</v>
      </c>
      <c r="L95" s="1" t="s">
        <v>1116</v>
      </c>
      <c r="M95" s="1" t="s">
        <v>1117</v>
      </c>
      <c r="N95" s="1" t="s">
        <v>1118</v>
      </c>
      <c r="O95" s="1" t="s">
        <v>1119</v>
      </c>
    </row>
    <row r="96" spans="1:15" ht="15" x14ac:dyDescent="0.2">
      <c r="A96" s="1" t="s">
        <v>233</v>
      </c>
      <c r="B96" s="1" t="s">
        <v>228</v>
      </c>
      <c r="C96" s="76"/>
      <c r="D96" s="15" t="s">
        <v>230</v>
      </c>
      <c r="E96" s="1" t="s">
        <v>52</v>
      </c>
      <c r="F96" s="1">
        <v>4</v>
      </c>
      <c r="G96" s="1" t="s">
        <v>363</v>
      </c>
      <c r="H96" s="1" t="s">
        <v>1120</v>
      </c>
      <c r="I96" s="1" t="s">
        <v>1121</v>
      </c>
      <c r="J96" s="1" t="s">
        <v>1122</v>
      </c>
      <c r="K96" s="1" t="s">
        <v>1123</v>
      </c>
      <c r="L96" s="1" t="s">
        <v>1124</v>
      </c>
      <c r="M96" s="1" t="s">
        <v>1125</v>
      </c>
      <c r="N96" s="1" t="s">
        <v>1126</v>
      </c>
      <c r="O96" s="1" t="s">
        <v>1127</v>
      </c>
    </row>
    <row r="97" spans="1:15" ht="15" x14ac:dyDescent="0.2">
      <c r="A97" s="1" t="s">
        <v>234</v>
      </c>
      <c r="B97" s="1" t="s">
        <v>228</v>
      </c>
      <c r="C97" s="76"/>
      <c r="D97" s="15" t="s">
        <v>230</v>
      </c>
      <c r="E97" s="1" t="s">
        <v>52</v>
      </c>
      <c r="F97" s="1">
        <v>4</v>
      </c>
      <c r="G97" s="1" t="s">
        <v>363</v>
      </c>
      <c r="H97" s="1" t="s">
        <v>1128</v>
      </c>
      <c r="I97" s="1" t="s">
        <v>1129</v>
      </c>
      <c r="J97" s="1" t="s">
        <v>1130</v>
      </c>
      <c r="K97" s="1" t="s">
        <v>1131</v>
      </c>
      <c r="L97" s="1" t="s">
        <v>1132</v>
      </c>
      <c r="M97" s="1" t="s">
        <v>1133</v>
      </c>
      <c r="N97" s="1" t="s">
        <v>1134</v>
      </c>
      <c r="O97" s="1" t="s">
        <v>1135</v>
      </c>
    </row>
    <row r="98" spans="1:15" ht="15" x14ac:dyDescent="0.2">
      <c r="A98" s="1" t="s">
        <v>238</v>
      </c>
      <c r="B98" s="1" t="s">
        <v>228</v>
      </c>
      <c r="C98" s="76"/>
      <c r="D98" s="15" t="s">
        <v>230</v>
      </c>
      <c r="E98" s="1" t="s">
        <v>52</v>
      </c>
      <c r="F98" s="1">
        <v>4</v>
      </c>
      <c r="G98" s="1" t="s">
        <v>363</v>
      </c>
      <c r="H98" s="1" t="s">
        <v>1136</v>
      </c>
      <c r="I98" s="1" t="s">
        <v>1137</v>
      </c>
      <c r="J98" s="1" t="s">
        <v>1138</v>
      </c>
      <c r="K98" s="1" t="s">
        <v>1139</v>
      </c>
      <c r="L98" s="1" t="s">
        <v>1140</v>
      </c>
      <c r="M98" s="1" t="s">
        <v>1141</v>
      </c>
      <c r="N98" s="1" t="s">
        <v>1142</v>
      </c>
      <c r="O98" s="1" t="s">
        <v>1143</v>
      </c>
    </row>
    <row r="99" spans="1:15" ht="15" x14ac:dyDescent="0.2">
      <c r="A99" s="1" t="s">
        <v>239</v>
      </c>
      <c r="B99" s="1" t="s">
        <v>228</v>
      </c>
      <c r="C99" s="76"/>
      <c r="D99" s="15" t="s">
        <v>230</v>
      </c>
      <c r="E99" s="1" t="s">
        <v>52</v>
      </c>
      <c r="F99" s="1">
        <v>4</v>
      </c>
      <c r="G99" s="1" t="s">
        <v>363</v>
      </c>
      <c r="H99" s="1" t="s">
        <v>1144</v>
      </c>
      <c r="I99" s="1" t="s">
        <v>1145</v>
      </c>
      <c r="J99" s="1" t="s">
        <v>1146</v>
      </c>
      <c r="K99" s="1" t="s">
        <v>1147</v>
      </c>
      <c r="L99" s="1" t="s">
        <v>1148</v>
      </c>
      <c r="M99" s="1" t="s">
        <v>1149</v>
      </c>
      <c r="N99" s="1" t="s">
        <v>1150</v>
      </c>
      <c r="O99" s="1" t="s">
        <v>1151</v>
      </c>
    </row>
    <row r="100" spans="1:15" ht="15" x14ac:dyDescent="0.2">
      <c r="A100" s="1" t="s">
        <v>235</v>
      </c>
      <c r="B100" s="1" t="s">
        <v>228</v>
      </c>
      <c r="C100" s="76"/>
      <c r="D100" s="15" t="s">
        <v>230</v>
      </c>
      <c r="E100" s="1" t="s">
        <v>52</v>
      </c>
      <c r="F100" s="1">
        <v>4</v>
      </c>
      <c r="G100" s="1" t="s">
        <v>363</v>
      </c>
      <c r="H100" s="1" t="s">
        <v>1152</v>
      </c>
      <c r="I100" s="1" t="s">
        <v>1153</v>
      </c>
      <c r="J100" s="1" t="s">
        <v>1154</v>
      </c>
      <c r="K100" s="1" t="s">
        <v>1155</v>
      </c>
      <c r="L100" s="1" t="s">
        <v>1156</v>
      </c>
      <c r="M100" s="1" t="s">
        <v>1157</v>
      </c>
      <c r="N100" s="1" t="s">
        <v>1158</v>
      </c>
      <c r="O100" s="1" t="s">
        <v>1159</v>
      </c>
    </row>
    <row r="101" spans="1:15" ht="15" x14ac:dyDescent="0.2">
      <c r="A101" s="1" t="s">
        <v>245</v>
      </c>
      <c r="B101" s="1" t="s">
        <v>18</v>
      </c>
      <c r="C101" s="76" t="s">
        <v>1160</v>
      </c>
      <c r="D101" s="15" t="s">
        <v>19</v>
      </c>
      <c r="E101" s="1" t="s">
        <v>52</v>
      </c>
      <c r="F101" s="1">
        <v>4</v>
      </c>
      <c r="G101" s="1" t="s">
        <v>363</v>
      </c>
      <c r="H101" s="1" t="s">
        <v>1161</v>
      </c>
      <c r="I101" s="1" t="s">
        <v>1162</v>
      </c>
      <c r="J101" s="1" t="s">
        <v>1163</v>
      </c>
      <c r="K101" s="1" t="s">
        <v>1164</v>
      </c>
      <c r="L101" s="1" t="s">
        <v>1165</v>
      </c>
      <c r="M101" s="1" t="s">
        <v>1166</v>
      </c>
      <c r="N101" s="1" t="s">
        <v>1167</v>
      </c>
      <c r="O101" s="1" t="s">
        <v>1168</v>
      </c>
    </row>
    <row r="102" spans="1:15" ht="15" x14ac:dyDescent="0.2">
      <c r="A102" s="1" t="s">
        <v>246</v>
      </c>
      <c r="B102" s="1" t="s">
        <v>18</v>
      </c>
      <c r="C102" s="76"/>
      <c r="D102" s="15" t="s">
        <v>19</v>
      </c>
      <c r="E102" s="1" t="s">
        <v>52</v>
      </c>
      <c r="F102" s="1">
        <v>4</v>
      </c>
      <c r="G102" s="1" t="s">
        <v>363</v>
      </c>
      <c r="H102" s="1" t="s">
        <v>1169</v>
      </c>
      <c r="I102" s="1" t="s">
        <v>1170</v>
      </c>
      <c r="J102" s="1" t="s">
        <v>1171</v>
      </c>
      <c r="K102" s="1" t="s">
        <v>1172</v>
      </c>
      <c r="L102" s="1" t="s">
        <v>1173</v>
      </c>
      <c r="M102" s="1" t="s">
        <v>1174</v>
      </c>
      <c r="N102" s="1" t="s">
        <v>1175</v>
      </c>
      <c r="O102" s="1" t="s">
        <v>1176</v>
      </c>
    </row>
    <row r="103" spans="1:15" ht="15" x14ac:dyDescent="0.2">
      <c r="A103" s="1" t="s">
        <v>247</v>
      </c>
      <c r="B103" s="1" t="s">
        <v>18</v>
      </c>
      <c r="C103" s="76"/>
      <c r="D103" s="15" t="s">
        <v>19</v>
      </c>
      <c r="E103" s="1" t="s">
        <v>52</v>
      </c>
      <c r="F103" s="1">
        <v>4</v>
      </c>
      <c r="G103" s="1" t="s">
        <v>363</v>
      </c>
      <c r="H103" s="1" t="s">
        <v>1177</v>
      </c>
      <c r="I103" s="1" t="s">
        <v>1178</v>
      </c>
      <c r="J103" s="1" t="s">
        <v>1179</v>
      </c>
      <c r="K103" s="1" t="s">
        <v>1180</v>
      </c>
      <c r="L103" s="1" t="s">
        <v>1181</v>
      </c>
      <c r="M103" s="1" t="s">
        <v>1182</v>
      </c>
      <c r="N103" s="1" t="s">
        <v>1183</v>
      </c>
      <c r="O103" s="1" t="s">
        <v>1184</v>
      </c>
    </row>
    <row r="104" spans="1:15" ht="15" x14ac:dyDescent="0.2">
      <c r="A104" s="1" t="s">
        <v>243</v>
      </c>
      <c r="B104" s="1" t="s">
        <v>18</v>
      </c>
      <c r="C104" s="76"/>
      <c r="D104" s="15" t="s">
        <v>19</v>
      </c>
      <c r="E104" s="1" t="s">
        <v>52</v>
      </c>
      <c r="F104" s="1">
        <v>4</v>
      </c>
      <c r="G104" s="1" t="s">
        <v>363</v>
      </c>
      <c r="H104" s="1" t="s">
        <v>1185</v>
      </c>
      <c r="I104" s="1" t="s">
        <v>1186</v>
      </c>
      <c r="J104" s="1" t="s">
        <v>1187</v>
      </c>
      <c r="K104" s="1" t="s">
        <v>1188</v>
      </c>
      <c r="L104" s="1" t="s">
        <v>1189</v>
      </c>
      <c r="M104" s="1" t="s">
        <v>1190</v>
      </c>
      <c r="N104" s="1" t="s">
        <v>1191</v>
      </c>
      <c r="O104" s="1" t="s">
        <v>1192</v>
      </c>
    </row>
    <row r="105" spans="1:15" ht="15" x14ac:dyDescent="0.2">
      <c r="A105" s="1" t="s">
        <v>248</v>
      </c>
      <c r="B105" s="1" t="s">
        <v>18</v>
      </c>
      <c r="C105" s="76"/>
      <c r="D105" s="15" t="s">
        <v>19</v>
      </c>
      <c r="E105" s="1" t="s">
        <v>52</v>
      </c>
      <c r="F105" s="1">
        <v>4</v>
      </c>
      <c r="G105" s="1" t="s">
        <v>363</v>
      </c>
      <c r="H105" s="1" t="s">
        <v>1193</v>
      </c>
      <c r="I105" s="1" t="s">
        <v>1194</v>
      </c>
      <c r="J105" s="1" t="s">
        <v>1195</v>
      </c>
      <c r="K105" s="1" t="s">
        <v>1196</v>
      </c>
      <c r="L105" s="1" t="s">
        <v>1197</v>
      </c>
      <c r="M105" s="1" t="s">
        <v>1198</v>
      </c>
      <c r="N105" s="1" t="s">
        <v>1199</v>
      </c>
      <c r="O105" s="1" t="s">
        <v>1200</v>
      </c>
    </row>
    <row r="106" spans="1:15" ht="15" x14ac:dyDescent="0.2">
      <c r="A106" s="1" t="s">
        <v>252</v>
      </c>
      <c r="B106" s="1" t="s">
        <v>13</v>
      </c>
      <c r="C106" s="76" t="s">
        <v>1201</v>
      </c>
      <c r="D106" s="15" t="s">
        <v>14</v>
      </c>
      <c r="E106" s="1" t="s">
        <v>52</v>
      </c>
      <c r="F106" s="1">
        <v>4</v>
      </c>
      <c r="G106" s="1" t="s">
        <v>363</v>
      </c>
      <c r="H106" s="1" t="s">
        <v>1202</v>
      </c>
      <c r="I106" s="1" t="s">
        <v>1203</v>
      </c>
      <c r="J106" s="1" t="s">
        <v>1204</v>
      </c>
      <c r="K106" s="1" t="s">
        <v>1205</v>
      </c>
      <c r="L106" s="1" t="s">
        <v>1206</v>
      </c>
      <c r="M106" s="1" t="s">
        <v>1207</v>
      </c>
      <c r="N106" s="1" t="s">
        <v>1208</v>
      </c>
      <c r="O106" s="1" t="s">
        <v>1209</v>
      </c>
    </row>
    <row r="107" spans="1:15" ht="15" x14ac:dyDescent="0.2">
      <c r="A107" s="1" t="s">
        <v>251</v>
      </c>
      <c r="B107" s="1" t="s">
        <v>13</v>
      </c>
      <c r="C107" s="76"/>
      <c r="D107" s="15" t="s">
        <v>14</v>
      </c>
      <c r="E107" s="1" t="s">
        <v>52</v>
      </c>
      <c r="F107" s="1">
        <v>4</v>
      </c>
      <c r="G107" s="1" t="s">
        <v>363</v>
      </c>
      <c r="H107" s="1" t="s">
        <v>1210</v>
      </c>
      <c r="I107" s="1" t="s">
        <v>1211</v>
      </c>
      <c r="J107" s="1" t="s">
        <v>1212</v>
      </c>
      <c r="K107" s="1" t="s">
        <v>1213</v>
      </c>
      <c r="L107" s="1" t="s">
        <v>1214</v>
      </c>
      <c r="M107" s="1" t="s">
        <v>1215</v>
      </c>
      <c r="N107" s="1" t="s">
        <v>1216</v>
      </c>
      <c r="O107" s="1" t="s">
        <v>1217</v>
      </c>
    </row>
    <row r="108" spans="1:15" ht="15" x14ac:dyDescent="0.2">
      <c r="A108" s="1" t="s">
        <v>253</v>
      </c>
      <c r="B108" s="1" t="s">
        <v>13</v>
      </c>
      <c r="C108" s="76"/>
      <c r="D108" s="15" t="s">
        <v>14</v>
      </c>
      <c r="E108" s="1" t="s">
        <v>52</v>
      </c>
      <c r="F108" s="1">
        <v>4</v>
      </c>
      <c r="G108" s="1" t="s">
        <v>363</v>
      </c>
      <c r="H108" s="1" t="s">
        <v>1218</v>
      </c>
      <c r="I108" s="1" t="s">
        <v>1219</v>
      </c>
      <c r="J108" s="1" t="s">
        <v>1220</v>
      </c>
      <c r="K108" s="1" t="s">
        <v>1221</v>
      </c>
      <c r="L108" s="1" t="s">
        <v>1222</v>
      </c>
      <c r="M108" s="1" t="s">
        <v>1223</v>
      </c>
      <c r="N108" s="1" t="s">
        <v>1224</v>
      </c>
      <c r="O108" s="1" t="s">
        <v>1225</v>
      </c>
    </row>
    <row r="109" spans="1:15" ht="15" x14ac:dyDescent="0.2">
      <c r="A109" s="1" t="s">
        <v>254</v>
      </c>
      <c r="B109" s="1" t="s">
        <v>13</v>
      </c>
      <c r="C109" s="76"/>
      <c r="D109" s="15" t="s">
        <v>14</v>
      </c>
      <c r="E109" s="1" t="s">
        <v>52</v>
      </c>
      <c r="F109" s="1">
        <v>4</v>
      </c>
      <c r="G109" s="1" t="s">
        <v>363</v>
      </c>
      <c r="H109" s="1" t="s">
        <v>1226</v>
      </c>
      <c r="I109" s="1" t="s">
        <v>1227</v>
      </c>
      <c r="J109" s="1" t="s">
        <v>1228</v>
      </c>
      <c r="K109" s="1" t="s">
        <v>1229</v>
      </c>
      <c r="L109" s="1" t="s">
        <v>1230</v>
      </c>
      <c r="M109" s="1" t="s">
        <v>1231</v>
      </c>
      <c r="N109" s="1" t="s">
        <v>1232</v>
      </c>
      <c r="O109" s="1" t="s">
        <v>1233</v>
      </c>
    </row>
    <row r="110" spans="1:15" ht="15" x14ac:dyDescent="0.2">
      <c r="A110" s="1" t="s">
        <v>250</v>
      </c>
      <c r="B110" s="1" t="s">
        <v>13</v>
      </c>
      <c r="C110" s="76"/>
      <c r="D110" s="15" t="s">
        <v>14</v>
      </c>
      <c r="E110" s="1" t="s">
        <v>52</v>
      </c>
      <c r="F110" s="1">
        <v>4</v>
      </c>
      <c r="G110" s="1" t="s">
        <v>363</v>
      </c>
      <c r="H110" s="1" t="s">
        <v>1234</v>
      </c>
      <c r="I110" s="1" t="s">
        <v>1235</v>
      </c>
      <c r="J110" s="1" t="s">
        <v>1236</v>
      </c>
      <c r="K110" s="1" t="s">
        <v>1237</v>
      </c>
      <c r="L110" s="1" t="s">
        <v>1238</v>
      </c>
      <c r="M110" s="1" t="s">
        <v>1239</v>
      </c>
      <c r="N110" s="1" t="s">
        <v>1240</v>
      </c>
      <c r="O110" s="1" t="s">
        <v>1241</v>
      </c>
    </row>
    <row r="111" spans="1:15" ht="15" x14ac:dyDescent="0.2">
      <c r="A111" s="1" t="s">
        <v>255</v>
      </c>
      <c r="B111" s="1" t="s">
        <v>13</v>
      </c>
      <c r="C111" s="76"/>
      <c r="D111" s="15" t="s">
        <v>14</v>
      </c>
      <c r="E111" s="1" t="s">
        <v>52</v>
      </c>
      <c r="F111" s="1">
        <v>4</v>
      </c>
      <c r="G111" s="1" t="s">
        <v>363</v>
      </c>
      <c r="H111" s="1" t="s">
        <v>1242</v>
      </c>
      <c r="I111" s="1" t="s">
        <v>1243</v>
      </c>
      <c r="J111" s="1" t="s">
        <v>1244</v>
      </c>
      <c r="K111" s="1" t="s">
        <v>1245</v>
      </c>
      <c r="L111" s="1" t="s">
        <v>1246</v>
      </c>
      <c r="M111" s="1" t="s">
        <v>1247</v>
      </c>
      <c r="N111" s="1" t="s">
        <v>1248</v>
      </c>
      <c r="O111" s="1" t="s">
        <v>1249</v>
      </c>
    </row>
    <row r="112" spans="1:15" ht="15" x14ac:dyDescent="0.2">
      <c r="A112" s="1" t="s">
        <v>256</v>
      </c>
      <c r="B112" s="1" t="s">
        <v>34</v>
      </c>
      <c r="C112" s="39" t="s">
        <v>1250</v>
      </c>
      <c r="D112" s="15" t="s">
        <v>35</v>
      </c>
      <c r="E112" s="1" t="s">
        <v>1251</v>
      </c>
      <c r="F112" s="1">
        <v>4</v>
      </c>
      <c r="G112" s="1" t="s">
        <v>363</v>
      </c>
      <c r="H112" s="1" t="s">
        <v>1252</v>
      </c>
      <c r="I112" s="1" t="s">
        <v>1253</v>
      </c>
      <c r="J112" s="1" t="s">
        <v>1254</v>
      </c>
      <c r="K112" s="1" t="s">
        <v>1255</v>
      </c>
      <c r="L112" s="1" t="s">
        <v>1256</v>
      </c>
      <c r="M112" s="1" t="s">
        <v>1257</v>
      </c>
      <c r="N112" s="1" t="s">
        <v>1258</v>
      </c>
      <c r="O112" s="1" t="s">
        <v>1259</v>
      </c>
    </row>
    <row r="113" spans="1:15" ht="15" x14ac:dyDescent="0.2">
      <c r="A113" s="1" t="s">
        <v>259</v>
      </c>
      <c r="B113" s="1" t="s">
        <v>257</v>
      </c>
      <c r="C113" s="76" t="s">
        <v>1260</v>
      </c>
      <c r="D113" s="15" t="s">
        <v>52</v>
      </c>
      <c r="E113" s="1" t="s">
        <v>52</v>
      </c>
      <c r="F113" s="1">
        <v>4</v>
      </c>
      <c r="G113" s="1" t="s">
        <v>363</v>
      </c>
      <c r="H113" s="1" t="s">
        <v>1261</v>
      </c>
      <c r="I113" s="1" t="s">
        <v>1262</v>
      </c>
      <c r="J113" s="1" t="s">
        <v>1263</v>
      </c>
      <c r="K113" s="1" t="s">
        <v>1264</v>
      </c>
      <c r="L113" s="1" t="s">
        <v>1265</v>
      </c>
      <c r="M113" s="1" t="s">
        <v>1266</v>
      </c>
      <c r="N113" s="1" t="s">
        <v>1267</v>
      </c>
      <c r="O113" s="1" t="s">
        <v>1268</v>
      </c>
    </row>
    <row r="114" spans="1:15" ht="15" x14ac:dyDescent="0.2">
      <c r="A114" s="1" t="s">
        <v>262</v>
      </c>
      <c r="B114" s="1" t="s">
        <v>257</v>
      </c>
      <c r="C114" s="76"/>
      <c r="D114" s="15" t="s">
        <v>52</v>
      </c>
      <c r="E114" s="1" t="s">
        <v>52</v>
      </c>
      <c r="F114" s="1">
        <v>2</v>
      </c>
      <c r="G114" s="1" t="s">
        <v>363</v>
      </c>
      <c r="H114" s="1" t="s">
        <v>1269</v>
      </c>
      <c r="I114" s="1" t="s">
        <v>1270</v>
      </c>
      <c r="J114" s="1" t="s">
        <v>1271</v>
      </c>
      <c r="K114" s="1" t="s">
        <v>1272</v>
      </c>
      <c r="L114" s="1" t="s">
        <v>1273</v>
      </c>
      <c r="M114" s="1" t="s">
        <v>1274</v>
      </c>
      <c r="N114" s="1" t="s">
        <v>1275</v>
      </c>
      <c r="O114" s="1" t="s">
        <v>1276</v>
      </c>
    </row>
    <row r="115" spans="1:15" ht="15" x14ac:dyDescent="0.2">
      <c r="A115" s="1" t="s">
        <v>262</v>
      </c>
      <c r="B115" s="1" t="s">
        <v>257</v>
      </c>
      <c r="C115" s="76"/>
      <c r="D115" s="15" t="s">
        <v>52</v>
      </c>
      <c r="E115" s="1" t="s">
        <v>52</v>
      </c>
      <c r="F115" s="1">
        <v>4</v>
      </c>
      <c r="G115" s="1" t="s">
        <v>363</v>
      </c>
      <c r="H115" s="1" t="s">
        <v>1277</v>
      </c>
      <c r="I115" s="1" t="s">
        <v>1278</v>
      </c>
      <c r="J115" s="1" t="s">
        <v>1279</v>
      </c>
      <c r="K115" s="1" t="s">
        <v>1280</v>
      </c>
      <c r="L115" s="1" t="s">
        <v>1281</v>
      </c>
      <c r="M115" s="1" t="s">
        <v>1282</v>
      </c>
      <c r="N115" s="1" t="s">
        <v>1283</v>
      </c>
      <c r="O115" s="1" t="s">
        <v>1284</v>
      </c>
    </row>
    <row r="116" spans="1:15" ht="15" x14ac:dyDescent="0.2">
      <c r="A116" s="1" t="s">
        <v>277</v>
      </c>
      <c r="B116" s="1" t="s">
        <v>273</v>
      </c>
      <c r="C116" s="76" t="s">
        <v>1285</v>
      </c>
      <c r="D116" s="15" t="s">
        <v>52</v>
      </c>
      <c r="E116" s="1" t="s">
        <v>1286</v>
      </c>
      <c r="F116" s="1">
        <v>4</v>
      </c>
      <c r="G116" s="1" t="s">
        <v>363</v>
      </c>
      <c r="H116" s="1" t="s">
        <v>1287</v>
      </c>
      <c r="I116" s="1" t="s">
        <v>1288</v>
      </c>
      <c r="J116" s="1" t="s">
        <v>1289</v>
      </c>
      <c r="K116" s="1" t="s">
        <v>1290</v>
      </c>
      <c r="L116" s="1" t="s">
        <v>1291</v>
      </c>
      <c r="M116" s="1" t="s">
        <v>1292</v>
      </c>
      <c r="N116" s="1" t="s">
        <v>1293</v>
      </c>
      <c r="O116" s="1" t="s">
        <v>1294</v>
      </c>
    </row>
    <row r="117" spans="1:15" ht="15" x14ac:dyDescent="0.2">
      <c r="A117" s="1" t="s">
        <v>278</v>
      </c>
      <c r="B117" s="1" t="s">
        <v>273</v>
      </c>
      <c r="C117" s="76"/>
      <c r="D117" s="15" t="s">
        <v>52</v>
      </c>
      <c r="E117" s="1" t="s">
        <v>1286</v>
      </c>
      <c r="F117" s="1">
        <v>4</v>
      </c>
      <c r="G117" s="1" t="s">
        <v>363</v>
      </c>
      <c r="H117" s="1" t="s">
        <v>1295</v>
      </c>
      <c r="I117" s="1" t="s">
        <v>1296</v>
      </c>
      <c r="J117" s="1" t="s">
        <v>1297</v>
      </c>
      <c r="K117" s="1" t="s">
        <v>1298</v>
      </c>
      <c r="L117" s="1" t="s">
        <v>1299</v>
      </c>
      <c r="M117" s="1" t="s">
        <v>1300</v>
      </c>
      <c r="N117" s="1" t="s">
        <v>1301</v>
      </c>
      <c r="O117" s="1" t="s">
        <v>1302</v>
      </c>
    </row>
    <row r="118" spans="1:15" ht="15" x14ac:dyDescent="0.2">
      <c r="A118" s="1" t="s">
        <v>279</v>
      </c>
      <c r="B118" s="1" t="s">
        <v>273</v>
      </c>
      <c r="C118" s="76"/>
      <c r="D118" s="15" t="s">
        <v>52</v>
      </c>
      <c r="E118" s="1" t="s">
        <v>1286</v>
      </c>
      <c r="F118" s="1">
        <v>4</v>
      </c>
      <c r="G118" s="1" t="s">
        <v>363</v>
      </c>
      <c r="H118" s="1" t="s">
        <v>1303</v>
      </c>
      <c r="I118" s="1" t="s">
        <v>1304</v>
      </c>
      <c r="J118" s="1" t="s">
        <v>1305</v>
      </c>
      <c r="K118" s="1" t="s">
        <v>1306</v>
      </c>
      <c r="L118" s="1" t="s">
        <v>1307</v>
      </c>
      <c r="M118" s="1" t="s">
        <v>1308</v>
      </c>
      <c r="N118" s="1" t="s">
        <v>1309</v>
      </c>
      <c r="O118" s="1" t="s">
        <v>1310</v>
      </c>
    </row>
    <row r="119" spans="1:15" ht="15" x14ac:dyDescent="0.2">
      <c r="A119" s="1" t="s">
        <v>280</v>
      </c>
      <c r="B119" s="1" t="s">
        <v>273</v>
      </c>
      <c r="C119" s="76"/>
      <c r="D119" s="15" t="s">
        <v>52</v>
      </c>
      <c r="E119" s="1" t="s">
        <v>1286</v>
      </c>
      <c r="F119" s="1">
        <v>4</v>
      </c>
      <c r="G119" s="1" t="s">
        <v>363</v>
      </c>
      <c r="H119" s="1" t="s">
        <v>1311</v>
      </c>
      <c r="I119" s="1" t="s">
        <v>1312</v>
      </c>
      <c r="J119" s="1" t="s">
        <v>1313</v>
      </c>
      <c r="K119" s="1" t="s">
        <v>1314</v>
      </c>
      <c r="L119" s="1" t="s">
        <v>1315</v>
      </c>
      <c r="M119" s="1" t="s">
        <v>1316</v>
      </c>
      <c r="N119" s="1" t="s">
        <v>1317</v>
      </c>
      <c r="O119" s="1" t="s">
        <v>1318</v>
      </c>
    </row>
    <row r="120" spans="1:15" ht="15" x14ac:dyDescent="0.2">
      <c r="A120" s="1" t="s">
        <v>281</v>
      </c>
      <c r="B120" s="1" t="s">
        <v>273</v>
      </c>
      <c r="C120" s="76"/>
      <c r="D120" s="15" t="s">
        <v>52</v>
      </c>
      <c r="E120" s="1" t="s">
        <v>1286</v>
      </c>
      <c r="F120" s="1">
        <v>4</v>
      </c>
      <c r="G120" s="1" t="s">
        <v>363</v>
      </c>
      <c r="H120" s="1" t="s">
        <v>1319</v>
      </c>
      <c r="I120" s="1" t="s">
        <v>1320</v>
      </c>
      <c r="J120" s="1" t="s">
        <v>1321</v>
      </c>
      <c r="K120" s="1" t="s">
        <v>1322</v>
      </c>
      <c r="L120" s="1" t="s">
        <v>1323</v>
      </c>
      <c r="M120" s="1" t="s">
        <v>1324</v>
      </c>
      <c r="N120" s="1" t="s">
        <v>1325</v>
      </c>
      <c r="O120" s="1" t="s">
        <v>1326</v>
      </c>
    </row>
    <row r="121" spans="1:15" ht="15" x14ac:dyDescent="0.2">
      <c r="A121" s="1" t="s">
        <v>282</v>
      </c>
      <c r="B121" s="1" t="s">
        <v>273</v>
      </c>
      <c r="C121" s="76"/>
      <c r="D121" s="15" t="s">
        <v>52</v>
      </c>
      <c r="E121" s="1" t="s">
        <v>1286</v>
      </c>
      <c r="F121" s="1">
        <v>4</v>
      </c>
      <c r="G121" s="1" t="s">
        <v>363</v>
      </c>
      <c r="H121" s="1" t="s">
        <v>1327</v>
      </c>
      <c r="I121" s="1" t="s">
        <v>1328</v>
      </c>
      <c r="J121" s="1" t="s">
        <v>1329</v>
      </c>
      <c r="K121" s="1" t="s">
        <v>1330</v>
      </c>
      <c r="L121" s="1" t="s">
        <v>1331</v>
      </c>
      <c r="M121" s="1" t="s">
        <v>1332</v>
      </c>
      <c r="N121" s="1" t="s">
        <v>1333</v>
      </c>
      <c r="O121" s="1" t="s">
        <v>1334</v>
      </c>
    </row>
    <row r="122" spans="1:15" ht="15" x14ac:dyDescent="0.2">
      <c r="A122" s="1" t="s">
        <v>283</v>
      </c>
      <c r="B122" s="1" t="s">
        <v>273</v>
      </c>
      <c r="C122" s="76"/>
      <c r="D122" s="15" t="s">
        <v>52</v>
      </c>
      <c r="E122" s="1" t="s">
        <v>1286</v>
      </c>
      <c r="F122" s="1">
        <v>4</v>
      </c>
      <c r="G122" s="1" t="s">
        <v>363</v>
      </c>
      <c r="H122" s="1" t="s">
        <v>1335</v>
      </c>
      <c r="I122" s="1" t="s">
        <v>1336</v>
      </c>
      <c r="J122" s="1" t="s">
        <v>1337</v>
      </c>
      <c r="K122" s="1" t="s">
        <v>1338</v>
      </c>
      <c r="L122" s="1" t="s">
        <v>1339</v>
      </c>
      <c r="M122" s="1" t="s">
        <v>1340</v>
      </c>
      <c r="N122" s="1" t="s">
        <v>1341</v>
      </c>
      <c r="O122" s="1" t="s">
        <v>1342</v>
      </c>
    </row>
    <row r="123" spans="1:15" ht="15" x14ac:dyDescent="0.2">
      <c r="A123" s="1" t="s">
        <v>274</v>
      </c>
      <c r="B123" s="1" t="s">
        <v>273</v>
      </c>
      <c r="C123" s="76"/>
      <c r="D123" s="15" t="s">
        <v>52</v>
      </c>
      <c r="E123" s="1" t="s">
        <v>1286</v>
      </c>
      <c r="F123" s="1">
        <v>4</v>
      </c>
      <c r="G123" s="1" t="s">
        <v>363</v>
      </c>
      <c r="H123" s="1" t="s">
        <v>1343</v>
      </c>
      <c r="I123" s="1" t="s">
        <v>1344</v>
      </c>
      <c r="J123" s="1" t="s">
        <v>1345</v>
      </c>
      <c r="K123" s="1" t="s">
        <v>1346</v>
      </c>
      <c r="L123" s="1" t="s">
        <v>1347</v>
      </c>
      <c r="M123" s="1" t="s">
        <v>1348</v>
      </c>
      <c r="N123" s="1" t="s">
        <v>1349</v>
      </c>
      <c r="O123" s="1" t="s">
        <v>1350</v>
      </c>
    </row>
    <row r="124" spans="1:15" ht="15" x14ac:dyDescent="0.2">
      <c r="A124" s="1" t="s">
        <v>276</v>
      </c>
      <c r="B124" s="1" t="s">
        <v>273</v>
      </c>
      <c r="C124" s="76"/>
      <c r="D124" s="15" t="s">
        <v>52</v>
      </c>
      <c r="E124" s="1" t="s">
        <v>1286</v>
      </c>
      <c r="F124" s="1">
        <v>4</v>
      </c>
      <c r="G124" s="1" t="s">
        <v>363</v>
      </c>
      <c r="H124" s="1" t="s">
        <v>1351</v>
      </c>
      <c r="I124" s="1" t="s">
        <v>1352</v>
      </c>
      <c r="J124" s="1" t="s">
        <v>1353</v>
      </c>
      <c r="K124" s="1" t="s">
        <v>1354</v>
      </c>
      <c r="L124" s="1" t="s">
        <v>1355</v>
      </c>
      <c r="M124" s="1" t="s">
        <v>1356</v>
      </c>
      <c r="N124" s="1" t="s">
        <v>1357</v>
      </c>
      <c r="O124" s="1" t="s">
        <v>1358</v>
      </c>
    </row>
    <row r="125" spans="1:15" ht="15" x14ac:dyDescent="0.2">
      <c r="A125" s="1" t="s">
        <v>284</v>
      </c>
      <c r="B125" s="1" t="s">
        <v>273</v>
      </c>
      <c r="C125" s="76"/>
      <c r="D125" s="15" t="s">
        <v>52</v>
      </c>
      <c r="E125" s="1" t="s">
        <v>1286</v>
      </c>
      <c r="F125" s="1">
        <v>4</v>
      </c>
      <c r="G125" s="1" t="s">
        <v>363</v>
      </c>
      <c r="H125" s="1" t="s">
        <v>1359</v>
      </c>
      <c r="I125" s="1" t="s">
        <v>1360</v>
      </c>
      <c r="J125" s="1" t="s">
        <v>1361</v>
      </c>
      <c r="K125" s="1" t="s">
        <v>1362</v>
      </c>
      <c r="L125" s="1" t="s">
        <v>1363</v>
      </c>
      <c r="M125" s="1" t="s">
        <v>1364</v>
      </c>
      <c r="N125" s="1" t="s">
        <v>1365</v>
      </c>
      <c r="O125" s="1" t="s">
        <v>1366</v>
      </c>
    </row>
    <row r="126" spans="1:15" ht="15" x14ac:dyDescent="0.2">
      <c r="A126" s="1" t="s">
        <v>285</v>
      </c>
      <c r="B126" s="1" t="s">
        <v>273</v>
      </c>
      <c r="C126" s="76"/>
      <c r="D126" s="15" t="s">
        <v>52</v>
      </c>
      <c r="E126" s="1" t="s">
        <v>1286</v>
      </c>
      <c r="F126" s="1">
        <v>4</v>
      </c>
      <c r="G126" s="1" t="s">
        <v>363</v>
      </c>
      <c r="H126" s="1" t="s">
        <v>1367</v>
      </c>
      <c r="I126" s="1" t="s">
        <v>1368</v>
      </c>
      <c r="J126" s="1" t="s">
        <v>1369</v>
      </c>
      <c r="K126" s="1" t="s">
        <v>1370</v>
      </c>
      <c r="L126" s="1" t="s">
        <v>1371</v>
      </c>
      <c r="M126" s="1" t="s">
        <v>1372</v>
      </c>
      <c r="N126" s="1" t="s">
        <v>1373</v>
      </c>
      <c r="O126" s="1" t="s">
        <v>1374</v>
      </c>
    </row>
    <row r="127" spans="1:15" ht="15" x14ac:dyDescent="0.2">
      <c r="A127" s="1" t="s">
        <v>286</v>
      </c>
      <c r="B127" s="1" t="s">
        <v>273</v>
      </c>
      <c r="C127" s="76"/>
      <c r="D127" s="15" t="s">
        <v>52</v>
      </c>
      <c r="E127" s="1" t="s">
        <v>1286</v>
      </c>
      <c r="F127" s="1">
        <v>4</v>
      </c>
      <c r="G127" s="1" t="s">
        <v>363</v>
      </c>
      <c r="H127" s="1" t="s">
        <v>1375</v>
      </c>
      <c r="I127" s="1" t="s">
        <v>1376</v>
      </c>
      <c r="J127" s="1" t="s">
        <v>1377</v>
      </c>
      <c r="K127" s="1" t="s">
        <v>1378</v>
      </c>
      <c r="L127" s="1" t="s">
        <v>1379</v>
      </c>
      <c r="M127" s="1" t="s">
        <v>1380</v>
      </c>
      <c r="N127" s="1" t="s">
        <v>1381</v>
      </c>
      <c r="O127" s="1" t="s">
        <v>1382</v>
      </c>
    </row>
    <row r="128" spans="1:15" ht="15" x14ac:dyDescent="0.2">
      <c r="A128" s="1" t="s">
        <v>292</v>
      </c>
      <c r="B128" s="1" t="s">
        <v>290</v>
      </c>
      <c r="C128" s="76" t="s">
        <v>1383</v>
      </c>
      <c r="D128" s="15" t="s">
        <v>293</v>
      </c>
      <c r="E128" s="1" t="s">
        <v>52</v>
      </c>
      <c r="F128" s="1">
        <v>4</v>
      </c>
      <c r="G128" s="1" t="s">
        <v>363</v>
      </c>
      <c r="H128" s="1" t="s">
        <v>1384</v>
      </c>
      <c r="I128" s="1" t="s">
        <v>1385</v>
      </c>
      <c r="J128" s="1" t="s">
        <v>1386</v>
      </c>
      <c r="K128" s="1" t="s">
        <v>1387</v>
      </c>
      <c r="L128" s="1" t="s">
        <v>1388</v>
      </c>
      <c r="M128" s="1" t="s">
        <v>1389</v>
      </c>
      <c r="N128" s="1" t="s">
        <v>1390</v>
      </c>
      <c r="O128" s="1" t="s">
        <v>1391</v>
      </c>
    </row>
    <row r="129" spans="1:15" ht="15" x14ac:dyDescent="0.2">
      <c r="A129" s="1" t="s">
        <v>295</v>
      </c>
      <c r="B129" s="1" t="s">
        <v>290</v>
      </c>
      <c r="C129" s="76"/>
      <c r="D129" s="15" t="s">
        <v>293</v>
      </c>
      <c r="E129" s="1" t="s">
        <v>52</v>
      </c>
      <c r="F129" s="1">
        <v>4</v>
      </c>
      <c r="G129" s="1" t="s">
        <v>363</v>
      </c>
      <c r="H129" s="1" t="s">
        <v>1392</v>
      </c>
      <c r="I129" s="1" t="s">
        <v>1393</v>
      </c>
      <c r="J129" s="1" t="s">
        <v>1394</v>
      </c>
      <c r="K129" s="1" t="s">
        <v>1395</v>
      </c>
      <c r="L129" s="1" t="s">
        <v>1396</v>
      </c>
      <c r="M129" s="1" t="s">
        <v>1397</v>
      </c>
      <c r="N129" s="1" t="s">
        <v>1398</v>
      </c>
      <c r="O129" s="1" t="s">
        <v>1399</v>
      </c>
    </row>
    <row r="130" spans="1:15" ht="15" x14ac:dyDescent="0.2">
      <c r="A130" s="1" t="s">
        <v>297</v>
      </c>
      <c r="B130" s="1" t="s">
        <v>290</v>
      </c>
      <c r="C130" s="76"/>
      <c r="D130" s="15" t="s">
        <v>293</v>
      </c>
      <c r="E130" s="1" t="s">
        <v>52</v>
      </c>
      <c r="F130" s="1">
        <v>4</v>
      </c>
      <c r="G130" s="1" t="s">
        <v>363</v>
      </c>
      <c r="H130" s="1" t="s">
        <v>1400</v>
      </c>
      <c r="I130" s="1" t="s">
        <v>1401</v>
      </c>
      <c r="J130" s="1" t="s">
        <v>1402</v>
      </c>
      <c r="K130" s="1" t="s">
        <v>1403</v>
      </c>
      <c r="L130" s="1" t="s">
        <v>1404</v>
      </c>
      <c r="M130" s="1" t="s">
        <v>1405</v>
      </c>
      <c r="N130" s="1" t="s">
        <v>1406</v>
      </c>
      <c r="O130" s="1" t="s">
        <v>1407</v>
      </c>
    </row>
    <row r="131" spans="1:15" ht="15" x14ac:dyDescent="0.2">
      <c r="A131" s="1" t="s">
        <v>288</v>
      </c>
      <c r="B131" s="1" t="s">
        <v>287</v>
      </c>
      <c r="C131" s="76" t="s">
        <v>1408</v>
      </c>
      <c r="D131" s="15" t="s">
        <v>144</v>
      </c>
      <c r="E131" s="1" t="s">
        <v>602</v>
      </c>
      <c r="F131" s="1">
        <v>4</v>
      </c>
      <c r="G131" s="1" t="s">
        <v>363</v>
      </c>
      <c r="H131" s="1" t="s">
        <v>1409</v>
      </c>
      <c r="I131" s="1" t="s">
        <v>1410</v>
      </c>
      <c r="J131" s="1" t="s">
        <v>1411</v>
      </c>
      <c r="K131" s="1" t="s">
        <v>1412</v>
      </c>
      <c r="L131" s="1" t="s">
        <v>1413</v>
      </c>
      <c r="M131" s="1" t="s">
        <v>1414</v>
      </c>
      <c r="N131" s="1" t="s">
        <v>1415</v>
      </c>
      <c r="O131" s="1" t="s">
        <v>1416</v>
      </c>
    </row>
    <row r="132" spans="1:15" ht="15" x14ac:dyDescent="0.2">
      <c r="A132" s="1" t="s">
        <v>289</v>
      </c>
      <c r="B132" s="1" t="s">
        <v>287</v>
      </c>
      <c r="C132" s="76"/>
      <c r="D132" s="15" t="s">
        <v>144</v>
      </c>
      <c r="E132" s="1" t="s">
        <v>602</v>
      </c>
      <c r="F132" s="1">
        <v>4</v>
      </c>
      <c r="G132" s="1" t="s">
        <v>363</v>
      </c>
      <c r="H132" s="1" t="s">
        <v>1417</v>
      </c>
      <c r="I132" s="1" t="s">
        <v>1418</v>
      </c>
      <c r="J132" s="1" t="s">
        <v>1419</v>
      </c>
      <c r="K132" s="1" t="s">
        <v>1420</v>
      </c>
      <c r="L132" s="1" t="s">
        <v>1421</v>
      </c>
      <c r="M132" s="1" t="s">
        <v>1422</v>
      </c>
      <c r="N132" s="1" t="s">
        <v>1423</v>
      </c>
      <c r="O132" s="1" t="s">
        <v>1424</v>
      </c>
    </row>
    <row r="133" spans="1:15" ht="15" x14ac:dyDescent="0.2">
      <c r="A133" s="1" t="s">
        <v>316</v>
      </c>
      <c r="B133" s="1" t="s">
        <v>30</v>
      </c>
      <c r="C133" s="76" t="s">
        <v>1425</v>
      </c>
      <c r="D133" s="15" t="s">
        <v>31</v>
      </c>
      <c r="E133" s="1" t="s">
        <v>602</v>
      </c>
      <c r="F133" s="1">
        <v>4</v>
      </c>
      <c r="G133" s="1" t="s">
        <v>363</v>
      </c>
      <c r="H133" s="1" t="s">
        <v>1426</v>
      </c>
      <c r="I133" s="1" t="s">
        <v>1427</v>
      </c>
      <c r="J133" s="1" t="s">
        <v>1428</v>
      </c>
      <c r="K133" s="1" t="s">
        <v>1429</v>
      </c>
      <c r="L133" s="1" t="s">
        <v>1430</v>
      </c>
      <c r="M133" s="1" t="s">
        <v>1431</v>
      </c>
      <c r="N133" s="1" t="s">
        <v>1432</v>
      </c>
      <c r="O133" s="1" t="s">
        <v>1433</v>
      </c>
    </row>
    <row r="134" spans="1:15" ht="15" x14ac:dyDescent="0.2">
      <c r="A134" s="1" t="s">
        <v>318</v>
      </c>
      <c r="B134" s="1" t="s">
        <v>30</v>
      </c>
      <c r="C134" s="76"/>
      <c r="D134" s="15" t="s">
        <v>31</v>
      </c>
      <c r="E134" s="1" t="s">
        <v>602</v>
      </c>
      <c r="F134" s="1">
        <v>4</v>
      </c>
      <c r="G134" s="1" t="s">
        <v>363</v>
      </c>
      <c r="H134" s="1" t="s">
        <v>1434</v>
      </c>
      <c r="I134" s="1" t="s">
        <v>1435</v>
      </c>
      <c r="J134" s="1" t="s">
        <v>1436</v>
      </c>
      <c r="K134" s="1" t="s">
        <v>1437</v>
      </c>
      <c r="L134" s="1" t="s">
        <v>1438</v>
      </c>
      <c r="M134" s="1" t="s">
        <v>1439</v>
      </c>
      <c r="N134" s="1" t="s">
        <v>1440</v>
      </c>
      <c r="O134" s="1" t="s">
        <v>1441</v>
      </c>
    </row>
    <row r="135" spans="1:15" ht="15" x14ac:dyDescent="0.2">
      <c r="A135" s="1" t="s">
        <v>319</v>
      </c>
      <c r="B135" s="1" t="s">
        <v>30</v>
      </c>
      <c r="C135" s="76"/>
      <c r="D135" s="15" t="s">
        <v>31</v>
      </c>
      <c r="E135" s="1" t="s">
        <v>602</v>
      </c>
      <c r="F135" s="1">
        <v>4</v>
      </c>
      <c r="G135" s="1" t="s">
        <v>363</v>
      </c>
      <c r="H135" s="1" t="s">
        <v>1442</v>
      </c>
      <c r="I135" s="1" t="s">
        <v>1443</v>
      </c>
      <c r="J135" s="1" t="s">
        <v>1444</v>
      </c>
      <c r="K135" s="1" t="s">
        <v>1445</v>
      </c>
      <c r="L135" s="1" t="s">
        <v>1446</v>
      </c>
      <c r="M135" s="1" t="s">
        <v>1447</v>
      </c>
      <c r="N135" s="1" t="s">
        <v>1448</v>
      </c>
      <c r="O135" s="1" t="s">
        <v>1449</v>
      </c>
    </row>
    <row r="136" spans="1:15" ht="15" x14ac:dyDescent="0.2">
      <c r="A136" s="1" t="s">
        <v>320</v>
      </c>
      <c r="B136" s="1" t="s">
        <v>30</v>
      </c>
      <c r="C136" s="76"/>
      <c r="D136" s="15" t="s">
        <v>31</v>
      </c>
      <c r="E136" s="1" t="s">
        <v>602</v>
      </c>
      <c r="F136" s="1">
        <v>4</v>
      </c>
      <c r="G136" s="1" t="s">
        <v>363</v>
      </c>
      <c r="H136" s="1" t="s">
        <v>1450</v>
      </c>
      <c r="I136" s="1" t="s">
        <v>1451</v>
      </c>
      <c r="J136" s="1" t="s">
        <v>1452</v>
      </c>
      <c r="K136" s="1" t="s">
        <v>1453</v>
      </c>
      <c r="L136" s="1" t="s">
        <v>1454</v>
      </c>
      <c r="M136" s="1" t="s">
        <v>1455</v>
      </c>
      <c r="N136" s="1" t="s">
        <v>1456</v>
      </c>
      <c r="O136" s="1" t="s">
        <v>1457</v>
      </c>
    </row>
    <row r="137" spans="1:15" ht="15" x14ac:dyDescent="0.2">
      <c r="A137" s="1" t="s">
        <v>323</v>
      </c>
      <c r="B137" s="1" t="s">
        <v>322</v>
      </c>
      <c r="C137" s="76" t="s">
        <v>1458</v>
      </c>
      <c r="D137" s="15" t="s">
        <v>324</v>
      </c>
      <c r="E137" s="1" t="s">
        <v>52</v>
      </c>
      <c r="F137" s="1">
        <v>4</v>
      </c>
      <c r="G137" s="1" t="s">
        <v>363</v>
      </c>
      <c r="H137" s="1" t="s">
        <v>1459</v>
      </c>
      <c r="I137" s="1" t="s">
        <v>1460</v>
      </c>
      <c r="J137" s="1" t="s">
        <v>1461</v>
      </c>
      <c r="K137" s="1" t="s">
        <v>1462</v>
      </c>
      <c r="L137" s="1" t="s">
        <v>1463</v>
      </c>
      <c r="M137" s="1" t="s">
        <v>1464</v>
      </c>
      <c r="N137" s="1" t="s">
        <v>1465</v>
      </c>
      <c r="O137" s="1" t="s">
        <v>1466</v>
      </c>
    </row>
    <row r="138" spans="1:15" ht="15" x14ac:dyDescent="0.2">
      <c r="A138" s="1" t="s">
        <v>325</v>
      </c>
      <c r="B138" s="1" t="s">
        <v>322</v>
      </c>
      <c r="C138" s="76"/>
      <c r="D138" s="15" t="s">
        <v>324</v>
      </c>
      <c r="E138" s="1" t="s">
        <v>52</v>
      </c>
      <c r="F138" s="1">
        <v>4</v>
      </c>
      <c r="G138" s="1" t="s">
        <v>363</v>
      </c>
      <c r="H138" s="1" t="s">
        <v>1467</v>
      </c>
      <c r="I138" s="1" t="s">
        <v>1468</v>
      </c>
      <c r="J138" s="1" t="s">
        <v>1469</v>
      </c>
      <c r="K138" s="1" t="s">
        <v>1470</v>
      </c>
      <c r="L138" s="1" t="s">
        <v>1471</v>
      </c>
      <c r="M138" s="1" t="s">
        <v>1472</v>
      </c>
      <c r="N138" s="1" t="s">
        <v>1473</v>
      </c>
      <c r="O138" s="1" t="s">
        <v>1474</v>
      </c>
    </row>
    <row r="139" spans="1:15" ht="15" x14ac:dyDescent="0.2">
      <c r="A139" s="1" t="s">
        <v>305</v>
      </c>
      <c r="B139" s="1" t="s">
        <v>304</v>
      </c>
      <c r="C139" s="76" t="s">
        <v>1475</v>
      </c>
      <c r="D139" s="15" t="s">
        <v>52</v>
      </c>
      <c r="E139" s="1" t="s">
        <v>1286</v>
      </c>
      <c r="F139" s="1">
        <v>4</v>
      </c>
      <c r="G139" s="1" t="s">
        <v>363</v>
      </c>
      <c r="H139" s="1" t="s">
        <v>1476</v>
      </c>
      <c r="I139" s="1" t="s">
        <v>1477</v>
      </c>
      <c r="J139" s="1" t="s">
        <v>1478</v>
      </c>
      <c r="K139" s="1" t="s">
        <v>1479</v>
      </c>
      <c r="L139" s="1" t="s">
        <v>1480</v>
      </c>
      <c r="M139" s="1" t="s">
        <v>1481</v>
      </c>
      <c r="N139" s="1" t="s">
        <v>1482</v>
      </c>
      <c r="O139" s="1" t="s">
        <v>1483</v>
      </c>
    </row>
    <row r="140" spans="1:15" ht="15" x14ac:dyDescent="0.2">
      <c r="A140" s="1" t="s">
        <v>306</v>
      </c>
      <c r="B140" s="1" t="s">
        <v>304</v>
      </c>
      <c r="C140" s="76"/>
      <c r="D140" s="15" t="s">
        <v>52</v>
      </c>
      <c r="E140" s="1" t="s">
        <v>1286</v>
      </c>
      <c r="F140" s="1">
        <v>4</v>
      </c>
      <c r="G140" s="1" t="s">
        <v>363</v>
      </c>
      <c r="H140" s="1" t="s">
        <v>1484</v>
      </c>
      <c r="I140" s="1" t="s">
        <v>1485</v>
      </c>
      <c r="J140" s="1" t="s">
        <v>1486</v>
      </c>
      <c r="K140" s="1" t="s">
        <v>1487</v>
      </c>
      <c r="L140" s="1" t="s">
        <v>1488</v>
      </c>
      <c r="M140" s="1" t="s">
        <v>1489</v>
      </c>
      <c r="N140" s="1" t="s">
        <v>1490</v>
      </c>
      <c r="O140" s="1" t="s">
        <v>1491</v>
      </c>
    </row>
    <row r="141" spans="1:15" ht="15" x14ac:dyDescent="0.2">
      <c r="A141" s="1" t="s">
        <v>307</v>
      </c>
      <c r="B141" s="1" t="s">
        <v>304</v>
      </c>
      <c r="C141" s="76"/>
      <c r="D141" s="15" t="s">
        <v>52</v>
      </c>
      <c r="E141" s="1" t="s">
        <v>1286</v>
      </c>
      <c r="F141" s="1">
        <v>4</v>
      </c>
      <c r="G141" s="1" t="s">
        <v>363</v>
      </c>
      <c r="H141" s="1" t="s">
        <v>1492</v>
      </c>
      <c r="I141" s="1" t="s">
        <v>1493</v>
      </c>
      <c r="J141" s="1" t="s">
        <v>1494</v>
      </c>
      <c r="K141" s="1" t="s">
        <v>1495</v>
      </c>
      <c r="L141" s="1" t="s">
        <v>1496</v>
      </c>
      <c r="M141" s="1" t="s">
        <v>1497</v>
      </c>
      <c r="N141" s="1" t="s">
        <v>1498</v>
      </c>
      <c r="O141" s="1" t="s">
        <v>1499</v>
      </c>
    </row>
    <row r="142" spans="1:15" ht="15" x14ac:dyDescent="0.2">
      <c r="A142" s="1" t="s">
        <v>308</v>
      </c>
      <c r="B142" s="1" t="s">
        <v>304</v>
      </c>
      <c r="C142" s="76"/>
      <c r="D142" s="15" t="s">
        <v>52</v>
      </c>
      <c r="E142" s="1" t="s">
        <v>1286</v>
      </c>
      <c r="F142" s="1">
        <v>4</v>
      </c>
      <c r="G142" s="1" t="s">
        <v>363</v>
      </c>
      <c r="H142" s="1" t="s">
        <v>1500</v>
      </c>
      <c r="I142" s="1" t="s">
        <v>1501</v>
      </c>
      <c r="J142" s="1" t="s">
        <v>1502</v>
      </c>
      <c r="K142" s="1" t="s">
        <v>1503</v>
      </c>
      <c r="L142" s="1" t="s">
        <v>1504</v>
      </c>
      <c r="M142" s="1" t="s">
        <v>1505</v>
      </c>
      <c r="N142" s="1" t="s">
        <v>1506</v>
      </c>
      <c r="O142" s="1" t="s">
        <v>1507</v>
      </c>
    </row>
    <row r="143" spans="1:15" ht="15" x14ac:dyDescent="0.2">
      <c r="A143" s="1" t="s">
        <v>309</v>
      </c>
      <c r="B143" s="1" t="s">
        <v>304</v>
      </c>
      <c r="C143" s="76"/>
      <c r="D143" s="15" t="s">
        <v>52</v>
      </c>
      <c r="E143" s="1" t="s">
        <v>1286</v>
      </c>
      <c r="F143" s="1">
        <v>4</v>
      </c>
      <c r="G143" s="1" t="s">
        <v>363</v>
      </c>
      <c r="H143" s="1" t="s">
        <v>1508</v>
      </c>
      <c r="I143" s="1" t="s">
        <v>1509</v>
      </c>
      <c r="J143" s="1" t="s">
        <v>1510</v>
      </c>
      <c r="K143" s="1" t="s">
        <v>1511</v>
      </c>
      <c r="L143" s="1" t="s">
        <v>1512</v>
      </c>
      <c r="M143" s="1" t="s">
        <v>1513</v>
      </c>
      <c r="N143" s="1" t="s">
        <v>1514</v>
      </c>
      <c r="O143" s="1" t="s">
        <v>1515</v>
      </c>
    </row>
    <row r="144" spans="1:15" ht="15" x14ac:dyDescent="0.2">
      <c r="A144" s="1" t="s">
        <v>310</v>
      </c>
      <c r="B144" s="1" t="s">
        <v>304</v>
      </c>
      <c r="C144" s="76"/>
      <c r="D144" s="15" t="s">
        <v>52</v>
      </c>
      <c r="E144" s="1" t="s">
        <v>1286</v>
      </c>
      <c r="F144" s="1">
        <v>4</v>
      </c>
      <c r="G144" s="1" t="s">
        <v>363</v>
      </c>
      <c r="H144" s="1" t="s">
        <v>1516</v>
      </c>
      <c r="I144" s="1" t="s">
        <v>1517</v>
      </c>
      <c r="J144" s="1" t="s">
        <v>1518</v>
      </c>
      <c r="K144" s="1" t="s">
        <v>1519</v>
      </c>
      <c r="L144" s="1" t="s">
        <v>1520</v>
      </c>
      <c r="M144" s="1" t="s">
        <v>1521</v>
      </c>
      <c r="N144" s="1" t="s">
        <v>1522</v>
      </c>
      <c r="O144" s="1" t="s">
        <v>1523</v>
      </c>
    </row>
    <row r="145" spans="1:15" ht="15" x14ac:dyDescent="0.2">
      <c r="A145" s="1" t="s">
        <v>311</v>
      </c>
      <c r="B145" s="1" t="s">
        <v>304</v>
      </c>
      <c r="C145" s="76"/>
      <c r="D145" s="15" t="s">
        <v>52</v>
      </c>
      <c r="E145" s="1" t="s">
        <v>1286</v>
      </c>
      <c r="F145" s="1">
        <v>4</v>
      </c>
      <c r="G145" s="1" t="s">
        <v>363</v>
      </c>
      <c r="H145" s="1" t="s">
        <v>1524</v>
      </c>
      <c r="I145" s="1" t="s">
        <v>1525</v>
      </c>
      <c r="J145" s="1" t="s">
        <v>1526</v>
      </c>
      <c r="K145" s="1" t="s">
        <v>1527</v>
      </c>
      <c r="L145" s="1" t="s">
        <v>1528</v>
      </c>
      <c r="M145" s="1" t="s">
        <v>1529</v>
      </c>
      <c r="N145" s="1" t="s">
        <v>1530</v>
      </c>
      <c r="O145" s="1" t="s">
        <v>1531</v>
      </c>
    </row>
    <row r="146" spans="1:15" ht="15" x14ac:dyDescent="0.2">
      <c r="A146" s="1" t="s">
        <v>312</v>
      </c>
      <c r="B146" s="1" t="s">
        <v>304</v>
      </c>
      <c r="C146" s="76"/>
      <c r="D146" s="15" t="s">
        <v>52</v>
      </c>
      <c r="E146" s="1" t="s">
        <v>1286</v>
      </c>
      <c r="F146" s="1">
        <v>4</v>
      </c>
      <c r="G146" s="1" t="s">
        <v>363</v>
      </c>
      <c r="H146" s="1" t="s">
        <v>1532</v>
      </c>
      <c r="I146" s="1" t="s">
        <v>1533</v>
      </c>
      <c r="J146" s="1" t="s">
        <v>1534</v>
      </c>
      <c r="K146" s="1" t="s">
        <v>1535</v>
      </c>
      <c r="L146" s="1" t="s">
        <v>1536</v>
      </c>
      <c r="M146" s="1" t="s">
        <v>1537</v>
      </c>
      <c r="N146" s="1" t="s">
        <v>1530</v>
      </c>
      <c r="O146" s="1" t="s">
        <v>1538</v>
      </c>
    </row>
    <row r="147" spans="1:15" ht="15" x14ac:dyDescent="0.2">
      <c r="A147" s="1" t="s">
        <v>313</v>
      </c>
      <c r="B147" s="1" t="s">
        <v>304</v>
      </c>
      <c r="C147" s="76"/>
      <c r="D147" s="15" t="s">
        <v>52</v>
      </c>
      <c r="E147" s="1" t="s">
        <v>1286</v>
      </c>
      <c r="F147" s="1">
        <v>4</v>
      </c>
      <c r="G147" s="1" t="s">
        <v>363</v>
      </c>
      <c r="H147" s="1" t="s">
        <v>1539</v>
      </c>
      <c r="I147" s="1" t="s">
        <v>1540</v>
      </c>
      <c r="J147" s="1" t="s">
        <v>1541</v>
      </c>
      <c r="K147" s="1" t="s">
        <v>1542</v>
      </c>
      <c r="L147" s="1" t="s">
        <v>1543</v>
      </c>
      <c r="M147" s="1" t="s">
        <v>1544</v>
      </c>
      <c r="N147" s="1" t="s">
        <v>1545</v>
      </c>
      <c r="O147" s="1" t="s">
        <v>1546</v>
      </c>
    </row>
    <row r="148" spans="1:15" ht="15" x14ac:dyDescent="0.2">
      <c r="A148" s="1" t="s">
        <v>315</v>
      </c>
      <c r="B148" s="1" t="s">
        <v>314</v>
      </c>
      <c r="C148" s="39" t="s">
        <v>1547</v>
      </c>
      <c r="D148" s="15" t="s">
        <v>52</v>
      </c>
      <c r="E148" s="1" t="s">
        <v>52</v>
      </c>
      <c r="F148" s="1">
        <v>4</v>
      </c>
      <c r="G148" s="1" t="s">
        <v>363</v>
      </c>
      <c r="H148" s="1" t="s">
        <v>1548</v>
      </c>
      <c r="I148" s="1" t="s">
        <v>1549</v>
      </c>
      <c r="J148" s="1" t="s">
        <v>1550</v>
      </c>
      <c r="K148" s="1" t="s">
        <v>1551</v>
      </c>
      <c r="L148" s="1" t="s">
        <v>1552</v>
      </c>
      <c r="M148" s="1" t="s">
        <v>1553</v>
      </c>
      <c r="N148" s="1" t="s">
        <v>1554</v>
      </c>
      <c r="O148" s="1" t="s">
        <v>1555</v>
      </c>
    </row>
    <row r="149" spans="1:15" ht="15" x14ac:dyDescent="0.2">
      <c r="A149" s="1" t="s">
        <v>326</v>
      </c>
      <c r="B149" s="1" t="s">
        <v>26</v>
      </c>
      <c r="C149" s="76" t="s">
        <v>1556</v>
      </c>
      <c r="D149" s="15" t="s">
        <v>27</v>
      </c>
      <c r="E149" s="1" t="s">
        <v>1557</v>
      </c>
      <c r="F149" s="1">
        <v>4</v>
      </c>
      <c r="G149" s="1" t="s">
        <v>363</v>
      </c>
      <c r="H149" s="1" t="s">
        <v>1558</v>
      </c>
      <c r="I149" s="1" t="s">
        <v>1559</v>
      </c>
      <c r="J149" s="1" t="s">
        <v>1560</v>
      </c>
      <c r="K149" s="1" t="s">
        <v>1561</v>
      </c>
      <c r="L149" s="1" t="s">
        <v>1562</v>
      </c>
      <c r="M149" s="1" t="s">
        <v>1563</v>
      </c>
      <c r="N149" s="1" t="s">
        <v>1564</v>
      </c>
      <c r="O149" s="1" t="s">
        <v>1565</v>
      </c>
    </row>
    <row r="150" spans="1:15" ht="15" x14ac:dyDescent="0.2">
      <c r="A150" s="1" t="s">
        <v>327</v>
      </c>
      <c r="B150" s="1" t="s">
        <v>26</v>
      </c>
      <c r="C150" s="76"/>
      <c r="D150" s="15" t="s">
        <v>27</v>
      </c>
      <c r="E150" s="1" t="s">
        <v>1557</v>
      </c>
      <c r="F150" s="1">
        <v>4</v>
      </c>
      <c r="G150" s="1" t="s">
        <v>363</v>
      </c>
      <c r="H150" s="1" t="s">
        <v>1566</v>
      </c>
      <c r="I150" s="1" t="s">
        <v>1567</v>
      </c>
      <c r="J150" s="1" t="s">
        <v>1568</v>
      </c>
      <c r="K150" s="1" t="s">
        <v>1569</v>
      </c>
      <c r="L150" s="1" t="s">
        <v>1570</v>
      </c>
      <c r="M150" s="1" t="s">
        <v>1571</v>
      </c>
      <c r="N150" s="1" t="s">
        <v>1572</v>
      </c>
      <c r="O150" s="1" t="s">
        <v>1573</v>
      </c>
    </row>
    <row r="151" spans="1:15" ht="15" x14ac:dyDescent="0.2">
      <c r="A151" s="1" t="s">
        <v>335</v>
      </c>
      <c r="B151" s="1" t="s">
        <v>328</v>
      </c>
      <c r="C151" s="76" t="s">
        <v>1574</v>
      </c>
      <c r="D151" s="15" t="s">
        <v>52</v>
      </c>
      <c r="E151" s="1" t="s">
        <v>1575</v>
      </c>
      <c r="F151" s="1">
        <v>4</v>
      </c>
      <c r="G151" s="1" t="s">
        <v>363</v>
      </c>
      <c r="H151" s="1" t="s">
        <v>1576</v>
      </c>
      <c r="I151" s="1" t="s">
        <v>1577</v>
      </c>
      <c r="J151" s="1" t="s">
        <v>1578</v>
      </c>
      <c r="K151" s="1" t="s">
        <v>1579</v>
      </c>
      <c r="L151" s="1" t="s">
        <v>1580</v>
      </c>
      <c r="M151" s="1" t="s">
        <v>1581</v>
      </c>
      <c r="N151" s="1" t="s">
        <v>1582</v>
      </c>
      <c r="O151" s="1" t="s">
        <v>1583</v>
      </c>
    </row>
    <row r="152" spans="1:15" ht="15" x14ac:dyDescent="0.2">
      <c r="A152" s="1" t="s">
        <v>336</v>
      </c>
      <c r="B152" s="1" t="s">
        <v>328</v>
      </c>
      <c r="C152" s="76"/>
      <c r="D152" s="15" t="s">
        <v>52</v>
      </c>
      <c r="E152" s="1" t="s">
        <v>1575</v>
      </c>
      <c r="F152" s="1">
        <v>4</v>
      </c>
      <c r="G152" s="1" t="s">
        <v>363</v>
      </c>
      <c r="H152" s="1" t="s">
        <v>1584</v>
      </c>
      <c r="I152" s="1" t="s">
        <v>1585</v>
      </c>
      <c r="J152" s="1" t="s">
        <v>1586</v>
      </c>
      <c r="K152" s="1" t="s">
        <v>1587</v>
      </c>
      <c r="L152" s="1" t="s">
        <v>1588</v>
      </c>
      <c r="M152" s="1" t="s">
        <v>1589</v>
      </c>
      <c r="N152" s="1" t="s">
        <v>1582</v>
      </c>
      <c r="O152" s="1" t="s">
        <v>1590</v>
      </c>
    </row>
    <row r="153" spans="1:15" ht="15" x14ac:dyDescent="0.2">
      <c r="A153" s="1" t="s">
        <v>337</v>
      </c>
      <c r="B153" s="1" t="s">
        <v>328</v>
      </c>
      <c r="C153" s="76"/>
      <c r="D153" s="15" t="s">
        <v>52</v>
      </c>
      <c r="E153" s="1" t="s">
        <v>1575</v>
      </c>
      <c r="F153" s="1">
        <v>4</v>
      </c>
      <c r="G153" s="1" t="s">
        <v>363</v>
      </c>
      <c r="H153" s="1" t="s">
        <v>1591</v>
      </c>
      <c r="I153" s="1" t="s">
        <v>1592</v>
      </c>
      <c r="J153" s="1" t="s">
        <v>1593</v>
      </c>
      <c r="K153" s="1" t="s">
        <v>1594</v>
      </c>
      <c r="L153" s="1" t="s">
        <v>1595</v>
      </c>
      <c r="M153" s="1" t="s">
        <v>1596</v>
      </c>
      <c r="N153" s="1" t="s">
        <v>1582</v>
      </c>
      <c r="O153" s="1" t="s">
        <v>1590</v>
      </c>
    </row>
    <row r="154" spans="1:15" ht="15" x14ac:dyDescent="0.2">
      <c r="A154" s="1" t="s">
        <v>338</v>
      </c>
      <c r="B154" s="1" t="s">
        <v>328</v>
      </c>
      <c r="C154" s="76"/>
      <c r="D154" s="15" t="s">
        <v>52</v>
      </c>
      <c r="E154" s="1" t="s">
        <v>1575</v>
      </c>
      <c r="F154" s="1">
        <v>4</v>
      </c>
      <c r="G154" s="1" t="s">
        <v>363</v>
      </c>
      <c r="H154" s="1" t="s">
        <v>1597</v>
      </c>
      <c r="I154" s="1" t="s">
        <v>1598</v>
      </c>
      <c r="J154" s="1" t="s">
        <v>1599</v>
      </c>
      <c r="K154" s="1" t="s">
        <v>1600</v>
      </c>
      <c r="L154" s="1" t="s">
        <v>1601</v>
      </c>
      <c r="M154" s="1" t="s">
        <v>1602</v>
      </c>
      <c r="N154" s="1" t="s">
        <v>1582</v>
      </c>
      <c r="O154" s="1" t="s">
        <v>1590</v>
      </c>
    </row>
    <row r="155" spans="1:15" ht="15" x14ac:dyDescent="0.2">
      <c r="A155" s="1" t="s">
        <v>330</v>
      </c>
      <c r="B155" s="1" t="s">
        <v>328</v>
      </c>
      <c r="C155" s="76"/>
      <c r="D155" s="15" t="s">
        <v>52</v>
      </c>
      <c r="E155" s="1" t="s">
        <v>1575</v>
      </c>
      <c r="F155" s="1">
        <v>4</v>
      </c>
      <c r="G155" s="1" t="s">
        <v>363</v>
      </c>
      <c r="H155" s="1" t="s">
        <v>1603</v>
      </c>
      <c r="I155" s="1" t="s">
        <v>1604</v>
      </c>
      <c r="J155" s="1" t="s">
        <v>1605</v>
      </c>
      <c r="K155" s="1" t="s">
        <v>1606</v>
      </c>
      <c r="L155" s="1" t="s">
        <v>1607</v>
      </c>
      <c r="M155" s="1" t="s">
        <v>1608</v>
      </c>
      <c r="N155" s="1" t="s">
        <v>1609</v>
      </c>
      <c r="O155" s="1" t="s">
        <v>1610</v>
      </c>
    </row>
    <row r="156" spans="1:15" ht="15" x14ac:dyDescent="0.2">
      <c r="A156" s="1" t="s">
        <v>339</v>
      </c>
      <c r="B156" s="1" t="s">
        <v>328</v>
      </c>
      <c r="C156" s="76"/>
      <c r="D156" s="15" t="s">
        <v>52</v>
      </c>
      <c r="E156" s="1" t="s">
        <v>1575</v>
      </c>
      <c r="F156" s="1">
        <v>4</v>
      </c>
      <c r="G156" s="1" t="s">
        <v>363</v>
      </c>
      <c r="H156" s="1" t="s">
        <v>1611</v>
      </c>
      <c r="I156" s="1" t="s">
        <v>1612</v>
      </c>
      <c r="J156" s="1" t="s">
        <v>1613</v>
      </c>
      <c r="K156" s="1" t="s">
        <v>1614</v>
      </c>
      <c r="L156" s="1" t="s">
        <v>1615</v>
      </c>
      <c r="M156" s="1" t="s">
        <v>1616</v>
      </c>
      <c r="N156" s="1" t="s">
        <v>1617</v>
      </c>
      <c r="O156" s="1" t="s">
        <v>1618</v>
      </c>
    </row>
    <row r="157" spans="1:15" ht="15" x14ac:dyDescent="0.2">
      <c r="A157" s="1" t="s">
        <v>340</v>
      </c>
      <c r="B157" s="1" t="s">
        <v>328</v>
      </c>
      <c r="C157" s="76"/>
      <c r="D157" s="15" t="s">
        <v>52</v>
      </c>
      <c r="E157" s="1" t="s">
        <v>1575</v>
      </c>
      <c r="F157" s="1">
        <v>4</v>
      </c>
      <c r="G157" s="1" t="s">
        <v>363</v>
      </c>
      <c r="H157" s="1" t="s">
        <v>1619</v>
      </c>
      <c r="I157" s="1" t="s">
        <v>1620</v>
      </c>
      <c r="J157" s="1" t="s">
        <v>1621</v>
      </c>
      <c r="K157" s="1" t="s">
        <v>1622</v>
      </c>
      <c r="L157" s="1" t="s">
        <v>1623</v>
      </c>
      <c r="M157" s="1" t="s">
        <v>1624</v>
      </c>
      <c r="N157" s="1" t="s">
        <v>1625</v>
      </c>
      <c r="O157" s="1" t="s">
        <v>1626</v>
      </c>
    </row>
    <row r="158" spans="1:15" ht="15" x14ac:dyDescent="0.2">
      <c r="A158" s="1" t="s">
        <v>341</v>
      </c>
      <c r="B158" s="1" t="s">
        <v>328</v>
      </c>
      <c r="C158" s="76"/>
      <c r="D158" s="15" t="s">
        <v>52</v>
      </c>
      <c r="E158" s="1" t="s">
        <v>1575</v>
      </c>
      <c r="F158" s="1">
        <v>4</v>
      </c>
      <c r="G158" s="1" t="s">
        <v>363</v>
      </c>
      <c r="H158" s="1" t="s">
        <v>1627</v>
      </c>
      <c r="I158" s="1" t="s">
        <v>1628</v>
      </c>
      <c r="J158" s="1" t="s">
        <v>1629</v>
      </c>
      <c r="K158" s="1" t="s">
        <v>1630</v>
      </c>
      <c r="L158" s="1" t="s">
        <v>1623</v>
      </c>
      <c r="M158" s="1" t="s">
        <v>1631</v>
      </c>
      <c r="N158" s="1" t="s">
        <v>1632</v>
      </c>
      <c r="O158" s="1" t="s">
        <v>1626</v>
      </c>
    </row>
    <row r="159" spans="1:15" ht="15" x14ac:dyDescent="0.2">
      <c r="A159" s="1" t="s">
        <v>332</v>
      </c>
      <c r="B159" s="1" t="s">
        <v>328</v>
      </c>
      <c r="C159" s="76"/>
      <c r="D159" s="15" t="s">
        <v>52</v>
      </c>
      <c r="E159" s="1" t="s">
        <v>1575</v>
      </c>
      <c r="F159" s="1">
        <v>4</v>
      </c>
      <c r="G159" s="1" t="s">
        <v>363</v>
      </c>
      <c r="H159" s="1" t="s">
        <v>1633</v>
      </c>
      <c r="I159" s="1" t="s">
        <v>1634</v>
      </c>
      <c r="J159" s="1" t="s">
        <v>1635</v>
      </c>
      <c r="K159" s="1" t="s">
        <v>1636</v>
      </c>
      <c r="L159" s="1" t="s">
        <v>1637</v>
      </c>
      <c r="M159" s="1" t="s">
        <v>1638</v>
      </c>
      <c r="N159" s="1" t="s">
        <v>1639</v>
      </c>
      <c r="O159" s="1" t="s">
        <v>1640</v>
      </c>
    </row>
    <row r="160" spans="1:15" ht="15" x14ac:dyDescent="0.2">
      <c r="A160" s="1" t="s">
        <v>342</v>
      </c>
      <c r="B160" s="1" t="s">
        <v>328</v>
      </c>
      <c r="C160" s="76"/>
      <c r="D160" s="15" t="s">
        <v>52</v>
      </c>
      <c r="E160" s="1" t="s">
        <v>1575</v>
      </c>
      <c r="F160" s="1">
        <v>4</v>
      </c>
      <c r="G160" s="1" t="s">
        <v>363</v>
      </c>
      <c r="H160" s="1" t="s">
        <v>1641</v>
      </c>
      <c r="I160" s="1" t="s">
        <v>1642</v>
      </c>
      <c r="J160" s="1" t="s">
        <v>1643</v>
      </c>
      <c r="K160" s="1" t="s">
        <v>1644</v>
      </c>
      <c r="L160" s="1" t="s">
        <v>1645</v>
      </c>
      <c r="M160" s="1" t="s">
        <v>1646</v>
      </c>
      <c r="N160" s="1" t="s">
        <v>1647</v>
      </c>
      <c r="O160" s="1" t="s">
        <v>1648</v>
      </c>
    </row>
    <row r="161" spans="1:15" ht="15" x14ac:dyDescent="0.2">
      <c r="A161" s="1" t="s">
        <v>343</v>
      </c>
      <c r="B161" s="1" t="s">
        <v>328</v>
      </c>
      <c r="C161" s="76"/>
      <c r="D161" s="15" t="s">
        <v>52</v>
      </c>
      <c r="E161" s="1" t="s">
        <v>1575</v>
      </c>
      <c r="F161" s="1">
        <v>4</v>
      </c>
      <c r="G161" s="1" t="s">
        <v>363</v>
      </c>
      <c r="H161" s="1" t="s">
        <v>1649</v>
      </c>
      <c r="I161" s="1" t="s">
        <v>1650</v>
      </c>
      <c r="J161" s="1" t="s">
        <v>1651</v>
      </c>
      <c r="K161" s="1" t="s">
        <v>1652</v>
      </c>
      <c r="L161" s="1" t="s">
        <v>1653</v>
      </c>
      <c r="M161" s="1" t="s">
        <v>1654</v>
      </c>
      <c r="N161" s="1" t="s">
        <v>1655</v>
      </c>
      <c r="O161" s="1" t="s">
        <v>1648</v>
      </c>
    </row>
    <row r="162" spans="1:15" ht="15" x14ac:dyDescent="0.2">
      <c r="A162" s="4" t="s">
        <v>344</v>
      </c>
      <c r="B162" s="4" t="s">
        <v>328</v>
      </c>
      <c r="C162" s="76"/>
      <c r="D162" s="15" t="s">
        <v>52</v>
      </c>
      <c r="E162" s="1" t="s">
        <v>1575</v>
      </c>
      <c r="F162" s="4">
        <v>4</v>
      </c>
      <c r="G162" s="1" t="s">
        <v>363</v>
      </c>
      <c r="H162" s="1" t="s">
        <v>1656</v>
      </c>
      <c r="I162" s="1" t="s">
        <v>1657</v>
      </c>
      <c r="J162" s="1" t="s">
        <v>1658</v>
      </c>
      <c r="K162" s="1" t="s">
        <v>1659</v>
      </c>
      <c r="L162" s="1" t="s">
        <v>1660</v>
      </c>
      <c r="M162" s="1" t="s">
        <v>1661</v>
      </c>
      <c r="N162" s="1" t="s">
        <v>1662</v>
      </c>
      <c r="O162" s="1" t="s">
        <v>1663</v>
      </c>
    </row>
    <row r="163" spans="1:15" ht="15" x14ac:dyDescent="0.2">
      <c r="A163" s="1" t="s">
        <v>53</v>
      </c>
      <c r="B163" s="1" t="s">
        <v>49</v>
      </c>
      <c r="C163" s="76" t="s">
        <v>1664</v>
      </c>
      <c r="D163" s="15" t="s">
        <v>52</v>
      </c>
      <c r="E163" s="1" t="s">
        <v>1286</v>
      </c>
      <c r="F163" s="1">
        <v>4</v>
      </c>
      <c r="G163" s="1" t="s">
        <v>1665</v>
      </c>
      <c r="H163" s="1" t="s">
        <v>1666</v>
      </c>
      <c r="I163" s="1" t="s">
        <v>1667</v>
      </c>
      <c r="J163" s="1" t="s">
        <v>1668</v>
      </c>
      <c r="K163" s="1" t="s">
        <v>1669</v>
      </c>
      <c r="L163" s="1" t="s">
        <v>1670</v>
      </c>
      <c r="M163" s="1" t="s">
        <v>1671</v>
      </c>
      <c r="N163" s="20" t="s">
        <v>52</v>
      </c>
      <c r="O163" s="1" t="s">
        <v>52</v>
      </c>
    </row>
    <row r="164" spans="1:15" ht="15" x14ac:dyDescent="0.2">
      <c r="A164" s="1" t="s">
        <v>56</v>
      </c>
      <c r="B164" s="1" t="s">
        <v>49</v>
      </c>
      <c r="C164" s="76"/>
      <c r="D164" s="15" t="s">
        <v>52</v>
      </c>
      <c r="E164" s="1" t="s">
        <v>1286</v>
      </c>
      <c r="F164" s="1">
        <v>4</v>
      </c>
      <c r="G164" s="1" t="s">
        <v>1665</v>
      </c>
      <c r="H164" s="1" t="s">
        <v>1672</v>
      </c>
      <c r="I164" s="1" t="s">
        <v>1673</v>
      </c>
      <c r="J164" s="1" t="s">
        <v>1674</v>
      </c>
      <c r="K164" s="1" t="s">
        <v>1675</v>
      </c>
      <c r="L164" s="1" t="s">
        <v>1676</v>
      </c>
      <c r="M164" s="1" t="s">
        <v>1677</v>
      </c>
      <c r="N164" s="20" t="s">
        <v>52</v>
      </c>
      <c r="O164" s="1" t="s">
        <v>52</v>
      </c>
    </row>
    <row r="165" spans="1:15" ht="15" x14ac:dyDescent="0.2">
      <c r="A165" s="1" t="s">
        <v>58</v>
      </c>
      <c r="B165" s="1" t="s">
        <v>49</v>
      </c>
      <c r="C165" s="76"/>
      <c r="D165" s="15" t="s">
        <v>52</v>
      </c>
      <c r="E165" s="1" t="s">
        <v>1286</v>
      </c>
      <c r="F165" s="1">
        <v>4</v>
      </c>
      <c r="G165" s="1" t="s">
        <v>1665</v>
      </c>
      <c r="H165" s="1" t="s">
        <v>1678</v>
      </c>
      <c r="I165" s="1" t="s">
        <v>1679</v>
      </c>
      <c r="J165" s="1" t="s">
        <v>1680</v>
      </c>
      <c r="K165" s="1" t="s">
        <v>1681</v>
      </c>
      <c r="L165" s="1" t="s">
        <v>1682</v>
      </c>
      <c r="M165" s="1" t="s">
        <v>1683</v>
      </c>
      <c r="N165" s="20" t="s">
        <v>52</v>
      </c>
      <c r="O165" s="1" t="s">
        <v>52</v>
      </c>
    </row>
    <row r="166" spans="1:15" ht="15" x14ac:dyDescent="0.2">
      <c r="A166" s="1" t="s">
        <v>61</v>
      </c>
      <c r="B166" s="1" t="s">
        <v>49</v>
      </c>
      <c r="C166" s="76"/>
      <c r="D166" s="15" t="s">
        <v>52</v>
      </c>
      <c r="E166" s="1" t="s">
        <v>1286</v>
      </c>
      <c r="F166" s="1">
        <v>4</v>
      </c>
      <c r="G166" s="1" t="s">
        <v>1665</v>
      </c>
      <c r="H166" s="1" t="s">
        <v>1684</v>
      </c>
      <c r="I166" s="1" t="s">
        <v>1679</v>
      </c>
      <c r="J166" s="1" t="s">
        <v>1685</v>
      </c>
      <c r="K166" s="1" t="s">
        <v>1686</v>
      </c>
      <c r="L166" s="1" t="s">
        <v>1687</v>
      </c>
      <c r="M166" s="1" t="s">
        <v>1688</v>
      </c>
      <c r="N166" s="20" t="s">
        <v>52</v>
      </c>
      <c r="O166" s="1" t="s">
        <v>52</v>
      </c>
    </row>
    <row r="167" spans="1:15" ht="15" x14ac:dyDescent="0.2">
      <c r="A167" s="1" t="s">
        <v>63</v>
      </c>
      <c r="B167" s="1" t="s">
        <v>49</v>
      </c>
      <c r="C167" s="76"/>
      <c r="D167" s="15" t="s">
        <v>52</v>
      </c>
      <c r="E167" s="1" t="s">
        <v>1286</v>
      </c>
      <c r="F167" s="1">
        <v>4</v>
      </c>
      <c r="G167" s="1" t="s">
        <v>1665</v>
      </c>
      <c r="H167" s="1" t="s">
        <v>1678</v>
      </c>
      <c r="I167" s="1" t="s">
        <v>1689</v>
      </c>
      <c r="J167" s="1" t="s">
        <v>1690</v>
      </c>
      <c r="K167" s="1" t="s">
        <v>1691</v>
      </c>
      <c r="L167" s="1" t="s">
        <v>1692</v>
      </c>
      <c r="M167" s="1" t="s">
        <v>1693</v>
      </c>
      <c r="N167" s="20" t="s">
        <v>52</v>
      </c>
      <c r="O167" s="1" t="s">
        <v>52</v>
      </c>
    </row>
    <row r="168" spans="1:15" ht="15" x14ac:dyDescent="0.2">
      <c r="A168" s="1" t="s">
        <v>66</v>
      </c>
      <c r="B168" s="1" t="s">
        <v>49</v>
      </c>
      <c r="C168" s="76"/>
      <c r="D168" s="15" t="s">
        <v>52</v>
      </c>
      <c r="E168" s="1" t="s">
        <v>1286</v>
      </c>
      <c r="F168" s="1">
        <v>4</v>
      </c>
      <c r="G168" s="1" t="s">
        <v>1665</v>
      </c>
      <c r="H168" s="1" t="s">
        <v>1694</v>
      </c>
      <c r="I168" s="1" t="s">
        <v>1695</v>
      </c>
      <c r="J168" s="1" t="s">
        <v>1696</v>
      </c>
      <c r="K168" s="1" t="s">
        <v>1697</v>
      </c>
      <c r="L168" s="1" t="s">
        <v>1698</v>
      </c>
      <c r="M168" s="1" t="s">
        <v>1699</v>
      </c>
      <c r="N168" s="20" t="s">
        <v>52</v>
      </c>
      <c r="O168" s="1" t="s">
        <v>52</v>
      </c>
    </row>
    <row r="169" spans="1:15" ht="15" x14ac:dyDescent="0.2">
      <c r="A169" s="1" t="s">
        <v>69</v>
      </c>
      <c r="B169" s="1" t="s">
        <v>49</v>
      </c>
      <c r="C169" s="76"/>
      <c r="D169" s="15" t="s">
        <v>52</v>
      </c>
      <c r="E169" s="1" t="s">
        <v>1286</v>
      </c>
      <c r="F169" s="1">
        <v>4</v>
      </c>
      <c r="G169" s="1" t="s">
        <v>1665</v>
      </c>
      <c r="H169" s="1" t="s">
        <v>1700</v>
      </c>
      <c r="I169" s="1" t="s">
        <v>1701</v>
      </c>
      <c r="J169" s="1" t="s">
        <v>1702</v>
      </c>
      <c r="K169" s="1" t="s">
        <v>1703</v>
      </c>
      <c r="L169" s="1" t="s">
        <v>1698</v>
      </c>
      <c r="M169" s="1" t="s">
        <v>1704</v>
      </c>
      <c r="N169" s="20" t="s">
        <v>52</v>
      </c>
      <c r="O169" s="1" t="s">
        <v>52</v>
      </c>
    </row>
    <row r="170" spans="1:15" ht="15" x14ac:dyDescent="0.2">
      <c r="A170" s="1" t="s">
        <v>71</v>
      </c>
      <c r="B170" s="1" t="s">
        <v>49</v>
      </c>
      <c r="C170" s="76"/>
      <c r="D170" s="15" t="s">
        <v>52</v>
      </c>
      <c r="E170" s="1" t="s">
        <v>1286</v>
      </c>
      <c r="F170" s="1">
        <v>4</v>
      </c>
      <c r="G170" s="1" t="s">
        <v>1665</v>
      </c>
      <c r="H170" s="1" t="s">
        <v>1705</v>
      </c>
      <c r="I170" s="1" t="s">
        <v>1706</v>
      </c>
      <c r="J170" s="1" t="s">
        <v>1707</v>
      </c>
      <c r="K170" s="1" t="s">
        <v>1708</v>
      </c>
      <c r="L170" s="1" t="s">
        <v>1698</v>
      </c>
      <c r="M170" s="1" t="s">
        <v>1709</v>
      </c>
      <c r="N170" s="20" t="s">
        <v>52</v>
      </c>
      <c r="O170" s="1" t="s">
        <v>52</v>
      </c>
    </row>
    <row r="171" spans="1:15" ht="15" x14ac:dyDescent="0.2">
      <c r="A171" s="1" t="s">
        <v>73</v>
      </c>
      <c r="B171" s="1" t="s">
        <v>49</v>
      </c>
      <c r="C171" s="76"/>
      <c r="D171" s="15" t="s">
        <v>52</v>
      </c>
      <c r="E171" s="1" t="s">
        <v>1286</v>
      </c>
      <c r="F171" s="1">
        <v>4</v>
      </c>
      <c r="G171" s="1" t="s">
        <v>1665</v>
      </c>
      <c r="H171" s="1" t="s">
        <v>1710</v>
      </c>
      <c r="I171" s="1" t="s">
        <v>1711</v>
      </c>
      <c r="J171" s="1" t="s">
        <v>1712</v>
      </c>
      <c r="K171" s="1" t="s">
        <v>1713</v>
      </c>
      <c r="L171" s="1" t="s">
        <v>1698</v>
      </c>
      <c r="M171" s="1" t="s">
        <v>1714</v>
      </c>
      <c r="N171" s="20" t="s">
        <v>52</v>
      </c>
      <c r="O171" s="1" t="s">
        <v>52</v>
      </c>
    </row>
    <row r="172" spans="1:15" ht="15" x14ac:dyDescent="0.2">
      <c r="A172" s="1" t="s">
        <v>74</v>
      </c>
      <c r="B172" s="1" t="s">
        <v>49</v>
      </c>
      <c r="C172" s="76"/>
      <c r="D172" s="15" t="s">
        <v>52</v>
      </c>
      <c r="E172" s="1" t="s">
        <v>1286</v>
      </c>
      <c r="F172" s="1">
        <v>4</v>
      </c>
      <c r="G172" s="1" t="s">
        <v>1665</v>
      </c>
      <c r="H172" s="1" t="s">
        <v>1715</v>
      </c>
      <c r="I172" s="1" t="s">
        <v>1716</v>
      </c>
      <c r="J172" s="1" t="s">
        <v>1717</v>
      </c>
      <c r="K172" s="1" t="s">
        <v>1718</v>
      </c>
      <c r="L172" s="1" t="s">
        <v>1719</v>
      </c>
      <c r="M172" s="1" t="s">
        <v>1720</v>
      </c>
      <c r="N172" s="20" t="s">
        <v>52</v>
      </c>
      <c r="O172" s="1" t="s">
        <v>52</v>
      </c>
    </row>
    <row r="173" spans="1:15" ht="15" x14ac:dyDescent="0.2">
      <c r="A173" s="1" t="s">
        <v>78</v>
      </c>
      <c r="B173" s="1" t="s">
        <v>75</v>
      </c>
      <c r="C173" s="76" t="s">
        <v>1721</v>
      </c>
      <c r="D173" s="15" t="s">
        <v>79</v>
      </c>
      <c r="E173" s="1" t="s">
        <v>381</v>
      </c>
      <c r="F173" s="1">
        <v>4</v>
      </c>
      <c r="G173" s="1" t="s">
        <v>1665</v>
      </c>
      <c r="H173" s="1" t="s">
        <v>1722</v>
      </c>
      <c r="I173" s="1" t="s">
        <v>1723</v>
      </c>
      <c r="J173" s="1" t="s">
        <v>1724</v>
      </c>
      <c r="K173" s="1" t="s">
        <v>1725</v>
      </c>
      <c r="L173" s="1" t="s">
        <v>1726</v>
      </c>
      <c r="M173" s="1" t="s">
        <v>1727</v>
      </c>
      <c r="N173" s="20" t="s">
        <v>52</v>
      </c>
      <c r="O173" s="1" t="s">
        <v>52</v>
      </c>
    </row>
    <row r="174" spans="1:15" ht="15" x14ac:dyDescent="0.2">
      <c r="A174" s="1" t="s">
        <v>81</v>
      </c>
      <c r="B174" s="1" t="s">
        <v>75</v>
      </c>
      <c r="C174" s="76"/>
      <c r="D174" s="15" t="s">
        <v>79</v>
      </c>
      <c r="E174" s="1" t="s">
        <v>381</v>
      </c>
      <c r="F174" s="1">
        <v>4</v>
      </c>
      <c r="G174" s="1" t="s">
        <v>1665</v>
      </c>
      <c r="H174" s="1" t="s">
        <v>1728</v>
      </c>
      <c r="I174" s="1" t="s">
        <v>1729</v>
      </c>
      <c r="J174" s="1" t="s">
        <v>1730</v>
      </c>
      <c r="K174" s="1" t="s">
        <v>1731</v>
      </c>
      <c r="L174" s="1" t="s">
        <v>1732</v>
      </c>
      <c r="M174" s="1" t="s">
        <v>1733</v>
      </c>
      <c r="N174" s="20" t="s">
        <v>52</v>
      </c>
      <c r="O174" s="1" t="s">
        <v>52</v>
      </c>
    </row>
    <row r="175" spans="1:15" ht="15" x14ac:dyDescent="0.2">
      <c r="A175" s="1" t="s">
        <v>82</v>
      </c>
      <c r="B175" s="1" t="s">
        <v>75</v>
      </c>
      <c r="C175" s="76"/>
      <c r="D175" s="15" t="s">
        <v>79</v>
      </c>
      <c r="E175" s="1" t="s">
        <v>381</v>
      </c>
      <c r="F175" s="1">
        <v>4</v>
      </c>
      <c r="G175" s="1" t="s">
        <v>1665</v>
      </c>
      <c r="H175" s="1" t="s">
        <v>1734</v>
      </c>
      <c r="I175" s="1" t="s">
        <v>1735</v>
      </c>
      <c r="J175" s="1" t="s">
        <v>1736</v>
      </c>
      <c r="K175" s="1" t="s">
        <v>1737</v>
      </c>
      <c r="L175" s="1" t="s">
        <v>1738</v>
      </c>
      <c r="M175" s="1" t="s">
        <v>1739</v>
      </c>
      <c r="N175" s="20" t="s">
        <v>52</v>
      </c>
      <c r="O175" s="1" t="s">
        <v>52</v>
      </c>
    </row>
    <row r="176" spans="1:15" ht="15" x14ac:dyDescent="0.2">
      <c r="A176" s="1" t="s">
        <v>85</v>
      </c>
      <c r="B176" s="1" t="s">
        <v>75</v>
      </c>
      <c r="C176" s="76"/>
      <c r="D176" s="15" t="s">
        <v>79</v>
      </c>
      <c r="E176" s="1" t="s">
        <v>381</v>
      </c>
      <c r="F176" s="1">
        <v>4</v>
      </c>
      <c r="G176" s="1" t="s">
        <v>1665</v>
      </c>
      <c r="H176" s="1" t="s">
        <v>1740</v>
      </c>
      <c r="I176" s="1" t="s">
        <v>1741</v>
      </c>
      <c r="J176" s="1" t="s">
        <v>1742</v>
      </c>
      <c r="K176" s="1" t="s">
        <v>1743</v>
      </c>
      <c r="L176" s="1" t="s">
        <v>1744</v>
      </c>
      <c r="M176" s="1" t="s">
        <v>1745</v>
      </c>
      <c r="N176" s="20" t="s">
        <v>52</v>
      </c>
      <c r="O176" s="1" t="s">
        <v>52</v>
      </c>
    </row>
    <row r="177" spans="1:15" ht="15" x14ac:dyDescent="0.2">
      <c r="A177" s="1" t="s">
        <v>89</v>
      </c>
      <c r="B177" s="1" t="s">
        <v>22</v>
      </c>
      <c r="C177" s="76" t="s">
        <v>361</v>
      </c>
      <c r="D177" s="41" t="s">
        <v>23</v>
      </c>
      <c r="E177" s="1" t="s">
        <v>362</v>
      </c>
      <c r="F177" s="1">
        <v>4</v>
      </c>
      <c r="G177" s="1" t="s">
        <v>1665</v>
      </c>
      <c r="H177" s="1" t="s">
        <v>1746</v>
      </c>
      <c r="I177" s="1" t="s">
        <v>1747</v>
      </c>
      <c r="J177" s="1" t="s">
        <v>1748</v>
      </c>
      <c r="K177" s="1" t="s">
        <v>1749</v>
      </c>
      <c r="L177" s="1" t="s">
        <v>1750</v>
      </c>
      <c r="M177" s="1" t="s">
        <v>1751</v>
      </c>
      <c r="N177" s="20" t="s">
        <v>52</v>
      </c>
      <c r="O177" s="1" t="s">
        <v>52</v>
      </c>
    </row>
    <row r="178" spans="1:15" ht="15" x14ac:dyDescent="0.2">
      <c r="A178" s="1" t="s">
        <v>92</v>
      </c>
      <c r="B178" s="1" t="s">
        <v>22</v>
      </c>
      <c r="C178" s="76"/>
      <c r="D178" s="15" t="s">
        <v>23</v>
      </c>
      <c r="E178" s="1" t="s">
        <v>362</v>
      </c>
      <c r="F178" s="1">
        <v>4</v>
      </c>
      <c r="G178" s="1" t="s">
        <v>1665</v>
      </c>
      <c r="H178" s="1" t="s">
        <v>1752</v>
      </c>
      <c r="I178" s="1" t="s">
        <v>1753</v>
      </c>
      <c r="J178" s="1" t="s">
        <v>1754</v>
      </c>
      <c r="K178" s="1" t="s">
        <v>1755</v>
      </c>
      <c r="L178" s="1" t="s">
        <v>1756</v>
      </c>
      <c r="M178" s="1" t="s">
        <v>1757</v>
      </c>
      <c r="N178" s="20" t="s">
        <v>52</v>
      </c>
      <c r="O178" s="1" t="s">
        <v>52</v>
      </c>
    </row>
    <row r="179" spans="1:15" ht="15" x14ac:dyDescent="0.2">
      <c r="A179" s="1" t="s">
        <v>95</v>
      </c>
      <c r="B179" s="1" t="s">
        <v>22</v>
      </c>
      <c r="C179" s="76"/>
      <c r="D179" s="15" t="s">
        <v>23</v>
      </c>
      <c r="E179" s="1" t="s">
        <v>362</v>
      </c>
      <c r="F179" s="1">
        <v>4</v>
      </c>
      <c r="G179" s="1" t="s">
        <v>1665</v>
      </c>
      <c r="H179" s="1" t="s">
        <v>1758</v>
      </c>
      <c r="I179" s="1" t="s">
        <v>1759</v>
      </c>
      <c r="J179" s="1" t="s">
        <v>1760</v>
      </c>
      <c r="K179" s="1" t="s">
        <v>1761</v>
      </c>
      <c r="L179" s="1" t="s">
        <v>1762</v>
      </c>
      <c r="M179" s="1" t="s">
        <v>1763</v>
      </c>
      <c r="N179" s="20" t="s">
        <v>52</v>
      </c>
      <c r="O179" s="1" t="s">
        <v>52</v>
      </c>
    </row>
    <row r="180" spans="1:15" ht="15" x14ac:dyDescent="0.2">
      <c r="A180" s="1" t="s">
        <v>145</v>
      </c>
      <c r="B180" s="1" t="s">
        <v>142</v>
      </c>
      <c r="C180" s="76" t="s">
        <v>601</v>
      </c>
      <c r="D180" s="15" t="s">
        <v>144</v>
      </c>
      <c r="E180" s="1" t="s">
        <v>602</v>
      </c>
      <c r="F180" s="1">
        <v>4</v>
      </c>
      <c r="G180" s="1" t="s">
        <v>1665</v>
      </c>
      <c r="H180" s="1" t="s">
        <v>1764</v>
      </c>
      <c r="I180" s="1" t="s">
        <v>1765</v>
      </c>
      <c r="J180" s="1" t="s">
        <v>1766</v>
      </c>
      <c r="K180" s="1" t="s">
        <v>1767</v>
      </c>
      <c r="L180" s="1" t="s">
        <v>1768</v>
      </c>
      <c r="M180" s="1" t="s">
        <v>1769</v>
      </c>
      <c r="N180" s="20" t="s">
        <v>52</v>
      </c>
      <c r="O180" s="1" t="s">
        <v>52</v>
      </c>
    </row>
    <row r="181" spans="1:15" ht="15" x14ac:dyDescent="0.2">
      <c r="A181" s="1" t="s">
        <v>146</v>
      </c>
      <c r="B181" s="1" t="s">
        <v>142</v>
      </c>
      <c r="C181" s="76"/>
      <c r="D181" s="15" t="s">
        <v>144</v>
      </c>
      <c r="E181" s="1" t="s">
        <v>602</v>
      </c>
      <c r="F181" s="1">
        <v>4</v>
      </c>
      <c r="G181" s="1" t="s">
        <v>1665</v>
      </c>
      <c r="H181" s="1" t="s">
        <v>1770</v>
      </c>
      <c r="I181" s="1" t="s">
        <v>1771</v>
      </c>
      <c r="J181" s="1" t="s">
        <v>1772</v>
      </c>
      <c r="K181" s="1" t="s">
        <v>1773</v>
      </c>
      <c r="L181" s="1" t="s">
        <v>1774</v>
      </c>
      <c r="M181" s="1" t="s">
        <v>1775</v>
      </c>
      <c r="N181" s="20" t="s">
        <v>52</v>
      </c>
      <c r="O181" s="1" t="s">
        <v>52</v>
      </c>
    </row>
    <row r="182" spans="1:15" ht="15" x14ac:dyDescent="0.2">
      <c r="A182" s="1" t="s">
        <v>147</v>
      </c>
      <c r="B182" s="1" t="s">
        <v>142</v>
      </c>
      <c r="C182" s="76"/>
      <c r="D182" s="15" t="s">
        <v>144</v>
      </c>
      <c r="E182" s="1" t="s">
        <v>602</v>
      </c>
      <c r="F182" s="1">
        <v>4</v>
      </c>
      <c r="G182" s="1" t="s">
        <v>1665</v>
      </c>
      <c r="H182" s="1" t="s">
        <v>1776</v>
      </c>
      <c r="I182" s="1" t="s">
        <v>1777</v>
      </c>
      <c r="J182" s="1" t="s">
        <v>1778</v>
      </c>
      <c r="K182" s="1" t="s">
        <v>1779</v>
      </c>
      <c r="L182" s="1" t="s">
        <v>1780</v>
      </c>
      <c r="M182" s="1" t="s">
        <v>1781</v>
      </c>
      <c r="N182" s="20" t="s">
        <v>52</v>
      </c>
      <c r="O182" s="1" t="s">
        <v>52</v>
      </c>
    </row>
    <row r="183" spans="1:15" ht="15" x14ac:dyDescent="0.2">
      <c r="A183" s="1" t="s">
        <v>151</v>
      </c>
      <c r="B183" s="1" t="s">
        <v>38</v>
      </c>
      <c r="C183" s="76" t="s">
        <v>1782</v>
      </c>
      <c r="D183" s="15" t="s">
        <v>39</v>
      </c>
      <c r="E183" s="1" t="s">
        <v>52</v>
      </c>
      <c r="F183" s="1">
        <v>4</v>
      </c>
      <c r="G183" s="1" t="s">
        <v>1665</v>
      </c>
      <c r="H183" s="1" t="s">
        <v>1783</v>
      </c>
      <c r="I183" s="1" t="s">
        <v>1784</v>
      </c>
      <c r="J183" s="1" t="s">
        <v>1785</v>
      </c>
      <c r="K183" s="1" t="s">
        <v>1786</v>
      </c>
      <c r="L183" s="1" t="s">
        <v>1787</v>
      </c>
      <c r="M183" s="1" t="s">
        <v>1788</v>
      </c>
      <c r="N183" s="20" t="s">
        <v>52</v>
      </c>
      <c r="O183" s="1" t="s">
        <v>52</v>
      </c>
    </row>
    <row r="184" spans="1:15" ht="15" x14ac:dyDescent="0.2">
      <c r="A184" s="1" t="s">
        <v>154</v>
      </c>
      <c r="B184" s="1" t="s">
        <v>38</v>
      </c>
      <c r="C184" s="76"/>
      <c r="D184" s="15" t="s">
        <v>39</v>
      </c>
      <c r="E184" s="1" t="s">
        <v>52</v>
      </c>
      <c r="F184" s="1">
        <v>4</v>
      </c>
      <c r="G184" s="1" t="s">
        <v>1665</v>
      </c>
      <c r="H184" s="1" t="s">
        <v>1783</v>
      </c>
      <c r="I184" s="1" t="s">
        <v>1789</v>
      </c>
      <c r="J184" s="1" t="s">
        <v>1785</v>
      </c>
      <c r="K184" s="1" t="s">
        <v>1790</v>
      </c>
      <c r="L184" s="1" t="s">
        <v>1791</v>
      </c>
      <c r="M184" s="1" t="s">
        <v>1792</v>
      </c>
      <c r="N184" s="20" t="s">
        <v>52</v>
      </c>
      <c r="O184" s="1" t="s">
        <v>52</v>
      </c>
    </row>
    <row r="185" spans="1:15" ht="15" x14ac:dyDescent="0.2">
      <c r="A185" s="1" t="s">
        <v>165</v>
      </c>
      <c r="B185" s="1" t="s">
        <v>164</v>
      </c>
      <c r="C185" s="76" t="s">
        <v>1793</v>
      </c>
      <c r="D185" s="15" t="s">
        <v>52</v>
      </c>
      <c r="E185" s="1" t="s">
        <v>52</v>
      </c>
      <c r="F185" s="1">
        <v>4</v>
      </c>
      <c r="G185" s="1" t="s">
        <v>1665</v>
      </c>
      <c r="H185" s="1" t="s">
        <v>1794</v>
      </c>
      <c r="I185" s="1" t="s">
        <v>1795</v>
      </c>
      <c r="J185" s="1" t="s">
        <v>1796</v>
      </c>
      <c r="K185" s="1" t="s">
        <v>1797</v>
      </c>
      <c r="L185" s="1" t="s">
        <v>1798</v>
      </c>
      <c r="M185" s="1" t="s">
        <v>1799</v>
      </c>
      <c r="N185" s="20" t="s">
        <v>52</v>
      </c>
      <c r="O185" s="1" t="s">
        <v>52</v>
      </c>
    </row>
    <row r="186" spans="1:15" ht="15" x14ac:dyDescent="0.2">
      <c r="A186" s="1" t="s">
        <v>167</v>
      </c>
      <c r="B186" s="1" t="s">
        <v>164</v>
      </c>
      <c r="C186" s="76"/>
      <c r="D186" s="15" t="s">
        <v>52</v>
      </c>
      <c r="E186" s="1" t="s">
        <v>52</v>
      </c>
      <c r="F186" s="1">
        <v>4</v>
      </c>
      <c r="G186" s="1" t="s">
        <v>1665</v>
      </c>
      <c r="H186" s="1" t="s">
        <v>1800</v>
      </c>
      <c r="I186" s="1" t="s">
        <v>1801</v>
      </c>
      <c r="J186" s="1" t="s">
        <v>1802</v>
      </c>
      <c r="K186" s="1" t="s">
        <v>1803</v>
      </c>
      <c r="L186" s="1" t="s">
        <v>1804</v>
      </c>
      <c r="M186" s="1" t="s">
        <v>1805</v>
      </c>
      <c r="N186" s="20" t="s">
        <v>52</v>
      </c>
      <c r="O186" s="1" t="s">
        <v>52</v>
      </c>
    </row>
    <row r="187" spans="1:15" ht="15" x14ac:dyDescent="0.2">
      <c r="A187" s="1" t="s">
        <v>168</v>
      </c>
      <c r="B187" s="1" t="s">
        <v>164</v>
      </c>
      <c r="C187" s="76"/>
      <c r="D187" s="15" t="s">
        <v>52</v>
      </c>
      <c r="E187" s="1" t="s">
        <v>52</v>
      </c>
      <c r="F187" s="1">
        <v>4</v>
      </c>
      <c r="G187" s="1" t="s">
        <v>1665</v>
      </c>
      <c r="H187" s="1" t="s">
        <v>1806</v>
      </c>
      <c r="I187" s="1" t="s">
        <v>1807</v>
      </c>
      <c r="J187" s="1" t="s">
        <v>1808</v>
      </c>
      <c r="K187" s="1" t="s">
        <v>1809</v>
      </c>
      <c r="L187" s="1" t="s">
        <v>1810</v>
      </c>
      <c r="M187" s="1" t="s">
        <v>1811</v>
      </c>
      <c r="N187" s="20" t="s">
        <v>52</v>
      </c>
      <c r="O187" s="1" t="s">
        <v>52</v>
      </c>
    </row>
    <row r="188" spans="1:15" ht="15" x14ac:dyDescent="0.2">
      <c r="A188" s="1" t="s">
        <v>169</v>
      </c>
      <c r="B188" s="1" t="s">
        <v>164</v>
      </c>
      <c r="C188" s="76"/>
      <c r="D188" s="15" t="s">
        <v>52</v>
      </c>
      <c r="E188" s="1" t="s">
        <v>52</v>
      </c>
      <c r="F188" s="1">
        <v>4</v>
      </c>
      <c r="G188" s="1" t="s">
        <v>1665</v>
      </c>
      <c r="H188" s="1" t="s">
        <v>1812</v>
      </c>
      <c r="I188" s="1" t="s">
        <v>1813</v>
      </c>
      <c r="J188" s="1" t="s">
        <v>1814</v>
      </c>
      <c r="K188" s="1" t="s">
        <v>1815</v>
      </c>
      <c r="L188" s="1" t="s">
        <v>1816</v>
      </c>
      <c r="M188" s="1" t="s">
        <v>1817</v>
      </c>
      <c r="N188" s="20" t="s">
        <v>52</v>
      </c>
      <c r="O188" s="1" t="s">
        <v>52</v>
      </c>
    </row>
    <row r="189" spans="1:15" ht="15" x14ac:dyDescent="0.2">
      <c r="A189" s="1" t="s">
        <v>170</v>
      </c>
      <c r="B189" s="1" t="s">
        <v>164</v>
      </c>
      <c r="C189" s="76"/>
      <c r="D189" s="15" t="s">
        <v>52</v>
      </c>
      <c r="E189" s="1" t="s">
        <v>52</v>
      </c>
      <c r="F189" s="1">
        <v>4</v>
      </c>
      <c r="G189" s="1" t="s">
        <v>1665</v>
      </c>
      <c r="H189" s="1" t="s">
        <v>1812</v>
      </c>
      <c r="I189" s="1" t="s">
        <v>1818</v>
      </c>
      <c r="J189" s="1" t="s">
        <v>1819</v>
      </c>
      <c r="K189" s="1" t="s">
        <v>1820</v>
      </c>
      <c r="L189" s="1" t="s">
        <v>1821</v>
      </c>
      <c r="M189" s="1" t="s">
        <v>1822</v>
      </c>
      <c r="N189" s="20" t="s">
        <v>52</v>
      </c>
      <c r="O189" s="1" t="s">
        <v>52</v>
      </c>
    </row>
    <row r="190" spans="1:15" ht="15" x14ac:dyDescent="0.2">
      <c r="A190" s="1" t="s">
        <v>241</v>
      </c>
      <c r="B190" s="1" t="s">
        <v>240</v>
      </c>
      <c r="C190" s="39" t="s">
        <v>1823</v>
      </c>
      <c r="D190" s="15" t="s">
        <v>242</v>
      </c>
      <c r="E190" s="1" t="s">
        <v>52</v>
      </c>
      <c r="F190" s="1">
        <v>4</v>
      </c>
      <c r="G190" s="1" t="s">
        <v>1665</v>
      </c>
      <c r="H190" s="1" t="s">
        <v>1824</v>
      </c>
      <c r="I190" s="1" t="s">
        <v>1825</v>
      </c>
      <c r="J190" s="1" t="s">
        <v>1826</v>
      </c>
      <c r="K190" s="1" t="s">
        <v>1827</v>
      </c>
      <c r="L190" s="1" t="s">
        <v>1828</v>
      </c>
      <c r="M190" s="1" t="s">
        <v>1829</v>
      </c>
      <c r="N190" s="20" t="s">
        <v>52</v>
      </c>
      <c r="O190" s="1" t="s">
        <v>52</v>
      </c>
    </row>
    <row r="191" spans="1:15" ht="15" x14ac:dyDescent="0.2">
      <c r="A191" s="1" t="s">
        <v>259</v>
      </c>
      <c r="B191" s="1" t="s">
        <v>257</v>
      </c>
      <c r="C191" s="76" t="s">
        <v>1260</v>
      </c>
      <c r="D191" s="15" t="s">
        <v>52</v>
      </c>
      <c r="E191" s="1" t="s">
        <v>52</v>
      </c>
      <c r="F191" s="1">
        <v>2</v>
      </c>
      <c r="G191" s="1" t="s">
        <v>1665</v>
      </c>
      <c r="H191" s="1" t="s">
        <v>1830</v>
      </c>
      <c r="I191" s="1" t="s">
        <v>1831</v>
      </c>
      <c r="J191" s="1" t="s">
        <v>1832</v>
      </c>
      <c r="K191" s="1" t="s">
        <v>1833</v>
      </c>
      <c r="L191" s="1" t="s">
        <v>1834</v>
      </c>
      <c r="M191" s="1" t="s">
        <v>1835</v>
      </c>
      <c r="N191" s="20" t="s">
        <v>52</v>
      </c>
      <c r="O191" s="1" t="s">
        <v>52</v>
      </c>
    </row>
    <row r="192" spans="1:15" ht="15" x14ac:dyDescent="0.2">
      <c r="A192" s="1" t="s">
        <v>264</v>
      </c>
      <c r="B192" s="1" t="s">
        <v>257</v>
      </c>
      <c r="C192" s="76"/>
      <c r="D192" s="15" t="s">
        <v>52</v>
      </c>
      <c r="E192" s="1" t="s">
        <v>52</v>
      </c>
      <c r="F192" s="1">
        <v>2</v>
      </c>
      <c r="G192" s="1" t="s">
        <v>1665</v>
      </c>
      <c r="H192" s="1" t="s">
        <v>1836</v>
      </c>
      <c r="I192" s="1" t="s">
        <v>1837</v>
      </c>
      <c r="J192" s="1" t="s">
        <v>1838</v>
      </c>
      <c r="K192" s="1" t="s">
        <v>1839</v>
      </c>
      <c r="L192" s="1" t="s">
        <v>1840</v>
      </c>
      <c r="M192" s="1" t="s">
        <v>1841</v>
      </c>
      <c r="N192" s="20" t="s">
        <v>52</v>
      </c>
      <c r="O192" s="1" t="s">
        <v>52</v>
      </c>
    </row>
    <row r="193" spans="1:15" ht="15" x14ac:dyDescent="0.2">
      <c r="A193" s="1" t="s">
        <v>266</v>
      </c>
      <c r="B193" s="1" t="s">
        <v>257</v>
      </c>
      <c r="C193" s="76"/>
      <c r="D193" s="15" t="s">
        <v>52</v>
      </c>
      <c r="E193" s="1" t="s">
        <v>52</v>
      </c>
      <c r="F193" s="1">
        <v>2</v>
      </c>
      <c r="G193" s="1" t="s">
        <v>1665</v>
      </c>
      <c r="H193" s="1" t="s">
        <v>1842</v>
      </c>
      <c r="I193" s="1" t="s">
        <v>1843</v>
      </c>
      <c r="J193" s="1" t="s">
        <v>1844</v>
      </c>
      <c r="K193" s="1" t="s">
        <v>1845</v>
      </c>
      <c r="L193" s="1" t="s">
        <v>1846</v>
      </c>
      <c r="M193" s="1" t="s">
        <v>1847</v>
      </c>
      <c r="N193" s="20" t="s">
        <v>52</v>
      </c>
      <c r="O193" s="1" t="s">
        <v>52</v>
      </c>
    </row>
    <row r="194" spans="1:15" ht="15" x14ac:dyDescent="0.2">
      <c r="A194" s="1" t="s">
        <v>268</v>
      </c>
      <c r="B194" s="1" t="s">
        <v>257</v>
      </c>
      <c r="C194" s="76"/>
      <c r="D194" s="15" t="s">
        <v>52</v>
      </c>
      <c r="E194" s="1" t="s">
        <v>52</v>
      </c>
      <c r="F194" s="1">
        <v>2</v>
      </c>
      <c r="G194" s="1" t="s">
        <v>1665</v>
      </c>
      <c r="H194" s="1" t="s">
        <v>1848</v>
      </c>
      <c r="I194" s="1" t="s">
        <v>1849</v>
      </c>
      <c r="J194" s="1" t="s">
        <v>1850</v>
      </c>
      <c r="K194" s="1" t="s">
        <v>1851</v>
      </c>
      <c r="L194" s="1" t="s">
        <v>1852</v>
      </c>
      <c r="M194" s="1" t="s">
        <v>1853</v>
      </c>
      <c r="N194" s="20" t="s">
        <v>52</v>
      </c>
      <c r="O194" s="1" t="s">
        <v>52</v>
      </c>
    </row>
    <row r="195" spans="1:15" ht="15" x14ac:dyDescent="0.2">
      <c r="A195" s="1" t="s">
        <v>270</v>
      </c>
      <c r="B195" s="1" t="s">
        <v>257</v>
      </c>
      <c r="C195" s="76"/>
      <c r="D195" s="15" t="s">
        <v>52</v>
      </c>
      <c r="E195" s="1" t="s">
        <v>52</v>
      </c>
      <c r="F195" s="1">
        <v>2</v>
      </c>
      <c r="G195" s="1" t="s">
        <v>1665</v>
      </c>
      <c r="H195" s="1" t="s">
        <v>1854</v>
      </c>
      <c r="I195" s="1" t="s">
        <v>1855</v>
      </c>
      <c r="J195" s="1" t="s">
        <v>1856</v>
      </c>
      <c r="K195" s="1" t="s">
        <v>1857</v>
      </c>
      <c r="L195" s="1" t="s">
        <v>1858</v>
      </c>
      <c r="M195" s="1" t="s">
        <v>1859</v>
      </c>
      <c r="N195" s="20" t="s">
        <v>52</v>
      </c>
      <c r="O195" s="1" t="s">
        <v>52</v>
      </c>
    </row>
    <row r="196" spans="1:15" ht="15" x14ac:dyDescent="0.2">
      <c r="A196" s="1" t="s">
        <v>264</v>
      </c>
      <c r="B196" s="1" t="s">
        <v>257</v>
      </c>
      <c r="C196" s="76"/>
      <c r="D196" s="15" t="s">
        <v>52</v>
      </c>
      <c r="E196" s="1" t="s">
        <v>52</v>
      </c>
      <c r="F196" s="1">
        <v>4</v>
      </c>
      <c r="G196" s="1" t="s">
        <v>1665</v>
      </c>
      <c r="H196" s="1" t="s">
        <v>1860</v>
      </c>
      <c r="I196" s="1" t="s">
        <v>1861</v>
      </c>
      <c r="J196" s="1" t="s">
        <v>1862</v>
      </c>
      <c r="K196" s="1" t="s">
        <v>1863</v>
      </c>
      <c r="L196" s="1" t="s">
        <v>1864</v>
      </c>
      <c r="M196" s="1" t="s">
        <v>1865</v>
      </c>
      <c r="N196" s="20" t="s">
        <v>52</v>
      </c>
      <c r="O196" s="1" t="s">
        <v>52</v>
      </c>
    </row>
    <row r="197" spans="1:15" ht="15" x14ac:dyDescent="0.2">
      <c r="A197" s="1" t="s">
        <v>266</v>
      </c>
      <c r="B197" s="1" t="s">
        <v>257</v>
      </c>
      <c r="C197" s="76"/>
      <c r="D197" s="15" t="s">
        <v>52</v>
      </c>
      <c r="E197" s="1" t="s">
        <v>52</v>
      </c>
      <c r="F197" s="1">
        <v>4</v>
      </c>
      <c r="G197" s="1" t="s">
        <v>1665</v>
      </c>
      <c r="H197" s="1" t="s">
        <v>1866</v>
      </c>
      <c r="I197" s="1" t="s">
        <v>1867</v>
      </c>
      <c r="J197" s="1" t="s">
        <v>1868</v>
      </c>
      <c r="K197" s="1" t="s">
        <v>1869</v>
      </c>
      <c r="L197" s="1" t="s">
        <v>1870</v>
      </c>
      <c r="M197" s="1" t="s">
        <v>1871</v>
      </c>
      <c r="N197" s="20" t="s">
        <v>52</v>
      </c>
      <c r="O197" s="1" t="s">
        <v>52</v>
      </c>
    </row>
    <row r="198" spans="1:15" ht="15" x14ac:dyDescent="0.2">
      <c r="A198" s="1" t="s">
        <v>268</v>
      </c>
      <c r="B198" s="1" t="s">
        <v>257</v>
      </c>
      <c r="C198" s="76"/>
      <c r="D198" s="15" t="s">
        <v>52</v>
      </c>
      <c r="E198" s="1" t="s">
        <v>52</v>
      </c>
      <c r="F198" s="1">
        <v>4</v>
      </c>
      <c r="G198" s="1" t="s">
        <v>1665</v>
      </c>
      <c r="H198" s="1" t="s">
        <v>1872</v>
      </c>
      <c r="I198" s="1" t="s">
        <v>1873</v>
      </c>
      <c r="J198" s="1" t="s">
        <v>1874</v>
      </c>
      <c r="K198" s="1" t="s">
        <v>1875</v>
      </c>
      <c r="L198" s="1" t="s">
        <v>1876</v>
      </c>
      <c r="M198" s="1" t="s">
        <v>1877</v>
      </c>
      <c r="N198" s="20" t="s">
        <v>52</v>
      </c>
      <c r="O198" s="1" t="s">
        <v>52</v>
      </c>
    </row>
    <row r="199" spans="1:15" ht="15" x14ac:dyDescent="0.2">
      <c r="A199" s="1" t="s">
        <v>270</v>
      </c>
      <c r="B199" s="1" t="s">
        <v>257</v>
      </c>
      <c r="C199" s="76"/>
      <c r="D199" s="15" t="s">
        <v>52</v>
      </c>
      <c r="E199" s="1" t="s">
        <v>52</v>
      </c>
      <c r="F199" s="1">
        <v>4</v>
      </c>
      <c r="G199" s="1" t="s">
        <v>1665</v>
      </c>
      <c r="H199" s="1" t="s">
        <v>1878</v>
      </c>
      <c r="I199" s="1" t="s">
        <v>1879</v>
      </c>
      <c r="J199" s="1" t="s">
        <v>1880</v>
      </c>
      <c r="K199" s="1" t="s">
        <v>1881</v>
      </c>
      <c r="L199" s="1" t="s">
        <v>1882</v>
      </c>
      <c r="M199" s="1" t="s">
        <v>1883</v>
      </c>
      <c r="N199" s="20" t="s">
        <v>52</v>
      </c>
      <c r="O199" s="1" t="s">
        <v>52</v>
      </c>
    </row>
    <row r="200" spans="1:15" ht="15" x14ac:dyDescent="0.2">
      <c r="A200" s="1" t="s">
        <v>272</v>
      </c>
      <c r="B200" s="1" t="s">
        <v>271</v>
      </c>
      <c r="C200" s="39" t="s">
        <v>1884</v>
      </c>
      <c r="D200" s="15" t="s">
        <v>52</v>
      </c>
      <c r="E200" s="1" t="s">
        <v>52</v>
      </c>
      <c r="F200" s="1">
        <v>4</v>
      </c>
      <c r="G200" s="1" t="s">
        <v>1665</v>
      </c>
      <c r="H200" s="1" t="s">
        <v>1885</v>
      </c>
      <c r="I200" s="1" t="s">
        <v>1886</v>
      </c>
      <c r="J200" s="1" t="s">
        <v>1887</v>
      </c>
      <c r="K200" s="1" t="s">
        <v>1888</v>
      </c>
      <c r="L200" s="1" t="s">
        <v>1889</v>
      </c>
      <c r="M200" s="1" t="s">
        <v>1890</v>
      </c>
      <c r="N200" s="20" t="s">
        <v>52</v>
      </c>
      <c r="O200" s="1" t="s">
        <v>52</v>
      </c>
    </row>
    <row r="201" spans="1:15" ht="15" x14ac:dyDescent="0.2">
      <c r="A201" s="1" t="s">
        <v>288</v>
      </c>
      <c r="B201" s="1" t="s">
        <v>287</v>
      </c>
      <c r="C201" s="39" t="s">
        <v>1408</v>
      </c>
      <c r="D201" s="15" t="s">
        <v>144</v>
      </c>
      <c r="E201" s="1" t="s">
        <v>602</v>
      </c>
      <c r="F201" s="1">
        <v>2</v>
      </c>
      <c r="G201" s="1" t="s">
        <v>1665</v>
      </c>
      <c r="H201" s="1" t="s">
        <v>1891</v>
      </c>
      <c r="I201" s="1" t="s">
        <v>1892</v>
      </c>
      <c r="J201" s="1" t="s">
        <v>1893</v>
      </c>
      <c r="K201" s="1" t="s">
        <v>1894</v>
      </c>
      <c r="L201" s="1" t="s">
        <v>1895</v>
      </c>
      <c r="M201" s="1" t="s">
        <v>1896</v>
      </c>
      <c r="N201" s="20" t="s">
        <v>52</v>
      </c>
      <c r="O201" s="1" t="s">
        <v>52</v>
      </c>
    </row>
    <row r="202" spans="1:15" ht="15" x14ac:dyDescent="0.2">
      <c r="A202" s="1" t="s">
        <v>299</v>
      </c>
      <c r="B202" s="1" t="s">
        <v>290</v>
      </c>
      <c r="C202" s="76" t="s">
        <v>1383</v>
      </c>
      <c r="D202" s="15" t="s">
        <v>293</v>
      </c>
      <c r="E202" s="1" t="s">
        <v>52</v>
      </c>
      <c r="F202" s="1">
        <v>4</v>
      </c>
      <c r="G202" s="1" t="s">
        <v>1665</v>
      </c>
      <c r="H202" s="1" t="s">
        <v>1897</v>
      </c>
      <c r="I202" s="1" t="s">
        <v>1898</v>
      </c>
      <c r="J202" s="1" t="s">
        <v>1899</v>
      </c>
      <c r="K202" s="1" t="s">
        <v>1900</v>
      </c>
      <c r="L202" s="1" t="s">
        <v>1901</v>
      </c>
      <c r="M202" s="1" t="s">
        <v>1902</v>
      </c>
      <c r="N202" s="20" t="s">
        <v>52</v>
      </c>
      <c r="O202" s="1" t="s">
        <v>52</v>
      </c>
    </row>
    <row r="203" spans="1:15" ht="15" x14ac:dyDescent="0.2">
      <c r="A203" s="1" t="s">
        <v>301</v>
      </c>
      <c r="B203" s="1" t="s">
        <v>290</v>
      </c>
      <c r="C203" s="76"/>
      <c r="D203" s="15" t="s">
        <v>293</v>
      </c>
      <c r="E203" s="1" t="s">
        <v>52</v>
      </c>
      <c r="F203" s="1">
        <v>4</v>
      </c>
      <c r="G203" s="1" t="s">
        <v>1665</v>
      </c>
      <c r="H203" s="1" t="s">
        <v>1903</v>
      </c>
      <c r="I203" s="1" t="s">
        <v>1904</v>
      </c>
      <c r="J203" s="1" t="s">
        <v>1905</v>
      </c>
      <c r="K203" s="1" t="s">
        <v>1906</v>
      </c>
      <c r="L203" s="1" t="s">
        <v>1907</v>
      </c>
      <c r="M203" s="1" t="s">
        <v>1908</v>
      </c>
      <c r="N203" s="20" t="s">
        <v>52</v>
      </c>
      <c r="O203" s="1" t="s">
        <v>52</v>
      </c>
    </row>
    <row r="204" spans="1:15" ht="15" x14ac:dyDescent="0.2">
      <c r="A204" s="1" t="s">
        <v>303</v>
      </c>
      <c r="B204" s="1" t="s">
        <v>290</v>
      </c>
      <c r="C204" s="76"/>
      <c r="D204" s="15" t="s">
        <v>293</v>
      </c>
      <c r="E204" s="1" t="s">
        <v>52</v>
      </c>
      <c r="F204" s="1">
        <v>4</v>
      </c>
      <c r="G204" s="1" t="s">
        <v>1665</v>
      </c>
      <c r="H204" s="1" t="s">
        <v>1909</v>
      </c>
      <c r="I204" s="1" t="s">
        <v>1910</v>
      </c>
      <c r="J204" s="1" t="s">
        <v>1911</v>
      </c>
      <c r="K204" s="1" t="s">
        <v>1912</v>
      </c>
      <c r="L204" s="1" t="s">
        <v>1913</v>
      </c>
      <c r="M204" s="1" t="s">
        <v>1914</v>
      </c>
      <c r="N204" s="20" t="s">
        <v>52</v>
      </c>
      <c r="O204" s="1" t="s">
        <v>52</v>
      </c>
    </row>
    <row r="205" spans="1:15" ht="15" x14ac:dyDescent="0.2">
      <c r="A205" s="1" t="s">
        <v>317</v>
      </c>
      <c r="B205" s="1" t="s">
        <v>30</v>
      </c>
      <c r="C205" s="76" t="s">
        <v>1425</v>
      </c>
      <c r="D205" s="15" t="s">
        <v>31</v>
      </c>
      <c r="E205" s="1" t="s">
        <v>602</v>
      </c>
      <c r="F205" s="1">
        <v>4</v>
      </c>
      <c r="G205" s="1" t="s">
        <v>1665</v>
      </c>
      <c r="H205" s="1" t="s">
        <v>1915</v>
      </c>
      <c r="I205" s="1" t="s">
        <v>1916</v>
      </c>
      <c r="J205" s="1" t="s">
        <v>1917</v>
      </c>
      <c r="K205" s="1" t="s">
        <v>1918</v>
      </c>
      <c r="L205" s="1" t="s">
        <v>1919</v>
      </c>
      <c r="M205" s="1" t="s">
        <v>1920</v>
      </c>
      <c r="N205" s="20" t="s">
        <v>52</v>
      </c>
      <c r="O205" s="1" t="s">
        <v>52</v>
      </c>
    </row>
    <row r="206" spans="1:15" ht="15" x14ac:dyDescent="0.2">
      <c r="A206" s="1" t="s">
        <v>321</v>
      </c>
      <c r="B206" s="1" t="s">
        <v>30</v>
      </c>
      <c r="C206" s="76"/>
      <c r="D206" s="15" t="s">
        <v>31</v>
      </c>
      <c r="E206" s="1" t="s">
        <v>602</v>
      </c>
      <c r="F206" s="1">
        <v>4</v>
      </c>
      <c r="G206" s="1" t="s">
        <v>1665</v>
      </c>
      <c r="H206" s="1" t="s">
        <v>1921</v>
      </c>
      <c r="I206" s="1" t="s">
        <v>1922</v>
      </c>
      <c r="J206" s="1" t="s">
        <v>1917</v>
      </c>
      <c r="K206" s="1" t="s">
        <v>1923</v>
      </c>
      <c r="L206" s="1" t="s">
        <v>1924</v>
      </c>
      <c r="M206" s="1" t="s">
        <v>1925</v>
      </c>
      <c r="N206" s="20" t="s">
        <v>52</v>
      </c>
      <c r="O206" s="1" t="s">
        <v>52</v>
      </c>
    </row>
    <row r="207" spans="1:15" ht="15" x14ac:dyDescent="0.2">
      <c r="A207" s="1" t="s">
        <v>345</v>
      </c>
      <c r="B207" s="1" t="s">
        <v>328</v>
      </c>
      <c r="C207" s="76" t="s">
        <v>1574</v>
      </c>
      <c r="D207" s="15" t="s">
        <v>52</v>
      </c>
      <c r="E207" s="1" t="s">
        <v>1575</v>
      </c>
      <c r="F207" s="1">
        <v>2</v>
      </c>
      <c r="G207" s="1" t="s">
        <v>1665</v>
      </c>
      <c r="H207" s="1" t="s">
        <v>1926</v>
      </c>
      <c r="I207" s="1" t="s">
        <v>1927</v>
      </c>
      <c r="J207" s="1" t="s">
        <v>1928</v>
      </c>
      <c r="K207" s="1" t="s">
        <v>1929</v>
      </c>
      <c r="L207" s="1" t="s">
        <v>1930</v>
      </c>
      <c r="M207" s="1" t="s">
        <v>1931</v>
      </c>
      <c r="N207" s="20" t="s">
        <v>52</v>
      </c>
      <c r="O207" s="1" t="s">
        <v>52</v>
      </c>
    </row>
    <row r="208" spans="1:15" ht="15" x14ac:dyDescent="0.2">
      <c r="A208" s="1" t="s">
        <v>334</v>
      </c>
      <c r="B208" s="1" t="s">
        <v>328</v>
      </c>
      <c r="C208" s="76"/>
      <c r="D208" s="15" t="s">
        <v>52</v>
      </c>
      <c r="E208" s="1" t="s">
        <v>1575</v>
      </c>
      <c r="F208" s="1">
        <v>2</v>
      </c>
      <c r="G208" s="1" t="s">
        <v>1665</v>
      </c>
      <c r="H208" s="1" t="s">
        <v>1932</v>
      </c>
      <c r="I208" s="1" t="s">
        <v>1933</v>
      </c>
      <c r="J208" s="1" t="s">
        <v>1934</v>
      </c>
      <c r="K208" s="1" t="s">
        <v>1935</v>
      </c>
      <c r="L208" s="1" t="s">
        <v>1936</v>
      </c>
      <c r="M208" s="1" t="s">
        <v>1937</v>
      </c>
      <c r="N208" s="20" t="s">
        <v>52</v>
      </c>
      <c r="O208" s="1" t="s">
        <v>52</v>
      </c>
    </row>
    <row r="209" spans="1:15" ht="15" x14ac:dyDescent="0.2">
      <c r="A209" s="6" t="s">
        <v>346</v>
      </c>
      <c r="B209" s="6" t="s">
        <v>328</v>
      </c>
      <c r="C209" s="77"/>
      <c r="D209" s="16" t="s">
        <v>52</v>
      </c>
      <c r="E209" s="6" t="s">
        <v>1575</v>
      </c>
      <c r="F209" s="6">
        <v>2</v>
      </c>
      <c r="G209" s="6" t="s">
        <v>1665</v>
      </c>
      <c r="H209" s="6" t="s">
        <v>1938</v>
      </c>
      <c r="I209" s="6" t="s">
        <v>1939</v>
      </c>
      <c r="J209" s="6" t="s">
        <v>1940</v>
      </c>
      <c r="K209" s="6" t="s">
        <v>1941</v>
      </c>
      <c r="L209" s="6" t="s">
        <v>1942</v>
      </c>
      <c r="M209" s="6" t="s">
        <v>1943</v>
      </c>
      <c r="N209" s="21" t="s">
        <v>52</v>
      </c>
      <c r="O209" s="6" t="s">
        <v>52</v>
      </c>
    </row>
    <row r="210" spans="1:15" ht="15" x14ac:dyDescent="0.2">
      <c r="A210" s="17" t="s">
        <v>2179</v>
      </c>
    </row>
  </sheetData>
  <mergeCells count="42">
    <mergeCell ref="H2:O2"/>
    <mergeCell ref="A2:A3"/>
    <mergeCell ref="B2:B3"/>
    <mergeCell ref="C2:C3"/>
    <mergeCell ref="D2:D3"/>
    <mergeCell ref="E2:E3"/>
    <mergeCell ref="F2:F3"/>
    <mergeCell ref="G2:G3"/>
    <mergeCell ref="C4:C5"/>
    <mergeCell ref="C6:C14"/>
    <mergeCell ref="C16:C23"/>
    <mergeCell ref="C25:C28"/>
    <mergeCell ref="C30:C31"/>
    <mergeCell ref="C207:C209"/>
    <mergeCell ref="C205:C206"/>
    <mergeCell ref="C202:C204"/>
    <mergeCell ref="C191:C199"/>
    <mergeCell ref="C185:C189"/>
    <mergeCell ref="C183:C184"/>
    <mergeCell ref="C180:C182"/>
    <mergeCell ref="C177:C179"/>
    <mergeCell ref="C173:C176"/>
    <mergeCell ref="C163:C172"/>
    <mergeCell ref="C151:C162"/>
    <mergeCell ref="C149:C150"/>
    <mergeCell ref="C139:C147"/>
    <mergeCell ref="C137:C138"/>
    <mergeCell ref="C133:C136"/>
    <mergeCell ref="C131:C132"/>
    <mergeCell ref="C128:C130"/>
    <mergeCell ref="C116:C127"/>
    <mergeCell ref="C113:C115"/>
    <mergeCell ref="C106:C111"/>
    <mergeCell ref="C47:C50"/>
    <mergeCell ref="C43:C46"/>
    <mergeCell ref="C35:C42"/>
    <mergeCell ref="C32:C34"/>
    <mergeCell ref="C101:C105"/>
    <mergeCell ref="C91:C100"/>
    <mergeCell ref="C87:C89"/>
    <mergeCell ref="C71:C86"/>
    <mergeCell ref="C51:C70"/>
  </mergeCells>
  <phoneticPr fontId="1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workbookViewId="0">
      <selection activeCell="D28" sqref="D28"/>
    </sheetView>
  </sheetViews>
  <sheetFormatPr defaultColWidth="9" defaultRowHeight="14.25" x14ac:dyDescent="0.2"/>
  <cols>
    <col min="1" max="1" width="23.25" customWidth="1"/>
    <col min="2" max="2" width="11.25" customWidth="1"/>
    <col min="3" max="3" width="33.125" customWidth="1"/>
    <col min="4" max="4" width="32.75" customWidth="1"/>
    <col min="5" max="5" width="10.125" customWidth="1"/>
    <col min="6" max="6" width="9.75" customWidth="1"/>
    <col min="9" max="9" width="11.25" customWidth="1"/>
    <col min="10" max="10" width="11.375" customWidth="1"/>
    <col min="12" max="12" width="11.875" customWidth="1"/>
  </cols>
  <sheetData>
    <row r="1" spans="1:14" ht="15" x14ac:dyDescent="0.2">
      <c r="A1" s="29" t="s">
        <v>2235</v>
      </c>
      <c r="B1" s="29"/>
      <c r="C1" s="29"/>
      <c r="D1" s="29"/>
      <c r="E1" s="29"/>
      <c r="F1" s="29"/>
      <c r="H1" s="10"/>
      <c r="I1" s="10"/>
      <c r="N1" s="29"/>
    </row>
    <row r="2" spans="1:14" ht="15" x14ac:dyDescent="0.2">
      <c r="A2" s="11" t="s">
        <v>0</v>
      </c>
      <c r="B2" s="11" t="s">
        <v>1</v>
      </c>
      <c r="C2" s="11" t="s">
        <v>2</v>
      </c>
      <c r="D2" s="11" t="s">
        <v>3</v>
      </c>
      <c r="E2" s="11" t="s">
        <v>2226</v>
      </c>
      <c r="F2" s="10"/>
      <c r="H2" s="10"/>
      <c r="I2" s="10"/>
      <c r="N2" s="29"/>
    </row>
    <row r="3" spans="1:14" ht="15" x14ac:dyDescent="0.2">
      <c r="A3" s="10" t="s">
        <v>4</v>
      </c>
      <c r="B3" s="30" t="s">
        <v>5</v>
      </c>
      <c r="C3" s="10" t="s">
        <v>6</v>
      </c>
      <c r="D3" s="10" t="s">
        <v>7</v>
      </c>
      <c r="E3" s="10" t="s">
        <v>8</v>
      </c>
      <c r="F3" s="10"/>
      <c r="H3" s="29"/>
      <c r="I3" s="10"/>
      <c r="N3" s="10"/>
    </row>
    <row r="4" spans="1:14" ht="15" x14ac:dyDescent="0.2">
      <c r="A4" s="29" t="s">
        <v>9</v>
      </c>
      <c r="B4" s="31" t="s">
        <v>10</v>
      </c>
      <c r="C4" s="29" t="s">
        <v>11</v>
      </c>
      <c r="D4" s="29" t="s">
        <v>12</v>
      </c>
      <c r="E4" s="29" t="s">
        <v>8</v>
      </c>
      <c r="F4" s="29"/>
      <c r="H4" s="10"/>
      <c r="I4" s="10"/>
      <c r="N4" s="29"/>
    </row>
    <row r="5" spans="1:14" ht="15" x14ac:dyDescent="0.2">
      <c r="A5" s="10" t="s">
        <v>13</v>
      </c>
      <c r="B5" s="30" t="s">
        <v>14</v>
      </c>
      <c r="C5" s="10" t="s">
        <v>15</v>
      </c>
      <c r="D5" s="10" t="s">
        <v>16</v>
      </c>
      <c r="E5" s="10" t="s">
        <v>17</v>
      </c>
      <c r="F5" s="10"/>
      <c r="H5" s="10"/>
      <c r="I5" s="10"/>
      <c r="N5" s="10"/>
    </row>
    <row r="6" spans="1:14" ht="15" x14ac:dyDescent="0.2">
      <c r="A6" s="10" t="s">
        <v>18</v>
      </c>
      <c r="B6" s="30" t="s">
        <v>19</v>
      </c>
      <c r="C6" s="10" t="s">
        <v>20</v>
      </c>
      <c r="D6" s="10" t="s">
        <v>21</v>
      </c>
      <c r="E6" s="10" t="s">
        <v>17</v>
      </c>
      <c r="F6" s="10"/>
      <c r="H6" s="10"/>
      <c r="N6" s="10"/>
    </row>
    <row r="7" spans="1:14" ht="15" x14ac:dyDescent="0.2">
      <c r="A7" s="10" t="s">
        <v>22</v>
      </c>
      <c r="B7" s="30" t="s">
        <v>23</v>
      </c>
      <c r="C7" s="10" t="s">
        <v>24</v>
      </c>
      <c r="D7" s="10" t="s">
        <v>25</v>
      </c>
      <c r="E7" s="10" t="s">
        <v>17</v>
      </c>
      <c r="F7" s="10"/>
      <c r="H7" s="10"/>
      <c r="N7" s="10"/>
    </row>
    <row r="8" spans="1:14" ht="15" x14ac:dyDescent="0.2">
      <c r="A8" s="10" t="s">
        <v>26</v>
      </c>
      <c r="B8" s="30" t="s">
        <v>27</v>
      </c>
      <c r="C8" s="10" t="s">
        <v>28</v>
      </c>
      <c r="D8" s="10" t="s">
        <v>29</v>
      </c>
      <c r="E8" s="10" t="s">
        <v>17</v>
      </c>
      <c r="F8" s="10"/>
      <c r="H8" s="10"/>
      <c r="N8" s="10"/>
    </row>
    <row r="9" spans="1:14" ht="15" x14ac:dyDescent="0.2">
      <c r="A9" s="10" t="s">
        <v>30</v>
      </c>
      <c r="B9" s="30" t="s">
        <v>31</v>
      </c>
      <c r="C9" s="10" t="s">
        <v>32</v>
      </c>
      <c r="D9" s="10" t="s">
        <v>33</v>
      </c>
      <c r="E9" s="10" t="s">
        <v>17</v>
      </c>
      <c r="F9" s="10"/>
      <c r="H9" s="10"/>
      <c r="N9" s="10"/>
    </row>
    <row r="10" spans="1:14" ht="15" x14ac:dyDescent="0.2">
      <c r="A10" s="10" t="s">
        <v>34</v>
      </c>
      <c r="B10" s="30" t="s">
        <v>35</v>
      </c>
      <c r="C10" s="10" t="s">
        <v>36</v>
      </c>
      <c r="D10" s="10" t="s">
        <v>37</v>
      </c>
      <c r="E10" s="10" t="s">
        <v>17</v>
      </c>
      <c r="F10" s="10"/>
      <c r="H10" s="10"/>
    </row>
    <row r="11" spans="1:14" ht="15" x14ac:dyDescent="0.2">
      <c r="A11" s="10" t="s">
        <v>38</v>
      </c>
      <c r="B11" s="30" t="s">
        <v>39</v>
      </c>
      <c r="C11" s="10" t="s">
        <v>40</v>
      </c>
      <c r="D11" s="10" t="s">
        <v>41</v>
      </c>
      <c r="E11" s="10" t="s">
        <v>17</v>
      </c>
      <c r="F11" s="10"/>
      <c r="H11" s="10"/>
    </row>
    <row r="12" spans="1:14" ht="15" x14ac:dyDescent="0.2">
      <c r="A12" s="14" t="s">
        <v>42</v>
      </c>
      <c r="B12" s="32" t="s">
        <v>43</v>
      </c>
      <c r="C12" s="14" t="s">
        <v>44</v>
      </c>
      <c r="D12" s="14" t="s">
        <v>45</v>
      </c>
      <c r="E12" s="14" t="s">
        <v>17</v>
      </c>
      <c r="F12" s="10"/>
      <c r="H12" s="10"/>
    </row>
    <row r="13" spans="1:14" ht="15" x14ac:dyDescent="0.2">
      <c r="A13" s="10"/>
      <c r="B13" s="10"/>
      <c r="C13" s="10"/>
      <c r="D13" s="10"/>
      <c r="E13" s="10"/>
      <c r="F13" s="10"/>
      <c r="H13" s="10"/>
    </row>
    <row r="14" spans="1:14" ht="15" x14ac:dyDescent="0.2">
      <c r="A14" s="10"/>
      <c r="B14" s="10"/>
      <c r="C14" s="10"/>
      <c r="D14" s="10"/>
      <c r="E14" s="10"/>
      <c r="F14" s="10"/>
      <c r="H14" s="10"/>
    </row>
    <row r="15" spans="1:14" ht="15" x14ac:dyDescent="0.2">
      <c r="A15" s="10"/>
      <c r="B15" s="10"/>
      <c r="C15" s="10"/>
      <c r="D15" s="10"/>
      <c r="E15" s="10"/>
      <c r="F15" s="10"/>
      <c r="H15" s="10"/>
    </row>
    <row r="16" spans="1:14" ht="15" x14ac:dyDescent="0.2">
      <c r="A16" s="10"/>
      <c r="B16" s="10"/>
      <c r="C16" s="10"/>
      <c r="D16" s="10"/>
      <c r="E16" s="10"/>
      <c r="F16" s="10"/>
      <c r="H16" s="10"/>
    </row>
    <row r="17" spans="1:8" ht="15" x14ac:dyDescent="0.2">
      <c r="A17" s="10"/>
      <c r="B17" s="10"/>
      <c r="C17" s="10"/>
      <c r="D17" s="10"/>
      <c r="E17" s="10"/>
      <c r="F17" s="10"/>
      <c r="H17" s="10"/>
    </row>
    <row r="18" spans="1:8" ht="15" x14ac:dyDescent="0.2">
      <c r="A18" s="10"/>
      <c r="B18" s="10"/>
      <c r="C18" s="10"/>
      <c r="D18" s="10"/>
      <c r="E18" s="10"/>
      <c r="F18" s="10"/>
      <c r="H18" s="10"/>
    </row>
    <row r="19" spans="1:8" ht="15" x14ac:dyDescent="0.2">
      <c r="A19" s="10"/>
      <c r="B19" s="10"/>
      <c r="C19" s="10"/>
      <c r="D19" s="10"/>
      <c r="E19" s="10"/>
      <c r="F19" s="10"/>
      <c r="H19" s="10"/>
    </row>
    <row r="20" spans="1:8" ht="15" x14ac:dyDescent="0.2">
      <c r="A20" s="10"/>
      <c r="B20" s="10"/>
      <c r="C20" s="10"/>
      <c r="D20" s="10"/>
      <c r="E20" s="10"/>
      <c r="F20" s="10"/>
      <c r="H20" s="10"/>
    </row>
    <row r="21" spans="1:8" ht="15" x14ac:dyDescent="0.2">
      <c r="A21" s="10"/>
      <c r="B21" s="10"/>
      <c r="C21" s="10"/>
      <c r="D21" s="10"/>
      <c r="E21" s="10"/>
      <c r="F21" s="10"/>
      <c r="H21" s="10"/>
    </row>
    <row r="22" spans="1:8" ht="15" x14ac:dyDescent="0.2">
      <c r="A22" s="10"/>
      <c r="B22" s="10"/>
      <c r="C22" s="10"/>
      <c r="D22" s="10"/>
      <c r="E22" s="10"/>
      <c r="F22" s="10"/>
      <c r="H22" s="10"/>
    </row>
    <row r="23" spans="1:8" ht="15" x14ac:dyDescent="0.2">
      <c r="A23" s="10"/>
      <c r="B23" s="10"/>
      <c r="C23" s="10"/>
      <c r="D23" s="10"/>
      <c r="E23" s="10"/>
      <c r="F23" s="10"/>
      <c r="H23" s="10"/>
    </row>
    <row r="24" spans="1:8" ht="15" x14ac:dyDescent="0.2">
      <c r="A24" s="10"/>
      <c r="B24" s="10"/>
      <c r="C24" s="10"/>
      <c r="D24" s="10"/>
      <c r="E24" s="10"/>
      <c r="F24" s="10"/>
      <c r="H24" s="10"/>
    </row>
    <row r="25" spans="1:8" ht="15" x14ac:dyDescent="0.2">
      <c r="A25" s="10"/>
      <c r="B25" s="10"/>
      <c r="C25" s="10"/>
      <c r="D25" s="10"/>
      <c r="E25" s="10"/>
      <c r="F25" s="10"/>
      <c r="H25" s="10"/>
    </row>
    <row r="26" spans="1:8" ht="15" x14ac:dyDescent="0.2">
      <c r="A26" s="10"/>
      <c r="B26" s="10"/>
      <c r="C26" s="10"/>
      <c r="D26" s="10"/>
      <c r="E26" s="10"/>
      <c r="F26" s="10"/>
      <c r="H26" s="10"/>
    </row>
    <row r="27" spans="1:8" ht="15" x14ac:dyDescent="0.2">
      <c r="A27" s="10"/>
      <c r="B27" s="10"/>
      <c r="C27" s="10"/>
      <c r="D27" s="10"/>
      <c r="E27" s="10"/>
      <c r="F27" s="10"/>
      <c r="H27" s="10"/>
    </row>
    <row r="28" spans="1:8" ht="15" x14ac:dyDescent="0.2">
      <c r="A28" s="10"/>
      <c r="B28" s="10"/>
      <c r="C28" s="10"/>
      <c r="D28" s="10"/>
      <c r="E28" s="10"/>
      <c r="F28" s="10"/>
      <c r="H28" s="10"/>
    </row>
    <row r="29" spans="1:8" ht="15" x14ac:dyDescent="0.2">
      <c r="A29" s="10"/>
      <c r="B29" s="10"/>
      <c r="C29" s="10"/>
      <c r="D29" s="10"/>
      <c r="E29" s="10"/>
      <c r="F29" s="10"/>
      <c r="H29" s="10"/>
    </row>
    <row r="30" spans="1:8" ht="15" x14ac:dyDescent="0.2">
      <c r="A30" s="10"/>
    </row>
  </sheetData>
  <sortState ref="N1:N6">
    <sortCondition ref="N5"/>
  </sortState>
  <phoneticPr fontId="10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43"/>
  <sheetViews>
    <sheetView workbookViewId="0">
      <pane xSplit="1" ySplit="3" topLeftCell="B4" activePane="bottomRight" state="frozen"/>
      <selection pane="topRight"/>
      <selection pane="bottomLeft"/>
      <selection pane="bottomRight" activeCell="D19" sqref="D19"/>
    </sheetView>
  </sheetViews>
  <sheetFormatPr defaultColWidth="9" defaultRowHeight="14.25" x14ac:dyDescent="0.2"/>
  <cols>
    <col min="1" max="1" width="22.375" style="33" customWidth="1"/>
    <col min="2" max="2" width="16.875" customWidth="1"/>
  </cols>
  <sheetData>
    <row r="1" spans="1:36" ht="15" x14ac:dyDescent="0.2">
      <c r="A1" s="59" t="s">
        <v>2227</v>
      </c>
      <c r="B1" s="3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36" ht="14.25" customHeight="1" x14ac:dyDescent="0.2">
      <c r="A2" s="82" t="s">
        <v>1944</v>
      </c>
      <c r="B2" s="78" t="s">
        <v>1</v>
      </c>
      <c r="C2" s="79" t="s">
        <v>1945</v>
      </c>
      <c r="D2" s="79"/>
      <c r="E2" s="79"/>
      <c r="F2" s="79" t="s">
        <v>1946</v>
      </c>
      <c r="G2" s="79"/>
      <c r="H2" s="79"/>
      <c r="I2" s="79" t="s">
        <v>1947</v>
      </c>
      <c r="J2" s="79"/>
      <c r="K2" s="79"/>
      <c r="L2" s="79" t="s">
        <v>1948</v>
      </c>
      <c r="M2" s="79"/>
      <c r="N2" s="79"/>
      <c r="O2" s="79" t="s">
        <v>1949</v>
      </c>
      <c r="P2" s="79"/>
      <c r="Q2" s="79"/>
      <c r="R2" s="79" t="s">
        <v>1950</v>
      </c>
      <c r="S2" s="79"/>
      <c r="T2" s="79"/>
      <c r="U2" s="79" t="s">
        <v>1951</v>
      </c>
      <c r="V2" s="79"/>
      <c r="W2" s="79"/>
      <c r="X2" s="79" t="s">
        <v>1952</v>
      </c>
      <c r="Y2" s="79"/>
      <c r="Z2" s="79"/>
      <c r="AA2" s="80" t="s">
        <v>1953</v>
      </c>
      <c r="AB2" s="80"/>
      <c r="AC2" s="80" t="s">
        <v>1954</v>
      </c>
      <c r="AD2" s="80"/>
      <c r="AE2" s="80" t="s">
        <v>1955</v>
      </c>
      <c r="AF2" s="80"/>
      <c r="AG2" s="81" t="s">
        <v>1956</v>
      </c>
      <c r="AH2" s="81"/>
      <c r="AI2" s="10"/>
      <c r="AJ2" s="10"/>
    </row>
    <row r="3" spans="1:36" ht="15" x14ac:dyDescent="0.2">
      <c r="A3" s="83"/>
      <c r="B3" s="77"/>
      <c r="C3" s="38" t="s">
        <v>1957</v>
      </c>
      <c r="D3" s="38" t="s">
        <v>1958</v>
      </c>
      <c r="E3" s="38" t="s">
        <v>1959</v>
      </c>
      <c r="F3" s="38" t="s">
        <v>1957</v>
      </c>
      <c r="G3" s="38" t="s">
        <v>1958</v>
      </c>
      <c r="H3" s="38" t="s">
        <v>1959</v>
      </c>
      <c r="I3" s="38" t="s">
        <v>1957</v>
      </c>
      <c r="J3" s="38" t="s">
        <v>1958</v>
      </c>
      <c r="K3" s="38" t="s">
        <v>1959</v>
      </c>
      <c r="L3" s="38" t="s">
        <v>1957</v>
      </c>
      <c r="M3" s="38" t="s">
        <v>1958</v>
      </c>
      <c r="N3" s="38" t="s">
        <v>1959</v>
      </c>
      <c r="O3" s="38" t="s">
        <v>1957</v>
      </c>
      <c r="P3" s="38" t="s">
        <v>1958</v>
      </c>
      <c r="Q3" s="38" t="s">
        <v>1959</v>
      </c>
      <c r="R3" s="38" t="s">
        <v>1957</v>
      </c>
      <c r="S3" s="38" t="s">
        <v>1958</v>
      </c>
      <c r="T3" s="38" t="s">
        <v>1959</v>
      </c>
      <c r="U3" s="38" t="s">
        <v>1957</v>
      </c>
      <c r="V3" s="38" t="s">
        <v>1958</v>
      </c>
      <c r="W3" s="38" t="s">
        <v>1959</v>
      </c>
      <c r="X3" s="38" t="s">
        <v>1957</v>
      </c>
      <c r="Y3" s="38" t="s">
        <v>1958</v>
      </c>
      <c r="Z3" s="38" t="s">
        <v>1959</v>
      </c>
      <c r="AA3" s="50" t="s">
        <v>1960</v>
      </c>
      <c r="AB3" s="50" t="s">
        <v>1961</v>
      </c>
      <c r="AC3" s="50" t="s">
        <v>1960</v>
      </c>
      <c r="AD3" s="50" t="s">
        <v>1961</v>
      </c>
      <c r="AE3" s="50" t="s">
        <v>1960</v>
      </c>
      <c r="AF3" s="50" t="s">
        <v>1961</v>
      </c>
      <c r="AG3" s="51" t="s">
        <v>1960</v>
      </c>
      <c r="AH3" s="51" t="s">
        <v>1961</v>
      </c>
      <c r="AI3" s="10"/>
      <c r="AJ3" s="10"/>
    </row>
    <row r="4" spans="1:36" ht="15" x14ac:dyDescent="0.2">
      <c r="A4" s="59" t="s">
        <v>49</v>
      </c>
      <c r="B4" s="56" t="s">
        <v>52</v>
      </c>
      <c r="C4" s="39">
        <v>-0.386136978860386</v>
      </c>
      <c r="D4" s="39">
        <v>0.14943632503366899</v>
      </c>
      <c r="E4" s="39">
        <v>0.31645339418894602</v>
      </c>
      <c r="F4" s="39">
        <v>-1.20606533204932</v>
      </c>
      <c r="G4" s="39">
        <v>2.0332188842939799E-3</v>
      </c>
      <c r="H4" s="39">
        <v>9.1494849793229104E-3</v>
      </c>
      <c r="I4" s="39">
        <v>-0.15332478598711</v>
      </c>
      <c r="J4" s="39">
        <v>0.71534696794205699</v>
      </c>
      <c r="K4" s="39">
        <v>0.83644198408473203</v>
      </c>
      <c r="L4" s="39">
        <v>-0.146762670876457</v>
      </c>
      <c r="M4" s="39">
        <v>0.84488219365595396</v>
      </c>
      <c r="N4" s="39">
        <v>0.89458114622395102</v>
      </c>
      <c r="O4" s="39">
        <v>0.63690783051169597</v>
      </c>
      <c r="P4" s="39">
        <v>1.7421778595840601E-3</v>
      </c>
      <c r="Q4" s="39">
        <v>5.7016729950023796E-3</v>
      </c>
      <c r="R4" s="39">
        <v>0.28558530433363699</v>
      </c>
      <c r="S4" s="39">
        <v>0.39213273859184999</v>
      </c>
      <c r="T4" s="39">
        <v>0.70583892946533</v>
      </c>
      <c r="U4" s="39">
        <v>7.9071591617486198E-2</v>
      </c>
      <c r="V4" s="39">
        <v>0.93268777030972105</v>
      </c>
      <c r="W4" s="39">
        <v>0.98839474872398003</v>
      </c>
      <c r="X4" s="39">
        <v>-1.31213189131713</v>
      </c>
      <c r="Y4" s="3">
        <v>3.3230473557632099E-5</v>
      </c>
      <c r="Z4" s="3">
        <v>7.0370414592632705E-5</v>
      </c>
      <c r="AA4" s="10">
        <f>IF(E4&gt;0.05,0,IF(C4&gt;=1,1,IF(C4&lt;=-1,-1,0)))</f>
        <v>0</v>
      </c>
      <c r="AB4" s="10">
        <f>IF(H4&gt;0.05,0,IF(F4&gt;=1,1,IF(F4&lt;=-1,-1,0)))</f>
        <v>-1</v>
      </c>
      <c r="AC4" s="10">
        <f>IF(K4&gt;0.05,0,IF(I4&gt;=1,1,IF(I4&lt;=-1,-1,0)))</f>
        <v>0</v>
      </c>
      <c r="AD4" s="10">
        <f>IF(N4&gt;0.05,0,IF(L4&gt;=1,1,IF(L4&lt;=-1,-1,0)))</f>
        <v>0</v>
      </c>
      <c r="AE4" s="10">
        <f>IF(Q4&gt;0.05,0,IF(O4&gt;=1,1,IF(O4&lt;=-1,-1,0)))</f>
        <v>0</v>
      </c>
      <c r="AF4" s="10">
        <f>IF(T4&gt;0.05,0,IF(R4&gt;=1,1,IF(R4&lt;=-1,-1,0)))</f>
        <v>0</v>
      </c>
      <c r="AG4" s="10">
        <f>IF(W4&gt;0.05,0,IF(U4&gt;=1,1,IF(U4&lt;=-1,-1,0)))</f>
        <v>0</v>
      </c>
      <c r="AH4" s="10">
        <f>IF(Z4&gt;0.05,0,IF(X4&gt;=1,1,IF(X4&lt;=-1,-1,0)))</f>
        <v>-1</v>
      </c>
      <c r="AI4" s="10"/>
      <c r="AJ4" s="10"/>
    </row>
    <row r="5" spans="1:36" ht="15" x14ac:dyDescent="0.2">
      <c r="A5" s="59" t="s">
        <v>75</v>
      </c>
      <c r="B5" s="56" t="s">
        <v>79</v>
      </c>
      <c r="C5" s="39">
        <v>-1.07835281925474</v>
      </c>
      <c r="D5" s="3">
        <v>2.8852934278785302E-5</v>
      </c>
      <c r="E5" s="39">
        <v>1.7311760567271199E-4</v>
      </c>
      <c r="F5" s="39">
        <v>-1.83624603630405</v>
      </c>
      <c r="G5" s="3">
        <v>1.85738628107522E-22</v>
      </c>
      <c r="H5" s="3">
        <v>6.6865906118708002E-21</v>
      </c>
      <c r="I5" s="39">
        <v>-1.1002209314973099</v>
      </c>
      <c r="J5" s="39">
        <v>1.9376861209245599E-4</v>
      </c>
      <c r="K5" s="39">
        <v>1.16261167255474E-3</v>
      </c>
      <c r="L5" s="39">
        <v>-1.2775962443026601</v>
      </c>
      <c r="M5" s="3">
        <v>6.2094549211361097E-9</v>
      </c>
      <c r="N5" s="3">
        <v>2.2354037716089999E-7</v>
      </c>
      <c r="O5" s="39">
        <v>-0.425722138566205</v>
      </c>
      <c r="P5" s="39">
        <v>1.4407270945026101E-2</v>
      </c>
      <c r="Q5" s="39">
        <v>3.7047268144352899E-2</v>
      </c>
      <c r="R5" s="39">
        <v>-0.60043322875271299</v>
      </c>
      <c r="S5" s="3">
        <v>5.1482983225749102E-5</v>
      </c>
      <c r="T5" s="39">
        <v>3.7067747922539301E-4</v>
      </c>
      <c r="U5" s="39">
        <v>-2.2913313440680101</v>
      </c>
      <c r="V5" s="3">
        <v>1.62872503761035E-6</v>
      </c>
      <c r="W5" s="3">
        <v>2.27205833171844E-5</v>
      </c>
      <c r="X5" s="39">
        <v>-2.6818622958367002</v>
      </c>
      <c r="Y5" s="3">
        <v>6.4116404403463197E-16</v>
      </c>
      <c r="Z5" s="3">
        <v>3.2974150836066799E-15</v>
      </c>
      <c r="AA5" s="10">
        <f t="shared" ref="AA5:AA37" si="0">IF(E5&gt;0.05,0,IF(C5&gt;=1,1,IF(C5&lt;=-1,-1,0)))</f>
        <v>-1</v>
      </c>
      <c r="AB5" s="10">
        <f t="shared" ref="AB5:AB37" si="1">IF(H5&gt;0.05,0,IF(F5&gt;=1,1,IF(F5&lt;=-1,-1,0)))</f>
        <v>-1</v>
      </c>
      <c r="AC5" s="10">
        <f t="shared" ref="AC5:AC37" si="2">IF(K5&gt;0.05,0,IF(I5&gt;=1,1,IF(I5&lt;=-1,-1,0)))</f>
        <v>-1</v>
      </c>
      <c r="AD5" s="10">
        <f t="shared" ref="AD5:AD37" si="3">IF(N5&gt;0.05,0,IF(L5&gt;=1,1,IF(L5&lt;=-1,-1,0)))</f>
        <v>-1</v>
      </c>
      <c r="AE5" s="10">
        <f t="shared" ref="AE5:AE37" si="4">IF(Q5&gt;0.05,0,IF(O5&gt;=1,1,IF(O5&lt;=-1,-1,0)))</f>
        <v>0</v>
      </c>
      <c r="AF5" s="10">
        <f t="shared" ref="AF5:AF37" si="5">IF(T5&gt;0.05,0,IF(R5&gt;=1,1,IF(R5&lt;=-1,-1,0)))</f>
        <v>0</v>
      </c>
      <c r="AG5" s="10">
        <f t="shared" ref="AG5:AG37" si="6">IF(W5&gt;0.05,0,IF(U5&gt;=1,1,IF(U5&lt;=-1,-1,0)))</f>
        <v>-1</v>
      </c>
      <c r="AH5" s="10">
        <f t="shared" ref="AH5:AH37" si="7">IF(Z5&gt;0.05,0,IF(X5&gt;=1,1,IF(X5&lt;=-1,-1,0)))</f>
        <v>-1</v>
      </c>
      <c r="AI5" s="10"/>
      <c r="AJ5" s="10"/>
    </row>
    <row r="6" spans="1:36" ht="15" x14ac:dyDescent="0.2">
      <c r="A6" s="59" t="s">
        <v>22</v>
      </c>
      <c r="B6" s="56" t="s">
        <v>23</v>
      </c>
      <c r="C6" s="39">
        <v>-0.25176577347520701</v>
      </c>
      <c r="D6" s="39">
        <v>0.193953563004753</v>
      </c>
      <c r="E6" s="39">
        <v>0.36749096148269</v>
      </c>
      <c r="F6" s="39">
        <v>-0.160825077220038</v>
      </c>
      <c r="G6" s="39">
        <v>0.63613513312407799</v>
      </c>
      <c r="H6" s="39">
        <v>0.69396559977172201</v>
      </c>
      <c r="I6" s="39">
        <v>-0.120382441499717</v>
      </c>
      <c r="J6" s="39">
        <v>0.76673848541100498</v>
      </c>
      <c r="K6" s="39">
        <v>0.83644198408473203</v>
      </c>
      <c r="L6" s="39">
        <v>-0.433863677078767</v>
      </c>
      <c r="M6" s="39">
        <v>0.26872039256707703</v>
      </c>
      <c r="N6" s="39">
        <v>0.50915442802183097</v>
      </c>
      <c r="O6" s="39">
        <v>-0.42970152705402898</v>
      </c>
      <c r="P6" s="39">
        <v>7.5911747706400204E-2</v>
      </c>
      <c r="Q6" s="39">
        <v>0.13664114587151999</v>
      </c>
      <c r="R6" s="39">
        <v>0.10740540617126799</v>
      </c>
      <c r="S6" s="39">
        <v>0.548223633737148</v>
      </c>
      <c r="T6" s="39">
        <v>0.812912621542076</v>
      </c>
      <c r="U6" s="39">
        <v>-7.2450020187266604E-3</v>
      </c>
      <c r="V6" s="39">
        <v>1</v>
      </c>
      <c r="W6" s="39">
        <v>1</v>
      </c>
      <c r="X6" s="39">
        <v>-1.5447488897206401</v>
      </c>
      <c r="Y6" s="3">
        <v>2.5607827960951497E-13</v>
      </c>
      <c r="Z6" s="3">
        <v>1.0243131184380599E-12</v>
      </c>
      <c r="AA6" s="10">
        <f t="shared" si="0"/>
        <v>0</v>
      </c>
      <c r="AB6" s="10">
        <f t="shared" si="1"/>
        <v>0</v>
      </c>
      <c r="AC6" s="10">
        <f t="shared" si="2"/>
        <v>0</v>
      </c>
      <c r="AD6" s="10">
        <f t="shared" si="3"/>
        <v>0</v>
      </c>
      <c r="AE6" s="10">
        <f t="shared" si="4"/>
        <v>0</v>
      </c>
      <c r="AF6" s="10">
        <f t="shared" si="5"/>
        <v>0</v>
      </c>
      <c r="AG6" s="10">
        <f t="shared" si="6"/>
        <v>0</v>
      </c>
      <c r="AH6" s="10">
        <f t="shared" si="7"/>
        <v>-1</v>
      </c>
      <c r="AI6" s="10"/>
      <c r="AJ6" s="10"/>
    </row>
    <row r="7" spans="1:36" ht="15" x14ac:dyDescent="0.2">
      <c r="A7" s="59" t="s">
        <v>96</v>
      </c>
      <c r="B7" s="56" t="s">
        <v>98</v>
      </c>
      <c r="C7" s="39">
        <v>0.272407264958688</v>
      </c>
      <c r="D7" s="39">
        <v>0.17310840203213701</v>
      </c>
      <c r="E7" s="39">
        <v>0.34621680406427302</v>
      </c>
      <c r="F7" s="39">
        <v>0.392172519184664</v>
      </c>
      <c r="G7" s="39">
        <v>0.17717899060091499</v>
      </c>
      <c r="H7" s="39">
        <v>0.28992925734695202</v>
      </c>
      <c r="I7" s="39">
        <v>0.12509700141503499</v>
      </c>
      <c r="J7" s="39">
        <v>0.66790592081072997</v>
      </c>
      <c r="K7" s="39">
        <v>0.83644198408473203</v>
      </c>
      <c r="L7" s="39">
        <v>0.13939142056752299</v>
      </c>
      <c r="M7" s="39">
        <v>0.73513902144948096</v>
      </c>
      <c r="N7" s="39">
        <v>0.82703139913066603</v>
      </c>
      <c r="O7" s="39">
        <v>-0.67999552834969701</v>
      </c>
      <c r="P7" s="39">
        <v>2.39811045419362E-4</v>
      </c>
      <c r="Q7" s="39">
        <v>9.5924418167744896E-4</v>
      </c>
      <c r="R7" s="39">
        <v>-7.5676700697667298E-2</v>
      </c>
      <c r="S7" s="39">
        <v>0.72585401424431895</v>
      </c>
      <c r="T7" s="39">
        <v>0.87102481709318302</v>
      </c>
      <c r="U7" s="39">
        <v>-0.13233758281527699</v>
      </c>
      <c r="V7" s="39">
        <v>0.77569099244810502</v>
      </c>
      <c r="W7" s="39">
        <v>0.90080244284296096</v>
      </c>
      <c r="X7" s="39">
        <v>0.32783209996587498</v>
      </c>
      <c r="Y7" s="39">
        <v>0.104391378638129</v>
      </c>
      <c r="Z7" s="39">
        <v>0.12122869777331099</v>
      </c>
      <c r="AA7" s="10">
        <f t="shared" si="0"/>
        <v>0</v>
      </c>
      <c r="AB7" s="10">
        <f t="shared" si="1"/>
        <v>0</v>
      </c>
      <c r="AC7" s="10">
        <f t="shared" si="2"/>
        <v>0</v>
      </c>
      <c r="AD7" s="10">
        <f t="shared" si="3"/>
        <v>0</v>
      </c>
      <c r="AE7" s="10">
        <f t="shared" si="4"/>
        <v>0</v>
      </c>
      <c r="AF7" s="10">
        <f t="shared" si="5"/>
        <v>0</v>
      </c>
      <c r="AG7" s="10">
        <f t="shared" si="6"/>
        <v>0</v>
      </c>
      <c r="AH7" s="10">
        <f t="shared" si="7"/>
        <v>0</v>
      </c>
      <c r="AI7" s="10"/>
      <c r="AJ7" s="10"/>
    </row>
    <row r="8" spans="1:36" ht="15" x14ac:dyDescent="0.2">
      <c r="A8" s="59" t="s">
        <v>99</v>
      </c>
      <c r="B8" s="45" t="s">
        <v>79</v>
      </c>
      <c r="C8" s="34">
        <v>-1.1431564071768301</v>
      </c>
      <c r="D8" s="35">
        <v>4.4961061228463001E-9</v>
      </c>
      <c r="E8" s="35">
        <v>1.61859820422467E-7</v>
      </c>
      <c r="F8" s="34">
        <v>-1.5773303154795899</v>
      </c>
      <c r="G8" s="35">
        <v>4.32448988166898E-14</v>
      </c>
      <c r="H8" s="35">
        <v>7.7840817870041698E-13</v>
      </c>
      <c r="I8" s="34">
        <v>-1.07921974790902</v>
      </c>
      <c r="J8" s="35">
        <v>7.1017390871497401E-5</v>
      </c>
      <c r="K8" s="34">
        <v>6.3915651784347599E-4</v>
      </c>
      <c r="L8" s="34">
        <v>-1.2615506929201401</v>
      </c>
      <c r="M8" s="35">
        <v>2.09357427906497E-8</v>
      </c>
      <c r="N8" s="35">
        <v>3.7684337023169498E-7</v>
      </c>
      <c r="O8" s="34">
        <v>-0.44255871219071302</v>
      </c>
      <c r="P8" s="34">
        <v>1.6870337377581202E-2</v>
      </c>
      <c r="Q8" s="34">
        <v>4.0488809706194902E-2</v>
      </c>
      <c r="R8" s="34">
        <v>-0.75432855110320296</v>
      </c>
      <c r="S8" s="35">
        <v>1.0410672421610401E-6</v>
      </c>
      <c r="T8" s="35">
        <v>9.3696051794493996E-6</v>
      </c>
      <c r="U8" s="34">
        <v>-1.78346767886288</v>
      </c>
      <c r="V8" s="35">
        <v>1.8933819430987001E-6</v>
      </c>
      <c r="W8" s="35">
        <v>2.27205833171844E-5</v>
      </c>
      <c r="X8" s="34">
        <v>-1.2749259728865101</v>
      </c>
      <c r="Y8" s="35">
        <v>2.18824354048806E-6</v>
      </c>
      <c r="Z8" s="35">
        <v>5.2517844971713398E-6</v>
      </c>
      <c r="AA8" s="10">
        <f t="shared" si="0"/>
        <v>-1</v>
      </c>
      <c r="AB8" s="10">
        <f t="shared" si="1"/>
        <v>-1</v>
      </c>
      <c r="AC8" s="10">
        <f t="shared" si="2"/>
        <v>-1</v>
      </c>
      <c r="AD8" s="10">
        <f t="shared" si="3"/>
        <v>-1</v>
      </c>
      <c r="AE8" s="10">
        <f t="shared" si="4"/>
        <v>0</v>
      </c>
      <c r="AF8" s="10">
        <f t="shared" si="5"/>
        <v>0</v>
      </c>
      <c r="AG8" s="10">
        <f t="shared" si="6"/>
        <v>-1</v>
      </c>
      <c r="AH8" s="10">
        <f t="shared" si="7"/>
        <v>-1</v>
      </c>
      <c r="AI8" s="10"/>
      <c r="AJ8" s="10"/>
    </row>
    <row r="9" spans="1:36" ht="15" x14ac:dyDescent="0.2">
      <c r="A9" s="59" t="s">
        <v>116</v>
      </c>
      <c r="B9" s="45" t="s">
        <v>119</v>
      </c>
      <c r="C9" s="34">
        <v>9.9036208034930101E-2</v>
      </c>
      <c r="D9" s="34">
        <v>0.83503285598056698</v>
      </c>
      <c r="E9" s="34">
        <v>0.92556265475920696</v>
      </c>
      <c r="F9" s="34">
        <v>-4.2781473355565001E-2</v>
      </c>
      <c r="G9" s="34">
        <v>1</v>
      </c>
      <c r="H9" s="34">
        <v>1</v>
      </c>
      <c r="I9" s="34">
        <v>0.20132148036483399</v>
      </c>
      <c r="J9" s="34">
        <v>0.68398044035743499</v>
      </c>
      <c r="K9" s="34">
        <v>0.83644198408473203</v>
      </c>
      <c r="L9" s="34">
        <v>2.9097355226501101E-2</v>
      </c>
      <c r="M9" s="34">
        <v>1</v>
      </c>
      <c r="N9" s="34">
        <v>1</v>
      </c>
      <c r="O9" s="34">
        <v>-0.33470575513329998</v>
      </c>
      <c r="P9" s="34">
        <v>0.36233317404114002</v>
      </c>
      <c r="Q9" s="34">
        <v>0.44979290570624297</v>
      </c>
      <c r="R9" s="34">
        <v>1.9984071666657902E-2</v>
      </c>
      <c r="S9" s="34">
        <v>1</v>
      </c>
      <c r="T9" s="34">
        <v>1</v>
      </c>
      <c r="U9" s="34">
        <v>9.1475951981163595E-2</v>
      </c>
      <c r="V9" s="34">
        <v>0.938381836056427</v>
      </c>
      <c r="W9" s="34">
        <v>0.98839474872398003</v>
      </c>
      <c r="X9" s="34">
        <v>0.77509685598019495</v>
      </c>
      <c r="Y9" s="34">
        <v>5.7144524295194801E-2</v>
      </c>
      <c r="Z9" s="34">
        <v>7.3471531236679002E-2</v>
      </c>
      <c r="AA9" s="10">
        <f t="shared" si="0"/>
        <v>0</v>
      </c>
      <c r="AB9" s="10">
        <f t="shared" si="1"/>
        <v>0</v>
      </c>
      <c r="AC9" s="10">
        <f t="shared" si="2"/>
        <v>0</v>
      </c>
      <c r="AD9" s="10">
        <f t="shared" si="3"/>
        <v>0</v>
      </c>
      <c r="AE9" s="10">
        <f t="shared" si="4"/>
        <v>0</v>
      </c>
      <c r="AF9" s="10">
        <f t="shared" si="5"/>
        <v>0</v>
      </c>
      <c r="AG9" s="10">
        <f t="shared" si="6"/>
        <v>0</v>
      </c>
      <c r="AH9" s="10">
        <f t="shared" si="7"/>
        <v>0</v>
      </c>
      <c r="AI9" s="10"/>
      <c r="AJ9" s="10"/>
    </row>
    <row r="10" spans="1:36" ht="15" x14ac:dyDescent="0.2">
      <c r="A10" s="59" t="s">
        <v>120</v>
      </c>
      <c r="B10" s="45" t="s">
        <v>123</v>
      </c>
      <c r="C10" s="34">
        <v>0.120092243584371</v>
      </c>
      <c r="D10" s="34">
        <v>0.55985902958525202</v>
      </c>
      <c r="E10" s="34">
        <v>0.71981875232389603</v>
      </c>
      <c r="F10" s="34">
        <v>-0.30459383648664301</v>
      </c>
      <c r="G10" s="34">
        <v>0.31053999491337198</v>
      </c>
      <c r="H10" s="34">
        <v>0.42997845449543798</v>
      </c>
      <c r="I10" s="34">
        <v>-8.6318194305920401E-3</v>
      </c>
      <c r="J10" s="34">
        <v>1</v>
      </c>
      <c r="K10" s="34">
        <v>1</v>
      </c>
      <c r="L10" s="34">
        <v>-8.4008593087128602E-2</v>
      </c>
      <c r="M10" s="34">
        <v>0.80402923291805595</v>
      </c>
      <c r="N10" s="34">
        <v>0.87712279954697103</v>
      </c>
      <c r="O10" s="34">
        <v>0.32280881725424299</v>
      </c>
      <c r="P10" s="34">
        <v>0.101278486218674</v>
      </c>
      <c r="Q10" s="34">
        <v>0.15852284799444599</v>
      </c>
      <c r="R10" s="34">
        <v>0.123902043889735</v>
      </c>
      <c r="S10" s="34">
        <v>0.63397687946886805</v>
      </c>
      <c r="T10" s="34">
        <v>0.812912621542076</v>
      </c>
      <c r="U10" s="34">
        <v>7.0918243803726994E-2</v>
      </c>
      <c r="V10" s="34">
        <v>0.87654879051628298</v>
      </c>
      <c r="W10" s="34">
        <v>0.98611738933081905</v>
      </c>
      <c r="X10" s="34">
        <v>-0.589712655525233</v>
      </c>
      <c r="Y10" s="34">
        <v>3.8898505282528702E-2</v>
      </c>
      <c r="Z10" s="34">
        <v>5.8733353924084103E-2</v>
      </c>
      <c r="AA10" s="10">
        <f t="shared" si="0"/>
        <v>0</v>
      </c>
      <c r="AB10" s="10">
        <f t="shared" si="1"/>
        <v>0</v>
      </c>
      <c r="AC10" s="10">
        <f t="shared" si="2"/>
        <v>0</v>
      </c>
      <c r="AD10" s="10">
        <f t="shared" si="3"/>
        <v>0</v>
      </c>
      <c r="AE10" s="10">
        <f t="shared" si="4"/>
        <v>0</v>
      </c>
      <c r="AF10" s="10">
        <f t="shared" si="5"/>
        <v>0</v>
      </c>
      <c r="AG10" s="10">
        <f t="shared" si="6"/>
        <v>0</v>
      </c>
      <c r="AH10" s="10">
        <f t="shared" si="7"/>
        <v>0</v>
      </c>
      <c r="AI10" s="10"/>
      <c r="AJ10" s="10"/>
    </row>
    <row r="11" spans="1:36" ht="15" x14ac:dyDescent="0.2">
      <c r="A11" s="59" t="s">
        <v>131</v>
      </c>
      <c r="B11" s="45" t="s">
        <v>52</v>
      </c>
      <c r="C11" s="34">
        <v>0.23064794522113999</v>
      </c>
      <c r="D11" s="34">
        <v>6.5576705736584195E-2</v>
      </c>
      <c r="E11" s="34">
        <v>0.181597031270541</v>
      </c>
      <c r="F11" s="34">
        <v>0.34294412692613402</v>
      </c>
      <c r="G11" s="34">
        <v>0.15427221869235</v>
      </c>
      <c r="H11" s="34">
        <v>0.28992925734695202</v>
      </c>
      <c r="I11" s="34">
        <v>0.57329910745343304</v>
      </c>
      <c r="J11" s="34">
        <v>1.18694708878728E-4</v>
      </c>
      <c r="K11" s="34">
        <v>8.5460190392684405E-4</v>
      </c>
      <c r="L11" s="34">
        <v>0.24238026984775199</v>
      </c>
      <c r="M11" s="34">
        <v>0.44652034507267502</v>
      </c>
      <c r="N11" s="34">
        <v>0.66978051760901203</v>
      </c>
      <c r="O11" s="34">
        <v>-0.207118630805881</v>
      </c>
      <c r="P11" s="34">
        <v>1.94263841829907E-2</v>
      </c>
      <c r="Q11" s="34">
        <v>4.37093644117292E-2</v>
      </c>
      <c r="R11" s="34">
        <v>0.34922762458576001</v>
      </c>
      <c r="S11" s="34">
        <v>1.6982820835575702E-2</v>
      </c>
      <c r="T11" s="34">
        <v>8.1807386034136606E-2</v>
      </c>
      <c r="U11" s="34">
        <v>0.74252897143460495</v>
      </c>
      <c r="V11" s="34">
        <v>1.86073940396079E-2</v>
      </c>
      <c r="W11" s="34">
        <v>8.3733273178235298E-2</v>
      </c>
      <c r="X11" s="34">
        <v>1.4086565275382601</v>
      </c>
      <c r="Y11" s="35">
        <v>1.4994761253304199E-38</v>
      </c>
      <c r="Z11" s="35">
        <v>1.7993713503965E-37</v>
      </c>
      <c r="AA11" s="10">
        <f t="shared" si="0"/>
        <v>0</v>
      </c>
      <c r="AB11" s="10">
        <f t="shared" si="1"/>
        <v>0</v>
      </c>
      <c r="AC11" s="10">
        <f t="shared" si="2"/>
        <v>0</v>
      </c>
      <c r="AD11" s="10">
        <f t="shared" si="3"/>
        <v>0</v>
      </c>
      <c r="AE11" s="10">
        <f t="shared" si="4"/>
        <v>0</v>
      </c>
      <c r="AF11" s="10">
        <f t="shared" si="5"/>
        <v>0</v>
      </c>
      <c r="AG11" s="10">
        <f t="shared" si="6"/>
        <v>0</v>
      </c>
      <c r="AH11" s="10">
        <f t="shared" si="7"/>
        <v>1</v>
      </c>
      <c r="AI11" s="10"/>
      <c r="AJ11" s="10"/>
    </row>
    <row r="12" spans="1:36" ht="15" x14ac:dyDescent="0.2">
      <c r="A12" s="59" t="s">
        <v>137</v>
      </c>
      <c r="B12" s="45" t="s">
        <v>140</v>
      </c>
      <c r="C12" s="34">
        <v>-0.56525201002047898</v>
      </c>
      <c r="D12" s="34">
        <v>4.5577816930709503E-2</v>
      </c>
      <c r="E12" s="34">
        <v>0.13673345079212901</v>
      </c>
      <c r="F12" s="34">
        <v>-0.29347234859814603</v>
      </c>
      <c r="G12" s="34">
        <v>0.21291457071134601</v>
      </c>
      <c r="H12" s="34">
        <v>0.31937185606701901</v>
      </c>
      <c r="I12" s="34">
        <v>1.08361299965596E-2</v>
      </c>
      <c r="J12" s="34">
        <v>0.96725776586463796</v>
      </c>
      <c r="K12" s="34">
        <v>0.99489370203219896</v>
      </c>
      <c r="L12" s="34">
        <v>-0.28697337099206099</v>
      </c>
      <c r="M12" s="34">
        <v>0.20174604605862201</v>
      </c>
      <c r="N12" s="34">
        <v>0.45016100853825403</v>
      </c>
      <c r="O12" s="34">
        <v>1.52313235317905E-2</v>
      </c>
      <c r="P12" s="34">
        <v>0.86247428953254301</v>
      </c>
      <c r="Q12" s="34">
        <v>0.97028357572411095</v>
      </c>
      <c r="R12" s="34">
        <v>-0.39475727734250998</v>
      </c>
      <c r="S12" s="34">
        <v>2.2910388152072199E-2</v>
      </c>
      <c r="T12" s="34">
        <v>8.1807386034136606E-2</v>
      </c>
      <c r="U12" s="34">
        <v>-1.0142192369359699</v>
      </c>
      <c r="V12" s="34">
        <v>3.4377337053674898E-4</v>
      </c>
      <c r="W12" s="34">
        <v>2.4751682678646001E-3</v>
      </c>
      <c r="X12" s="34">
        <v>-0.14417618208761701</v>
      </c>
      <c r="Y12" s="34">
        <v>0.34603840994627499</v>
      </c>
      <c r="Z12" s="34">
        <v>0.37749644721411801</v>
      </c>
      <c r="AA12" s="10">
        <f t="shared" si="0"/>
        <v>0</v>
      </c>
      <c r="AB12" s="10">
        <f t="shared" si="1"/>
        <v>0</v>
      </c>
      <c r="AC12" s="10">
        <f t="shared" si="2"/>
        <v>0</v>
      </c>
      <c r="AD12" s="10">
        <f t="shared" si="3"/>
        <v>0</v>
      </c>
      <c r="AE12" s="10">
        <f t="shared" si="4"/>
        <v>0</v>
      </c>
      <c r="AF12" s="10">
        <f t="shared" si="5"/>
        <v>0</v>
      </c>
      <c r="AG12" s="10">
        <f t="shared" si="6"/>
        <v>-1</v>
      </c>
      <c r="AH12" s="10">
        <f t="shared" si="7"/>
        <v>0</v>
      </c>
      <c r="AI12" s="10"/>
      <c r="AJ12" s="10"/>
    </row>
    <row r="13" spans="1:36" ht="15" x14ac:dyDescent="0.2">
      <c r="A13" s="59" t="s">
        <v>42</v>
      </c>
      <c r="B13" s="45" t="s">
        <v>43</v>
      </c>
      <c r="C13" s="34">
        <v>0.16042274252835201</v>
      </c>
      <c r="D13" s="34">
        <v>0.41448040159823402</v>
      </c>
      <c r="E13" s="34">
        <v>0.62172060239735105</v>
      </c>
      <c r="F13" s="34">
        <v>-0.132045929598955</v>
      </c>
      <c r="G13" s="34">
        <v>0.610348647087535</v>
      </c>
      <c r="H13" s="34">
        <v>0.69396559977172201</v>
      </c>
      <c r="I13" s="34">
        <v>0.17896076494704</v>
      </c>
      <c r="J13" s="34">
        <v>0.30703370785957002</v>
      </c>
      <c r="K13" s="34">
        <v>0.53117747718387498</v>
      </c>
      <c r="L13" s="34">
        <v>-8.73775472088828E-2</v>
      </c>
      <c r="M13" s="34">
        <v>0.69552547421956401</v>
      </c>
      <c r="N13" s="34">
        <v>0.80770700231949399</v>
      </c>
      <c r="O13" s="34">
        <v>0.22372251360118101</v>
      </c>
      <c r="P13" s="34">
        <v>0.19968970912384101</v>
      </c>
      <c r="Q13" s="34">
        <v>0.27081849120553902</v>
      </c>
      <c r="R13" s="34">
        <v>-1.11006836265623E-2</v>
      </c>
      <c r="S13" s="34">
        <v>0.93635418615815702</v>
      </c>
      <c r="T13" s="34">
        <v>1</v>
      </c>
      <c r="U13" s="34">
        <v>0.23248694704651501</v>
      </c>
      <c r="V13" s="34">
        <v>0.49509711012297702</v>
      </c>
      <c r="W13" s="34">
        <v>0.712769906356716</v>
      </c>
      <c r="X13" s="34">
        <v>-0.51753325947199302</v>
      </c>
      <c r="Y13" s="34">
        <v>1.6043131454669301E-2</v>
      </c>
      <c r="Z13" s="34">
        <v>2.7502511065147301E-2</v>
      </c>
      <c r="AA13" s="10">
        <f t="shared" si="0"/>
        <v>0</v>
      </c>
      <c r="AB13" s="10">
        <f t="shared" si="1"/>
        <v>0</v>
      </c>
      <c r="AC13" s="10">
        <f t="shared" si="2"/>
        <v>0</v>
      </c>
      <c r="AD13" s="10">
        <f t="shared" si="3"/>
        <v>0</v>
      </c>
      <c r="AE13" s="10">
        <f t="shared" si="4"/>
        <v>0</v>
      </c>
      <c r="AF13" s="10">
        <f t="shared" si="5"/>
        <v>0</v>
      </c>
      <c r="AG13" s="10">
        <f t="shared" si="6"/>
        <v>0</v>
      </c>
      <c r="AH13" s="10">
        <f t="shared" si="7"/>
        <v>0</v>
      </c>
      <c r="AI13" s="10"/>
      <c r="AJ13" s="10"/>
    </row>
    <row r="14" spans="1:36" ht="15" x14ac:dyDescent="0.2">
      <c r="A14" s="59" t="s">
        <v>142</v>
      </c>
      <c r="B14" s="45" t="s">
        <v>144</v>
      </c>
      <c r="C14" s="34">
        <v>0.20557335826751599</v>
      </c>
      <c r="D14" s="34">
        <v>0.274921255176858</v>
      </c>
      <c r="E14" s="34">
        <v>0.48608731930865501</v>
      </c>
      <c r="F14" s="34">
        <v>1.0137551383369301</v>
      </c>
      <c r="G14" s="35">
        <v>1.9613900801551E-5</v>
      </c>
      <c r="H14" s="34">
        <v>1.41220085771167E-4</v>
      </c>
      <c r="I14" s="34">
        <v>0.78711522863896599</v>
      </c>
      <c r="J14" s="34">
        <v>1.77799335720852E-3</v>
      </c>
      <c r="K14" s="34">
        <v>9.1439658370723997E-3</v>
      </c>
      <c r="L14" s="34">
        <v>0.87342989675486504</v>
      </c>
      <c r="M14" s="34">
        <v>5.2751970388813902E-4</v>
      </c>
      <c r="N14" s="34">
        <v>4.7476773349932498E-3</v>
      </c>
      <c r="O14" s="34">
        <v>-0.44462218864266401</v>
      </c>
      <c r="P14" s="34">
        <v>3.8810113692612197E-2</v>
      </c>
      <c r="Q14" s="34">
        <v>8.2186123113766996E-2</v>
      </c>
      <c r="R14" s="34">
        <v>0.57385374655162302</v>
      </c>
      <c r="S14" s="34">
        <v>2.3308686138061598E-3</v>
      </c>
      <c r="T14" s="34">
        <v>1.3985211682837E-2</v>
      </c>
      <c r="U14" s="34">
        <v>0.63903868307605405</v>
      </c>
      <c r="V14" s="34">
        <v>7.2204144955733393E-2</v>
      </c>
      <c r="W14" s="34">
        <v>0.178767481643376</v>
      </c>
      <c r="X14" s="34">
        <v>2.3409543149412801</v>
      </c>
      <c r="Y14" s="35">
        <v>8.9730836582025905E-33</v>
      </c>
      <c r="Z14" s="35">
        <v>8.0757752923823305E-32</v>
      </c>
      <c r="AA14" s="10">
        <f t="shared" si="0"/>
        <v>0</v>
      </c>
      <c r="AB14" s="10">
        <f t="shared" si="1"/>
        <v>1</v>
      </c>
      <c r="AC14" s="10">
        <f t="shared" si="2"/>
        <v>0</v>
      </c>
      <c r="AD14" s="10">
        <f t="shared" si="3"/>
        <v>0</v>
      </c>
      <c r="AE14" s="10">
        <f t="shared" si="4"/>
        <v>0</v>
      </c>
      <c r="AF14" s="10">
        <f t="shared" si="5"/>
        <v>0</v>
      </c>
      <c r="AG14" s="10">
        <f t="shared" si="6"/>
        <v>0</v>
      </c>
      <c r="AH14" s="10">
        <f t="shared" si="7"/>
        <v>1</v>
      </c>
      <c r="AI14" s="10"/>
      <c r="AJ14" s="10"/>
    </row>
    <row r="15" spans="1:36" ht="15" x14ac:dyDescent="0.2">
      <c r="A15" s="59" t="s">
        <v>38</v>
      </c>
      <c r="B15" s="45" t="s">
        <v>39</v>
      </c>
      <c r="C15" s="34">
        <v>9.18785818694456E-2</v>
      </c>
      <c r="D15" s="34">
        <v>0.848432433529273</v>
      </c>
      <c r="E15" s="34">
        <v>0.92556265475920696</v>
      </c>
      <c r="F15" s="34">
        <v>0.27259031356046198</v>
      </c>
      <c r="G15" s="34">
        <v>0.71269725402784101</v>
      </c>
      <c r="H15" s="34">
        <v>0.75462062191183199</v>
      </c>
      <c r="I15" s="34">
        <v>-0.201074559059856</v>
      </c>
      <c r="J15" s="34">
        <v>0.76172171294411695</v>
      </c>
      <c r="K15" s="34">
        <v>0.83644198408473203</v>
      </c>
      <c r="L15" s="34">
        <v>0.65635656900031702</v>
      </c>
      <c r="M15" s="34">
        <v>0.34296188841957898</v>
      </c>
      <c r="N15" s="34">
        <v>0.58793466586213505</v>
      </c>
      <c r="O15" s="34">
        <v>1.0113855501493501</v>
      </c>
      <c r="P15" s="34">
        <v>6.0630408006805501E-3</v>
      </c>
      <c r="Q15" s="34">
        <v>1.7011229978343E-2</v>
      </c>
      <c r="R15" s="34">
        <v>0.37614976672846601</v>
      </c>
      <c r="S15" s="34">
        <v>0.54171940118656203</v>
      </c>
      <c r="T15" s="34">
        <v>0.812912621542076</v>
      </c>
      <c r="U15" s="34">
        <v>0.55952319953346996</v>
      </c>
      <c r="V15" s="34">
        <v>0.46598566190280799</v>
      </c>
      <c r="W15" s="34">
        <v>0.69897849285421199</v>
      </c>
      <c r="X15" s="34">
        <v>0.32847234475185599</v>
      </c>
      <c r="Y15" s="34">
        <v>0.58350729213966801</v>
      </c>
      <c r="Z15" s="34">
        <v>0.58350729213966801</v>
      </c>
      <c r="AA15" s="10">
        <f t="shared" si="0"/>
        <v>0</v>
      </c>
      <c r="AB15" s="10">
        <f t="shared" si="1"/>
        <v>0</v>
      </c>
      <c r="AC15" s="10">
        <f t="shared" si="2"/>
        <v>0</v>
      </c>
      <c r="AD15" s="10">
        <f t="shared" si="3"/>
        <v>0</v>
      </c>
      <c r="AE15" s="10">
        <f t="shared" si="4"/>
        <v>1</v>
      </c>
      <c r="AF15" s="10">
        <f t="shared" si="5"/>
        <v>0</v>
      </c>
      <c r="AG15" s="10">
        <f t="shared" si="6"/>
        <v>0</v>
      </c>
      <c r="AH15" s="10">
        <f t="shared" si="7"/>
        <v>0</v>
      </c>
      <c r="AI15" s="10"/>
      <c r="AJ15" s="10"/>
    </row>
    <row r="16" spans="1:36" ht="15" x14ac:dyDescent="0.2">
      <c r="A16" s="59" t="s">
        <v>9</v>
      </c>
      <c r="B16" s="45" t="s">
        <v>10</v>
      </c>
      <c r="C16" s="34">
        <v>1.4525993421375699E-2</v>
      </c>
      <c r="D16" s="34">
        <v>0.95463461054455401</v>
      </c>
      <c r="E16" s="34">
        <v>1</v>
      </c>
      <c r="F16" s="34">
        <v>-0.28766076933139301</v>
      </c>
      <c r="G16" s="34">
        <v>0.20711471385140501</v>
      </c>
      <c r="H16" s="34">
        <v>0.31937185606701901</v>
      </c>
      <c r="I16" s="34">
        <v>-9.7844909735582394E-2</v>
      </c>
      <c r="J16" s="34">
        <v>0.71168278740979896</v>
      </c>
      <c r="K16" s="34">
        <v>0.83644198408473203</v>
      </c>
      <c r="L16" s="34">
        <v>-0.17233533287441</v>
      </c>
      <c r="M16" s="34">
        <v>0.60773538217502299</v>
      </c>
      <c r="N16" s="34">
        <v>0.79589005752444697</v>
      </c>
      <c r="O16" s="34">
        <v>0.49749342076521003</v>
      </c>
      <c r="P16" s="34">
        <v>4.2143054796890699E-4</v>
      </c>
      <c r="Q16" s="34">
        <v>1.5171499726880601E-3</v>
      </c>
      <c r="R16" s="34">
        <v>0.40908259206261199</v>
      </c>
      <c r="S16" s="34">
        <v>5.4911685334602701E-2</v>
      </c>
      <c r="T16" s="34">
        <v>0.15206312861890001</v>
      </c>
      <c r="U16" s="34">
        <v>0.17300280374743701</v>
      </c>
      <c r="V16" s="34">
        <v>0.62456062178531102</v>
      </c>
      <c r="W16" s="34">
        <v>0.83066306240036203</v>
      </c>
      <c r="X16" s="34">
        <v>-0.41230046712644702</v>
      </c>
      <c r="Y16" s="34">
        <v>3.2253705219827698E-2</v>
      </c>
      <c r="Z16" s="34">
        <v>5.2778790359718102E-2</v>
      </c>
      <c r="AA16" s="10">
        <f t="shared" si="0"/>
        <v>0</v>
      </c>
      <c r="AB16" s="10">
        <f t="shared" si="1"/>
        <v>0</v>
      </c>
      <c r="AC16" s="10">
        <f t="shared" si="2"/>
        <v>0</v>
      </c>
      <c r="AD16" s="10">
        <f t="shared" si="3"/>
        <v>0</v>
      </c>
      <c r="AE16" s="10">
        <f t="shared" si="4"/>
        <v>0</v>
      </c>
      <c r="AF16" s="10">
        <f t="shared" si="5"/>
        <v>0</v>
      </c>
      <c r="AG16" s="10">
        <f t="shared" si="6"/>
        <v>0</v>
      </c>
      <c r="AH16" s="10">
        <f t="shared" si="7"/>
        <v>0</v>
      </c>
      <c r="AI16" s="10"/>
      <c r="AJ16" s="10"/>
    </row>
    <row r="17" spans="1:36" ht="15" x14ac:dyDescent="0.2">
      <c r="A17" s="59" t="s">
        <v>164</v>
      </c>
      <c r="B17" s="45" t="s">
        <v>52</v>
      </c>
      <c r="C17" s="34">
        <v>1.21985611171884</v>
      </c>
      <c r="D17" s="34">
        <v>9.5953925248229294E-2</v>
      </c>
      <c r="E17" s="34">
        <v>0.23505441783797301</v>
      </c>
      <c r="F17" s="34">
        <v>1.51722629870228</v>
      </c>
      <c r="G17" s="34">
        <v>4.0474290509001497E-2</v>
      </c>
      <c r="H17" s="34">
        <v>0.104076747023147</v>
      </c>
      <c r="I17" s="34">
        <v>1.3587990466697899</v>
      </c>
      <c r="J17" s="34">
        <v>5.3061996390173803E-2</v>
      </c>
      <c r="K17" s="34">
        <v>0.15918598917052201</v>
      </c>
      <c r="L17" s="34">
        <v>1.2832743776478699</v>
      </c>
      <c r="M17" s="34">
        <v>0.212576031809731</v>
      </c>
      <c r="N17" s="34">
        <v>0.45016100853825403</v>
      </c>
      <c r="O17" s="34">
        <v>-0.244536705377179</v>
      </c>
      <c r="P17" s="34">
        <v>1</v>
      </c>
      <c r="Q17" s="34">
        <v>1</v>
      </c>
      <c r="R17" s="34">
        <v>0.86562214370396995</v>
      </c>
      <c r="S17" s="34">
        <v>0.29829288797820802</v>
      </c>
      <c r="T17" s="34">
        <v>0.56518652459028795</v>
      </c>
      <c r="U17" s="34">
        <v>0.34856721215277803</v>
      </c>
      <c r="V17" s="34">
        <v>0.64607127075583703</v>
      </c>
      <c r="W17" s="34">
        <v>0.83066306240036203</v>
      </c>
      <c r="X17" s="34">
        <v>0.64767416401284805</v>
      </c>
      <c r="Y17" s="34">
        <v>0.43002478201880201</v>
      </c>
      <c r="Z17" s="34">
        <v>0.44231120436219601</v>
      </c>
      <c r="AA17" s="10">
        <f t="shared" si="0"/>
        <v>0</v>
      </c>
      <c r="AB17" s="10">
        <f t="shared" si="1"/>
        <v>0</v>
      </c>
      <c r="AC17" s="10">
        <f t="shared" si="2"/>
        <v>0</v>
      </c>
      <c r="AD17" s="10">
        <f t="shared" si="3"/>
        <v>0</v>
      </c>
      <c r="AE17" s="10">
        <f t="shared" si="4"/>
        <v>0</v>
      </c>
      <c r="AF17" s="10">
        <f t="shared" si="5"/>
        <v>0</v>
      </c>
      <c r="AG17" s="10">
        <f t="shared" si="6"/>
        <v>0</v>
      </c>
      <c r="AH17" s="10">
        <f t="shared" si="7"/>
        <v>0</v>
      </c>
      <c r="AI17" s="10"/>
      <c r="AJ17" s="10"/>
    </row>
    <row r="18" spans="1:36" ht="15" x14ac:dyDescent="0.2">
      <c r="A18" s="59" t="s">
        <v>171</v>
      </c>
      <c r="B18" s="45" t="s">
        <v>173</v>
      </c>
      <c r="C18" s="34">
        <v>-0.50360674942930606</v>
      </c>
      <c r="D18" s="34">
        <v>8.1535608659797799E-3</v>
      </c>
      <c r="E18" s="34">
        <v>2.9352819117527199E-2</v>
      </c>
      <c r="F18" s="34">
        <v>-0.69164159910051304</v>
      </c>
      <c r="G18" s="34">
        <v>1.23717085212006E-2</v>
      </c>
      <c r="H18" s="34">
        <v>4.4538150676322198E-2</v>
      </c>
      <c r="I18" s="34">
        <v>-0.97802740940630395</v>
      </c>
      <c r="J18" s="35">
        <v>6.3575221541470701E-7</v>
      </c>
      <c r="K18" s="35">
        <v>1.14435398774647E-5</v>
      </c>
      <c r="L18" s="34">
        <v>-0.43428491362970301</v>
      </c>
      <c r="M18" s="34">
        <v>0.13706354487626299</v>
      </c>
      <c r="N18" s="34">
        <v>0.32895250770302997</v>
      </c>
      <c r="O18" s="34">
        <v>-1.2059690676077699</v>
      </c>
      <c r="P18" s="35">
        <v>1.63255492486004E-12</v>
      </c>
      <c r="Q18" s="35">
        <v>2.9385988647480703E-11</v>
      </c>
      <c r="R18" s="34">
        <v>-0.45018040578589802</v>
      </c>
      <c r="S18" s="34">
        <v>4.37096714907831E-2</v>
      </c>
      <c r="T18" s="34">
        <v>0.13112901447234901</v>
      </c>
      <c r="U18" s="34">
        <v>-0.84467991823147603</v>
      </c>
      <c r="V18" s="34">
        <v>5.8038349519520499E-2</v>
      </c>
      <c r="W18" s="34">
        <v>0.178767481643376</v>
      </c>
      <c r="X18" s="34">
        <v>-0.65888669910337105</v>
      </c>
      <c r="Y18" s="34">
        <v>5.0386203460334698E-2</v>
      </c>
      <c r="Z18" s="34">
        <v>6.7888615445264394E-2</v>
      </c>
      <c r="AA18" s="10">
        <f t="shared" si="0"/>
        <v>0</v>
      </c>
      <c r="AB18" s="10">
        <f t="shared" si="1"/>
        <v>0</v>
      </c>
      <c r="AC18" s="10">
        <f t="shared" si="2"/>
        <v>0</v>
      </c>
      <c r="AD18" s="10">
        <f t="shared" si="3"/>
        <v>0</v>
      </c>
      <c r="AE18" s="10">
        <f t="shared" si="4"/>
        <v>-1</v>
      </c>
      <c r="AF18" s="10">
        <f t="shared" si="5"/>
        <v>0</v>
      </c>
      <c r="AG18" s="10">
        <f t="shared" si="6"/>
        <v>0</v>
      </c>
      <c r="AH18" s="10">
        <f t="shared" si="7"/>
        <v>0</v>
      </c>
      <c r="AI18" s="10"/>
      <c r="AJ18" s="10"/>
    </row>
    <row r="19" spans="1:36" ht="15" x14ac:dyDescent="0.2">
      <c r="A19" s="59" t="s">
        <v>177</v>
      </c>
      <c r="B19" s="45" t="s">
        <v>14</v>
      </c>
      <c r="C19" s="34">
        <v>0.92260540899509802</v>
      </c>
      <c r="D19" s="35">
        <v>1.4023631971787101E-6</v>
      </c>
      <c r="E19" s="35">
        <v>1.6828358366144501E-5</v>
      </c>
      <c r="F19" s="36">
        <v>1.6359108774778099</v>
      </c>
      <c r="G19" s="35">
        <v>1.39681900249428E-5</v>
      </c>
      <c r="H19" s="34">
        <v>1.25713710224485E-4</v>
      </c>
      <c r="I19" s="34">
        <v>1.8621127479114401</v>
      </c>
      <c r="J19" s="34">
        <v>1.8549773982711699E-2</v>
      </c>
      <c r="K19" s="34">
        <v>7.4199095930846698E-2</v>
      </c>
      <c r="L19" s="36">
        <v>1.0340290773571099</v>
      </c>
      <c r="M19" s="34">
        <v>8.0157946811121902E-4</v>
      </c>
      <c r="N19" s="34">
        <v>5.7713721704007797E-3</v>
      </c>
      <c r="O19" s="34">
        <v>-3.7242701039028797E-2</v>
      </c>
      <c r="P19" s="34">
        <v>0.90270631819841995</v>
      </c>
      <c r="Q19" s="34">
        <v>0.98118528539504501</v>
      </c>
      <c r="R19" s="36">
        <v>2.0162314913968902</v>
      </c>
      <c r="S19" s="35">
        <v>1.34357009184656E-24</v>
      </c>
      <c r="T19" s="35">
        <v>4.83685233064761E-23</v>
      </c>
      <c r="U19" s="36">
        <v>1.47076901678315</v>
      </c>
      <c r="V19" s="34">
        <v>8.0640402849163698E-3</v>
      </c>
      <c r="W19" s="34">
        <v>4.1472207179569898E-2</v>
      </c>
      <c r="X19" s="36">
        <v>2.70534347992692</v>
      </c>
      <c r="Y19" s="35">
        <v>8.9473857834494695E-31</v>
      </c>
      <c r="Z19" s="35">
        <v>6.4421177640836201E-30</v>
      </c>
      <c r="AA19" s="10">
        <f t="shared" si="0"/>
        <v>0</v>
      </c>
      <c r="AB19" s="10">
        <f t="shared" si="1"/>
        <v>1</v>
      </c>
      <c r="AC19" s="10">
        <f t="shared" si="2"/>
        <v>0</v>
      </c>
      <c r="AD19" s="10">
        <f t="shared" si="3"/>
        <v>1</v>
      </c>
      <c r="AE19" s="10">
        <f t="shared" si="4"/>
        <v>0</v>
      </c>
      <c r="AF19" s="10">
        <f t="shared" si="5"/>
        <v>1</v>
      </c>
      <c r="AG19" s="10">
        <f t="shared" si="6"/>
        <v>1</v>
      </c>
      <c r="AH19" s="10">
        <f t="shared" si="7"/>
        <v>1</v>
      </c>
      <c r="AI19" s="10"/>
      <c r="AJ19" s="10"/>
    </row>
    <row r="20" spans="1:36" ht="15" x14ac:dyDescent="0.2">
      <c r="A20" s="59" t="s">
        <v>184</v>
      </c>
      <c r="B20" s="45" t="s">
        <v>52</v>
      </c>
      <c r="C20" s="34">
        <v>-0.168019457904236</v>
      </c>
      <c r="D20" s="34">
        <v>2.12122178593999E-2</v>
      </c>
      <c r="E20" s="34">
        <v>6.9421803903490703E-2</v>
      </c>
      <c r="F20" s="34">
        <v>-0.43755458853939</v>
      </c>
      <c r="G20" s="34">
        <v>0.17630922456280201</v>
      </c>
      <c r="H20" s="34">
        <v>0.28992925734695202</v>
      </c>
      <c r="I20" s="34">
        <v>-0.103752209647686</v>
      </c>
      <c r="J20" s="34">
        <v>0.55499771205855997</v>
      </c>
      <c r="K20" s="34">
        <v>0.83249656808784001</v>
      </c>
      <c r="L20" s="34">
        <v>-0.41220724161072098</v>
      </c>
      <c r="M20" s="34">
        <v>7.9532971687166096E-2</v>
      </c>
      <c r="N20" s="34">
        <v>0.238524136118175</v>
      </c>
      <c r="O20" s="34">
        <v>-0.47294098635639598</v>
      </c>
      <c r="P20" s="35">
        <v>8.4184156792603501E-9</v>
      </c>
      <c r="Q20" s="35">
        <v>7.5765741113343204E-8</v>
      </c>
      <c r="R20" s="34">
        <v>-0.400599241033608</v>
      </c>
      <c r="S20" s="34">
        <v>2.4996701288208401E-2</v>
      </c>
      <c r="T20" s="34">
        <v>8.1807386034136606E-2</v>
      </c>
      <c r="U20" s="34">
        <v>-0.64288776362836597</v>
      </c>
      <c r="V20" s="34">
        <v>7.4486450684740094E-2</v>
      </c>
      <c r="W20" s="34">
        <v>0.178767481643376</v>
      </c>
      <c r="X20" s="34">
        <v>-0.88139555230891897</v>
      </c>
      <c r="Y20" s="35">
        <v>4.13925783121464E-9</v>
      </c>
      <c r="Z20" s="35">
        <v>1.2417773493643899E-8</v>
      </c>
      <c r="AA20" s="10">
        <f t="shared" si="0"/>
        <v>0</v>
      </c>
      <c r="AB20" s="10">
        <f t="shared" si="1"/>
        <v>0</v>
      </c>
      <c r="AC20" s="10">
        <f t="shared" si="2"/>
        <v>0</v>
      </c>
      <c r="AD20" s="10">
        <f t="shared" si="3"/>
        <v>0</v>
      </c>
      <c r="AE20" s="10">
        <f t="shared" si="4"/>
        <v>0</v>
      </c>
      <c r="AF20" s="10">
        <f t="shared" si="5"/>
        <v>0</v>
      </c>
      <c r="AG20" s="10">
        <f t="shared" si="6"/>
        <v>0</v>
      </c>
      <c r="AH20" s="10">
        <f t="shared" si="7"/>
        <v>0</v>
      </c>
      <c r="AI20" s="10"/>
      <c r="AJ20" s="10"/>
    </row>
    <row r="21" spans="1:36" ht="15" x14ac:dyDescent="0.2">
      <c r="A21" s="59" t="s">
        <v>4</v>
      </c>
      <c r="B21" s="45" t="s">
        <v>5</v>
      </c>
      <c r="C21" s="34">
        <v>0.13382921873153</v>
      </c>
      <c r="D21" s="34">
        <v>0.65671884018392501</v>
      </c>
      <c r="E21" s="34">
        <v>0.81523718091797603</v>
      </c>
      <c r="F21" s="34">
        <v>0.169590030399138</v>
      </c>
      <c r="G21" s="34">
        <v>0.62882405681590403</v>
      </c>
      <c r="H21" s="34">
        <v>0.69396559977172201</v>
      </c>
      <c r="I21" s="34">
        <v>3.7962807380242998E-2</v>
      </c>
      <c r="J21" s="34">
        <v>0.94274621234437395</v>
      </c>
      <c r="K21" s="34">
        <v>0.99489370203219896</v>
      </c>
      <c r="L21" s="34">
        <v>0.37955984578208102</v>
      </c>
      <c r="M21" s="34">
        <v>0.32930527940822402</v>
      </c>
      <c r="N21" s="34">
        <v>0.58793466586213505</v>
      </c>
      <c r="O21" s="34">
        <v>0.30554348575179602</v>
      </c>
      <c r="P21" s="34">
        <v>0.20311386840415399</v>
      </c>
      <c r="Q21" s="34">
        <v>0.27081849120553902</v>
      </c>
      <c r="R21" s="34">
        <v>0.43268774267139798</v>
      </c>
      <c r="S21" s="34">
        <v>0.12115332754121</v>
      </c>
      <c r="T21" s="34">
        <v>0.29076798609890497</v>
      </c>
      <c r="U21" s="34">
        <v>0.33002634734187403</v>
      </c>
      <c r="V21" s="34">
        <v>0.43708841638642199</v>
      </c>
      <c r="W21" s="34">
        <v>0.68413839086570505</v>
      </c>
      <c r="X21" s="34">
        <v>0.64489648747346995</v>
      </c>
      <c r="Y21" s="34">
        <v>3.9754054251010598E-2</v>
      </c>
      <c r="Z21" s="34">
        <v>5.8733353924084103E-2</v>
      </c>
      <c r="AA21" s="10">
        <f t="shared" si="0"/>
        <v>0</v>
      </c>
      <c r="AB21" s="10">
        <f t="shared" si="1"/>
        <v>0</v>
      </c>
      <c r="AC21" s="10">
        <f t="shared" si="2"/>
        <v>0</v>
      </c>
      <c r="AD21" s="10">
        <f t="shared" si="3"/>
        <v>0</v>
      </c>
      <c r="AE21" s="10">
        <f t="shared" si="4"/>
        <v>0</v>
      </c>
      <c r="AF21" s="10">
        <f t="shared" si="5"/>
        <v>0</v>
      </c>
      <c r="AG21" s="10">
        <f t="shared" si="6"/>
        <v>0</v>
      </c>
      <c r="AH21" s="10">
        <f t="shared" si="7"/>
        <v>0</v>
      </c>
      <c r="AI21" s="10"/>
      <c r="AJ21" s="10"/>
    </row>
    <row r="22" spans="1:36" ht="15" x14ac:dyDescent="0.2">
      <c r="A22" s="59" t="s">
        <v>219</v>
      </c>
      <c r="B22" s="45" t="s">
        <v>221</v>
      </c>
      <c r="C22" s="34">
        <v>0.14009939439590899</v>
      </c>
      <c r="D22" s="34">
        <v>0.49166078227261201</v>
      </c>
      <c r="E22" s="34">
        <v>0.69954541587933305</v>
      </c>
      <c r="F22" s="34">
        <v>0.107293565187289</v>
      </c>
      <c r="G22" s="34">
        <v>0.80735238887513505</v>
      </c>
      <c r="H22" s="34">
        <v>0.83041959998585302</v>
      </c>
      <c r="I22" s="34">
        <v>0.42795266171405999</v>
      </c>
      <c r="J22" s="34">
        <v>7.8975115810924396E-2</v>
      </c>
      <c r="K22" s="34">
        <v>0.21870032070717499</v>
      </c>
      <c r="L22" s="34">
        <v>0.16363461114494501</v>
      </c>
      <c r="M22" s="34">
        <v>0.64113365745024897</v>
      </c>
      <c r="N22" s="34">
        <v>0.79589005752444697</v>
      </c>
      <c r="O22" s="34">
        <v>1.02906135415079</v>
      </c>
      <c r="P22" s="35">
        <v>7.6123065447324402E-7</v>
      </c>
      <c r="Q22" s="35">
        <v>5.4808607122073504E-6</v>
      </c>
      <c r="R22" s="34">
        <v>0.169484519863597</v>
      </c>
      <c r="S22" s="34">
        <v>0.57452354674971595</v>
      </c>
      <c r="T22" s="34">
        <v>0.812912621542076</v>
      </c>
      <c r="U22" s="34">
        <v>0.64960146304483901</v>
      </c>
      <c r="V22" s="34">
        <v>0.13599009409954299</v>
      </c>
      <c r="W22" s="34">
        <v>0.28797902279903298</v>
      </c>
      <c r="X22" s="34">
        <v>0.54743359429873295</v>
      </c>
      <c r="Y22" s="34">
        <v>8.1439210467372597E-2</v>
      </c>
      <c r="Z22" s="34">
        <v>9.77270525608471E-2</v>
      </c>
      <c r="AA22" s="10">
        <f t="shared" si="0"/>
        <v>0</v>
      </c>
      <c r="AB22" s="10">
        <f t="shared" si="1"/>
        <v>0</v>
      </c>
      <c r="AC22" s="10">
        <f t="shared" si="2"/>
        <v>0</v>
      </c>
      <c r="AD22" s="10">
        <f t="shared" si="3"/>
        <v>0</v>
      </c>
      <c r="AE22" s="10">
        <f t="shared" si="4"/>
        <v>1</v>
      </c>
      <c r="AF22" s="10">
        <f t="shared" si="5"/>
        <v>0</v>
      </c>
      <c r="AG22" s="10">
        <f t="shared" si="6"/>
        <v>0</v>
      </c>
      <c r="AH22" s="10">
        <f t="shared" si="7"/>
        <v>0</v>
      </c>
      <c r="AI22" s="10"/>
      <c r="AJ22" s="10"/>
    </row>
    <row r="23" spans="1:36" ht="15" x14ac:dyDescent="0.2">
      <c r="A23" s="59" t="s">
        <v>225</v>
      </c>
      <c r="B23" s="45" t="s">
        <v>227</v>
      </c>
      <c r="C23" s="34">
        <v>-1.19947510663932E-3</v>
      </c>
      <c r="D23" s="34">
        <v>1</v>
      </c>
      <c r="E23" s="34">
        <v>1</v>
      </c>
      <c r="F23" s="34">
        <v>-0.25910357398893602</v>
      </c>
      <c r="G23" s="34">
        <v>0.43041929453594702</v>
      </c>
      <c r="H23" s="34">
        <v>0.51650315344313602</v>
      </c>
      <c r="I23" s="34">
        <v>0.106789198959465</v>
      </c>
      <c r="J23" s="34">
        <v>0.69310761826047895</v>
      </c>
      <c r="K23" s="34">
        <v>0.83644198408473203</v>
      </c>
      <c r="L23" s="34">
        <v>0.194067971562981</v>
      </c>
      <c r="M23" s="34">
        <v>0.63293895157604496</v>
      </c>
      <c r="N23" s="34">
        <v>0.79589005752444697</v>
      </c>
      <c r="O23" s="34">
        <v>0.89202449966921704</v>
      </c>
      <c r="P23" s="35">
        <v>5.1949230526629897E-5</v>
      </c>
      <c r="Q23" s="34">
        <v>2.6716747127981098E-4</v>
      </c>
      <c r="R23" s="34">
        <v>-1.49468849778462E-2</v>
      </c>
      <c r="S23" s="34">
        <v>1</v>
      </c>
      <c r="T23" s="34">
        <v>1</v>
      </c>
      <c r="U23" s="34">
        <v>0.62162232212399504</v>
      </c>
      <c r="V23" s="34">
        <v>0.161247716577051</v>
      </c>
      <c r="W23" s="34">
        <v>0.32189147115542399</v>
      </c>
      <c r="X23" s="34">
        <v>-0.500232906596357</v>
      </c>
      <c r="Y23" s="34">
        <v>6.1271007127454001E-2</v>
      </c>
      <c r="Z23" s="34">
        <v>7.6060560572011895E-2</v>
      </c>
      <c r="AA23" s="10">
        <f t="shared" si="0"/>
        <v>0</v>
      </c>
      <c r="AB23" s="10">
        <f t="shared" si="1"/>
        <v>0</v>
      </c>
      <c r="AC23" s="10">
        <f t="shared" si="2"/>
        <v>0</v>
      </c>
      <c r="AD23" s="10">
        <f t="shared" si="3"/>
        <v>0</v>
      </c>
      <c r="AE23" s="10">
        <f t="shared" si="4"/>
        <v>0</v>
      </c>
      <c r="AF23" s="10">
        <f t="shared" si="5"/>
        <v>0</v>
      </c>
      <c r="AG23" s="10">
        <f t="shared" si="6"/>
        <v>0</v>
      </c>
      <c r="AH23" s="10">
        <f t="shared" si="7"/>
        <v>0</v>
      </c>
      <c r="AI23" s="10"/>
      <c r="AJ23" s="10"/>
    </row>
    <row r="24" spans="1:36" ht="15" x14ac:dyDescent="0.2">
      <c r="A24" s="59" t="s">
        <v>228</v>
      </c>
      <c r="B24" s="45" t="s">
        <v>230</v>
      </c>
      <c r="C24" s="34">
        <v>0.226896982906126</v>
      </c>
      <c r="D24" s="34">
        <v>0.32328622322829298</v>
      </c>
      <c r="E24" s="34">
        <v>0.50601321896602303</v>
      </c>
      <c r="F24" s="34">
        <v>0.38856159925009898</v>
      </c>
      <c r="G24" s="34">
        <v>0.160749056049175</v>
      </c>
      <c r="H24" s="34">
        <v>0.28992925734695202</v>
      </c>
      <c r="I24" s="34">
        <v>0.344775525933119</v>
      </c>
      <c r="J24" s="34">
        <v>0.109586626386938</v>
      </c>
      <c r="K24" s="34">
        <v>0.26303102916955701</v>
      </c>
      <c r="L24" s="34">
        <v>0.81974067645452797</v>
      </c>
      <c r="M24" s="34">
        <v>1.07572253992588E-2</v>
      </c>
      <c r="N24" s="34">
        <v>5.5322873481902603E-2</v>
      </c>
      <c r="O24" s="34">
        <v>2.2005562770080301E-2</v>
      </c>
      <c r="P24" s="34">
        <v>0.95393013857851605</v>
      </c>
      <c r="Q24" s="34">
        <v>0.98118528539504501</v>
      </c>
      <c r="R24" s="34">
        <v>0.39431641331012202</v>
      </c>
      <c r="S24" s="34">
        <v>7.5645995674686994E-2</v>
      </c>
      <c r="T24" s="34">
        <v>0.19451827459205201</v>
      </c>
      <c r="U24" s="34">
        <v>0.47994278533234602</v>
      </c>
      <c r="V24" s="34">
        <v>0.17882859508634699</v>
      </c>
      <c r="W24" s="34">
        <v>0.32189147115542399</v>
      </c>
      <c r="X24" s="34">
        <v>0.85674181947908501</v>
      </c>
      <c r="Y24" s="34">
        <v>5.1941966371987303E-4</v>
      </c>
      <c r="Z24" s="34">
        <v>9.3495539469577195E-4</v>
      </c>
      <c r="AA24" s="10">
        <f t="shared" si="0"/>
        <v>0</v>
      </c>
      <c r="AB24" s="10">
        <f t="shared" si="1"/>
        <v>0</v>
      </c>
      <c r="AC24" s="10">
        <f t="shared" si="2"/>
        <v>0</v>
      </c>
      <c r="AD24" s="10">
        <f t="shared" si="3"/>
        <v>0</v>
      </c>
      <c r="AE24" s="10">
        <f t="shared" si="4"/>
        <v>0</v>
      </c>
      <c r="AF24" s="10">
        <f t="shared" si="5"/>
        <v>0</v>
      </c>
      <c r="AG24" s="10">
        <f t="shared" si="6"/>
        <v>0</v>
      </c>
      <c r="AH24" s="10">
        <f t="shared" si="7"/>
        <v>0</v>
      </c>
      <c r="AI24" s="10"/>
      <c r="AJ24" s="10"/>
    </row>
    <row r="25" spans="1:36" ht="15" x14ac:dyDescent="0.2">
      <c r="A25" s="59" t="s">
        <v>240</v>
      </c>
      <c r="B25" s="45" t="s">
        <v>242</v>
      </c>
      <c r="C25" s="34">
        <v>1.37962399406047</v>
      </c>
      <c r="D25" s="34">
        <v>1.27726195160785E-3</v>
      </c>
      <c r="E25" s="34">
        <v>5.1090478064314002E-3</v>
      </c>
      <c r="F25" s="34">
        <v>0.95889177772726397</v>
      </c>
      <c r="G25" s="34">
        <v>0.112699584717631</v>
      </c>
      <c r="H25" s="34">
        <v>0.25357406561467</v>
      </c>
      <c r="I25" s="34">
        <v>2.0368263076967699</v>
      </c>
      <c r="J25" s="35">
        <v>6.3983590842427501E-6</v>
      </c>
      <c r="K25" s="35">
        <v>7.6780309010913002E-5</v>
      </c>
      <c r="L25" s="34">
        <v>-0.54803062570134797</v>
      </c>
      <c r="M25" s="34">
        <v>0.124299521255712</v>
      </c>
      <c r="N25" s="34">
        <v>0.31962734037183099</v>
      </c>
      <c r="O25" s="34">
        <v>0.66813589543914897</v>
      </c>
      <c r="P25" s="34">
        <v>9.2619769891589099E-2</v>
      </c>
      <c r="Q25" s="34">
        <v>0.15155962345896401</v>
      </c>
      <c r="R25" s="34">
        <v>3.4642974553585303E-2</v>
      </c>
      <c r="S25" s="34">
        <v>1</v>
      </c>
      <c r="T25" s="34">
        <v>1</v>
      </c>
      <c r="U25" s="34">
        <v>1.9826482773037599</v>
      </c>
      <c r="V25" s="34">
        <v>1.5998464486934399E-4</v>
      </c>
      <c r="W25" s="34">
        <v>1.4398618038240999E-3</v>
      </c>
      <c r="X25" s="34">
        <v>-0.37438422599900401</v>
      </c>
      <c r="Y25" s="34">
        <v>0.35714734922024299</v>
      </c>
      <c r="Z25" s="34">
        <v>0.37815601682143402</v>
      </c>
      <c r="AA25" s="10">
        <f t="shared" si="0"/>
        <v>1</v>
      </c>
      <c r="AB25" s="10">
        <f t="shared" si="1"/>
        <v>0</v>
      </c>
      <c r="AC25" s="10">
        <f t="shared" si="2"/>
        <v>1</v>
      </c>
      <c r="AD25" s="10">
        <f t="shared" si="3"/>
        <v>0</v>
      </c>
      <c r="AE25" s="10">
        <f t="shared" si="4"/>
        <v>0</v>
      </c>
      <c r="AF25" s="10">
        <f t="shared" si="5"/>
        <v>0</v>
      </c>
      <c r="AG25" s="10">
        <f t="shared" si="6"/>
        <v>1</v>
      </c>
      <c r="AH25" s="10">
        <f t="shared" si="7"/>
        <v>0</v>
      </c>
      <c r="AI25" s="10"/>
      <c r="AJ25" s="10"/>
    </row>
    <row r="26" spans="1:36" ht="15" x14ac:dyDescent="0.2">
      <c r="A26" s="59" t="s">
        <v>18</v>
      </c>
      <c r="B26" s="45" t="s">
        <v>19</v>
      </c>
      <c r="C26" s="34">
        <v>-0.25551287899594799</v>
      </c>
      <c r="D26" s="34">
        <v>9.79393407658221E-2</v>
      </c>
      <c r="E26" s="34">
        <v>0.23505441783797301</v>
      </c>
      <c r="F26" s="34">
        <v>-0.67270881855416198</v>
      </c>
      <c r="G26" s="34">
        <v>4.5208762815231998E-3</v>
      </c>
      <c r="H26" s="34">
        <v>1.8083505126092799E-2</v>
      </c>
      <c r="I26" s="34">
        <v>-0.25222980390380101</v>
      </c>
      <c r="J26" s="34">
        <v>0.33166159759789399</v>
      </c>
      <c r="K26" s="34">
        <v>0.54271897788746304</v>
      </c>
      <c r="L26" s="34">
        <v>-0.72075735986948497</v>
      </c>
      <c r="M26" s="34">
        <v>8.8172264718587093E-3</v>
      </c>
      <c r="N26" s="34">
        <v>5.29033588311522E-2</v>
      </c>
      <c r="O26" s="34">
        <v>-0.73451094674837303</v>
      </c>
      <c r="P26" s="35">
        <v>5.0026466952552504E-13</v>
      </c>
      <c r="Q26" s="35">
        <v>1.8009528102918901E-11</v>
      </c>
      <c r="R26" s="34">
        <v>-0.217160476668224</v>
      </c>
      <c r="S26" s="34">
        <v>0.146443423287973</v>
      </c>
      <c r="T26" s="34">
        <v>0.31011548460982602</v>
      </c>
      <c r="U26" s="34">
        <v>-1.0477224090686701</v>
      </c>
      <c r="V26" s="34">
        <v>4.2369503864124998E-3</v>
      </c>
      <c r="W26" s="34">
        <v>2.5421702318475001E-2</v>
      </c>
      <c r="X26" s="34">
        <v>-1.11372452607655</v>
      </c>
      <c r="Y26" s="35">
        <v>9.5007277530604903E-10</v>
      </c>
      <c r="Z26" s="35">
        <v>3.1093290828198001E-9</v>
      </c>
      <c r="AA26" s="10">
        <f t="shared" si="0"/>
        <v>0</v>
      </c>
      <c r="AB26" s="10">
        <f t="shared" si="1"/>
        <v>0</v>
      </c>
      <c r="AC26" s="10">
        <f t="shared" si="2"/>
        <v>0</v>
      </c>
      <c r="AD26" s="10">
        <f t="shared" si="3"/>
        <v>0</v>
      </c>
      <c r="AE26" s="10">
        <f t="shared" si="4"/>
        <v>0</v>
      </c>
      <c r="AF26" s="10">
        <f t="shared" si="5"/>
        <v>0</v>
      </c>
      <c r="AG26" s="10">
        <f t="shared" si="6"/>
        <v>-1</v>
      </c>
      <c r="AH26" s="10">
        <f t="shared" si="7"/>
        <v>-1</v>
      </c>
      <c r="AI26" s="10"/>
      <c r="AJ26" s="10"/>
    </row>
    <row r="27" spans="1:36" ht="15" x14ac:dyDescent="0.2">
      <c r="A27" s="59" t="s">
        <v>13</v>
      </c>
      <c r="B27" s="45" t="s">
        <v>14</v>
      </c>
      <c r="C27" s="34">
        <v>0.85488816886219299</v>
      </c>
      <c r="D27" s="35">
        <v>4.3530349675813797E-6</v>
      </c>
      <c r="E27" s="35">
        <v>3.1341851766585998E-5</v>
      </c>
      <c r="F27" s="34">
        <v>1.27464942674906</v>
      </c>
      <c r="G27" s="34">
        <v>1.29261442728414E-4</v>
      </c>
      <c r="H27" s="34">
        <v>6.6477313403184304E-4</v>
      </c>
      <c r="I27" s="34">
        <v>1.70973908929047</v>
      </c>
      <c r="J27" s="34">
        <v>2.7562137545001902E-2</v>
      </c>
      <c r="K27" s="34">
        <v>9.92236951620067E-2</v>
      </c>
      <c r="L27" s="34">
        <v>0.66652408326603796</v>
      </c>
      <c r="M27" s="34">
        <v>2.46963792339937E-2</v>
      </c>
      <c r="N27" s="34">
        <v>0.111133706552972</v>
      </c>
      <c r="O27" s="34">
        <v>-0.15930450960772999</v>
      </c>
      <c r="P27" s="34">
        <v>0.61984666866550597</v>
      </c>
      <c r="Q27" s="34">
        <v>0.74381600239860701</v>
      </c>
      <c r="R27" s="34">
        <v>1.5665809423589401</v>
      </c>
      <c r="S27" s="35">
        <v>9.4491450893774099E-16</v>
      </c>
      <c r="T27" s="35">
        <v>1.70084611608793E-14</v>
      </c>
      <c r="U27" s="34">
        <v>1.0811788984117701</v>
      </c>
      <c r="V27" s="34">
        <v>5.9745696566925098E-2</v>
      </c>
      <c r="W27" s="34">
        <v>0.178767481643376</v>
      </c>
      <c r="X27" s="34">
        <v>1.8222048476250801</v>
      </c>
      <c r="Y27" s="35">
        <v>7.4380210097728999E-16</v>
      </c>
      <c r="Z27" s="35">
        <v>3.3471094543978102E-15</v>
      </c>
      <c r="AA27" s="10">
        <f t="shared" si="0"/>
        <v>0</v>
      </c>
      <c r="AB27" s="10">
        <f t="shared" si="1"/>
        <v>1</v>
      </c>
      <c r="AC27" s="10">
        <f t="shared" si="2"/>
        <v>0</v>
      </c>
      <c r="AD27" s="10">
        <f t="shared" si="3"/>
        <v>0</v>
      </c>
      <c r="AE27" s="10">
        <f t="shared" si="4"/>
        <v>0</v>
      </c>
      <c r="AF27" s="10">
        <f t="shared" si="5"/>
        <v>1</v>
      </c>
      <c r="AG27" s="10">
        <f t="shared" si="6"/>
        <v>0</v>
      </c>
      <c r="AH27" s="10">
        <f t="shared" si="7"/>
        <v>1</v>
      </c>
      <c r="AI27" s="10"/>
      <c r="AJ27" s="10"/>
    </row>
    <row r="28" spans="1:36" ht="15" x14ac:dyDescent="0.2">
      <c r="A28" s="59" t="s">
        <v>34</v>
      </c>
      <c r="B28" s="45" t="s">
        <v>35</v>
      </c>
      <c r="C28" s="34">
        <v>-0.80235220917792704</v>
      </c>
      <c r="D28" s="34">
        <v>1.2094428390133001E-3</v>
      </c>
      <c r="E28" s="34">
        <v>5.1090478064314002E-3</v>
      </c>
      <c r="F28" s="34">
        <v>-1.4218341745898699</v>
      </c>
      <c r="G28" s="34">
        <v>1.1710430787863101E-4</v>
      </c>
      <c r="H28" s="34">
        <v>6.6477313403184304E-4</v>
      </c>
      <c r="I28" s="34">
        <v>-0.80458437563072105</v>
      </c>
      <c r="J28" s="34">
        <v>1.61215172031791E-2</v>
      </c>
      <c r="K28" s="34">
        <v>7.2546827414306195E-2</v>
      </c>
      <c r="L28" s="34">
        <v>-1.0430337253642401</v>
      </c>
      <c r="M28" s="34">
        <v>6.6592674760762902E-2</v>
      </c>
      <c r="N28" s="34">
        <v>0.21793966285340599</v>
      </c>
      <c r="O28" s="34">
        <v>0.46145268298424102</v>
      </c>
      <c r="P28" s="34">
        <v>7.1486103126036593E-2</v>
      </c>
      <c r="Q28" s="34">
        <v>0.13544735329143801</v>
      </c>
      <c r="R28" s="34">
        <v>-0.15392349742710301</v>
      </c>
      <c r="S28" s="34">
        <v>0.63432182941091297</v>
      </c>
      <c r="T28" s="34">
        <v>0.812912621542076</v>
      </c>
      <c r="U28" s="34">
        <v>-1.0502089520514</v>
      </c>
      <c r="V28" s="34">
        <v>5.8459478388773502E-2</v>
      </c>
      <c r="W28" s="34">
        <v>0.178767481643376</v>
      </c>
      <c r="X28" s="34">
        <v>-2.8176106353122101</v>
      </c>
      <c r="Y28" s="35">
        <v>4.3369276269438898E-18</v>
      </c>
      <c r="Z28" s="35">
        <v>2.6021565761663401E-17</v>
      </c>
      <c r="AA28" s="10">
        <f t="shared" si="0"/>
        <v>0</v>
      </c>
      <c r="AB28" s="10">
        <f t="shared" si="1"/>
        <v>-1</v>
      </c>
      <c r="AC28" s="10">
        <f t="shared" si="2"/>
        <v>0</v>
      </c>
      <c r="AD28" s="10">
        <f t="shared" si="3"/>
        <v>0</v>
      </c>
      <c r="AE28" s="10">
        <f t="shared" si="4"/>
        <v>0</v>
      </c>
      <c r="AF28" s="10">
        <f t="shared" si="5"/>
        <v>0</v>
      </c>
      <c r="AG28" s="10">
        <f t="shared" si="6"/>
        <v>0</v>
      </c>
      <c r="AH28" s="10">
        <f t="shared" si="7"/>
        <v>-1</v>
      </c>
      <c r="AI28" s="10"/>
      <c r="AJ28" s="10"/>
    </row>
    <row r="29" spans="1:36" ht="15" x14ac:dyDescent="0.2">
      <c r="A29" s="59" t="s">
        <v>257</v>
      </c>
      <c r="B29" s="45" t="s">
        <v>52</v>
      </c>
      <c r="C29" s="34">
        <v>0.53872342254045702</v>
      </c>
      <c r="D29" s="35">
        <v>3.8943832706024903E-6</v>
      </c>
      <c r="E29" s="35">
        <v>3.1341851766585998E-5</v>
      </c>
      <c r="F29" s="34">
        <v>0.81065315207407596</v>
      </c>
      <c r="G29" s="35">
        <v>3.0535182797315701E-6</v>
      </c>
      <c r="H29" s="35">
        <v>3.6642219356778902E-5</v>
      </c>
      <c r="I29" s="34">
        <v>0.92917537212006296</v>
      </c>
      <c r="J29" s="35">
        <v>3.3524767861123799E-13</v>
      </c>
      <c r="K29" s="35">
        <v>1.20689164300046E-11</v>
      </c>
      <c r="L29" s="34">
        <v>0.87137662062793297</v>
      </c>
      <c r="M29" s="35">
        <v>1.35177731102571E-5</v>
      </c>
      <c r="N29" s="34">
        <v>1.6221327732308499E-4</v>
      </c>
      <c r="O29" s="34">
        <v>0.14455655489720501</v>
      </c>
      <c r="P29" s="34">
        <v>0.131121223948378</v>
      </c>
      <c r="Q29" s="34">
        <v>0.19668183592256699</v>
      </c>
      <c r="R29" s="34">
        <v>0.77315315680730301</v>
      </c>
      <c r="S29" s="35">
        <v>5.3015141770670502E-8</v>
      </c>
      <c r="T29" s="35">
        <v>6.3618170124804603E-7</v>
      </c>
      <c r="U29" s="34">
        <v>1.38445354417847</v>
      </c>
      <c r="V29" s="35">
        <v>8.6859913561894695E-7</v>
      </c>
      <c r="W29" s="35">
        <v>2.27205833171844E-5</v>
      </c>
      <c r="X29" s="34">
        <v>1.8753559487547999</v>
      </c>
      <c r="Y29" s="35">
        <v>6.1781174530843804E-81</v>
      </c>
      <c r="Z29" s="35">
        <v>2.2241222831103799E-79</v>
      </c>
      <c r="AA29" s="10">
        <f t="shared" si="0"/>
        <v>0</v>
      </c>
      <c r="AB29" s="10">
        <f t="shared" si="1"/>
        <v>0</v>
      </c>
      <c r="AC29" s="10">
        <f t="shared" si="2"/>
        <v>0</v>
      </c>
      <c r="AD29" s="10">
        <f t="shared" si="3"/>
        <v>0</v>
      </c>
      <c r="AE29" s="10">
        <f t="shared" si="4"/>
        <v>0</v>
      </c>
      <c r="AF29" s="10">
        <f t="shared" si="5"/>
        <v>0</v>
      </c>
      <c r="AG29" s="10">
        <f t="shared" si="6"/>
        <v>1</v>
      </c>
      <c r="AH29" s="10">
        <f t="shared" si="7"/>
        <v>1</v>
      </c>
      <c r="AI29" s="10"/>
      <c r="AJ29" s="10"/>
    </row>
    <row r="30" spans="1:36" ht="15" x14ac:dyDescent="0.2">
      <c r="A30" s="59" t="s">
        <v>271</v>
      </c>
      <c r="B30" s="45" t="s">
        <v>52</v>
      </c>
      <c r="C30" s="34">
        <v>-0.15201469237464199</v>
      </c>
      <c r="D30" s="34">
        <v>0.28594866938312402</v>
      </c>
      <c r="E30" s="34">
        <v>0.48608731930865501</v>
      </c>
      <c r="F30" s="34">
        <v>-0.68063471878545001</v>
      </c>
      <c r="G30" s="34">
        <v>1.8270895313891401E-2</v>
      </c>
      <c r="H30" s="34">
        <v>5.9795657390917203E-2</v>
      </c>
      <c r="I30" s="34">
        <v>-0.41005851342688698</v>
      </c>
      <c r="J30" s="34">
        <v>3.3115842876271603E-2</v>
      </c>
      <c r="K30" s="34">
        <v>0.108379122140525</v>
      </c>
      <c r="L30" s="34">
        <v>-0.57798989928295896</v>
      </c>
      <c r="M30" s="34">
        <v>8.61337158204519E-2</v>
      </c>
      <c r="N30" s="34">
        <v>0.238524136118175</v>
      </c>
      <c r="O30" s="34">
        <v>-0.60316164983570497</v>
      </c>
      <c r="P30" s="35">
        <v>1.5531528149586901E-5</v>
      </c>
      <c r="Q30" s="35">
        <v>9.3189168897521503E-5</v>
      </c>
      <c r="R30" s="34">
        <v>-0.41109387105859502</v>
      </c>
      <c r="S30" s="34">
        <v>2.4377070906558499E-2</v>
      </c>
      <c r="T30" s="34">
        <v>8.1807386034136606E-2</v>
      </c>
      <c r="U30" s="34">
        <v>-0.78867890681601904</v>
      </c>
      <c r="V30" s="34">
        <v>2.5574432218158999E-2</v>
      </c>
      <c r="W30" s="34">
        <v>0.102297728872636</v>
      </c>
      <c r="X30" s="34">
        <v>-1.0619511118426801</v>
      </c>
      <c r="Y30" s="35">
        <v>1.6842684884091801E-5</v>
      </c>
      <c r="Z30" s="35">
        <v>3.7896040989206398E-5</v>
      </c>
      <c r="AA30" s="10">
        <f t="shared" si="0"/>
        <v>0</v>
      </c>
      <c r="AB30" s="10">
        <f t="shared" si="1"/>
        <v>0</v>
      </c>
      <c r="AC30" s="10">
        <f t="shared" si="2"/>
        <v>0</v>
      </c>
      <c r="AD30" s="10">
        <f t="shared" si="3"/>
        <v>0</v>
      </c>
      <c r="AE30" s="10">
        <f t="shared" si="4"/>
        <v>0</v>
      </c>
      <c r="AF30" s="10">
        <f t="shared" si="5"/>
        <v>0</v>
      </c>
      <c r="AG30" s="10">
        <f t="shared" si="6"/>
        <v>0</v>
      </c>
      <c r="AH30" s="10">
        <f t="shared" si="7"/>
        <v>-1</v>
      </c>
      <c r="AI30" s="10"/>
      <c r="AJ30" s="10"/>
    </row>
    <row r="31" spans="1:36" ht="15" x14ac:dyDescent="0.2">
      <c r="A31" s="59" t="s">
        <v>287</v>
      </c>
      <c r="B31" s="56" t="s">
        <v>144</v>
      </c>
      <c r="C31" s="39">
        <v>-0.21692953249405</v>
      </c>
      <c r="D31" s="39">
        <v>0.11221346799319901</v>
      </c>
      <c r="E31" s="39">
        <v>0.25248030298469698</v>
      </c>
      <c r="F31" s="39">
        <v>0.177540537145222</v>
      </c>
      <c r="G31" s="39">
        <v>0.42397818148215499</v>
      </c>
      <c r="H31" s="39">
        <v>0.51650315344313602</v>
      </c>
      <c r="I31" s="39">
        <v>-0.197667965874048</v>
      </c>
      <c r="J31" s="39">
        <v>0.28507732892236798</v>
      </c>
      <c r="K31" s="39">
        <v>0.53117747718387498</v>
      </c>
      <c r="L31" s="39">
        <v>0.130357748561307</v>
      </c>
      <c r="M31" s="39">
        <v>0.60773906630846597</v>
      </c>
      <c r="N31" s="39">
        <v>0.79589005752444697</v>
      </c>
      <c r="O31" s="39">
        <v>-0.50316816398150299</v>
      </c>
      <c r="P31" s="39">
        <v>1.9532862392922199E-4</v>
      </c>
      <c r="Q31" s="39">
        <v>8.7897880768149795E-4</v>
      </c>
      <c r="R31" s="39">
        <v>-0.42815227766344</v>
      </c>
      <c r="S31" s="39">
        <v>2.4878747163411302E-2</v>
      </c>
      <c r="T31" s="39">
        <v>8.1807386034136606E-2</v>
      </c>
      <c r="U31" s="39">
        <v>0.111646787144347</v>
      </c>
      <c r="V31" s="39">
        <v>0.76356404959825097</v>
      </c>
      <c r="W31" s="39">
        <v>0.90080244284296096</v>
      </c>
      <c r="X31" s="39">
        <v>1.1011892212979</v>
      </c>
      <c r="Y31" s="3">
        <v>3.7429552013709401E-8</v>
      </c>
      <c r="Z31" s="3">
        <v>9.6247419463824098E-8</v>
      </c>
      <c r="AA31" s="10">
        <f t="shared" si="0"/>
        <v>0</v>
      </c>
      <c r="AB31" s="10">
        <f t="shared" si="1"/>
        <v>0</v>
      </c>
      <c r="AC31" s="10">
        <f t="shared" si="2"/>
        <v>0</v>
      </c>
      <c r="AD31" s="10">
        <f t="shared" si="3"/>
        <v>0</v>
      </c>
      <c r="AE31" s="10">
        <f t="shared" si="4"/>
        <v>0</v>
      </c>
      <c r="AF31" s="10">
        <f t="shared" si="5"/>
        <v>0</v>
      </c>
      <c r="AG31" s="10">
        <f t="shared" si="6"/>
        <v>0</v>
      </c>
      <c r="AH31" s="10">
        <f t="shared" si="7"/>
        <v>1</v>
      </c>
      <c r="AI31" s="10"/>
      <c r="AJ31" s="10"/>
    </row>
    <row r="32" spans="1:36" ht="15" x14ac:dyDescent="0.2">
      <c r="A32" s="59" t="s">
        <v>290</v>
      </c>
      <c r="B32" s="56" t="s">
        <v>293</v>
      </c>
      <c r="C32" s="39">
        <v>-0.53064704148244901</v>
      </c>
      <c r="D32" s="39">
        <v>0.50522724480174097</v>
      </c>
      <c r="E32" s="39">
        <v>0.69954541587933305</v>
      </c>
      <c r="F32" s="39">
        <v>-0.71204445635416502</v>
      </c>
      <c r="G32" s="39">
        <v>0.33170726089778302</v>
      </c>
      <c r="H32" s="39">
        <v>0.44227634786371101</v>
      </c>
      <c r="I32" s="39">
        <v>-0.63837310621375998</v>
      </c>
      <c r="J32" s="39">
        <v>0.50097305042463003</v>
      </c>
      <c r="K32" s="39">
        <v>0.78413173109942202</v>
      </c>
      <c r="L32" s="39">
        <v>-0.86940006090306099</v>
      </c>
      <c r="M32" s="39">
        <v>0.26188231317354299</v>
      </c>
      <c r="N32" s="39">
        <v>0.50915442802183097</v>
      </c>
      <c r="O32" s="39">
        <v>-0.37306215939081</v>
      </c>
      <c r="P32" s="39">
        <v>0.67813491114971702</v>
      </c>
      <c r="Q32" s="39">
        <v>0.78751150972225203</v>
      </c>
      <c r="R32" s="39">
        <v>-0.92648229467495202</v>
      </c>
      <c r="S32" s="39">
        <v>0.22144865867925101</v>
      </c>
      <c r="T32" s="39">
        <v>0.44289731735850202</v>
      </c>
      <c r="U32" s="39">
        <v>-1.3579594035684599</v>
      </c>
      <c r="V32" s="39">
        <v>0.170110527751862</v>
      </c>
      <c r="W32" s="39">
        <v>0.32189147115542399</v>
      </c>
      <c r="X32" s="39">
        <v>-2.4432412003817601</v>
      </c>
      <c r="Y32" s="39">
        <v>4.07870513361695E-2</v>
      </c>
      <c r="Z32" s="39">
        <v>5.8733353924084103E-2</v>
      </c>
      <c r="AA32" s="10">
        <f t="shared" si="0"/>
        <v>0</v>
      </c>
      <c r="AB32" s="10">
        <f t="shared" si="1"/>
        <v>0</v>
      </c>
      <c r="AC32" s="10">
        <f t="shared" si="2"/>
        <v>0</v>
      </c>
      <c r="AD32" s="10">
        <f t="shared" si="3"/>
        <v>0</v>
      </c>
      <c r="AE32" s="10">
        <f t="shared" si="4"/>
        <v>0</v>
      </c>
      <c r="AF32" s="10">
        <f t="shared" si="5"/>
        <v>0</v>
      </c>
      <c r="AG32" s="10">
        <f t="shared" si="6"/>
        <v>0</v>
      </c>
      <c r="AH32" s="10">
        <f t="shared" si="7"/>
        <v>0</v>
      </c>
      <c r="AI32" s="10"/>
      <c r="AJ32" s="10"/>
    </row>
    <row r="33" spans="1:36" ht="15" x14ac:dyDescent="0.2">
      <c r="A33" s="59" t="s">
        <v>304</v>
      </c>
      <c r="B33" s="56" t="s">
        <v>52</v>
      </c>
      <c r="C33" s="39">
        <v>1.0732483827816199</v>
      </c>
      <c r="D33" s="3">
        <v>1.17195850695886E-7</v>
      </c>
      <c r="E33" s="3">
        <v>2.1095253125259501E-6</v>
      </c>
      <c r="F33" s="39">
        <v>1.44858252439573</v>
      </c>
      <c r="G33" s="39">
        <v>3.1245627061691001E-2</v>
      </c>
      <c r="H33" s="39">
        <v>9.3736881185072896E-2</v>
      </c>
      <c r="I33" s="39">
        <v>0.30971541402150898</v>
      </c>
      <c r="J33" s="39">
        <v>0.30985352835725999</v>
      </c>
      <c r="K33" s="39">
        <v>0.53117747718387498</v>
      </c>
      <c r="L33" s="39">
        <v>1.40180554007671</v>
      </c>
      <c r="M33" s="39">
        <v>4.6215448922940099E-2</v>
      </c>
      <c r="N33" s="39">
        <v>0.18486179569176101</v>
      </c>
      <c r="O33" s="39">
        <v>0.43589291988971002</v>
      </c>
      <c r="P33" s="39">
        <v>8.306912316824E-2</v>
      </c>
      <c r="Q33" s="39">
        <v>0.14240421114555399</v>
      </c>
      <c r="R33" s="39">
        <v>0.29235725363055198</v>
      </c>
      <c r="S33" s="39">
        <v>0.56700649275215298</v>
      </c>
      <c r="T33" s="39">
        <v>0.812912621542076</v>
      </c>
      <c r="U33" s="39">
        <v>1.9257917631374</v>
      </c>
      <c r="V33" s="39">
        <v>6.9908073779732405E-2</v>
      </c>
      <c r="W33" s="39">
        <v>0.178767481643376</v>
      </c>
      <c r="X33" s="39">
        <v>4.6055325963528704</v>
      </c>
      <c r="Y33" s="3">
        <v>2.44136918949928E-57</v>
      </c>
      <c r="Z33" s="3">
        <v>4.3944645410987101E-56</v>
      </c>
      <c r="AA33" s="10">
        <f t="shared" si="0"/>
        <v>1</v>
      </c>
      <c r="AB33" s="10">
        <f t="shared" si="1"/>
        <v>0</v>
      </c>
      <c r="AC33" s="10">
        <f t="shared" si="2"/>
        <v>0</v>
      </c>
      <c r="AD33" s="10">
        <f t="shared" si="3"/>
        <v>0</v>
      </c>
      <c r="AE33" s="10">
        <f t="shared" si="4"/>
        <v>0</v>
      </c>
      <c r="AF33" s="10">
        <f t="shared" si="5"/>
        <v>0</v>
      </c>
      <c r="AG33" s="10">
        <f t="shared" si="6"/>
        <v>0</v>
      </c>
      <c r="AH33" s="10">
        <f t="shared" si="7"/>
        <v>1</v>
      </c>
      <c r="AI33" s="10"/>
      <c r="AJ33" s="10"/>
    </row>
    <row r="34" spans="1:36" ht="15" x14ac:dyDescent="0.2">
      <c r="A34" s="59" t="s">
        <v>314</v>
      </c>
      <c r="B34" s="56" t="s">
        <v>52</v>
      </c>
      <c r="C34" s="39">
        <v>0.17076743403064801</v>
      </c>
      <c r="D34" s="39">
        <v>0.80667496458496302</v>
      </c>
      <c r="E34" s="39">
        <v>0.92556265475920696</v>
      </c>
      <c r="F34" s="39">
        <v>0.53612282255349797</v>
      </c>
      <c r="G34" s="39">
        <v>0.26495745711228702</v>
      </c>
      <c r="H34" s="39">
        <v>0.38153873824169299</v>
      </c>
      <c r="I34" s="39">
        <v>0.31514895791011099</v>
      </c>
      <c r="J34" s="39">
        <v>0.61546907125009398</v>
      </c>
      <c r="K34" s="39">
        <v>0.83644198408473203</v>
      </c>
      <c r="L34" s="39">
        <v>0.42822806982246497</v>
      </c>
      <c r="M34" s="39">
        <v>0.44636401158386102</v>
      </c>
      <c r="N34" s="39">
        <v>0.66978051760901203</v>
      </c>
      <c r="O34" s="39">
        <v>-0.50975190747587995</v>
      </c>
      <c r="P34" s="39">
        <v>0.26464744203705598</v>
      </c>
      <c r="Q34" s="39">
        <v>0.34026099690478601</v>
      </c>
      <c r="R34" s="39">
        <v>0.31115810122274801</v>
      </c>
      <c r="S34" s="39">
        <v>0.48132714988223602</v>
      </c>
      <c r="T34" s="39">
        <v>0.812912621542076</v>
      </c>
      <c r="U34" s="39">
        <v>0.71895959380922903</v>
      </c>
      <c r="V34" s="39">
        <v>0.22216386603242999</v>
      </c>
      <c r="W34" s="39">
        <v>0.38085234176987998</v>
      </c>
      <c r="X34" s="39">
        <v>1.31556485648365</v>
      </c>
      <c r="Y34" s="39">
        <v>2.2761272508323E-4</v>
      </c>
      <c r="Z34" s="39">
        <v>4.3126621594717201E-4</v>
      </c>
      <c r="AA34" s="10">
        <f t="shared" si="0"/>
        <v>0</v>
      </c>
      <c r="AB34" s="10">
        <f t="shared" si="1"/>
        <v>0</v>
      </c>
      <c r="AC34" s="10">
        <f t="shared" si="2"/>
        <v>0</v>
      </c>
      <c r="AD34" s="10">
        <f t="shared" si="3"/>
        <v>0</v>
      </c>
      <c r="AE34" s="10">
        <f t="shared" si="4"/>
        <v>0</v>
      </c>
      <c r="AF34" s="10">
        <f t="shared" si="5"/>
        <v>0</v>
      </c>
      <c r="AG34" s="10">
        <f t="shared" si="6"/>
        <v>0</v>
      </c>
      <c r="AH34" s="10">
        <f t="shared" si="7"/>
        <v>1</v>
      </c>
      <c r="AI34" s="10"/>
      <c r="AJ34" s="10"/>
    </row>
    <row r="35" spans="1:36" ht="15" x14ac:dyDescent="0.2">
      <c r="A35" s="59" t="s">
        <v>30</v>
      </c>
      <c r="B35" s="56" t="s">
        <v>31</v>
      </c>
      <c r="C35" s="39">
        <v>5.1776026681408299E-3</v>
      </c>
      <c r="D35" s="39">
        <v>1</v>
      </c>
      <c r="E35" s="39">
        <v>1</v>
      </c>
      <c r="F35" s="39">
        <v>1.10009292011502</v>
      </c>
      <c r="G35" s="39">
        <v>3.41025358019496E-2</v>
      </c>
      <c r="H35" s="39">
        <v>9.4437791451552705E-2</v>
      </c>
      <c r="I35" s="39">
        <v>0.49824007408610999</v>
      </c>
      <c r="J35" s="39">
        <v>0.10959626215398199</v>
      </c>
      <c r="K35" s="39">
        <v>0.26303102916955701</v>
      </c>
      <c r="L35" s="39">
        <v>0.75471546641918696</v>
      </c>
      <c r="M35" s="39">
        <v>5.7226542962270199E-2</v>
      </c>
      <c r="N35" s="39">
        <v>0.20601555466417301</v>
      </c>
      <c r="O35" s="39">
        <v>-0.27956147849867302</v>
      </c>
      <c r="P35" s="39">
        <v>5.3596287282617797E-2</v>
      </c>
      <c r="Q35" s="39">
        <v>0.107192574565236</v>
      </c>
      <c r="R35" s="39">
        <v>-8.6868387681957704E-2</v>
      </c>
      <c r="S35" s="39">
        <v>0.65484627846444998</v>
      </c>
      <c r="T35" s="39">
        <v>0.812912621542076</v>
      </c>
      <c r="U35" s="39">
        <v>0.46001734481908302</v>
      </c>
      <c r="V35" s="39">
        <v>0.135061993807186</v>
      </c>
      <c r="W35" s="39">
        <v>0.28797902279903298</v>
      </c>
      <c r="X35" s="39">
        <v>1.26482086280497</v>
      </c>
      <c r="Y35" s="3">
        <v>7.2801157972179503E-10</v>
      </c>
      <c r="Z35" s="3">
        <v>2.6208416869984599E-9</v>
      </c>
      <c r="AA35" s="10">
        <f t="shared" si="0"/>
        <v>0</v>
      </c>
      <c r="AB35" s="10">
        <f t="shared" si="1"/>
        <v>0</v>
      </c>
      <c r="AC35" s="10">
        <f t="shared" si="2"/>
        <v>0</v>
      </c>
      <c r="AD35" s="10">
        <f t="shared" si="3"/>
        <v>0</v>
      </c>
      <c r="AE35" s="10">
        <f t="shared" si="4"/>
        <v>0</v>
      </c>
      <c r="AF35" s="10">
        <f t="shared" si="5"/>
        <v>0</v>
      </c>
      <c r="AG35" s="10">
        <f t="shared" si="6"/>
        <v>0</v>
      </c>
      <c r="AH35" s="10">
        <f t="shared" si="7"/>
        <v>1</v>
      </c>
      <c r="AI35" s="10"/>
      <c r="AJ35" s="10"/>
    </row>
    <row r="36" spans="1:36" ht="15" x14ac:dyDescent="0.2">
      <c r="A36" s="59" t="s">
        <v>322</v>
      </c>
      <c r="B36" s="56" t="s">
        <v>324</v>
      </c>
      <c r="C36" s="39">
        <v>-0.30501852300517501</v>
      </c>
      <c r="D36" s="39">
        <v>4.3259151080850798E-4</v>
      </c>
      <c r="E36" s="39">
        <v>2.2247563413008999E-3</v>
      </c>
      <c r="F36" s="39">
        <v>0.28826895379938899</v>
      </c>
      <c r="G36" s="39">
        <v>0.16834933706194799</v>
      </c>
      <c r="H36" s="39">
        <v>0.28992925734695202</v>
      </c>
      <c r="I36" s="39">
        <v>-0.19066303075346799</v>
      </c>
      <c r="J36" s="39">
        <v>0.19132508250355401</v>
      </c>
      <c r="K36" s="39">
        <v>0.38265016500710802</v>
      </c>
      <c r="L36" s="39">
        <v>9.4705263703159098E-2</v>
      </c>
      <c r="M36" s="39">
        <v>0.68531086617888104</v>
      </c>
      <c r="N36" s="39">
        <v>0.80770700231949399</v>
      </c>
      <c r="O36" s="39">
        <v>-0.62917022671162803</v>
      </c>
      <c r="P36" s="3">
        <v>4.35644686192546E-9</v>
      </c>
      <c r="Q36" s="3">
        <v>5.22773623431056E-8</v>
      </c>
      <c r="R36" s="39">
        <v>-8.48325314951104E-2</v>
      </c>
      <c r="S36" s="39">
        <v>0.62546492201165704</v>
      </c>
      <c r="T36" s="39">
        <v>0.812912621542076</v>
      </c>
      <c r="U36" s="39">
        <v>-0.18135529717083301</v>
      </c>
      <c r="V36" s="39">
        <v>0.51477826570207297</v>
      </c>
      <c r="W36" s="39">
        <v>0.712769906356716</v>
      </c>
      <c r="X36" s="39">
        <v>0.90461029438589802</v>
      </c>
      <c r="Y36" s="3">
        <v>6.8124371857765504E-9</v>
      </c>
      <c r="Z36" s="3">
        <v>1.8865210668304302E-8</v>
      </c>
      <c r="AA36" s="10">
        <f t="shared" si="0"/>
        <v>0</v>
      </c>
      <c r="AB36" s="10">
        <f t="shared" si="1"/>
        <v>0</v>
      </c>
      <c r="AC36" s="10">
        <f t="shared" si="2"/>
        <v>0</v>
      </c>
      <c r="AD36" s="10">
        <f t="shared" si="3"/>
        <v>0</v>
      </c>
      <c r="AE36" s="10">
        <f t="shared" si="4"/>
        <v>0</v>
      </c>
      <c r="AF36" s="10">
        <f t="shared" si="5"/>
        <v>0</v>
      </c>
      <c r="AG36" s="10">
        <f t="shared" si="6"/>
        <v>0</v>
      </c>
      <c r="AH36" s="10">
        <f t="shared" si="7"/>
        <v>0</v>
      </c>
      <c r="AI36" s="10"/>
      <c r="AJ36" s="10"/>
    </row>
    <row r="37" spans="1:36" ht="15" x14ac:dyDescent="0.2">
      <c r="A37" s="59" t="s">
        <v>26</v>
      </c>
      <c r="B37" s="56" t="s">
        <v>27</v>
      </c>
      <c r="C37" s="39">
        <v>-0.13494345569271801</v>
      </c>
      <c r="D37" s="39">
        <v>0.54744077322984297</v>
      </c>
      <c r="E37" s="39">
        <v>0.71981875232389603</v>
      </c>
      <c r="F37" s="39">
        <v>-0.29645236773776401</v>
      </c>
      <c r="G37" s="39">
        <v>0.354104185117735</v>
      </c>
      <c r="H37" s="39">
        <v>0.45527680943708798</v>
      </c>
      <c r="I37" s="39">
        <v>-0.13389259325464301</v>
      </c>
      <c r="J37" s="39">
        <v>0.73526050798359499</v>
      </c>
      <c r="K37" s="39">
        <v>0.83644198408473203</v>
      </c>
      <c r="L37" s="39">
        <v>-0.37277221085513601</v>
      </c>
      <c r="M37" s="39">
        <v>0.38295100090033701</v>
      </c>
      <c r="N37" s="39">
        <v>0.62664709238237004</v>
      </c>
      <c r="O37" s="39">
        <v>-0.34158652145642399</v>
      </c>
      <c r="P37" s="39">
        <v>0.16542236555971401</v>
      </c>
      <c r="Q37" s="39">
        <v>0.238208206405989</v>
      </c>
      <c r="R37" s="39">
        <v>-0.38417149164783299</v>
      </c>
      <c r="S37" s="39">
        <v>0.130916770548095</v>
      </c>
      <c r="T37" s="39">
        <v>0.29456273373321401</v>
      </c>
      <c r="U37" s="39">
        <v>-0.48288835855455398</v>
      </c>
      <c r="V37" s="39">
        <v>0.30006391506399299</v>
      </c>
      <c r="W37" s="39">
        <v>0.491013679195625</v>
      </c>
      <c r="X37" s="39">
        <v>0.30848136939798698</v>
      </c>
      <c r="Y37" s="39">
        <v>0.29436345285258603</v>
      </c>
      <c r="Z37" s="39">
        <v>0.33115888445915898</v>
      </c>
      <c r="AA37" s="10">
        <f t="shared" si="0"/>
        <v>0</v>
      </c>
      <c r="AB37" s="10">
        <f t="shared" si="1"/>
        <v>0</v>
      </c>
      <c r="AC37" s="10">
        <f t="shared" si="2"/>
        <v>0</v>
      </c>
      <c r="AD37" s="10">
        <f t="shared" si="3"/>
        <v>0</v>
      </c>
      <c r="AE37" s="10">
        <f t="shared" si="4"/>
        <v>0</v>
      </c>
      <c r="AF37" s="10">
        <f t="shared" si="5"/>
        <v>0</v>
      </c>
      <c r="AG37" s="10">
        <f t="shared" si="6"/>
        <v>0</v>
      </c>
      <c r="AH37" s="10">
        <f t="shared" si="7"/>
        <v>0</v>
      </c>
      <c r="AI37" s="10"/>
      <c r="AJ37" s="10"/>
    </row>
    <row r="38" spans="1:36" ht="15" x14ac:dyDescent="0.2">
      <c r="A38" s="59" t="s">
        <v>328</v>
      </c>
      <c r="B38" s="56" t="s">
        <v>52</v>
      </c>
      <c r="C38" s="39">
        <v>-0.29223274882260197</v>
      </c>
      <c r="D38" s="39">
        <v>0.29705336179973402</v>
      </c>
      <c r="E38" s="39">
        <v>0.48608731930865501</v>
      </c>
      <c r="F38" s="39">
        <v>-0.89217109393009397</v>
      </c>
      <c r="G38" s="39">
        <v>6.4237194312178003E-2</v>
      </c>
      <c r="H38" s="39">
        <v>0.15416926634922701</v>
      </c>
      <c r="I38" s="39">
        <v>-0.62037931056838003</v>
      </c>
      <c r="J38" s="39">
        <v>0.12116227417326</v>
      </c>
      <c r="K38" s="39">
        <v>0.27261511688983597</v>
      </c>
      <c r="L38" s="39">
        <v>-0.34491115269530898</v>
      </c>
      <c r="M38" s="39">
        <v>0.56957561890834396</v>
      </c>
      <c r="N38" s="39">
        <v>0.79589005752444697</v>
      </c>
      <c r="O38" s="39">
        <v>0.87026494634461404</v>
      </c>
      <c r="P38" s="39">
        <v>6.14294415884607E-3</v>
      </c>
      <c r="Q38" s="39">
        <v>1.7011229978343E-2</v>
      </c>
      <c r="R38" s="39">
        <v>4.3287528198341502E-3</v>
      </c>
      <c r="S38" s="39">
        <v>1</v>
      </c>
      <c r="T38" s="39">
        <v>1</v>
      </c>
      <c r="U38" s="39">
        <v>-0.29099033931544299</v>
      </c>
      <c r="V38" s="39">
        <v>0.76873420763170797</v>
      </c>
      <c r="W38" s="39">
        <v>0.90080244284296096</v>
      </c>
      <c r="X38" s="39">
        <v>-2.8560334245658501</v>
      </c>
      <c r="Y38" s="39">
        <v>3.6754261317782802E-5</v>
      </c>
      <c r="Z38" s="39">
        <v>7.3508522635565605E-5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-1</v>
      </c>
      <c r="AI38" s="10"/>
      <c r="AJ38" s="10"/>
    </row>
    <row r="39" spans="1:36" ht="15" x14ac:dyDescent="0.2">
      <c r="A39" s="60" t="s">
        <v>273</v>
      </c>
      <c r="B39" s="57" t="s">
        <v>52</v>
      </c>
      <c r="C39" s="38">
        <v>-4.4929555420605803E-2</v>
      </c>
      <c r="D39" s="38">
        <v>0.78532595677498795</v>
      </c>
      <c r="E39" s="38">
        <v>0.92556265475920696</v>
      </c>
      <c r="F39" s="38">
        <v>-0.51850424250820104</v>
      </c>
      <c r="G39" s="38">
        <v>0.16408187135332999</v>
      </c>
      <c r="H39" s="38">
        <v>0.28992925734695202</v>
      </c>
      <c r="I39" s="38">
        <v>-0.39978275537712399</v>
      </c>
      <c r="J39" s="38">
        <v>0.14841566362108999</v>
      </c>
      <c r="K39" s="38">
        <v>0.31429199355054399</v>
      </c>
      <c r="L39" s="38">
        <v>5.8377244105376001E-2</v>
      </c>
      <c r="M39" s="38">
        <v>0.9244149712609</v>
      </c>
      <c r="N39" s="38">
        <v>0.95082682758264003</v>
      </c>
      <c r="O39" s="38">
        <v>2.3894116604321902E-2</v>
      </c>
      <c r="P39" s="38">
        <v>0.95297065331512798</v>
      </c>
      <c r="Q39" s="38">
        <v>0.98118528539504501</v>
      </c>
      <c r="R39" s="38">
        <v>7.3930823214201705E-2</v>
      </c>
      <c r="S39" s="38">
        <v>0.83014253944921201</v>
      </c>
      <c r="T39" s="38">
        <v>0.96403649742489095</v>
      </c>
      <c r="U39" s="38">
        <v>-5.4413859904593902E-2</v>
      </c>
      <c r="V39" s="38">
        <v>0.96093933903720297</v>
      </c>
      <c r="W39" s="38">
        <v>0.98839474872398003</v>
      </c>
      <c r="X39" s="38">
        <v>-0.474250318355323</v>
      </c>
      <c r="Y39" s="38">
        <v>0.05</v>
      </c>
      <c r="Z39" s="38">
        <v>6.7888615445264394E-2</v>
      </c>
      <c r="AA39" s="10">
        <f>IF(E39&gt;0.05,0,IF(C39&gt;=1,1,IF(C39&lt;=-1,-1,0)))</f>
        <v>0</v>
      </c>
      <c r="AB39" s="10">
        <f>IF(H39&gt;0.05,0,IF(F39&gt;=1,1,IF(F39&lt;=-1,-1,0)))</f>
        <v>0</v>
      </c>
      <c r="AC39" s="10">
        <f>IF(K39&gt;0.05,0,IF(I39&gt;=1,1,IF(I39&lt;=-1,-1,0)))</f>
        <v>0</v>
      </c>
      <c r="AD39" s="10">
        <f>IF(N39&gt;0.05,0,IF(L39&gt;=1,1,IF(L39&lt;=-1,-1,0)))</f>
        <v>0</v>
      </c>
      <c r="AE39" s="10">
        <f>IF(Q39&gt;0.05,0,IF(O39&gt;=1,1,IF(O39&lt;=-1,-1,0)))</f>
        <v>0</v>
      </c>
      <c r="AF39" s="10">
        <f>IF(T39&gt;0.05,0,IF(R39&gt;=1,1,IF(R39&lt;=-1,-1,0)))</f>
        <v>0</v>
      </c>
      <c r="AG39" s="10">
        <f>IF(W39&gt;0.05,0,IF(U39&gt;=1,1,IF(U39&lt;=-1,-1,0)))</f>
        <v>0</v>
      </c>
      <c r="AH39" s="10">
        <f>IF(Z39&gt;0.05,0,IF(X39&gt;=1,1,IF(X39&lt;=-1,-1,0)))</f>
        <v>0</v>
      </c>
      <c r="AI39" s="10"/>
      <c r="AJ39" s="10"/>
    </row>
    <row r="42" spans="1:36" ht="15" x14ac:dyDescent="0.2">
      <c r="A42" s="17"/>
      <c r="B42" s="17"/>
      <c r="Z42" s="33"/>
      <c r="AA42" s="33"/>
      <c r="AB42" s="33"/>
      <c r="AC42" s="33"/>
      <c r="AD42" s="33"/>
      <c r="AE42" s="33"/>
      <c r="AF42" s="33"/>
      <c r="AG42" s="33"/>
      <c r="AH42" s="33"/>
    </row>
    <row r="43" spans="1:36" ht="15" x14ac:dyDescent="0.2">
      <c r="A43" s="17"/>
      <c r="B43" s="17"/>
      <c r="Z43" s="33"/>
      <c r="AA43" s="33"/>
      <c r="AB43" s="33"/>
      <c r="AC43" s="33"/>
      <c r="AD43" s="33"/>
      <c r="AE43" s="33"/>
      <c r="AF43" s="33"/>
      <c r="AG43" s="33"/>
      <c r="AH43" s="33"/>
    </row>
  </sheetData>
  <mergeCells count="14">
    <mergeCell ref="AE2:AF2"/>
    <mergeCell ref="AG2:AH2"/>
    <mergeCell ref="A2:A3"/>
    <mergeCell ref="B2:B3"/>
    <mergeCell ref="R2:T2"/>
    <mergeCell ref="U2:W2"/>
    <mergeCell ref="X2:Z2"/>
    <mergeCell ref="AA2:AB2"/>
    <mergeCell ref="AC2:AD2"/>
    <mergeCell ref="C2:E2"/>
    <mergeCell ref="F2:H2"/>
    <mergeCell ref="I2:K2"/>
    <mergeCell ref="L2:N2"/>
    <mergeCell ref="O2:Q2"/>
  </mergeCells>
  <phoneticPr fontId="10" type="noConversion"/>
  <conditionalFormatting sqref="R44:R1048576 O44:O1048576 L44:L1048576 X44:X1048576 U44:U1048576 L1:L41 O1:O41 R1:R41 U1:U41 X1:X41 C1:C1048576 F1:F1048576 I1:I1048576">
    <cfRule type="colorScale" priority="4">
      <colorScale>
        <cfvo type="num" val="-2"/>
        <cfvo type="num" val="0"/>
        <cfvo type="num" val="2"/>
        <color rgb="FF00B050"/>
        <color theme="0"/>
        <color rgb="FFC00000"/>
      </colorScale>
    </cfRule>
  </conditionalFormatting>
  <conditionalFormatting sqref="AA4:AH39">
    <cfRule type="colorScale" priority="1">
      <colorScale>
        <cfvo type="num" val="-1"/>
        <cfvo type="num" val="0"/>
        <cfvo type="num" val="1"/>
        <color rgb="FF00B050"/>
        <color theme="0"/>
        <color rgb="FFC00000"/>
      </colorScale>
    </cfRule>
  </conditionalFormatting>
  <conditionalFormatting sqref="L42:L43 O42:O43 R42:R43">
    <cfRule type="colorScale" priority="3">
      <colorScale>
        <cfvo type="num" val="-2"/>
        <cfvo type="num" val="0"/>
        <cfvo type="num" val="2"/>
        <color rgb="FF00B050"/>
        <color theme="0"/>
        <color rgb="FFC00000"/>
      </colorScale>
    </cfRule>
  </conditionalFormatting>
  <conditionalFormatting sqref="U42:U43 X42:X43">
    <cfRule type="colorScale" priority="2">
      <colorScale>
        <cfvo type="num" val="-2"/>
        <cfvo type="num" val="0"/>
        <cfvo type="num" val="2"/>
        <color rgb="FF00B050"/>
        <color theme="0"/>
        <color rgb="FFC00000"/>
      </colorScale>
    </cfRule>
  </conditionalFormatting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9"/>
  <sheetViews>
    <sheetView workbookViewId="0">
      <selection activeCell="Q5" sqref="Q5"/>
    </sheetView>
  </sheetViews>
  <sheetFormatPr defaultColWidth="9" defaultRowHeight="14.25" x14ac:dyDescent="0.2"/>
  <cols>
    <col min="1" max="1" width="24" customWidth="1"/>
    <col min="2" max="2" width="19.375" customWidth="1"/>
  </cols>
  <sheetData>
    <row r="1" spans="1:12" ht="15" x14ac:dyDescent="0.2">
      <c r="A1" s="1" t="s">
        <v>2228</v>
      </c>
      <c r="B1" s="1"/>
    </row>
    <row r="2" spans="1:12" ht="15" x14ac:dyDescent="0.2">
      <c r="A2" s="79" t="s">
        <v>2236</v>
      </c>
      <c r="B2" s="72" t="s">
        <v>1</v>
      </c>
      <c r="C2" s="79" t="s">
        <v>1964</v>
      </c>
      <c r="D2" s="79"/>
      <c r="E2" s="79" t="s">
        <v>1965</v>
      </c>
      <c r="F2" s="79"/>
      <c r="G2" s="79" t="s">
        <v>1966</v>
      </c>
      <c r="H2" s="79"/>
      <c r="I2" s="84" t="s">
        <v>2172</v>
      </c>
      <c r="J2" s="84"/>
      <c r="K2" s="79" t="s">
        <v>2173</v>
      </c>
      <c r="L2" s="79"/>
    </row>
    <row r="3" spans="1:12" ht="15" x14ac:dyDescent="0.2">
      <c r="A3" s="79"/>
      <c r="B3" s="73"/>
      <c r="C3" s="2" t="s">
        <v>1967</v>
      </c>
      <c r="D3" s="2" t="s">
        <v>1968</v>
      </c>
      <c r="E3" s="2" t="s">
        <v>1967</v>
      </c>
      <c r="F3" s="2" t="s">
        <v>1968</v>
      </c>
      <c r="G3" s="2" t="s">
        <v>1967</v>
      </c>
      <c r="H3" s="2" t="s">
        <v>1968</v>
      </c>
      <c r="I3" s="2" t="s">
        <v>1967</v>
      </c>
      <c r="J3" s="2" t="s">
        <v>1968</v>
      </c>
      <c r="K3" s="2" t="s">
        <v>1967</v>
      </c>
      <c r="L3" s="2" t="s">
        <v>1968</v>
      </c>
    </row>
    <row r="4" spans="1:12" ht="15" x14ac:dyDescent="0.2">
      <c r="A4" s="1" t="s">
        <v>49</v>
      </c>
      <c r="B4" s="15" t="s">
        <v>52</v>
      </c>
      <c r="C4" s="39">
        <v>-0.55400000000000005</v>
      </c>
      <c r="D4" s="39">
        <v>2.5999999999999999E-2</v>
      </c>
      <c r="E4" s="39">
        <v>-0.54900000000000004</v>
      </c>
      <c r="F4" s="39">
        <v>2.8000000000000001E-2</v>
      </c>
      <c r="G4" s="39">
        <v>-0.499</v>
      </c>
      <c r="H4" s="39">
        <v>4.9000000000000002E-2</v>
      </c>
      <c r="I4" s="39">
        <v>-0.32600000000000001</v>
      </c>
      <c r="J4" s="39">
        <v>0.218</v>
      </c>
      <c r="K4" s="39">
        <v>-0.434</v>
      </c>
      <c r="L4" s="39">
        <v>9.2999999999999999E-2</v>
      </c>
    </row>
    <row r="5" spans="1:12" ht="15" x14ac:dyDescent="0.2">
      <c r="A5" s="1" t="s">
        <v>75</v>
      </c>
      <c r="B5" s="15" t="s">
        <v>79</v>
      </c>
      <c r="C5" s="39">
        <v>-0.60399999999999998</v>
      </c>
      <c r="D5" s="39">
        <v>1.2999999999999999E-2</v>
      </c>
      <c r="E5" s="39">
        <v>-0.61599999999999999</v>
      </c>
      <c r="F5" s="39">
        <v>1.0999999999999999E-2</v>
      </c>
      <c r="G5" s="39">
        <v>-0.51100000000000001</v>
      </c>
      <c r="H5" s="39">
        <v>4.2999999999999997E-2</v>
      </c>
      <c r="I5" s="39">
        <v>-0.64100000000000001</v>
      </c>
      <c r="J5" s="39">
        <v>7.0000000000000001E-3</v>
      </c>
      <c r="K5" s="39">
        <v>-0.68200000000000005</v>
      </c>
      <c r="L5" s="39">
        <v>4.0000000000000001E-3</v>
      </c>
    </row>
    <row r="6" spans="1:12" ht="15" x14ac:dyDescent="0.2">
      <c r="A6" s="1" t="s">
        <v>22</v>
      </c>
      <c r="B6" s="15" t="s">
        <v>23</v>
      </c>
      <c r="C6" s="39">
        <v>-0.39500000000000002</v>
      </c>
      <c r="D6" s="39">
        <v>0.13</v>
      </c>
      <c r="E6" s="39">
        <v>-0.37</v>
      </c>
      <c r="F6" s="39">
        <v>0.158</v>
      </c>
      <c r="G6" s="39">
        <v>-0.40899999999999997</v>
      </c>
      <c r="H6" s="39">
        <v>0.11600000000000001</v>
      </c>
      <c r="I6" s="39">
        <v>-0.22500000000000001</v>
      </c>
      <c r="J6" s="39">
        <v>0.40100000000000002</v>
      </c>
      <c r="K6" s="39">
        <v>-0.11799999999999999</v>
      </c>
      <c r="L6" s="39">
        <v>0.66400000000000003</v>
      </c>
    </row>
    <row r="7" spans="1:12" ht="15" x14ac:dyDescent="0.2">
      <c r="A7" s="1" t="s">
        <v>96</v>
      </c>
      <c r="B7" s="15" t="s">
        <v>98</v>
      </c>
      <c r="C7" s="39">
        <v>8.1000000000000003E-2</v>
      </c>
      <c r="D7" s="39">
        <v>0.76600000000000001</v>
      </c>
      <c r="E7" s="39">
        <v>7.9000000000000001E-2</v>
      </c>
      <c r="F7" s="39">
        <v>0.77100000000000002</v>
      </c>
      <c r="G7" s="39">
        <v>-0.01</v>
      </c>
      <c r="H7" s="39">
        <v>0.97099999999999997</v>
      </c>
      <c r="I7" s="39">
        <v>8.6999999999999994E-2</v>
      </c>
      <c r="J7" s="39">
        <v>0.748</v>
      </c>
      <c r="K7" s="39">
        <v>0.29699999999999999</v>
      </c>
      <c r="L7" s="39">
        <v>0.26400000000000001</v>
      </c>
    </row>
    <row r="8" spans="1:12" ht="15" x14ac:dyDescent="0.2">
      <c r="A8" s="1" t="s">
        <v>99</v>
      </c>
      <c r="B8" s="15" t="s">
        <v>79</v>
      </c>
      <c r="C8" s="39">
        <v>-0.59899999999999998</v>
      </c>
      <c r="D8" s="39">
        <v>1.4E-2</v>
      </c>
      <c r="E8" s="39">
        <v>-0.60799999999999998</v>
      </c>
      <c r="F8" s="39">
        <v>1.2E-2</v>
      </c>
      <c r="G8" s="39">
        <v>-0.503</v>
      </c>
      <c r="H8" s="39">
        <v>4.7E-2</v>
      </c>
      <c r="I8" s="39">
        <v>-0.68</v>
      </c>
      <c r="J8" s="39">
        <v>4.0000000000000001E-3</v>
      </c>
      <c r="K8" s="39">
        <v>-0.70599999999999996</v>
      </c>
      <c r="L8" s="39">
        <v>2E-3</v>
      </c>
    </row>
    <row r="9" spans="1:12" ht="15" x14ac:dyDescent="0.2">
      <c r="A9" s="1" t="s">
        <v>116</v>
      </c>
      <c r="B9" s="15" t="s">
        <v>119</v>
      </c>
      <c r="C9" s="39">
        <v>-0.19500000000000001</v>
      </c>
      <c r="D9" s="39">
        <v>0.46899999999999997</v>
      </c>
      <c r="E9" s="39">
        <v>-0.17599999999999999</v>
      </c>
      <c r="F9" s="39">
        <v>0.51400000000000001</v>
      </c>
      <c r="G9" s="39">
        <v>-0.28000000000000003</v>
      </c>
      <c r="H9" s="39">
        <v>0.29399999999999998</v>
      </c>
      <c r="I9" s="39">
        <v>0.20100000000000001</v>
      </c>
      <c r="J9" s="39">
        <v>0.45600000000000002</v>
      </c>
      <c r="K9" s="39">
        <v>0.27900000000000003</v>
      </c>
      <c r="L9" s="39">
        <v>0.29499999999999998</v>
      </c>
    </row>
    <row r="10" spans="1:12" ht="15" x14ac:dyDescent="0.2">
      <c r="A10" s="1" t="s">
        <v>120</v>
      </c>
      <c r="B10" s="15" t="s">
        <v>123</v>
      </c>
      <c r="C10" s="39">
        <v>-0.60499999999999998</v>
      </c>
      <c r="D10" s="39">
        <v>1.2999999999999999E-2</v>
      </c>
      <c r="E10" s="39">
        <v>-0.58699999999999997</v>
      </c>
      <c r="F10" s="39">
        <v>1.7000000000000001E-2</v>
      </c>
      <c r="G10" s="39">
        <v>-0.58599999999999997</v>
      </c>
      <c r="H10" s="39">
        <v>1.7000000000000001E-2</v>
      </c>
      <c r="I10" s="39">
        <v>-4.4999999999999998E-2</v>
      </c>
      <c r="J10" s="39">
        <v>0.87</v>
      </c>
      <c r="K10" s="39">
        <v>-0.2</v>
      </c>
      <c r="L10" s="39">
        <v>0.45700000000000002</v>
      </c>
    </row>
    <row r="11" spans="1:12" ht="15" x14ac:dyDescent="0.2">
      <c r="A11" s="1" t="s">
        <v>131</v>
      </c>
      <c r="B11" s="15" t="s">
        <v>52</v>
      </c>
      <c r="C11" s="39">
        <v>0.628</v>
      </c>
      <c r="D11" s="39">
        <v>8.9999999999999993E-3</v>
      </c>
      <c r="E11" s="39">
        <v>0.63500000000000001</v>
      </c>
      <c r="F11" s="39">
        <v>8.0000000000000002E-3</v>
      </c>
      <c r="G11" s="39">
        <v>0.497</v>
      </c>
      <c r="H11" s="39">
        <v>0.05</v>
      </c>
      <c r="I11" s="39">
        <v>0.80400000000000005</v>
      </c>
      <c r="J11" s="39">
        <v>0</v>
      </c>
      <c r="K11" s="39">
        <v>0.878</v>
      </c>
      <c r="L11" s="39">
        <v>0</v>
      </c>
    </row>
    <row r="12" spans="1:12" ht="15" x14ac:dyDescent="0.2">
      <c r="A12" s="1" t="s">
        <v>137</v>
      </c>
      <c r="B12" s="15" t="s">
        <v>140</v>
      </c>
      <c r="C12" s="39">
        <v>-0.45900000000000002</v>
      </c>
      <c r="D12" s="39">
        <v>7.3999999999999996E-2</v>
      </c>
      <c r="E12" s="39">
        <v>-0.45500000000000002</v>
      </c>
      <c r="F12" s="39">
        <v>7.6999999999999999E-2</v>
      </c>
      <c r="G12" s="39">
        <v>-0.34200000000000003</v>
      </c>
      <c r="H12" s="39">
        <v>0.19500000000000001</v>
      </c>
      <c r="I12" s="39">
        <v>-0.51400000000000001</v>
      </c>
      <c r="J12" s="39">
        <v>4.2000000000000003E-2</v>
      </c>
      <c r="K12" s="39">
        <v>-0.59899999999999998</v>
      </c>
      <c r="L12" s="39">
        <v>1.4E-2</v>
      </c>
    </row>
    <row r="13" spans="1:12" ht="15" x14ac:dyDescent="0.2">
      <c r="A13" s="1" t="s">
        <v>42</v>
      </c>
      <c r="B13" s="15" t="s">
        <v>43</v>
      </c>
      <c r="C13" s="39">
        <v>-0.55100000000000005</v>
      </c>
      <c r="D13" s="39">
        <v>2.7E-2</v>
      </c>
      <c r="E13" s="39">
        <v>-0.51700000000000002</v>
      </c>
      <c r="F13" s="39">
        <v>0.04</v>
      </c>
      <c r="G13" s="39">
        <v>-0.6</v>
      </c>
      <c r="H13" s="39">
        <v>1.4E-2</v>
      </c>
      <c r="I13" s="39">
        <v>1.4E-2</v>
      </c>
      <c r="J13" s="39">
        <v>0.95899999999999996</v>
      </c>
      <c r="K13" s="39">
        <v>3.0000000000000001E-3</v>
      </c>
      <c r="L13" s="39">
        <v>0.99099999999999999</v>
      </c>
    </row>
    <row r="14" spans="1:12" ht="15" x14ac:dyDescent="0.2">
      <c r="A14" s="1" t="s">
        <v>142</v>
      </c>
      <c r="B14" s="15" t="s">
        <v>144</v>
      </c>
      <c r="C14" s="39">
        <v>0.91900000000000004</v>
      </c>
      <c r="D14" s="39">
        <v>0</v>
      </c>
      <c r="E14" s="39">
        <v>0.92600000000000005</v>
      </c>
      <c r="F14" s="39">
        <v>0</v>
      </c>
      <c r="G14" s="39">
        <v>0.85699999999999998</v>
      </c>
      <c r="H14" s="39">
        <v>0</v>
      </c>
      <c r="I14" s="39">
        <v>0.65100000000000002</v>
      </c>
      <c r="J14" s="39">
        <v>6.0000000000000001E-3</v>
      </c>
      <c r="K14" s="39">
        <v>0.79600000000000004</v>
      </c>
      <c r="L14" s="39">
        <v>0</v>
      </c>
    </row>
    <row r="15" spans="1:12" ht="15" x14ac:dyDescent="0.2">
      <c r="A15" s="1" t="s">
        <v>38</v>
      </c>
      <c r="B15" s="15" t="s">
        <v>39</v>
      </c>
      <c r="C15" s="39">
        <v>-0.28299999999999997</v>
      </c>
      <c r="D15" s="39">
        <v>0.28799999999999998</v>
      </c>
      <c r="E15" s="39">
        <v>-0.30499999999999999</v>
      </c>
      <c r="F15" s="39">
        <v>0.251</v>
      </c>
      <c r="G15" s="39">
        <v>-0.307</v>
      </c>
      <c r="H15" s="39">
        <v>0.248</v>
      </c>
      <c r="I15" s="39">
        <v>0.26400000000000001</v>
      </c>
      <c r="J15" s="39">
        <v>0.32300000000000001</v>
      </c>
      <c r="K15" s="39">
        <v>1.6E-2</v>
      </c>
      <c r="L15" s="39">
        <v>0.95299999999999996</v>
      </c>
    </row>
    <row r="16" spans="1:12" ht="15" x14ac:dyDescent="0.2">
      <c r="A16" s="1" t="s">
        <v>9</v>
      </c>
      <c r="B16" s="15" t="s">
        <v>10</v>
      </c>
      <c r="C16" s="39">
        <v>-0.438</v>
      </c>
      <c r="D16" s="39">
        <v>8.8999999999999996E-2</v>
      </c>
      <c r="E16" s="39">
        <v>-0.437</v>
      </c>
      <c r="F16" s="39">
        <v>9.0999999999999998E-2</v>
      </c>
      <c r="G16" s="39">
        <v>-0.443</v>
      </c>
      <c r="H16" s="39">
        <v>8.5999999999999993E-2</v>
      </c>
      <c r="I16" s="39">
        <v>-3.7999999999999999E-2</v>
      </c>
      <c r="J16" s="39">
        <v>0.88900000000000001</v>
      </c>
      <c r="K16" s="39">
        <v>-0.16700000000000001</v>
      </c>
      <c r="L16" s="39">
        <v>0.53600000000000003</v>
      </c>
    </row>
    <row r="17" spans="1:12" ht="15" x14ac:dyDescent="0.2">
      <c r="A17" s="1" t="s">
        <v>164</v>
      </c>
      <c r="B17" s="15" t="s">
        <v>52</v>
      </c>
      <c r="C17" s="39">
        <v>0.11799999999999999</v>
      </c>
      <c r="D17" s="39">
        <v>0.66300000000000003</v>
      </c>
      <c r="E17" s="39">
        <v>9.0999999999999998E-2</v>
      </c>
      <c r="F17" s="39">
        <v>0.73899999999999999</v>
      </c>
      <c r="G17" s="39">
        <v>-4.2999999999999997E-2</v>
      </c>
      <c r="H17" s="39">
        <v>0.876</v>
      </c>
      <c r="I17" s="39">
        <v>0.69899999999999995</v>
      </c>
      <c r="J17" s="39">
        <v>3.0000000000000001E-3</v>
      </c>
      <c r="K17" s="39">
        <v>0.58699999999999997</v>
      </c>
      <c r="L17" s="39">
        <v>1.7000000000000001E-2</v>
      </c>
    </row>
    <row r="18" spans="1:12" ht="15" x14ac:dyDescent="0.2">
      <c r="A18" s="1" t="s">
        <v>171</v>
      </c>
      <c r="B18" s="15" t="s">
        <v>173</v>
      </c>
      <c r="C18" s="39">
        <v>-0.56699999999999995</v>
      </c>
      <c r="D18" s="39">
        <v>2.1999999999999999E-2</v>
      </c>
      <c r="E18" s="39">
        <v>-0.57699999999999996</v>
      </c>
      <c r="F18" s="39">
        <v>1.9E-2</v>
      </c>
      <c r="G18" s="39">
        <v>-0.503</v>
      </c>
      <c r="H18" s="39">
        <v>4.7E-2</v>
      </c>
      <c r="I18" s="39">
        <v>-0.60099999999999998</v>
      </c>
      <c r="J18" s="39">
        <v>1.4E-2</v>
      </c>
      <c r="K18" s="39">
        <v>-0.62</v>
      </c>
      <c r="L18" s="39">
        <v>0.01</v>
      </c>
    </row>
    <row r="19" spans="1:12" ht="15" x14ac:dyDescent="0.2">
      <c r="A19" s="1" t="s">
        <v>177</v>
      </c>
      <c r="B19" s="15" t="s">
        <v>14</v>
      </c>
      <c r="C19" s="39">
        <v>0.85399999999999998</v>
      </c>
      <c r="D19" s="39">
        <v>0</v>
      </c>
      <c r="E19" s="39">
        <v>0.84499999999999997</v>
      </c>
      <c r="F19" s="39">
        <v>0</v>
      </c>
      <c r="G19" s="39">
        <v>0.76800000000000002</v>
      </c>
      <c r="H19" s="39">
        <v>1E-3</v>
      </c>
      <c r="I19" s="39">
        <v>0.69499999999999995</v>
      </c>
      <c r="J19" s="39">
        <v>3.0000000000000001E-3</v>
      </c>
      <c r="K19" s="39">
        <v>0.85699999999999998</v>
      </c>
      <c r="L19" s="39">
        <v>0</v>
      </c>
    </row>
    <row r="20" spans="1:12" ht="15" x14ac:dyDescent="0.2">
      <c r="A20" s="1" t="s">
        <v>184</v>
      </c>
      <c r="B20" s="15" t="s">
        <v>52</v>
      </c>
      <c r="C20" s="39">
        <v>-0.745</v>
      </c>
      <c r="D20" s="39">
        <v>1E-3</v>
      </c>
      <c r="E20" s="39">
        <v>-0.70799999999999996</v>
      </c>
      <c r="F20" s="39">
        <v>2E-3</v>
      </c>
      <c r="G20" s="39">
        <v>-0.71</v>
      </c>
      <c r="H20" s="39">
        <v>2E-3</v>
      </c>
      <c r="I20" s="39">
        <v>-0.54600000000000004</v>
      </c>
      <c r="J20" s="39">
        <v>2.9000000000000001E-2</v>
      </c>
      <c r="K20" s="39">
        <v>-0.48299999999999998</v>
      </c>
      <c r="L20" s="39">
        <v>5.8000000000000003E-2</v>
      </c>
    </row>
    <row r="21" spans="1:12" ht="15" x14ac:dyDescent="0.2">
      <c r="A21" s="1" t="s">
        <v>4</v>
      </c>
      <c r="B21" s="15" t="s">
        <v>5</v>
      </c>
      <c r="C21" s="39">
        <v>-4.5999999999999999E-2</v>
      </c>
      <c r="D21" s="39">
        <v>0.86699999999999999</v>
      </c>
      <c r="E21" s="39">
        <v>-9.8000000000000004E-2</v>
      </c>
      <c r="F21" s="39">
        <v>0.71899999999999997</v>
      </c>
      <c r="G21" s="39">
        <v>-0.115</v>
      </c>
      <c r="H21" s="39">
        <v>0.67200000000000004</v>
      </c>
      <c r="I21" s="39">
        <v>0.41199999999999998</v>
      </c>
      <c r="J21" s="39">
        <v>0.113</v>
      </c>
      <c r="K21" s="39">
        <v>0.24399999999999999</v>
      </c>
      <c r="L21" s="39">
        <v>0.36199999999999999</v>
      </c>
    </row>
    <row r="22" spans="1:12" ht="15" x14ac:dyDescent="0.2">
      <c r="A22" s="1" t="s">
        <v>219</v>
      </c>
      <c r="B22" s="15" t="s">
        <v>221</v>
      </c>
      <c r="C22" s="39">
        <v>-9.2999999999999999E-2</v>
      </c>
      <c r="D22" s="39">
        <v>0.73099999999999998</v>
      </c>
      <c r="E22" s="39">
        <v>-7.4999999999999997E-2</v>
      </c>
      <c r="F22" s="39">
        <v>0.78300000000000003</v>
      </c>
      <c r="G22" s="39">
        <v>-0.154</v>
      </c>
      <c r="H22" s="39">
        <v>0.56799999999999995</v>
      </c>
      <c r="I22" s="39">
        <v>0.56499999999999995</v>
      </c>
      <c r="J22" s="39">
        <v>2.3E-2</v>
      </c>
      <c r="K22" s="39">
        <v>0.35299999999999998</v>
      </c>
      <c r="L22" s="39">
        <v>0.18099999999999999</v>
      </c>
    </row>
    <row r="23" spans="1:12" ht="15" x14ac:dyDescent="0.2">
      <c r="A23" s="1" t="s">
        <v>225</v>
      </c>
      <c r="B23" s="15" t="s">
        <v>227</v>
      </c>
      <c r="C23" s="39">
        <v>-0.47899999999999998</v>
      </c>
      <c r="D23" s="39">
        <v>6.0999999999999999E-2</v>
      </c>
      <c r="E23" s="39">
        <v>-0.46400000000000002</v>
      </c>
      <c r="F23" s="39">
        <v>7.0000000000000007E-2</v>
      </c>
      <c r="G23" s="39">
        <v>-0.498</v>
      </c>
      <c r="H23" s="39">
        <v>0.05</v>
      </c>
      <c r="I23" s="39">
        <v>0.13400000000000001</v>
      </c>
      <c r="J23" s="39">
        <v>0.62</v>
      </c>
      <c r="K23" s="39">
        <v>-5.8000000000000003E-2</v>
      </c>
      <c r="L23" s="39">
        <v>0.83099999999999996</v>
      </c>
    </row>
    <row r="24" spans="1:12" ht="15" x14ac:dyDescent="0.2">
      <c r="A24" s="1" t="s">
        <v>228</v>
      </c>
      <c r="B24" s="15" t="s">
        <v>230</v>
      </c>
      <c r="C24" s="39">
        <v>-1.7000000000000001E-2</v>
      </c>
      <c r="D24" s="39">
        <v>0.95</v>
      </c>
      <c r="E24" s="39">
        <v>-5.8000000000000003E-2</v>
      </c>
      <c r="F24" s="39">
        <v>0.83</v>
      </c>
      <c r="G24" s="39">
        <v>-0.123</v>
      </c>
      <c r="H24" s="39">
        <v>0.64900000000000002</v>
      </c>
      <c r="I24" s="39">
        <v>0.52400000000000002</v>
      </c>
      <c r="J24" s="39">
        <v>3.6999999999999998E-2</v>
      </c>
      <c r="K24" s="39">
        <v>0.378</v>
      </c>
      <c r="L24" s="39">
        <v>0.14899999999999999</v>
      </c>
    </row>
    <row r="25" spans="1:12" ht="15" x14ac:dyDescent="0.2">
      <c r="A25" s="1" t="s">
        <v>240</v>
      </c>
      <c r="B25" s="15" t="s">
        <v>242</v>
      </c>
      <c r="C25" s="39">
        <v>0.21099999999999999</v>
      </c>
      <c r="D25" s="39">
        <v>0.433</v>
      </c>
      <c r="E25" s="39">
        <v>0.22600000000000001</v>
      </c>
      <c r="F25" s="39">
        <v>0.40100000000000002</v>
      </c>
      <c r="G25" s="39">
        <v>0.16400000000000001</v>
      </c>
      <c r="H25" s="39">
        <v>0.54500000000000004</v>
      </c>
      <c r="I25" s="39">
        <v>0.191</v>
      </c>
      <c r="J25" s="39">
        <v>0.47899999999999998</v>
      </c>
      <c r="K25" s="39">
        <v>0.25900000000000001</v>
      </c>
      <c r="L25" s="39">
        <v>0.33200000000000002</v>
      </c>
    </row>
    <row r="26" spans="1:12" ht="15" x14ac:dyDescent="0.2">
      <c r="A26" s="1" t="s">
        <v>18</v>
      </c>
      <c r="B26" s="15" t="s">
        <v>19</v>
      </c>
      <c r="C26" s="39">
        <v>-0.67</v>
      </c>
      <c r="D26" s="39">
        <v>4.0000000000000001E-3</v>
      </c>
      <c r="E26" s="39">
        <v>-0.67500000000000004</v>
      </c>
      <c r="F26" s="39">
        <v>4.0000000000000001E-3</v>
      </c>
      <c r="G26" s="39">
        <v>-0.626</v>
      </c>
      <c r="H26" s="39">
        <v>0.01</v>
      </c>
      <c r="I26" s="39">
        <v>-0.61099999999999999</v>
      </c>
      <c r="J26" s="39">
        <v>1.2E-2</v>
      </c>
      <c r="K26" s="39">
        <v>-0.56000000000000005</v>
      </c>
      <c r="L26" s="39">
        <v>2.4E-2</v>
      </c>
    </row>
    <row r="27" spans="1:12" ht="15" x14ac:dyDescent="0.2">
      <c r="A27" s="1" t="s">
        <v>13</v>
      </c>
      <c r="B27" s="15" t="s">
        <v>14</v>
      </c>
      <c r="C27" s="39">
        <v>0.67</v>
      </c>
      <c r="D27" s="39">
        <v>5.0000000000000001E-3</v>
      </c>
      <c r="E27" s="39">
        <v>0.66200000000000003</v>
      </c>
      <c r="F27" s="39">
        <v>5.0000000000000001E-3</v>
      </c>
      <c r="G27" s="39">
        <v>0.55200000000000005</v>
      </c>
      <c r="H27" s="39">
        <v>2.7E-2</v>
      </c>
      <c r="I27" s="39">
        <v>0.73399999999999999</v>
      </c>
      <c r="J27" s="39">
        <v>1E-3</v>
      </c>
      <c r="K27" s="39">
        <v>0.86699999999999999</v>
      </c>
      <c r="L27" s="39">
        <v>0</v>
      </c>
    </row>
    <row r="28" spans="1:12" ht="15" x14ac:dyDescent="0.2">
      <c r="A28" s="1" t="s">
        <v>34</v>
      </c>
      <c r="B28" s="15" t="s">
        <v>35</v>
      </c>
      <c r="C28" s="39">
        <v>-0.63100000000000001</v>
      </c>
      <c r="D28" s="39">
        <v>8.9999999999999993E-3</v>
      </c>
      <c r="E28" s="39">
        <v>-0.63200000000000001</v>
      </c>
      <c r="F28" s="39">
        <v>8.9999999999999993E-3</v>
      </c>
      <c r="G28" s="39">
        <v>-0.53600000000000003</v>
      </c>
      <c r="H28" s="39">
        <v>3.2000000000000001E-2</v>
      </c>
      <c r="I28" s="39">
        <v>-0.61399999999999999</v>
      </c>
      <c r="J28" s="39">
        <v>1.0999999999999999E-2</v>
      </c>
      <c r="K28" s="39">
        <v>-0.67700000000000005</v>
      </c>
      <c r="L28" s="39">
        <v>4.0000000000000001E-3</v>
      </c>
    </row>
    <row r="29" spans="1:12" ht="15" x14ac:dyDescent="0.2">
      <c r="A29" s="1" t="s">
        <v>257</v>
      </c>
      <c r="B29" s="15" t="s">
        <v>52</v>
      </c>
      <c r="C29" s="39">
        <v>0.50600000000000001</v>
      </c>
      <c r="D29" s="39">
        <v>4.5999999999999999E-2</v>
      </c>
      <c r="E29" s="39">
        <v>0.51300000000000001</v>
      </c>
      <c r="F29" s="39">
        <v>4.2000000000000003E-2</v>
      </c>
      <c r="G29" s="39">
        <v>0.38</v>
      </c>
      <c r="H29" s="39">
        <v>0.14599999999999999</v>
      </c>
      <c r="I29" s="39">
        <v>0.82399999999999995</v>
      </c>
      <c r="J29" s="39">
        <v>0</v>
      </c>
      <c r="K29" s="39">
        <v>0.86299999999999999</v>
      </c>
      <c r="L29" s="39">
        <v>0</v>
      </c>
    </row>
    <row r="30" spans="1:12" ht="15" x14ac:dyDescent="0.2">
      <c r="A30" s="1" t="s">
        <v>271</v>
      </c>
      <c r="B30" s="15" t="s">
        <v>52</v>
      </c>
      <c r="C30" s="39">
        <v>-0.73899999999999999</v>
      </c>
      <c r="D30" s="39">
        <v>1E-3</v>
      </c>
      <c r="E30" s="39">
        <v>-0.748</v>
      </c>
      <c r="F30" s="39">
        <v>1E-3</v>
      </c>
      <c r="G30" s="39">
        <v>-0.69799999999999995</v>
      </c>
      <c r="H30" s="39">
        <v>3.0000000000000001E-3</v>
      </c>
      <c r="I30" s="39">
        <v>-0.57499999999999996</v>
      </c>
      <c r="J30" s="39">
        <v>0.02</v>
      </c>
      <c r="K30" s="39">
        <v>-0.61</v>
      </c>
      <c r="L30" s="39">
        <v>1.2E-2</v>
      </c>
    </row>
    <row r="31" spans="1:12" ht="15" x14ac:dyDescent="0.2">
      <c r="A31" s="1" t="s">
        <v>287</v>
      </c>
      <c r="B31" s="15" t="s">
        <v>144</v>
      </c>
      <c r="C31" s="39">
        <v>0.192</v>
      </c>
      <c r="D31" s="39">
        <v>0.47599999999999998</v>
      </c>
      <c r="E31" s="39">
        <v>0.22600000000000001</v>
      </c>
      <c r="F31" s="39">
        <v>0.39900000000000002</v>
      </c>
      <c r="G31" s="39">
        <v>0.19400000000000001</v>
      </c>
      <c r="H31" s="39">
        <v>0.47199999999999998</v>
      </c>
      <c r="I31" s="39">
        <v>-3.5000000000000003E-2</v>
      </c>
      <c r="J31" s="39">
        <v>0.89700000000000002</v>
      </c>
      <c r="K31" s="39">
        <v>0.126</v>
      </c>
      <c r="L31" s="39">
        <v>0.64200000000000002</v>
      </c>
    </row>
    <row r="32" spans="1:12" ht="15" x14ac:dyDescent="0.2">
      <c r="A32" s="1" t="s">
        <v>290</v>
      </c>
      <c r="B32" s="15" t="s">
        <v>293</v>
      </c>
      <c r="C32" s="39">
        <v>-0.78700000000000003</v>
      </c>
      <c r="D32" s="39">
        <v>0</v>
      </c>
      <c r="E32" s="39">
        <v>-0.76100000000000001</v>
      </c>
      <c r="F32" s="39">
        <v>1E-3</v>
      </c>
      <c r="G32" s="39">
        <v>-0.69499999999999995</v>
      </c>
      <c r="H32" s="39">
        <v>3.0000000000000001E-3</v>
      </c>
      <c r="I32" s="39">
        <v>-0.79700000000000004</v>
      </c>
      <c r="J32" s="39">
        <v>0</v>
      </c>
      <c r="K32" s="39">
        <v>-0.74399999999999999</v>
      </c>
      <c r="L32" s="39">
        <v>1E-3</v>
      </c>
    </row>
    <row r="33" spans="1:12" ht="15" x14ac:dyDescent="0.2">
      <c r="A33" s="1" t="s">
        <v>304</v>
      </c>
      <c r="B33" s="15" t="s">
        <v>52</v>
      </c>
      <c r="C33" s="39">
        <v>0.72599999999999998</v>
      </c>
      <c r="D33" s="39">
        <v>1E-3</v>
      </c>
      <c r="E33" s="39">
        <v>0.72199999999999998</v>
      </c>
      <c r="F33" s="39">
        <v>2E-3</v>
      </c>
      <c r="G33" s="39">
        <v>0.73199999999999998</v>
      </c>
      <c r="H33" s="39">
        <v>1E-3</v>
      </c>
      <c r="I33" s="39">
        <v>0.53400000000000003</v>
      </c>
      <c r="J33" s="39">
        <v>3.3000000000000002E-2</v>
      </c>
      <c r="K33" s="39">
        <v>0.46700000000000003</v>
      </c>
      <c r="L33" s="39">
        <v>6.8000000000000005E-2</v>
      </c>
    </row>
    <row r="34" spans="1:12" ht="15" x14ac:dyDescent="0.2">
      <c r="A34" s="1" t="s">
        <v>314</v>
      </c>
      <c r="B34" s="15" t="s">
        <v>52</v>
      </c>
      <c r="C34" s="39">
        <v>0.77100000000000002</v>
      </c>
      <c r="D34" s="39">
        <v>0</v>
      </c>
      <c r="E34" s="39">
        <v>0.79100000000000004</v>
      </c>
      <c r="F34" s="39">
        <v>0</v>
      </c>
      <c r="G34" s="39">
        <v>0.69299999999999995</v>
      </c>
      <c r="H34" s="39">
        <v>3.0000000000000001E-3</v>
      </c>
      <c r="I34" s="39">
        <v>0.56200000000000006</v>
      </c>
      <c r="J34" s="39">
        <v>2.3E-2</v>
      </c>
      <c r="K34" s="39">
        <v>0.75</v>
      </c>
      <c r="L34" s="39">
        <v>1E-3</v>
      </c>
    </row>
    <row r="35" spans="1:12" ht="15" x14ac:dyDescent="0.2">
      <c r="A35" s="1" t="s">
        <v>30</v>
      </c>
      <c r="B35" s="15" t="s">
        <v>31</v>
      </c>
      <c r="C35" s="39">
        <v>0.60299999999999998</v>
      </c>
      <c r="D35" s="39">
        <v>1.2999999999999999E-2</v>
      </c>
      <c r="E35" s="39">
        <v>0.59199999999999997</v>
      </c>
      <c r="F35" s="39">
        <v>1.6E-2</v>
      </c>
      <c r="G35" s="39">
        <v>0.53100000000000003</v>
      </c>
      <c r="H35" s="39">
        <v>3.4000000000000002E-2</v>
      </c>
      <c r="I35" s="39">
        <v>0.35299999999999998</v>
      </c>
      <c r="J35" s="39">
        <v>0.17899999999999999</v>
      </c>
      <c r="K35" s="39">
        <v>0.53500000000000003</v>
      </c>
      <c r="L35" s="39">
        <v>3.3000000000000002E-2</v>
      </c>
    </row>
    <row r="36" spans="1:12" ht="15" x14ac:dyDescent="0.2">
      <c r="A36" s="1" t="s">
        <v>322</v>
      </c>
      <c r="B36" s="15" t="s">
        <v>324</v>
      </c>
      <c r="C36" s="39">
        <v>6.5000000000000002E-2</v>
      </c>
      <c r="D36" s="39">
        <v>0.81200000000000006</v>
      </c>
      <c r="E36" s="39">
        <v>0.107</v>
      </c>
      <c r="F36" s="39">
        <v>0.69399999999999995</v>
      </c>
      <c r="G36" s="39">
        <v>6.2E-2</v>
      </c>
      <c r="H36" s="39">
        <v>0.82099999999999995</v>
      </c>
      <c r="I36" s="39">
        <v>-7.9000000000000001E-2</v>
      </c>
      <c r="J36" s="39">
        <v>0.77100000000000002</v>
      </c>
      <c r="K36" s="39">
        <v>9.7000000000000003E-2</v>
      </c>
      <c r="L36" s="39">
        <v>0.72099999999999997</v>
      </c>
    </row>
    <row r="37" spans="1:12" ht="15" x14ac:dyDescent="0.2">
      <c r="A37" s="1" t="s">
        <v>26</v>
      </c>
      <c r="B37" s="15" t="s">
        <v>27</v>
      </c>
      <c r="C37" s="39">
        <v>-0.27300000000000002</v>
      </c>
      <c r="D37" s="39">
        <v>0.307</v>
      </c>
      <c r="E37" s="39">
        <v>-0.27100000000000002</v>
      </c>
      <c r="F37" s="39">
        <v>0.31</v>
      </c>
      <c r="G37" s="39">
        <v>-0.26500000000000001</v>
      </c>
      <c r="H37" s="39">
        <v>0.32100000000000001</v>
      </c>
      <c r="I37" s="39">
        <v>-0.27200000000000002</v>
      </c>
      <c r="J37" s="39">
        <v>0.309</v>
      </c>
      <c r="K37" s="39">
        <v>-0.21199999999999999</v>
      </c>
      <c r="L37" s="39">
        <v>0.43099999999999999</v>
      </c>
    </row>
    <row r="38" spans="1:12" ht="15" x14ac:dyDescent="0.2">
      <c r="A38" s="1" t="s">
        <v>328</v>
      </c>
      <c r="B38" s="15" t="s">
        <v>52</v>
      </c>
      <c r="C38" s="39">
        <v>-0.63200000000000001</v>
      </c>
      <c r="D38" s="39">
        <v>8.9999999999999993E-3</v>
      </c>
      <c r="E38" s="39">
        <v>-0.624</v>
      </c>
      <c r="F38" s="39">
        <v>0.01</v>
      </c>
      <c r="G38" s="39">
        <v>-0.58599999999999997</v>
      </c>
      <c r="H38" s="39">
        <v>1.7000000000000001E-2</v>
      </c>
      <c r="I38" s="39">
        <v>-0.26100000000000001</v>
      </c>
      <c r="J38" s="39">
        <v>0.32900000000000001</v>
      </c>
      <c r="K38" s="39">
        <v>-0.40200000000000002</v>
      </c>
      <c r="L38" s="39">
        <v>0.122</v>
      </c>
    </row>
    <row r="39" spans="1:12" ht="15" x14ac:dyDescent="0.2">
      <c r="A39" s="6" t="s">
        <v>273</v>
      </c>
      <c r="B39" s="16" t="s">
        <v>52</v>
      </c>
      <c r="C39" s="38">
        <v>-0.52400000000000002</v>
      </c>
      <c r="D39" s="38">
        <v>3.6999999999999998E-2</v>
      </c>
      <c r="E39" s="38">
        <v>-0.50900000000000001</v>
      </c>
      <c r="F39" s="38">
        <v>4.3999999999999997E-2</v>
      </c>
      <c r="G39" s="38">
        <v>-0.48299999999999998</v>
      </c>
      <c r="H39" s="38">
        <v>5.8000000000000003E-2</v>
      </c>
      <c r="I39" s="38">
        <v>-0.23200000000000001</v>
      </c>
      <c r="J39" s="38">
        <v>0.38700000000000001</v>
      </c>
      <c r="K39" s="38">
        <v>-0.32700000000000001</v>
      </c>
      <c r="L39" s="38">
        <v>0.216</v>
      </c>
    </row>
  </sheetData>
  <mergeCells count="7">
    <mergeCell ref="I2:J2"/>
    <mergeCell ref="K2:L2"/>
    <mergeCell ref="A2:A3"/>
    <mergeCell ref="B2:B3"/>
    <mergeCell ref="C2:D2"/>
    <mergeCell ref="E2:F2"/>
    <mergeCell ref="G2:H2"/>
  </mergeCells>
  <phoneticPr fontId="10" type="noConversion"/>
  <conditionalFormatting sqref="E3">
    <cfRule type="colorScale" priority="18">
      <colorScale>
        <cfvo type="min"/>
        <cfvo type="percentile" val="50"/>
        <cfvo type="max"/>
        <color rgb="FFC00000"/>
        <color theme="0"/>
        <color rgb="FFC00000"/>
      </colorScale>
    </cfRule>
  </conditionalFormatting>
  <conditionalFormatting sqref="G3">
    <cfRule type="colorScale" priority="15">
      <colorScale>
        <cfvo type="min"/>
        <cfvo type="percentile" val="50"/>
        <cfvo type="max"/>
        <color rgb="FFC00000"/>
        <color theme="0"/>
        <color rgb="FFC00000"/>
      </colorScale>
    </cfRule>
  </conditionalFormatting>
  <conditionalFormatting sqref="I3">
    <cfRule type="colorScale" priority="12">
      <colorScale>
        <cfvo type="min"/>
        <cfvo type="percentile" val="50"/>
        <cfvo type="max"/>
        <color rgb="FFC00000"/>
        <color theme="0"/>
        <color rgb="FFC00000"/>
      </colorScale>
    </cfRule>
  </conditionalFormatting>
  <conditionalFormatting sqref="K3">
    <cfRule type="colorScale" priority="9">
      <colorScale>
        <cfvo type="min"/>
        <cfvo type="percentile" val="50"/>
        <cfvo type="max"/>
        <color rgb="FFC00000"/>
        <color theme="0"/>
        <color rgb="FFC00000"/>
      </colorScale>
    </cfRule>
  </conditionalFormatting>
  <conditionalFormatting sqref="C3">
    <cfRule type="colorScale" priority="21">
      <colorScale>
        <cfvo type="min"/>
        <cfvo type="percentile" val="50"/>
        <cfvo type="max"/>
        <color rgb="FFC00000"/>
        <color theme="0"/>
        <color rgb="FFC00000"/>
      </colorScale>
    </cfRule>
  </conditionalFormatting>
  <conditionalFormatting sqref="C3:C39 E3:E39 G3:G39 I3:I39 K3:K39">
    <cfRule type="colorScale" priority="3">
      <colorScale>
        <cfvo type="num" val="-1"/>
        <cfvo type="num" val="0"/>
        <cfvo type="num" val="1"/>
        <color rgb="FF00B050"/>
        <color theme="0"/>
        <color rgb="FFC00000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09"/>
  <sheetViews>
    <sheetView workbookViewId="0"/>
  </sheetViews>
  <sheetFormatPr defaultColWidth="9" defaultRowHeight="14.25" x14ac:dyDescent="0.2"/>
  <cols>
    <col min="1" max="1" width="37.125" customWidth="1"/>
    <col min="2" max="2" width="17.25" customWidth="1"/>
    <col min="4" max="4" width="67.25" customWidth="1"/>
    <col min="5" max="5" width="11.375" customWidth="1"/>
    <col min="6" max="6" width="17.125" customWidth="1"/>
    <col min="7" max="7" width="11.25" customWidth="1"/>
    <col min="8" max="8" width="16.125" customWidth="1"/>
  </cols>
  <sheetData>
    <row r="1" spans="1:8" ht="15" x14ac:dyDescent="0.2">
      <c r="A1" s="1" t="s">
        <v>2229</v>
      </c>
    </row>
    <row r="2" spans="1:8" ht="15" x14ac:dyDescent="0.2">
      <c r="A2" s="2" t="s">
        <v>1969</v>
      </c>
      <c r="B2" s="2" t="s">
        <v>1970</v>
      </c>
      <c r="C2" s="61" t="s">
        <v>1971</v>
      </c>
      <c r="D2" s="2" t="s">
        <v>1972</v>
      </c>
      <c r="E2" s="2" t="s">
        <v>1973</v>
      </c>
      <c r="F2" s="2" t="s">
        <v>1974</v>
      </c>
      <c r="G2" s="2" t="s">
        <v>1975</v>
      </c>
      <c r="H2" s="2" t="s">
        <v>1976</v>
      </c>
    </row>
    <row r="3" spans="1:8" ht="15" x14ac:dyDescent="0.2">
      <c r="A3" s="1" t="s">
        <v>1977</v>
      </c>
      <c r="B3" s="1" t="s">
        <v>1978</v>
      </c>
      <c r="C3" s="62" t="str">
        <f>HYPERLINK("https://www.genome.jp/kegg-bin/show_pathway?ath03040","ath03040")</f>
        <v>ath03040</v>
      </c>
      <c r="D3" s="1" t="s">
        <v>1979</v>
      </c>
      <c r="E3" s="1">
        <v>6</v>
      </c>
      <c r="F3" s="1">
        <v>192</v>
      </c>
      <c r="G3" s="3">
        <v>6.3452937931500001E-8</v>
      </c>
      <c r="H3" s="3">
        <v>4.6420833539400002E-7</v>
      </c>
    </row>
    <row r="4" spans="1:8" ht="15" x14ac:dyDescent="0.2">
      <c r="A4" s="1" t="s">
        <v>1980</v>
      </c>
      <c r="B4" s="1" t="s">
        <v>1978</v>
      </c>
      <c r="C4" s="62" t="str">
        <f>HYPERLINK("https://www.genome.jp/kegg-bin/show_pathway?ath04141","ath04141")</f>
        <v>ath04141</v>
      </c>
      <c r="D4" s="1" t="s">
        <v>1981</v>
      </c>
      <c r="E4" s="1">
        <v>6</v>
      </c>
      <c r="F4" s="1">
        <v>211</v>
      </c>
      <c r="G4" s="3">
        <v>1.0911201164600001E-7</v>
      </c>
      <c r="H4" s="3">
        <v>7.2221760089500005E-7</v>
      </c>
    </row>
    <row r="5" spans="1:8" ht="15" x14ac:dyDescent="0.2">
      <c r="A5" s="1" t="s">
        <v>1982</v>
      </c>
      <c r="B5" s="1" t="s">
        <v>1978</v>
      </c>
      <c r="C5" s="62" t="str">
        <f>HYPERLINK("https://www.genome.jp/kegg-bin/show_pathway?ath04144","ath04144")</f>
        <v>ath04144</v>
      </c>
      <c r="D5" s="1" t="s">
        <v>1983</v>
      </c>
      <c r="E5" s="1">
        <v>5</v>
      </c>
      <c r="F5" s="1">
        <v>144</v>
      </c>
      <c r="G5" s="3">
        <v>5.2963937514499995E-7</v>
      </c>
      <c r="H5" s="3">
        <v>2.7266619683400001E-6</v>
      </c>
    </row>
    <row r="6" spans="1:8" ht="15" x14ac:dyDescent="0.2">
      <c r="A6" s="1" t="s">
        <v>1984</v>
      </c>
      <c r="B6" s="1" t="s">
        <v>1978</v>
      </c>
      <c r="C6" s="62" t="str">
        <f>HYPERLINK("https://www.genome.jp/kegg-bin/show_pathway?ath03013","ath03013")</f>
        <v>ath03013</v>
      </c>
      <c r="D6" s="1" t="s">
        <v>1985</v>
      </c>
      <c r="E6" s="1">
        <v>4</v>
      </c>
      <c r="F6" s="1">
        <v>171</v>
      </c>
      <c r="G6" s="3">
        <v>3.6224997759600002E-5</v>
      </c>
      <c r="H6" s="1">
        <v>1.20218245712E-4</v>
      </c>
    </row>
    <row r="7" spans="1:8" ht="15" x14ac:dyDescent="0.2">
      <c r="A7" s="1" t="s">
        <v>1986</v>
      </c>
      <c r="B7" s="1" t="s">
        <v>1978</v>
      </c>
      <c r="C7" s="62" t="str">
        <f>HYPERLINK("https://www.genome.jp/kegg-bin/show_pathway?ath03010","ath03010")</f>
        <v>ath03010</v>
      </c>
      <c r="D7" s="1" t="s">
        <v>1987</v>
      </c>
      <c r="E7" s="1">
        <v>5</v>
      </c>
      <c r="F7" s="1">
        <v>364</v>
      </c>
      <c r="G7" s="3">
        <v>4.3428346641700002E-5</v>
      </c>
      <c r="H7" s="1">
        <v>1.4038465542299999E-4</v>
      </c>
    </row>
    <row r="8" spans="1:8" ht="15" x14ac:dyDescent="0.2">
      <c r="A8" s="1" t="s">
        <v>1988</v>
      </c>
      <c r="B8" s="1" t="s">
        <v>1978</v>
      </c>
      <c r="C8" s="62" t="str">
        <f>HYPERLINK("https://www.genome.jp/kegg-bin/show_pathway?ath04070","ath04070")</f>
        <v>ath04070</v>
      </c>
      <c r="D8" s="1" t="s">
        <v>1989</v>
      </c>
      <c r="E8" s="1">
        <v>3</v>
      </c>
      <c r="F8" s="1">
        <v>76</v>
      </c>
      <c r="G8" s="3">
        <v>8.3605402298400007E-5</v>
      </c>
      <c r="H8" s="1">
        <v>2.4725853020200002E-4</v>
      </c>
    </row>
    <row r="9" spans="1:8" ht="15" x14ac:dyDescent="0.2">
      <c r="A9" s="1" t="s">
        <v>1990</v>
      </c>
      <c r="B9" s="1" t="s">
        <v>1978</v>
      </c>
      <c r="C9" s="62" t="str">
        <f>HYPERLINK("https://www.genome.jp/kegg-bin/show_pathway?ath04145","ath04145")</f>
        <v>ath04145</v>
      </c>
      <c r="D9" s="1" t="s">
        <v>1991</v>
      </c>
      <c r="E9" s="1">
        <v>3</v>
      </c>
      <c r="F9" s="1">
        <v>82</v>
      </c>
      <c r="G9" s="1">
        <v>1.03966087582E-4</v>
      </c>
      <c r="H9" s="1">
        <v>2.8335855243100003E-4</v>
      </c>
    </row>
    <row r="10" spans="1:8" ht="15" x14ac:dyDescent="0.2">
      <c r="A10" s="1" t="s">
        <v>1992</v>
      </c>
      <c r="B10" s="1" t="s">
        <v>1978</v>
      </c>
      <c r="C10" s="62" t="str">
        <f>HYPERLINK("https://www.genome.jp/kegg-bin/show_pathway?ath04016","ath04016")</f>
        <v>ath04016</v>
      </c>
      <c r="D10" s="1" t="s">
        <v>1989</v>
      </c>
      <c r="E10" s="1">
        <v>3</v>
      </c>
      <c r="F10" s="1">
        <v>134</v>
      </c>
      <c r="G10" s="1">
        <v>4.2481297162500002E-4</v>
      </c>
      <c r="H10" s="1">
        <v>9.9074929500900005E-4</v>
      </c>
    </row>
    <row r="11" spans="1:8" ht="15" x14ac:dyDescent="0.2">
      <c r="A11" s="1" t="s">
        <v>1993</v>
      </c>
      <c r="B11" s="1" t="s">
        <v>1978</v>
      </c>
      <c r="C11" s="62" t="str">
        <f>HYPERLINK("https://www.genome.jp/kegg-bin/show_pathway?ath04626","ath04626")</f>
        <v>ath04626</v>
      </c>
      <c r="D11" s="1" t="s">
        <v>1989</v>
      </c>
      <c r="E11" s="1">
        <v>3</v>
      </c>
      <c r="F11" s="1">
        <v>170</v>
      </c>
      <c r="G11" s="1">
        <v>8.3706224526099995E-4</v>
      </c>
      <c r="H11" s="1">
        <v>1.7629038195700001E-3</v>
      </c>
    </row>
    <row r="12" spans="1:8" ht="15" x14ac:dyDescent="0.2">
      <c r="A12" s="1" t="s">
        <v>1994</v>
      </c>
      <c r="B12" s="1" t="s">
        <v>1995</v>
      </c>
      <c r="C12" s="62" t="str">
        <f>HYPERLINK("http://amigo.geneontology.org/amigo/term/GO:0005829","GO:0005829")</f>
        <v>GO:0005829</v>
      </c>
      <c r="D12" s="1" t="s">
        <v>1996</v>
      </c>
      <c r="E12" s="1">
        <v>28</v>
      </c>
      <c r="F12" s="1">
        <v>3025</v>
      </c>
      <c r="G12" s="3">
        <v>4.36452175049E-23</v>
      </c>
      <c r="H12" s="3">
        <v>6.0666852331799997E-21</v>
      </c>
    </row>
    <row r="13" spans="1:8" ht="15" x14ac:dyDescent="0.2">
      <c r="A13" s="1" t="s">
        <v>1997</v>
      </c>
      <c r="B13" s="1" t="s">
        <v>1995</v>
      </c>
      <c r="C13" s="62" t="str">
        <f>HYPERLINK("http://amigo.geneontology.org/amigo/term/GO:0003729","GO:0003729")</f>
        <v>GO:0003729</v>
      </c>
      <c r="D13" s="1" t="s">
        <v>1998</v>
      </c>
      <c r="E13" s="1">
        <v>19</v>
      </c>
      <c r="F13" s="1">
        <v>855</v>
      </c>
      <c r="G13" s="3">
        <v>2.8158210281699998E-21</v>
      </c>
      <c r="H13" s="3">
        <v>1.9569956145800001E-19</v>
      </c>
    </row>
    <row r="14" spans="1:8" ht="15" x14ac:dyDescent="0.2">
      <c r="A14" s="1" t="s">
        <v>1999</v>
      </c>
      <c r="B14" s="1" t="s">
        <v>1995</v>
      </c>
      <c r="C14" s="62" t="str">
        <f>HYPERLINK("http://amigo.geneontology.org/amigo/term/GO:0031625","GO:0031625")</f>
        <v>GO:0031625</v>
      </c>
      <c r="D14" s="1" t="s">
        <v>2000</v>
      </c>
      <c r="E14" s="1">
        <v>9</v>
      </c>
      <c r="F14" s="1">
        <v>50</v>
      </c>
      <c r="G14" s="3">
        <v>7.1694440895499999E-18</v>
      </c>
      <c r="H14" s="3">
        <v>3.3218424281600001E-16</v>
      </c>
    </row>
    <row r="15" spans="1:8" ht="15" x14ac:dyDescent="0.2">
      <c r="A15" s="1" t="s">
        <v>2001</v>
      </c>
      <c r="B15" s="1" t="s">
        <v>1995</v>
      </c>
      <c r="C15" s="62" t="str">
        <f>HYPERLINK("http://amigo.geneontology.org/amigo/term/GO:0019941","GO:0019941")</f>
        <v>GO:0019941</v>
      </c>
      <c r="D15" s="1" t="s">
        <v>2002</v>
      </c>
      <c r="E15" s="1">
        <v>7</v>
      </c>
      <c r="F15" s="1">
        <v>20</v>
      </c>
      <c r="G15" s="3">
        <v>7.3373346930099998E-16</v>
      </c>
      <c r="H15" s="3">
        <v>2.54972380582E-14</v>
      </c>
    </row>
    <row r="16" spans="1:8" ht="15" x14ac:dyDescent="0.2">
      <c r="A16" s="1" t="s">
        <v>2003</v>
      </c>
      <c r="B16" s="1" t="s">
        <v>1995</v>
      </c>
      <c r="C16" s="62" t="str">
        <f>HYPERLINK("http://amigo.geneontology.org/amigo/term/GO:0031386","GO:0031386")</f>
        <v>GO:0031386</v>
      </c>
      <c r="D16" s="1" t="s">
        <v>2002</v>
      </c>
      <c r="E16" s="1">
        <v>7</v>
      </c>
      <c r="F16" s="1">
        <v>26</v>
      </c>
      <c r="G16" s="3">
        <v>3.5139520166099999E-15</v>
      </c>
      <c r="H16" s="3">
        <v>9.7687866061699996E-14</v>
      </c>
    </row>
    <row r="17" spans="1:8" ht="15" x14ac:dyDescent="0.2">
      <c r="A17" s="1" t="s">
        <v>2004</v>
      </c>
      <c r="B17" s="1" t="s">
        <v>1995</v>
      </c>
      <c r="C17" s="62" t="str">
        <f>HYPERLINK("http://amigo.geneontology.org/amigo/term/GO:0005737","GO:0005737")</f>
        <v>GO:0005737</v>
      </c>
      <c r="D17" s="1" t="s">
        <v>2005</v>
      </c>
      <c r="E17" s="1">
        <v>24</v>
      </c>
      <c r="F17" s="1">
        <v>4014</v>
      </c>
      <c r="G17" s="3">
        <v>1.5081286118199999E-14</v>
      </c>
      <c r="H17" s="3">
        <v>3.4938312840599999E-13</v>
      </c>
    </row>
    <row r="18" spans="1:8" ht="15" x14ac:dyDescent="0.2">
      <c r="A18" s="1" t="s">
        <v>2006</v>
      </c>
      <c r="B18" s="1" t="s">
        <v>1995</v>
      </c>
      <c r="C18" s="62" t="str">
        <f>HYPERLINK("http://amigo.geneontology.org/amigo/term/GO:0034620","GO:0034620")</f>
        <v>GO:0034620</v>
      </c>
      <c r="D18" s="1" t="s">
        <v>1983</v>
      </c>
      <c r="E18" s="1">
        <v>5</v>
      </c>
      <c r="F18" s="1">
        <v>17</v>
      </c>
      <c r="G18" s="3">
        <v>2.6873733587200001E-11</v>
      </c>
      <c r="H18" s="3">
        <v>5.3363556694500005E-10</v>
      </c>
    </row>
    <row r="19" spans="1:8" ht="15" x14ac:dyDescent="0.2">
      <c r="A19" s="1" t="s">
        <v>2007</v>
      </c>
      <c r="B19" s="1" t="s">
        <v>1995</v>
      </c>
      <c r="C19" s="62" t="str">
        <f>HYPERLINK("http://amigo.geneontology.org/amigo/term/GO:0006986","GO:0006986")</f>
        <v>GO:0006986</v>
      </c>
      <c r="D19" s="1" t="s">
        <v>1983</v>
      </c>
      <c r="E19" s="1">
        <v>5</v>
      </c>
      <c r="F19" s="1">
        <v>18</v>
      </c>
      <c r="G19" s="3">
        <v>3.4312443347900001E-11</v>
      </c>
      <c r="H19" s="3">
        <v>5.9617870317000002E-10</v>
      </c>
    </row>
    <row r="20" spans="1:8" ht="15" x14ac:dyDescent="0.2">
      <c r="A20" s="1" t="s">
        <v>2008</v>
      </c>
      <c r="B20" s="1" t="s">
        <v>1995</v>
      </c>
      <c r="C20" s="62" t="str">
        <f>HYPERLINK("http://amigo.geneontology.org/amigo/term/GO:0051787","GO:0051787")</f>
        <v>GO:0051787</v>
      </c>
      <c r="D20" s="1" t="s">
        <v>1983</v>
      </c>
      <c r="E20" s="1">
        <v>5</v>
      </c>
      <c r="F20" s="1">
        <v>20</v>
      </c>
      <c r="G20" s="3">
        <v>5.4094848272000002E-11</v>
      </c>
      <c r="H20" s="3">
        <v>8.3546487886799997E-10</v>
      </c>
    </row>
    <row r="21" spans="1:8" ht="15" x14ac:dyDescent="0.2">
      <c r="A21" s="1" t="s">
        <v>2009</v>
      </c>
      <c r="B21" s="1" t="s">
        <v>1995</v>
      </c>
      <c r="C21" s="62" t="str">
        <f>HYPERLINK("http://amigo.geneontology.org/amigo/term/GO:0044183","GO:0044183")</f>
        <v>GO:0044183</v>
      </c>
      <c r="D21" s="1" t="s">
        <v>1983</v>
      </c>
      <c r="E21" s="1">
        <v>5</v>
      </c>
      <c r="F21" s="1">
        <v>22</v>
      </c>
      <c r="G21" s="3">
        <v>8.2070607172799997E-11</v>
      </c>
      <c r="H21" s="3">
        <v>1.1407814397000001E-9</v>
      </c>
    </row>
    <row r="22" spans="1:8" ht="15" x14ac:dyDescent="0.2">
      <c r="A22" s="1" t="s">
        <v>2010</v>
      </c>
      <c r="B22" s="1" t="s">
        <v>1995</v>
      </c>
      <c r="C22" s="62" t="str">
        <f>HYPERLINK("http://amigo.geneontology.org/amigo/term/GO:0031072","GO:0031072")</f>
        <v>GO:0031072</v>
      </c>
      <c r="D22" s="1" t="s">
        <v>1983</v>
      </c>
      <c r="E22" s="1">
        <v>5</v>
      </c>
      <c r="F22" s="1">
        <v>24</v>
      </c>
      <c r="G22" s="3">
        <v>1.2054277779600001E-10</v>
      </c>
      <c r="H22" s="3">
        <v>1.5232223739600001E-9</v>
      </c>
    </row>
    <row r="23" spans="1:8" ht="15" x14ac:dyDescent="0.2">
      <c r="A23" s="1" t="s">
        <v>2011</v>
      </c>
      <c r="B23" s="1" t="s">
        <v>1995</v>
      </c>
      <c r="C23" s="62" t="str">
        <f>HYPERLINK("http://amigo.geneontology.org/amigo/term/GO:0042026","GO:0042026")</f>
        <v>GO:0042026</v>
      </c>
      <c r="D23" s="1" t="s">
        <v>1983</v>
      </c>
      <c r="E23" s="1">
        <v>5</v>
      </c>
      <c r="F23" s="1">
        <v>31</v>
      </c>
      <c r="G23" s="3">
        <v>3.8062689453800001E-10</v>
      </c>
      <c r="H23" s="3">
        <v>4.4089281950699997E-9</v>
      </c>
    </row>
    <row r="24" spans="1:8" ht="15" x14ac:dyDescent="0.2">
      <c r="A24" s="1" t="s">
        <v>2012</v>
      </c>
      <c r="B24" s="1" t="s">
        <v>1995</v>
      </c>
      <c r="C24" s="62" t="str">
        <f>HYPERLINK("http://amigo.geneontology.org/amigo/term/GO:0005794","GO:0005794")</f>
        <v>GO:0005794</v>
      </c>
      <c r="D24" s="1" t="s">
        <v>2013</v>
      </c>
      <c r="E24" s="1">
        <v>12</v>
      </c>
      <c r="F24" s="1">
        <v>1088</v>
      </c>
      <c r="G24" s="3">
        <v>7.92876872127E-10</v>
      </c>
      <c r="H24" s="3">
        <v>8.4776834789000006E-9</v>
      </c>
    </row>
    <row r="25" spans="1:8" ht="15" x14ac:dyDescent="0.2">
      <c r="A25" s="1" t="s">
        <v>2014</v>
      </c>
      <c r="B25" s="1" t="s">
        <v>1995</v>
      </c>
      <c r="C25" s="62" t="str">
        <f>HYPERLINK("http://amigo.geneontology.org/amigo/term/GO:0046686","GO:0046686")</f>
        <v>GO:0046686</v>
      </c>
      <c r="D25" s="1" t="s">
        <v>2015</v>
      </c>
      <c r="E25" s="1">
        <v>8</v>
      </c>
      <c r="F25" s="1">
        <v>296</v>
      </c>
      <c r="G25" s="3">
        <v>9.5112802845999992E-10</v>
      </c>
      <c r="H25" s="3">
        <v>8.9224625401499992E-9</v>
      </c>
    </row>
    <row r="26" spans="1:8" ht="15" x14ac:dyDescent="0.2">
      <c r="A26" s="1" t="s">
        <v>2016</v>
      </c>
      <c r="B26" s="1" t="s">
        <v>1995</v>
      </c>
      <c r="C26" s="62" t="str">
        <f>HYPERLINK("http://amigo.geneontology.org/amigo/term/GO:0022626","GO:0022626")</f>
        <v>GO:0022626</v>
      </c>
      <c r="D26" s="1" t="s">
        <v>2017</v>
      </c>
      <c r="E26" s="1">
        <v>7</v>
      </c>
      <c r="F26" s="1">
        <v>178</v>
      </c>
      <c r="G26" s="3">
        <v>9.628556698E-10</v>
      </c>
      <c r="H26" s="3">
        <v>8.9224625401499992E-9</v>
      </c>
    </row>
    <row r="27" spans="1:8" ht="15" x14ac:dyDescent="0.2">
      <c r="A27" s="1" t="s">
        <v>2018</v>
      </c>
      <c r="B27" s="1" t="s">
        <v>1995</v>
      </c>
      <c r="C27" s="62" t="str">
        <f>HYPERLINK("http://amigo.geneontology.org/amigo/term/GO:0009615","GO:0009615")</f>
        <v>GO:0009615</v>
      </c>
      <c r="D27" s="1" t="s">
        <v>1983</v>
      </c>
      <c r="E27" s="1">
        <v>5</v>
      </c>
      <c r="F27" s="1">
        <v>41</v>
      </c>
      <c r="G27" s="3">
        <v>1.37343991325E-9</v>
      </c>
      <c r="H27" s="3">
        <v>1.19317592464E-8</v>
      </c>
    </row>
    <row r="28" spans="1:8" ht="15" x14ac:dyDescent="0.2">
      <c r="A28" s="1" t="s">
        <v>2019</v>
      </c>
      <c r="B28" s="1" t="s">
        <v>1995</v>
      </c>
      <c r="C28" s="62" t="str">
        <f>HYPERLINK("http://amigo.geneontology.org/amigo/term/GO:0016567","GO:0016567")</f>
        <v>GO:0016567</v>
      </c>
      <c r="D28" s="1" t="s">
        <v>2000</v>
      </c>
      <c r="E28" s="1">
        <v>9</v>
      </c>
      <c r="F28" s="1">
        <v>479</v>
      </c>
      <c r="G28" s="3">
        <v>1.6833564634E-9</v>
      </c>
      <c r="H28" s="3">
        <v>1.32284771995E-8</v>
      </c>
    </row>
    <row r="29" spans="1:8" ht="15" x14ac:dyDescent="0.2">
      <c r="A29" s="1" t="s">
        <v>2020</v>
      </c>
      <c r="B29" s="1" t="s">
        <v>1995</v>
      </c>
      <c r="C29" s="62" t="str">
        <f>HYPERLINK("http://amigo.geneontology.org/amigo/term/GO:0051085","GO:0051085")</f>
        <v>GO:0051085</v>
      </c>
      <c r="D29" s="1" t="s">
        <v>1983</v>
      </c>
      <c r="E29" s="1">
        <v>5</v>
      </c>
      <c r="F29" s="1">
        <v>43</v>
      </c>
      <c r="G29" s="3">
        <v>1.7130402128799999E-9</v>
      </c>
      <c r="H29" s="3">
        <v>1.32284771995E-8</v>
      </c>
    </row>
    <row r="30" spans="1:8" ht="15" x14ac:dyDescent="0.2">
      <c r="A30" s="1" t="s">
        <v>2021</v>
      </c>
      <c r="B30" s="1" t="s">
        <v>1995</v>
      </c>
      <c r="C30" s="62" t="str">
        <f>HYPERLINK("http://amigo.geneontology.org/amigo/term/GO:0051082","GO:0051082")</f>
        <v>GO:0051082</v>
      </c>
      <c r="D30" s="1" t="s">
        <v>1983</v>
      </c>
      <c r="E30" s="1">
        <v>5</v>
      </c>
      <c r="F30" s="1">
        <v>95</v>
      </c>
      <c r="G30" s="3">
        <v>7.2386561471899995E-8</v>
      </c>
      <c r="H30" s="3">
        <v>5.0308660223000004E-7</v>
      </c>
    </row>
    <row r="31" spans="1:8" ht="15" x14ac:dyDescent="0.2">
      <c r="A31" s="1" t="s">
        <v>2022</v>
      </c>
      <c r="B31" s="1" t="s">
        <v>1995</v>
      </c>
      <c r="C31" s="62" t="str">
        <f>HYPERLINK("http://amigo.geneontology.org/amigo/term/GO:0002020","GO:0002020")</f>
        <v>GO:0002020</v>
      </c>
      <c r="D31" s="1" t="s">
        <v>2023</v>
      </c>
      <c r="E31" s="1">
        <v>3</v>
      </c>
      <c r="F31" s="1">
        <v>7</v>
      </c>
      <c r="G31" s="3">
        <v>1.3344434908800001E-7</v>
      </c>
      <c r="H31" s="3">
        <v>8.0646802274800004E-7</v>
      </c>
    </row>
    <row r="32" spans="1:8" ht="15" x14ac:dyDescent="0.2">
      <c r="A32" s="1" t="s">
        <v>2024</v>
      </c>
      <c r="B32" s="1" t="s">
        <v>1995</v>
      </c>
      <c r="C32" s="62" t="str">
        <f>HYPERLINK("http://amigo.geneontology.org/amigo/term/GO:0005513","GO:0005513")</f>
        <v>GO:0005513</v>
      </c>
      <c r="D32" s="1" t="s">
        <v>1989</v>
      </c>
      <c r="E32" s="1">
        <v>3</v>
      </c>
      <c r="F32" s="1">
        <v>7</v>
      </c>
      <c r="G32" s="3">
        <v>1.3344434908800001E-7</v>
      </c>
      <c r="H32" s="3">
        <v>8.0646802274800004E-7</v>
      </c>
    </row>
    <row r="33" spans="1:8" ht="15" x14ac:dyDescent="0.2">
      <c r="A33" s="1" t="s">
        <v>2025</v>
      </c>
      <c r="B33" s="1" t="s">
        <v>1995</v>
      </c>
      <c r="C33" s="62" t="str">
        <f>HYPERLINK("http://amigo.geneontology.org/amigo/term/GO:0006457","GO:0006457")</f>
        <v>GO:0006457</v>
      </c>
      <c r="D33" s="1" t="s">
        <v>1983</v>
      </c>
      <c r="E33" s="1">
        <v>5</v>
      </c>
      <c r="F33" s="1">
        <v>118</v>
      </c>
      <c r="G33" s="3">
        <v>2.0412703814799999E-7</v>
      </c>
      <c r="H33" s="3">
        <v>1.1822357626100001E-6</v>
      </c>
    </row>
    <row r="34" spans="1:8" ht="15" x14ac:dyDescent="0.2">
      <c r="A34" s="1" t="s">
        <v>2026</v>
      </c>
      <c r="B34" s="1" t="s">
        <v>1995</v>
      </c>
      <c r="C34" s="62" t="str">
        <f>HYPERLINK("http://amigo.geneontology.org/amigo/term/GO:0005622","GO:0005622")</f>
        <v>GO:0005622</v>
      </c>
      <c r="D34" s="1" t="s">
        <v>2027</v>
      </c>
      <c r="E34" s="1">
        <v>5</v>
      </c>
      <c r="F34" s="1">
        <v>124</v>
      </c>
      <c r="G34" s="3">
        <v>2.5883022327700001E-7</v>
      </c>
      <c r="H34" s="3">
        <v>1.4390960414200001E-6</v>
      </c>
    </row>
    <row r="35" spans="1:8" ht="15" x14ac:dyDescent="0.2">
      <c r="A35" s="1" t="s">
        <v>2028</v>
      </c>
      <c r="B35" s="1" t="s">
        <v>1995</v>
      </c>
      <c r="C35" s="62" t="str">
        <f>HYPERLINK("http://amigo.geneontology.org/amigo/term/GO:0098542","GO:0098542")</f>
        <v>GO:0098542</v>
      </c>
      <c r="D35" s="1" t="s">
        <v>2023</v>
      </c>
      <c r="E35" s="1">
        <v>3</v>
      </c>
      <c r="F35" s="1">
        <v>10</v>
      </c>
      <c r="G35" s="3">
        <v>3.1734380687399999E-7</v>
      </c>
      <c r="H35" s="3">
        <v>1.6965688136699999E-6</v>
      </c>
    </row>
    <row r="36" spans="1:8" ht="15" x14ac:dyDescent="0.2">
      <c r="A36" s="1" t="s">
        <v>2029</v>
      </c>
      <c r="B36" s="1" t="s">
        <v>1995</v>
      </c>
      <c r="C36" s="62" t="str">
        <f>HYPERLINK("http://amigo.geneontology.org/amigo/term/GO:0009408","GO:0009408")</f>
        <v>GO:0009408</v>
      </c>
      <c r="D36" s="1" t="s">
        <v>1983</v>
      </c>
      <c r="E36" s="1">
        <v>5</v>
      </c>
      <c r="F36" s="1">
        <v>152</v>
      </c>
      <c r="G36" s="3">
        <v>6.8613137229100004E-7</v>
      </c>
      <c r="H36" s="3">
        <v>3.4061521695900001E-6</v>
      </c>
    </row>
    <row r="37" spans="1:8" ht="15" x14ac:dyDescent="0.2">
      <c r="A37" s="1" t="s">
        <v>2030</v>
      </c>
      <c r="B37" s="1" t="s">
        <v>1995</v>
      </c>
      <c r="C37" s="62" t="str">
        <f>HYPERLINK("http://amigo.geneontology.org/amigo/term/GO:0090332","GO:0090332")</f>
        <v>GO:0090332</v>
      </c>
      <c r="D37" s="1" t="s">
        <v>2023</v>
      </c>
      <c r="E37" s="1">
        <v>3</v>
      </c>
      <c r="F37" s="1">
        <v>15</v>
      </c>
      <c r="G37" s="3">
        <v>9.0211671635599999E-7</v>
      </c>
      <c r="H37" s="3">
        <v>4.3239387439100004E-6</v>
      </c>
    </row>
    <row r="38" spans="1:8" ht="15" x14ac:dyDescent="0.2">
      <c r="A38" s="1" t="s">
        <v>2031</v>
      </c>
      <c r="B38" s="1" t="s">
        <v>1995</v>
      </c>
      <c r="C38" s="62" t="str">
        <f>HYPERLINK("http://amigo.geneontology.org/amigo/term/GO:0009409","GO:0009409")</f>
        <v>GO:0009409</v>
      </c>
      <c r="D38" s="1" t="s">
        <v>2032</v>
      </c>
      <c r="E38" s="1">
        <v>6</v>
      </c>
      <c r="F38" s="1">
        <v>310</v>
      </c>
      <c r="G38" s="3">
        <v>9.8637127068100005E-7</v>
      </c>
      <c r="H38" s="3">
        <v>4.5701868874900004E-6</v>
      </c>
    </row>
    <row r="39" spans="1:8" ht="15" x14ac:dyDescent="0.2">
      <c r="A39" s="1" t="s">
        <v>2033</v>
      </c>
      <c r="B39" s="1" t="s">
        <v>1995</v>
      </c>
      <c r="C39" s="62" t="str">
        <f>HYPERLINK("http://amigo.geneontology.org/amigo/term/GO:0005618","GO:0005618")</f>
        <v>GO:0005618</v>
      </c>
      <c r="D39" s="1" t="s">
        <v>2034</v>
      </c>
      <c r="E39" s="1">
        <v>6</v>
      </c>
      <c r="F39" s="1">
        <v>337</v>
      </c>
      <c r="G39" s="3">
        <v>1.5863159816999999E-6</v>
      </c>
      <c r="H39" s="3">
        <v>7.1128361760300001E-6</v>
      </c>
    </row>
    <row r="40" spans="1:8" ht="15" x14ac:dyDescent="0.2">
      <c r="A40" s="1" t="s">
        <v>2035</v>
      </c>
      <c r="B40" s="1" t="s">
        <v>1995</v>
      </c>
      <c r="C40" s="62" t="str">
        <f>HYPERLINK("http://amigo.geneontology.org/amigo/term/GO:0009536","GO:0009536")</f>
        <v>GO:0009536</v>
      </c>
      <c r="D40" s="1" t="s">
        <v>2036</v>
      </c>
      <c r="E40" s="1">
        <v>8</v>
      </c>
      <c r="F40" s="1">
        <v>823</v>
      </c>
      <c r="G40" s="3">
        <v>2.1291891483900001E-6</v>
      </c>
      <c r="H40" s="3">
        <v>9.2486653633399998E-6</v>
      </c>
    </row>
    <row r="41" spans="1:8" ht="15" x14ac:dyDescent="0.2">
      <c r="A41" s="1" t="s">
        <v>2037</v>
      </c>
      <c r="B41" s="1" t="s">
        <v>1995</v>
      </c>
      <c r="C41" s="62" t="str">
        <f>HYPERLINK("http://amigo.geneontology.org/amigo/term/GO:0050832","GO:0050832")</f>
        <v>GO:0050832</v>
      </c>
      <c r="D41" s="1" t="s">
        <v>2038</v>
      </c>
      <c r="E41" s="1">
        <v>5</v>
      </c>
      <c r="F41" s="1">
        <v>194</v>
      </c>
      <c r="G41" s="3">
        <v>2.2038135109100002E-6</v>
      </c>
      <c r="H41" s="3">
        <v>9.2827296368599998E-6</v>
      </c>
    </row>
    <row r="42" spans="1:8" ht="15" x14ac:dyDescent="0.2">
      <c r="A42" s="1" t="s">
        <v>2039</v>
      </c>
      <c r="B42" s="1" t="s">
        <v>1995</v>
      </c>
      <c r="C42" s="62" t="str">
        <f>HYPERLINK("http://amigo.geneontology.org/amigo/term/GO:0010187","GO:0010187")</f>
        <v>GO:0010187</v>
      </c>
      <c r="D42" s="1" t="s">
        <v>2023</v>
      </c>
      <c r="E42" s="1">
        <v>3</v>
      </c>
      <c r="F42" s="1">
        <v>23</v>
      </c>
      <c r="G42" s="3">
        <v>2.8575908864700001E-6</v>
      </c>
      <c r="H42" s="3">
        <v>1.16825039182E-5</v>
      </c>
    </row>
    <row r="43" spans="1:8" ht="15" x14ac:dyDescent="0.2">
      <c r="A43" s="1" t="s">
        <v>2040</v>
      </c>
      <c r="B43" s="1" t="s">
        <v>1995</v>
      </c>
      <c r="C43" s="62" t="str">
        <f>HYPERLINK("http://amigo.geneontology.org/amigo/term/GO:0043022","GO:0043022")</f>
        <v>GO:0043022</v>
      </c>
      <c r="D43" s="1" t="s">
        <v>2041</v>
      </c>
      <c r="E43" s="1">
        <v>3</v>
      </c>
      <c r="F43" s="1">
        <v>29</v>
      </c>
      <c r="G43" s="3">
        <v>5.4274934869699997E-6</v>
      </c>
      <c r="H43" s="3">
        <v>2.15549027054E-5</v>
      </c>
    </row>
    <row r="44" spans="1:8" ht="15" x14ac:dyDescent="0.2">
      <c r="A44" s="1" t="s">
        <v>2042</v>
      </c>
      <c r="B44" s="1" t="s">
        <v>1995</v>
      </c>
      <c r="C44" s="62" t="str">
        <f>HYPERLINK("http://amigo.geneontology.org/amigo/term/GO:0022627","GO:0022627")</f>
        <v>GO:0022627</v>
      </c>
      <c r="D44" s="1" t="s">
        <v>2043</v>
      </c>
      <c r="E44" s="1">
        <v>4</v>
      </c>
      <c r="F44" s="1">
        <v>105</v>
      </c>
      <c r="G44" s="3">
        <v>5.61152305228E-6</v>
      </c>
      <c r="H44" s="3">
        <v>2.16667140074E-5</v>
      </c>
    </row>
    <row r="45" spans="1:8" ht="15" x14ac:dyDescent="0.2">
      <c r="A45" s="1" t="s">
        <v>2044</v>
      </c>
      <c r="B45" s="1" t="s">
        <v>1995</v>
      </c>
      <c r="C45" s="62" t="str">
        <f>HYPERLINK("http://amigo.geneontology.org/amigo/term/GO:0016887","GO:0016887")</f>
        <v>GO:0016887</v>
      </c>
      <c r="D45" s="1" t="s">
        <v>1983</v>
      </c>
      <c r="E45" s="1">
        <v>5</v>
      </c>
      <c r="F45" s="1">
        <v>248</v>
      </c>
      <c r="G45" s="3">
        <v>7.1008232827499996E-6</v>
      </c>
      <c r="H45" s="3">
        <v>2.6676065845999999E-5</v>
      </c>
    </row>
    <row r="46" spans="1:8" ht="15" x14ac:dyDescent="0.2">
      <c r="A46" s="1" t="s">
        <v>2045</v>
      </c>
      <c r="B46" s="1" t="s">
        <v>1995</v>
      </c>
      <c r="C46" s="62" t="str">
        <f>HYPERLINK("http://amigo.geneontology.org/amigo/term/GO:0010286","GO:0010286")</f>
        <v>GO:0010286</v>
      </c>
      <c r="D46" s="1" t="s">
        <v>2023</v>
      </c>
      <c r="E46" s="1">
        <v>3</v>
      </c>
      <c r="F46" s="1">
        <v>43</v>
      </c>
      <c r="G46" s="3">
        <v>1.6441294876599999E-5</v>
      </c>
      <c r="H46" s="3">
        <v>6.0140525996000001E-5</v>
      </c>
    </row>
    <row r="47" spans="1:8" ht="15" x14ac:dyDescent="0.2">
      <c r="A47" s="1" t="s">
        <v>2046</v>
      </c>
      <c r="B47" s="1" t="s">
        <v>1995</v>
      </c>
      <c r="C47" s="62" t="str">
        <f>HYPERLINK("http://amigo.geneontology.org/amigo/term/GO:0006511","GO:0006511")</f>
        <v>GO:0006511</v>
      </c>
      <c r="D47" s="1" t="s">
        <v>2027</v>
      </c>
      <c r="E47" s="1">
        <v>5</v>
      </c>
      <c r="F47" s="1">
        <v>299</v>
      </c>
      <c r="G47" s="3">
        <v>1.7220805932699999E-5</v>
      </c>
      <c r="H47" s="3">
        <v>6.1376718580700006E-5</v>
      </c>
    </row>
    <row r="48" spans="1:8" ht="15" x14ac:dyDescent="0.2">
      <c r="A48" s="1" t="s">
        <v>2047</v>
      </c>
      <c r="B48" s="1" t="s">
        <v>1995</v>
      </c>
      <c r="C48" s="62" t="str">
        <f>HYPERLINK("http://amigo.geneontology.org/amigo/term/GO:0009506","GO:0009506")</f>
        <v>GO:0009506</v>
      </c>
      <c r="D48" s="1" t="s">
        <v>2048</v>
      </c>
      <c r="E48" s="1">
        <v>7</v>
      </c>
      <c r="F48" s="1">
        <v>851</v>
      </c>
      <c r="G48" s="3">
        <v>2.92810342679E-5</v>
      </c>
      <c r="H48" s="1">
        <v>1.0175159408100001E-4</v>
      </c>
    </row>
    <row r="49" spans="1:8" ht="15" x14ac:dyDescent="0.2">
      <c r="A49" s="1" t="s">
        <v>2049</v>
      </c>
      <c r="B49" s="1" t="s">
        <v>1995</v>
      </c>
      <c r="C49" s="62" t="str">
        <f>HYPERLINK("http://amigo.geneontology.org/amigo/term/GO:0005886","GO:0005886")</f>
        <v>GO:0005886</v>
      </c>
      <c r="D49" s="1" t="s">
        <v>2050</v>
      </c>
      <c r="E49" s="1">
        <v>12</v>
      </c>
      <c r="F49" s="1">
        <v>2973</v>
      </c>
      <c r="G49" s="3">
        <v>3.6324937553199999E-5</v>
      </c>
      <c r="H49" s="1">
        <v>1.20218245712E-4</v>
      </c>
    </row>
    <row r="50" spans="1:8" ht="15" x14ac:dyDescent="0.2">
      <c r="A50" s="1" t="s">
        <v>2051</v>
      </c>
      <c r="B50" s="1" t="s">
        <v>1995</v>
      </c>
      <c r="C50" s="62" t="str">
        <f>HYPERLINK("http://amigo.geneontology.org/amigo/term/GO:0005730","GO:0005730")</f>
        <v>GO:0005730</v>
      </c>
      <c r="D50" s="1" t="s">
        <v>2052</v>
      </c>
      <c r="E50" s="1">
        <v>5</v>
      </c>
      <c r="F50" s="1">
        <v>391</v>
      </c>
      <c r="G50" s="3">
        <v>6.0668008498300001E-5</v>
      </c>
      <c r="H50" s="1">
        <v>1.9165575411899999E-4</v>
      </c>
    </row>
    <row r="51" spans="1:8" ht="15" x14ac:dyDescent="0.2">
      <c r="A51" s="1" t="s">
        <v>2053</v>
      </c>
      <c r="B51" s="1" t="s">
        <v>1995</v>
      </c>
      <c r="C51" s="62" t="str">
        <f>HYPERLINK("http://amigo.geneontology.org/amigo/term/GO:0015630","GO:0015630")</f>
        <v>GO:0015630</v>
      </c>
      <c r="D51" s="1" t="s">
        <v>2054</v>
      </c>
      <c r="E51" s="1">
        <v>2</v>
      </c>
      <c r="F51" s="1">
        <v>10</v>
      </c>
      <c r="G51" s="3">
        <v>7.27251291057E-5</v>
      </c>
      <c r="H51" s="1">
        <v>2.2463984323799999E-4</v>
      </c>
    </row>
    <row r="52" spans="1:8" ht="15" x14ac:dyDescent="0.2">
      <c r="A52" s="1" t="s">
        <v>2055</v>
      </c>
      <c r="B52" s="1" t="s">
        <v>1995</v>
      </c>
      <c r="C52" s="62" t="str">
        <f>HYPERLINK("http://amigo.geneontology.org/amigo/term/GO:0005515","GO:0005515")</f>
        <v>GO:0005515</v>
      </c>
      <c r="D52" s="1" t="s">
        <v>2056</v>
      </c>
      <c r="E52" s="1">
        <v>12</v>
      </c>
      <c r="F52" s="1">
        <v>3199</v>
      </c>
      <c r="G52" s="3">
        <v>7.4572744971999999E-5</v>
      </c>
      <c r="H52" s="1">
        <v>2.25339381546E-4</v>
      </c>
    </row>
    <row r="53" spans="1:8" ht="15" x14ac:dyDescent="0.2">
      <c r="A53" s="1" t="s">
        <v>2057</v>
      </c>
      <c r="B53" s="1" t="s">
        <v>1995</v>
      </c>
      <c r="C53" s="62" t="str">
        <f>HYPERLINK("http://amigo.geneontology.org/amigo/term/GO:0019722","GO:0019722")</f>
        <v>GO:0019722</v>
      </c>
      <c r="D53" s="1" t="s">
        <v>1989</v>
      </c>
      <c r="E53" s="1">
        <v>3</v>
      </c>
      <c r="F53" s="1">
        <v>77</v>
      </c>
      <c r="G53" s="3">
        <v>8.6799221172799998E-5</v>
      </c>
      <c r="H53" s="1">
        <v>2.5135607798E-4</v>
      </c>
    </row>
    <row r="54" spans="1:8" ht="15" x14ac:dyDescent="0.2">
      <c r="A54" s="1" t="s">
        <v>2058</v>
      </c>
      <c r="B54" s="1" t="s">
        <v>1995</v>
      </c>
      <c r="C54" s="62" t="str">
        <f>HYPERLINK("http://amigo.geneontology.org/amigo/term/GO:0005774","GO:0005774")</f>
        <v>GO:0005774</v>
      </c>
      <c r="D54" s="1" t="s">
        <v>1983</v>
      </c>
      <c r="E54" s="1">
        <v>5</v>
      </c>
      <c r="F54" s="1">
        <v>434</v>
      </c>
      <c r="G54" s="3">
        <v>9.8538818860700002E-5</v>
      </c>
      <c r="H54" s="1">
        <v>2.7838348739600002E-4</v>
      </c>
    </row>
    <row r="55" spans="1:8" ht="15" x14ac:dyDescent="0.2">
      <c r="A55" s="1" t="s">
        <v>2059</v>
      </c>
      <c r="B55" s="1" t="s">
        <v>1995</v>
      </c>
      <c r="C55" s="62" t="str">
        <f>HYPERLINK("http://amigo.geneontology.org/amigo/term/GO:0010099","GO:0010099")</f>
        <v>GO:0010099</v>
      </c>
      <c r="D55" s="1" t="s">
        <v>2060</v>
      </c>
      <c r="E55" s="1">
        <v>2</v>
      </c>
      <c r="F55" s="1">
        <v>12</v>
      </c>
      <c r="G55" s="1">
        <v>1.0013794510600001E-4</v>
      </c>
      <c r="H55" s="1">
        <v>2.7838348739600002E-4</v>
      </c>
    </row>
    <row r="56" spans="1:8" ht="15" x14ac:dyDescent="0.2">
      <c r="A56" s="1" t="s">
        <v>2061</v>
      </c>
      <c r="B56" s="1" t="s">
        <v>1995</v>
      </c>
      <c r="C56" s="62" t="str">
        <f>HYPERLINK("http://amigo.geneontology.org/amigo/term/GO:0005634","GO:0005634")</f>
        <v>GO:0005634</v>
      </c>
      <c r="D56" s="1" t="s">
        <v>2062</v>
      </c>
      <c r="E56" s="1">
        <v>21</v>
      </c>
      <c r="F56" s="1">
        <v>9362</v>
      </c>
      <c r="G56" s="1">
        <v>1.07492378913E-4</v>
      </c>
      <c r="H56" s="1">
        <v>2.8733539747900002E-4</v>
      </c>
    </row>
    <row r="57" spans="1:8" ht="15" x14ac:dyDescent="0.2">
      <c r="A57" s="1" t="s">
        <v>2063</v>
      </c>
      <c r="B57" s="1" t="s">
        <v>1995</v>
      </c>
      <c r="C57" s="62" t="str">
        <f>HYPERLINK("http://amigo.geneontology.org/amigo/term/GO:0006412","GO:0006412")</f>
        <v>GO:0006412</v>
      </c>
      <c r="D57" s="1" t="s">
        <v>2064</v>
      </c>
      <c r="E57" s="1">
        <v>4</v>
      </c>
      <c r="F57" s="1">
        <v>258</v>
      </c>
      <c r="G57" s="1">
        <v>1.7237764397699999E-4</v>
      </c>
      <c r="H57" s="1">
        <v>4.5208476439300002E-4</v>
      </c>
    </row>
    <row r="58" spans="1:8" ht="15" x14ac:dyDescent="0.2">
      <c r="A58" s="1" t="s">
        <v>2065</v>
      </c>
      <c r="B58" s="1" t="s">
        <v>1995</v>
      </c>
      <c r="C58" s="62" t="str">
        <f>HYPERLINK("http://amigo.geneontology.org/amigo/term/GO:0003735","GO:0003735")</f>
        <v>GO:0003735</v>
      </c>
      <c r="D58" s="1" t="s">
        <v>2066</v>
      </c>
      <c r="E58" s="1">
        <v>4</v>
      </c>
      <c r="F58" s="1">
        <v>263</v>
      </c>
      <c r="G58" s="1">
        <v>1.85296313151E-4</v>
      </c>
      <c r="H58" s="1">
        <v>4.7696643570299999E-4</v>
      </c>
    </row>
    <row r="59" spans="1:8" ht="15" x14ac:dyDescent="0.2">
      <c r="A59" s="1" t="s">
        <v>2067</v>
      </c>
      <c r="B59" s="1" t="s">
        <v>1995</v>
      </c>
      <c r="C59" s="62" t="str">
        <f>HYPERLINK("http://amigo.geneontology.org/amigo/term/GO:0048046","GO:0048046")</f>
        <v>GO:0048046</v>
      </c>
      <c r="D59" s="1" t="s">
        <v>2068</v>
      </c>
      <c r="E59" s="1">
        <v>4</v>
      </c>
      <c r="F59" s="1">
        <v>275</v>
      </c>
      <c r="G59" s="1">
        <v>2.1913993449400001E-4</v>
      </c>
      <c r="H59" s="1">
        <v>5.5382637990200004E-4</v>
      </c>
    </row>
    <row r="60" spans="1:8" ht="15" x14ac:dyDescent="0.2">
      <c r="A60" s="1" t="s">
        <v>2069</v>
      </c>
      <c r="B60" s="1" t="s">
        <v>1995</v>
      </c>
      <c r="C60" s="62" t="str">
        <f>HYPERLINK("http://amigo.geneontology.org/amigo/term/GO:0009266","GO:0009266")</f>
        <v>GO:0009266</v>
      </c>
      <c r="D60" s="1" t="s">
        <v>2070</v>
      </c>
      <c r="E60" s="1">
        <v>2</v>
      </c>
      <c r="F60" s="1">
        <v>22</v>
      </c>
      <c r="G60" s="1">
        <v>3.0168313165500002E-4</v>
      </c>
      <c r="H60" s="1">
        <v>7.48820630359E-4</v>
      </c>
    </row>
    <row r="61" spans="1:8" ht="15" x14ac:dyDescent="0.2">
      <c r="A61" s="1" t="s">
        <v>2071</v>
      </c>
      <c r="B61" s="1" t="s">
        <v>1995</v>
      </c>
      <c r="C61" s="62" t="str">
        <f>HYPERLINK("http://amigo.geneontology.org/amigo/term/GO:0046982","GO:0046982")</f>
        <v>GO:0046982</v>
      </c>
      <c r="D61" s="1" t="s">
        <v>2072</v>
      </c>
      <c r="E61" s="1">
        <v>3</v>
      </c>
      <c r="F61" s="1">
        <v>121</v>
      </c>
      <c r="G61" s="1">
        <v>3.1726106643199998E-4</v>
      </c>
      <c r="H61" s="1">
        <v>7.7367172340399998E-4</v>
      </c>
    </row>
    <row r="62" spans="1:8" ht="15" x14ac:dyDescent="0.2">
      <c r="A62" s="1" t="s">
        <v>2073</v>
      </c>
      <c r="B62" s="1" t="s">
        <v>1995</v>
      </c>
      <c r="C62" s="62" t="str">
        <f>HYPERLINK("http://amigo.geneontology.org/amigo/term/GO:0005525","GO:0005525")</f>
        <v>GO:0005525</v>
      </c>
      <c r="D62" s="1" t="s">
        <v>2074</v>
      </c>
      <c r="E62" s="1">
        <v>3</v>
      </c>
      <c r="F62" s="1">
        <v>123</v>
      </c>
      <c r="G62" s="1">
        <v>3.3250454996899999E-4</v>
      </c>
      <c r="H62" s="1">
        <v>7.9686435251099998E-4</v>
      </c>
    </row>
    <row r="63" spans="1:8" ht="15" x14ac:dyDescent="0.2">
      <c r="A63" s="1" t="s">
        <v>2075</v>
      </c>
      <c r="B63" s="1" t="s">
        <v>1995</v>
      </c>
      <c r="C63" s="62" t="str">
        <f>HYPERLINK("http://amigo.geneontology.org/amigo/term/GO:0005773","GO:0005773")</f>
        <v>GO:0005773</v>
      </c>
      <c r="D63" s="1" t="s">
        <v>2076</v>
      </c>
      <c r="E63" s="1">
        <v>5</v>
      </c>
      <c r="F63" s="1">
        <v>598</v>
      </c>
      <c r="G63" s="1">
        <v>4.2766156619099998E-4</v>
      </c>
      <c r="H63" s="1">
        <v>9.9074929500900005E-4</v>
      </c>
    </row>
    <row r="64" spans="1:8" ht="15" x14ac:dyDescent="0.2">
      <c r="A64" s="1" t="s">
        <v>2077</v>
      </c>
      <c r="B64" s="1" t="s">
        <v>1995</v>
      </c>
      <c r="C64" s="62" t="str">
        <f>HYPERLINK("http://amigo.geneontology.org/amigo/term/GO:0005200","GO:0005200")</f>
        <v>GO:0005200</v>
      </c>
      <c r="D64" s="1" t="s">
        <v>2054</v>
      </c>
      <c r="E64" s="1">
        <v>2</v>
      </c>
      <c r="F64" s="1">
        <v>30</v>
      </c>
      <c r="G64" s="1">
        <v>5.3925309387000005E-4</v>
      </c>
      <c r="H64" s="1">
        <v>1.20897064593E-3</v>
      </c>
    </row>
    <row r="65" spans="1:8" ht="15" x14ac:dyDescent="0.2">
      <c r="A65" s="1" t="s">
        <v>2078</v>
      </c>
      <c r="B65" s="1" t="s">
        <v>1995</v>
      </c>
      <c r="C65" s="62" t="str">
        <f>HYPERLINK("http://amigo.geneontology.org/amigo/term/GO:0007017","GO:0007017")</f>
        <v>GO:0007017</v>
      </c>
      <c r="D65" s="1" t="s">
        <v>2054</v>
      </c>
      <c r="E65" s="1">
        <v>2</v>
      </c>
      <c r="F65" s="1">
        <v>30</v>
      </c>
      <c r="G65" s="1">
        <v>5.3925309387000005E-4</v>
      </c>
      <c r="H65" s="1">
        <v>1.20897064593E-3</v>
      </c>
    </row>
    <row r="66" spans="1:8" ht="15" x14ac:dyDescent="0.2">
      <c r="A66" s="1" t="s">
        <v>2079</v>
      </c>
      <c r="B66" s="1" t="s">
        <v>1995</v>
      </c>
      <c r="C66" s="62" t="str">
        <f>HYPERLINK("http://amigo.geneontology.org/amigo/term/GO:0099503","GO:0099503")</f>
        <v>GO:0099503</v>
      </c>
      <c r="D66" s="1" t="s">
        <v>2080</v>
      </c>
      <c r="E66" s="1">
        <v>3</v>
      </c>
      <c r="F66" s="1">
        <v>148</v>
      </c>
      <c r="G66" s="1">
        <v>5.6417987880000005E-4</v>
      </c>
      <c r="H66" s="1">
        <v>1.2447778278299999E-3</v>
      </c>
    </row>
    <row r="67" spans="1:8" ht="15" x14ac:dyDescent="0.2">
      <c r="A67" s="1" t="s">
        <v>2081</v>
      </c>
      <c r="B67" s="1" t="s">
        <v>1995</v>
      </c>
      <c r="C67" s="62" t="str">
        <f>HYPERLINK("http://amigo.geneontology.org/amigo/term/GO:0042025","GO:0042025")</f>
        <v>GO:0042025</v>
      </c>
      <c r="D67" s="1" t="s">
        <v>2072</v>
      </c>
      <c r="E67" s="1">
        <v>3</v>
      </c>
      <c r="F67" s="1">
        <v>151</v>
      </c>
      <c r="G67" s="1">
        <v>5.9740292087299995E-4</v>
      </c>
      <c r="H67" s="1">
        <v>1.29748446877E-3</v>
      </c>
    </row>
    <row r="68" spans="1:8" ht="15" x14ac:dyDescent="0.2">
      <c r="A68" s="1" t="s">
        <v>2082</v>
      </c>
      <c r="B68" s="1" t="s">
        <v>1995</v>
      </c>
      <c r="C68" s="62" t="str">
        <f>HYPERLINK("http://amigo.geneontology.org/amigo/term/GO:0005524","GO:0005524")</f>
        <v>GO:0005524</v>
      </c>
      <c r="D68" s="1" t="s">
        <v>1983</v>
      </c>
      <c r="E68" s="1">
        <v>5</v>
      </c>
      <c r="F68" s="1">
        <v>653</v>
      </c>
      <c r="G68" s="1">
        <v>6.3529499282999997E-4</v>
      </c>
      <c r="H68" s="1">
        <v>1.3585539077399999E-3</v>
      </c>
    </row>
    <row r="69" spans="1:8" ht="15" x14ac:dyDescent="0.2">
      <c r="A69" s="1" t="s">
        <v>2083</v>
      </c>
      <c r="B69" s="1" t="s">
        <v>1995</v>
      </c>
      <c r="C69" s="62" t="str">
        <f>HYPERLINK("http://amigo.geneontology.org/amigo/term/GO:0003924","GO:0003924")</f>
        <v>GO:0003924</v>
      </c>
      <c r="D69" s="1" t="s">
        <v>2074</v>
      </c>
      <c r="E69" s="1">
        <v>3</v>
      </c>
      <c r="F69" s="1">
        <v>179</v>
      </c>
      <c r="G69" s="1">
        <v>9.6907393946399996E-4</v>
      </c>
      <c r="H69" s="1">
        <v>1.99205532853E-3</v>
      </c>
    </row>
    <row r="70" spans="1:8" ht="15" x14ac:dyDescent="0.2">
      <c r="A70" s="1" t="s">
        <v>2084</v>
      </c>
      <c r="B70" s="1" t="s">
        <v>1995</v>
      </c>
      <c r="C70" s="62" t="str">
        <f>HYPERLINK("http://amigo.geneontology.org/amigo/term/GO:0000278","GO:0000278")</f>
        <v>GO:0000278</v>
      </c>
      <c r="D70" s="1" t="s">
        <v>2054</v>
      </c>
      <c r="E70" s="1">
        <v>2</v>
      </c>
      <c r="F70" s="1">
        <v>41</v>
      </c>
      <c r="G70" s="1">
        <v>9.7453066431499996E-4</v>
      </c>
      <c r="H70" s="1">
        <v>1.99205532853E-3</v>
      </c>
    </row>
    <row r="71" spans="1:8" ht="15" x14ac:dyDescent="0.2">
      <c r="A71" s="1" t="s">
        <v>2085</v>
      </c>
      <c r="B71" s="1" t="s">
        <v>1995</v>
      </c>
      <c r="C71" s="62" t="str">
        <f>HYPERLINK("http://amigo.geneontology.org/amigo/term/GO:0000226","GO:0000226")</f>
        <v>GO:0000226</v>
      </c>
      <c r="D71" s="1" t="s">
        <v>2054</v>
      </c>
      <c r="E71" s="1">
        <v>2</v>
      </c>
      <c r="F71" s="1">
        <v>42</v>
      </c>
      <c r="G71" s="1">
        <v>1.0202528169299999E-3</v>
      </c>
      <c r="H71" s="1">
        <v>2.0552919065600001E-3</v>
      </c>
    </row>
    <row r="72" spans="1:8" ht="15" x14ac:dyDescent="0.2">
      <c r="A72" s="1" t="s">
        <v>2086</v>
      </c>
      <c r="B72" s="1" t="s">
        <v>1995</v>
      </c>
      <c r="C72" s="62" t="str">
        <f>HYPERLINK("http://amigo.geneontology.org/amigo/term/GO:0005509","GO:0005509")</f>
        <v>GO:0005509</v>
      </c>
      <c r="D72" s="1" t="s">
        <v>1989</v>
      </c>
      <c r="E72" s="1">
        <v>3</v>
      </c>
      <c r="F72" s="1">
        <v>234</v>
      </c>
      <c r="G72" s="1">
        <v>2.0636922398699999E-3</v>
      </c>
      <c r="H72" s="1">
        <v>4.0979031620199998E-3</v>
      </c>
    </row>
    <row r="73" spans="1:8" ht="15" x14ac:dyDescent="0.2">
      <c r="A73" s="1" t="s">
        <v>2087</v>
      </c>
      <c r="B73" s="1" t="s">
        <v>1995</v>
      </c>
      <c r="C73" s="62" t="str">
        <f>HYPERLINK("http://amigo.geneontology.org/amigo/term/GO:0005874","GO:0005874")</f>
        <v>GO:0005874</v>
      </c>
      <c r="D73" s="1" t="s">
        <v>2054</v>
      </c>
      <c r="E73" s="1">
        <v>2</v>
      </c>
      <c r="F73" s="1">
        <v>65</v>
      </c>
      <c r="G73" s="1">
        <v>2.3480929228299999E-3</v>
      </c>
      <c r="H73" s="1">
        <v>4.5969706517400002E-3</v>
      </c>
    </row>
    <row r="74" spans="1:8" ht="15" x14ac:dyDescent="0.2">
      <c r="A74" s="1" t="s">
        <v>2088</v>
      </c>
      <c r="B74" s="1" t="s">
        <v>1995</v>
      </c>
      <c r="C74" s="62" t="str">
        <f>HYPERLINK("http://amigo.geneontology.org/amigo/term/GO:0042742","GO:0042742")</f>
        <v>GO:0042742</v>
      </c>
      <c r="D74" s="1" t="s">
        <v>2023</v>
      </c>
      <c r="E74" s="1">
        <v>3</v>
      </c>
      <c r="F74" s="1">
        <v>324</v>
      </c>
      <c r="G74" s="1">
        <v>5.0947296925000001E-3</v>
      </c>
      <c r="H74" s="1">
        <v>9.8356587119199992E-3</v>
      </c>
    </row>
    <row r="75" spans="1:8" ht="15" x14ac:dyDescent="0.2">
      <c r="A75" s="1" t="s">
        <v>2089</v>
      </c>
      <c r="B75" s="1" t="s">
        <v>1995</v>
      </c>
      <c r="C75" s="62" t="str">
        <f>HYPERLINK("http://amigo.geneontology.org/amigo/term/GO:0005048","GO:0005048")</f>
        <v>GO:0005048</v>
      </c>
      <c r="D75" s="1" t="s">
        <v>1823</v>
      </c>
      <c r="E75" s="1">
        <v>1</v>
      </c>
      <c r="F75" s="1">
        <v>5</v>
      </c>
      <c r="G75" s="1">
        <v>6.3950089083900001E-3</v>
      </c>
      <c r="H75" s="1">
        <v>1.1715944054500001E-2</v>
      </c>
    </row>
    <row r="76" spans="1:8" ht="15" x14ac:dyDescent="0.2">
      <c r="A76" s="1" t="s">
        <v>2090</v>
      </c>
      <c r="B76" s="1" t="s">
        <v>1995</v>
      </c>
      <c r="C76" s="62" t="str">
        <f>HYPERLINK("http://amigo.geneontology.org/amigo/term/GO:0072344","GO:0072344")</f>
        <v>GO:0072344</v>
      </c>
      <c r="D76" s="1" t="s">
        <v>627</v>
      </c>
      <c r="E76" s="1">
        <v>1</v>
      </c>
      <c r="F76" s="1">
        <v>5</v>
      </c>
      <c r="G76" s="1">
        <v>6.3950089083900001E-3</v>
      </c>
      <c r="H76" s="1">
        <v>1.1715944054500001E-2</v>
      </c>
    </row>
    <row r="77" spans="1:8" ht="15" x14ac:dyDescent="0.2">
      <c r="A77" s="1" t="s">
        <v>2091</v>
      </c>
      <c r="B77" s="1" t="s">
        <v>1995</v>
      </c>
      <c r="C77" s="62" t="str">
        <f>HYPERLINK("http://amigo.geneontology.org/amigo/term/GO:0035145","GO:0035145")</f>
        <v>GO:0035145</v>
      </c>
      <c r="D77" s="1" t="s">
        <v>1556</v>
      </c>
      <c r="E77" s="1">
        <v>1</v>
      </c>
      <c r="F77" s="1">
        <v>5</v>
      </c>
      <c r="G77" s="1">
        <v>6.3950089083900001E-3</v>
      </c>
      <c r="H77" s="1">
        <v>1.1715944054500001E-2</v>
      </c>
    </row>
    <row r="78" spans="1:8" ht="15" x14ac:dyDescent="0.2">
      <c r="A78" s="1" t="s">
        <v>2092</v>
      </c>
      <c r="B78" s="1" t="s">
        <v>1995</v>
      </c>
      <c r="C78" s="62" t="str">
        <f>HYPERLINK("http://amigo.geneontology.org/amigo/term/GO:0009617","GO:0009617")</f>
        <v>GO:0009617</v>
      </c>
      <c r="D78" s="1" t="s">
        <v>2070</v>
      </c>
      <c r="E78" s="1">
        <v>2</v>
      </c>
      <c r="F78" s="1">
        <v>110</v>
      </c>
      <c r="G78" s="1">
        <v>6.4058399147100004E-3</v>
      </c>
      <c r="H78" s="1">
        <v>1.1715944054500001E-2</v>
      </c>
    </row>
    <row r="79" spans="1:8" ht="15" x14ac:dyDescent="0.2">
      <c r="A79" s="1" t="s">
        <v>2093</v>
      </c>
      <c r="B79" s="1" t="s">
        <v>1995</v>
      </c>
      <c r="C79" s="62" t="str">
        <f>HYPERLINK("http://amigo.geneontology.org/amigo/term/GO:0031204","GO:0031204")</f>
        <v>GO:0031204</v>
      </c>
      <c r="D79" s="1" t="s">
        <v>1823</v>
      </c>
      <c r="E79" s="1">
        <v>1</v>
      </c>
      <c r="F79" s="1">
        <v>6</v>
      </c>
      <c r="G79" s="1">
        <v>7.4569741170499998E-3</v>
      </c>
      <c r="H79" s="1">
        <v>1.3461290938600001E-2</v>
      </c>
    </row>
    <row r="80" spans="1:8" ht="15" x14ac:dyDescent="0.2">
      <c r="A80" s="1" t="s">
        <v>2094</v>
      </c>
      <c r="B80" s="1" t="s">
        <v>1995</v>
      </c>
      <c r="C80" s="62" t="str">
        <f>HYPERLINK("http://amigo.geneontology.org/amigo/term/GO:0004365","GO:0004365")</f>
        <v>GO:0004365</v>
      </c>
      <c r="D80" s="1" t="s">
        <v>1250</v>
      </c>
      <c r="E80" s="1">
        <v>1</v>
      </c>
      <c r="F80" s="1">
        <v>7</v>
      </c>
      <c r="G80" s="1">
        <v>8.5178366928200001E-3</v>
      </c>
      <c r="H80" s="1">
        <v>1.47997412538E-2</v>
      </c>
    </row>
    <row r="81" spans="1:8" ht="15" x14ac:dyDescent="0.2">
      <c r="A81" s="1" t="s">
        <v>2095</v>
      </c>
      <c r="B81" s="1" t="s">
        <v>1995</v>
      </c>
      <c r="C81" s="62" t="str">
        <f>HYPERLINK("http://amigo.geneontology.org/amigo/term/GO:0005850","GO:0005850")</f>
        <v>GO:0005850</v>
      </c>
      <c r="D81" s="1" t="s">
        <v>454</v>
      </c>
      <c r="E81" s="1">
        <v>1</v>
      </c>
      <c r="F81" s="1">
        <v>7</v>
      </c>
      <c r="G81" s="1">
        <v>8.5178366928200001E-3</v>
      </c>
      <c r="H81" s="1">
        <v>1.47997412538E-2</v>
      </c>
    </row>
    <row r="82" spans="1:8" ht="15" x14ac:dyDescent="0.2">
      <c r="A82" s="1" t="s">
        <v>2096</v>
      </c>
      <c r="B82" s="1" t="s">
        <v>1995</v>
      </c>
      <c r="C82" s="62" t="str">
        <f>HYPERLINK("http://amigo.geneontology.org/amigo/term/GO:0045903","GO:0045903")</f>
        <v>GO:0045903</v>
      </c>
      <c r="D82" s="1" t="s">
        <v>454</v>
      </c>
      <c r="E82" s="1">
        <v>1</v>
      </c>
      <c r="F82" s="1">
        <v>7</v>
      </c>
      <c r="G82" s="1">
        <v>8.5178366928200001E-3</v>
      </c>
      <c r="H82" s="1">
        <v>1.47997412538E-2</v>
      </c>
    </row>
    <row r="83" spans="1:8" ht="15" x14ac:dyDescent="0.2">
      <c r="A83" s="1" t="s">
        <v>2097</v>
      </c>
      <c r="B83" s="1" t="s">
        <v>1995</v>
      </c>
      <c r="C83" s="62" t="str">
        <f>HYPERLINK("http://amigo.geneontology.org/amigo/term/GO:0003723","GO:0003723")</f>
        <v>GO:0003723</v>
      </c>
      <c r="D83" s="1" t="s">
        <v>2098</v>
      </c>
      <c r="E83" s="1">
        <v>3</v>
      </c>
      <c r="F83" s="1">
        <v>423</v>
      </c>
      <c r="G83" s="1">
        <v>1.0505910686800001E-2</v>
      </c>
      <c r="H83" s="1">
        <v>1.80286615489E-2</v>
      </c>
    </row>
    <row r="84" spans="1:8" ht="15" x14ac:dyDescent="0.2">
      <c r="A84" s="1" t="s">
        <v>2099</v>
      </c>
      <c r="B84" s="1" t="s">
        <v>1995</v>
      </c>
      <c r="C84" s="62" t="str">
        <f>HYPERLINK("http://amigo.geneontology.org/amigo/term/GO:0006616","GO:0006616")</f>
        <v>GO:0006616</v>
      </c>
      <c r="D84" s="1" t="s">
        <v>1823</v>
      </c>
      <c r="E84" s="1">
        <v>1</v>
      </c>
      <c r="F84" s="1">
        <v>9</v>
      </c>
      <c r="G84" s="1">
        <v>1.0636258389399999E-2</v>
      </c>
      <c r="H84" s="1">
        <v>1.8029755074700001E-2</v>
      </c>
    </row>
    <row r="85" spans="1:8" ht="15" x14ac:dyDescent="0.2">
      <c r="A85" s="1" t="s">
        <v>2100</v>
      </c>
      <c r="B85" s="1" t="s">
        <v>1995</v>
      </c>
      <c r="C85" s="62" t="str">
        <f>HYPERLINK("http://amigo.geneontology.org/amigo/term/GO:0009612","GO:0009612")</f>
        <v>GO:0009612</v>
      </c>
      <c r="D85" s="1" t="s">
        <v>693</v>
      </c>
      <c r="E85" s="1">
        <v>1</v>
      </c>
      <c r="F85" s="1">
        <v>10</v>
      </c>
      <c r="G85" s="1">
        <v>1.16938197294E-2</v>
      </c>
      <c r="H85" s="1">
        <v>1.93504874094E-2</v>
      </c>
    </row>
    <row r="86" spans="1:8" ht="15" x14ac:dyDescent="0.2">
      <c r="A86" s="1" t="s">
        <v>2101</v>
      </c>
      <c r="B86" s="1" t="s">
        <v>1995</v>
      </c>
      <c r="C86" s="62" t="str">
        <f>HYPERLINK("http://amigo.geneontology.org/amigo/term/GO:0001731","GO:0001731")</f>
        <v>GO:0001731</v>
      </c>
      <c r="D86" s="1" t="s">
        <v>454</v>
      </c>
      <c r="E86" s="1">
        <v>1</v>
      </c>
      <c r="F86" s="1">
        <v>10</v>
      </c>
      <c r="G86" s="1">
        <v>1.16938197294E-2</v>
      </c>
      <c r="H86" s="1">
        <v>1.93504874094E-2</v>
      </c>
    </row>
    <row r="87" spans="1:8" ht="15" x14ac:dyDescent="0.2">
      <c r="A87" s="1" t="s">
        <v>2102</v>
      </c>
      <c r="B87" s="1" t="s">
        <v>1995</v>
      </c>
      <c r="C87" s="62" t="str">
        <f>HYPERLINK("http://amigo.geneontology.org/amigo/term/GO:0032440","GO:0032440")</f>
        <v>GO:0032440</v>
      </c>
      <c r="D87" s="1" t="s">
        <v>1782</v>
      </c>
      <c r="E87" s="1">
        <v>1</v>
      </c>
      <c r="F87" s="1">
        <v>12</v>
      </c>
      <c r="G87" s="1">
        <v>1.3805648932800001E-2</v>
      </c>
      <c r="H87" s="1">
        <v>2.2576296490000002E-2</v>
      </c>
    </row>
    <row r="88" spans="1:8" ht="15" x14ac:dyDescent="0.2">
      <c r="A88" s="1" t="s">
        <v>2103</v>
      </c>
      <c r="B88" s="1" t="s">
        <v>1995</v>
      </c>
      <c r="C88" s="62" t="str">
        <f>HYPERLINK("http://amigo.geneontology.org/amigo/term/GO:0019253","GO:0019253")</f>
        <v>GO:0019253</v>
      </c>
      <c r="D88" s="1" t="s">
        <v>1250</v>
      </c>
      <c r="E88" s="1">
        <v>1</v>
      </c>
      <c r="F88" s="1">
        <v>13</v>
      </c>
      <c r="G88" s="1">
        <v>1.48599190087E-2</v>
      </c>
      <c r="H88" s="1">
        <v>2.37417096806E-2</v>
      </c>
    </row>
    <row r="89" spans="1:8" ht="15" x14ac:dyDescent="0.2">
      <c r="A89" s="1" t="s">
        <v>2104</v>
      </c>
      <c r="B89" s="1" t="s">
        <v>1995</v>
      </c>
      <c r="C89" s="62" t="str">
        <f>HYPERLINK("http://amigo.geneontology.org/amigo/term/GO:0019899","GO:0019899")</f>
        <v>GO:0019899</v>
      </c>
      <c r="D89" s="1" t="s">
        <v>627</v>
      </c>
      <c r="E89" s="1">
        <v>1</v>
      </c>
      <c r="F89" s="1">
        <v>13</v>
      </c>
      <c r="G89" s="1">
        <v>1.48599190087E-2</v>
      </c>
      <c r="H89" s="1">
        <v>2.37417096806E-2</v>
      </c>
    </row>
    <row r="90" spans="1:8" ht="15" x14ac:dyDescent="0.2">
      <c r="A90" s="1" t="s">
        <v>2105</v>
      </c>
      <c r="B90" s="1" t="s">
        <v>1995</v>
      </c>
      <c r="C90" s="62" t="str">
        <f>HYPERLINK("http://amigo.geneontology.org/amigo/term/GO:0006417","GO:0006417")</f>
        <v>GO:0006417</v>
      </c>
      <c r="D90" s="1" t="s">
        <v>627</v>
      </c>
      <c r="E90" s="1">
        <v>1</v>
      </c>
      <c r="F90" s="1">
        <v>14</v>
      </c>
      <c r="G90" s="1">
        <v>1.5913094207599999E-2</v>
      </c>
      <c r="H90" s="1">
        <v>2.5135455623299999E-2</v>
      </c>
    </row>
    <row r="91" spans="1:8" ht="15" x14ac:dyDescent="0.2">
      <c r="A91" s="1" t="s">
        <v>2106</v>
      </c>
      <c r="B91" s="1" t="s">
        <v>1995</v>
      </c>
      <c r="C91" s="62" t="str">
        <f>HYPERLINK("http://amigo.geneontology.org/amigo/term/GO:0005982","GO:0005982")</f>
        <v>GO:0005982</v>
      </c>
      <c r="D91" s="1" t="s">
        <v>693</v>
      </c>
      <c r="E91" s="1">
        <v>1</v>
      </c>
      <c r="F91" s="1">
        <v>16</v>
      </c>
      <c r="G91" s="1">
        <v>1.8016164387299999E-2</v>
      </c>
      <c r="H91" s="1">
        <v>2.7519196151999999E-2</v>
      </c>
    </row>
    <row r="92" spans="1:8" ht="15" x14ac:dyDescent="0.2">
      <c r="A92" s="1" t="s">
        <v>2107</v>
      </c>
      <c r="B92" s="1" t="s">
        <v>1995</v>
      </c>
      <c r="C92" s="62" t="str">
        <f>HYPERLINK("http://amigo.geneontology.org/amigo/term/GO:0006006","GO:0006006")</f>
        <v>GO:0006006</v>
      </c>
      <c r="D92" s="1" t="s">
        <v>1250</v>
      </c>
      <c r="E92" s="1">
        <v>1</v>
      </c>
      <c r="F92" s="1">
        <v>16</v>
      </c>
      <c r="G92" s="1">
        <v>1.8016164387299999E-2</v>
      </c>
      <c r="H92" s="1">
        <v>2.7519196151999999E-2</v>
      </c>
    </row>
    <row r="93" spans="1:8" ht="15" x14ac:dyDescent="0.2">
      <c r="A93" s="1" t="s">
        <v>2108</v>
      </c>
      <c r="B93" s="1" t="s">
        <v>1995</v>
      </c>
      <c r="C93" s="62" t="str">
        <f>HYPERLINK("http://amigo.geneontology.org/amigo/term/GO:0003746","GO:0003746")</f>
        <v>GO:0003746</v>
      </c>
      <c r="D93" s="1" t="s">
        <v>573</v>
      </c>
      <c r="E93" s="1">
        <v>1</v>
      </c>
      <c r="F93" s="1">
        <v>16</v>
      </c>
      <c r="G93" s="1">
        <v>1.8016164387299999E-2</v>
      </c>
      <c r="H93" s="1">
        <v>2.7519196151999999E-2</v>
      </c>
    </row>
    <row r="94" spans="1:8" ht="15" x14ac:dyDescent="0.2">
      <c r="A94" s="1" t="s">
        <v>2109</v>
      </c>
      <c r="B94" s="1" t="s">
        <v>1995</v>
      </c>
      <c r="C94" s="62" t="str">
        <f>HYPERLINK("http://amigo.geneontology.org/amigo/term/GO:0071456","GO:0071456")</f>
        <v>GO:0071456</v>
      </c>
      <c r="D94" s="1" t="s">
        <v>2070</v>
      </c>
      <c r="E94" s="1">
        <v>2</v>
      </c>
      <c r="F94" s="1">
        <v>204</v>
      </c>
      <c r="G94" s="1">
        <v>2.0440590382299999E-2</v>
      </c>
      <c r="H94" s="1">
        <v>3.0883065903700001E-2</v>
      </c>
    </row>
    <row r="95" spans="1:8" ht="15" x14ac:dyDescent="0.2">
      <c r="A95" s="1" t="s">
        <v>2110</v>
      </c>
      <c r="B95" s="1" t="s">
        <v>1995</v>
      </c>
      <c r="C95" s="62" t="str">
        <f>HYPERLINK("http://amigo.geneontology.org/amigo/term/GO:0042254","GO:0042254")</f>
        <v>GO:0042254</v>
      </c>
      <c r="D95" s="1" t="s">
        <v>627</v>
      </c>
      <c r="E95" s="1">
        <v>1</v>
      </c>
      <c r="F95" s="1">
        <v>22</v>
      </c>
      <c r="G95" s="1">
        <v>2.4299212431799999E-2</v>
      </c>
      <c r="H95" s="1">
        <v>3.6318177720600003E-2</v>
      </c>
    </row>
    <row r="96" spans="1:8" ht="15" x14ac:dyDescent="0.2">
      <c r="A96" s="1" t="s">
        <v>2111</v>
      </c>
      <c r="B96" s="1" t="s">
        <v>1995</v>
      </c>
      <c r="C96" s="62" t="str">
        <f>HYPERLINK("http://amigo.geneontology.org/amigo/term/GO:0015935","GO:0015935")</f>
        <v>GO:0015935</v>
      </c>
      <c r="D96" s="1" t="s">
        <v>1045</v>
      </c>
      <c r="E96" s="1">
        <v>1</v>
      </c>
      <c r="F96" s="1">
        <v>23</v>
      </c>
      <c r="G96" s="1">
        <v>2.5342583270899999E-2</v>
      </c>
      <c r="H96" s="1">
        <v>3.7474671006999999E-2</v>
      </c>
    </row>
    <row r="97" spans="1:8" ht="15" x14ac:dyDescent="0.2">
      <c r="A97" s="1" t="s">
        <v>2112</v>
      </c>
      <c r="B97" s="1" t="s">
        <v>1995</v>
      </c>
      <c r="C97" s="62" t="str">
        <f>HYPERLINK("http://amigo.geneontology.org/amigo/term/GO:0008320","GO:0008320")</f>
        <v>GO:0008320</v>
      </c>
      <c r="D97" s="1" t="s">
        <v>1823</v>
      </c>
      <c r="E97" s="1">
        <v>1</v>
      </c>
      <c r="F97" s="1">
        <v>25</v>
      </c>
      <c r="G97" s="1">
        <v>2.7426074374599999E-2</v>
      </c>
      <c r="H97" s="1">
        <v>4.0128677242799997E-2</v>
      </c>
    </row>
    <row r="98" spans="1:8" ht="15" x14ac:dyDescent="0.2">
      <c r="A98" s="1" t="s">
        <v>2113</v>
      </c>
      <c r="B98" s="1" t="s">
        <v>1995</v>
      </c>
      <c r="C98" s="62" t="str">
        <f>HYPERLINK("http://amigo.geneontology.org/amigo/term/GO:0000049","GO:0000049")</f>
        <v>GO:0000049</v>
      </c>
      <c r="D98" s="1" t="s">
        <v>454</v>
      </c>
      <c r="E98" s="1">
        <v>1</v>
      </c>
      <c r="F98" s="1">
        <v>26</v>
      </c>
      <c r="G98" s="1">
        <v>2.84661968238E-2</v>
      </c>
      <c r="H98" s="1">
        <v>4.0791766582600003E-2</v>
      </c>
    </row>
    <row r="99" spans="1:8" ht="15" x14ac:dyDescent="0.2">
      <c r="A99" s="1" t="s">
        <v>2114</v>
      </c>
      <c r="B99" s="1" t="s">
        <v>1995</v>
      </c>
      <c r="C99" s="62" t="str">
        <f>HYPERLINK("http://amigo.geneontology.org/amigo/term/GO:0000462","GO:0000462")</f>
        <v>GO:0000462</v>
      </c>
      <c r="D99" s="1" t="s">
        <v>1045</v>
      </c>
      <c r="E99" s="1">
        <v>1</v>
      </c>
      <c r="F99" s="1">
        <v>26</v>
      </c>
      <c r="G99" s="1">
        <v>2.84661968238E-2</v>
      </c>
      <c r="H99" s="1">
        <v>4.0791766582600003E-2</v>
      </c>
    </row>
    <row r="100" spans="1:8" ht="15" x14ac:dyDescent="0.2">
      <c r="A100" s="1" t="s">
        <v>2115</v>
      </c>
      <c r="B100" s="1" t="s">
        <v>1995</v>
      </c>
      <c r="C100" s="62" t="str">
        <f>HYPERLINK("http://amigo.geneontology.org/amigo/term/GO:0071215","GO:0071215")</f>
        <v>GO:0071215</v>
      </c>
      <c r="D100" s="1" t="s">
        <v>627</v>
      </c>
      <c r="E100" s="1">
        <v>1</v>
      </c>
      <c r="F100" s="1">
        <v>28</v>
      </c>
      <c r="G100" s="1">
        <v>3.0543200970999999E-2</v>
      </c>
      <c r="H100" s="1">
        <v>4.33214789282E-2</v>
      </c>
    </row>
    <row r="101" spans="1:8" ht="15" x14ac:dyDescent="0.2">
      <c r="A101" s="1" t="s">
        <v>2116</v>
      </c>
      <c r="B101" s="1" t="s">
        <v>1995</v>
      </c>
      <c r="C101" s="62" t="str">
        <f>HYPERLINK("http://amigo.geneontology.org/amigo/term/GO:0010319","GO:0010319")</f>
        <v>GO:0010319</v>
      </c>
      <c r="D101" s="1" t="s">
        <v>1250</v>
      </c>
      <c r="E101" s="1">
        <v>1</v>
      </c>
      <c r="F101" s="1">
        <v>32</v>
      </c>
      <c r="G101" s="1">
        <v>3.4684276734100003E-2</v>
      </c>
      <c r="H101" s="1">
        <v>4.8698125919600002E-2</v>
      </c>
    </row>
    <row r="102" spans="1:8" ht="15" x14ac:dyDescent="0.2">
      <c r="A102" s="1" t="s">
        <v>2117</v>
      </c>
      <c r="B102" s="1" t="s">
        <v>1995</v>
      </c>
      <c r="C102" s="62" t="str">
        <f>HYPERLINK("http://amigo.geneontology.org/amigo/term/GO:0000145","GO:0000145")</f>
        <v>GO:0000145</v>
      </c>
      <c r="D102" s="1" t="s">
        <v>1383</v>
      </c>
      <c r="E102" s="1">
        <v>1</v>
      </c>
      <c r="F102" s="1">
        <v>34</v>
      </c>
      <c r="G102" s="1">
        <v>3.6748365725600002E-2</v>
      </c>
      <c r="H102" s="1">
        <v>5.1080228358600002E-2</v>
      </c>
    </row>
    <row r="103" spans="1:8" ht="15" x14ac:dyDescent="0.2">
      <c r="A103" s="1" t="s">
        <v>2118</v>
      </c>
      <c r="B103" s="1" t="s">
        <v>1995</v>
      </c>
      <c r="C103" s="62" t="str">
        <f>HYPERLINK("http://amigo.geneontology.org/amigo/term/GO:0005783","GO:0005783")</f>
        <v>GO:0005783</v>
      </c>
      <c r="D103" s="1" t="s">
        <v>2119</v>
      </c>
      <c r="E103" s="1">
        <v>3</v>
      </c>
      <c r="F103" s="1">
        <v>722</v>
      </c>
      <c r="G103" s="1">
        <v>4.1863048761999998E-2</v>
      </c>
      <c r="H103" s="1">
        <v>5.5987393539299997E-2</v>
      </c>
    </row>
    <row r="104" spans="1:8" ht="15" x14ac:dyDescent="0.2">
      <c r="A104" s="1" t="s">
        <v>2120</v>
      </c>
      <c r="B104" s="1" t="s">
        <v>1995</v>
      </c>
      <c r="C104" s="62" t="str">
        <f>HYPERLINK("http://amigo.geneontology.org/amigo/term/GO:0001666","GO:0001666")</f>
        <v>GO:0001666</v>
      </c>
      <c r="D104" s="1" t="s">
        <v>1556</v>
      </c>
      <c r="E104" s="1">
        <v>1</v>
      </c>
      <c r="F104" s="1">
        <v>39</v>
      </c>
      <c r="G104" s="1">
        <v>4.1889848403499998E-2</v>
      </c>
      <c r="H104" s="1">
        <v>5.5987393539299997E-2</v>
      </c>
    </row>
    <row r="105" spans="1:8" ht="15" x14ac:dyDescent="0.2">
      <c r="A105" s="1" t="s">
        <v>2121</v>
      </c>
      <c r="B105" s="1" t="s">
        <v>1995</v>
      </c>
      <c r="C105" s="62" t="str">
        <f>HYPERLINK("http://amigo.geneontology.org/amigo/term/GO:0006397","GO:0006397")</f>
        <v>GO:0006397</v>
      </c>
      <c r="D105" s="1" t="s">
        <v>1556</v>
      </c>
      <c r="E105" s="1">
        <v>1</v>
      </c>
      <c r="F105" s="1">
        <v>39</v>
      </c>
      <c r="G105" s="1">
        <v>4.1889848403499998E-2</v>
      </c>
      <c r="H105" s="1">
        <v>5.5987393539299997E-2</v>
      </c>
    </row>
    <row r="106" spans="1:8" ht="15" x14ac:dyDescent="0.2">
      <c r="A106" s="1" t="s">
        <v>2122</v>
      </c>
      <c r="B106" s="1" t="s">
        <v>1995</v>
      </c>
      <c r="C106" s="62" t="str">
        <f>HYPERLINK("http://amigo.geneontology.org/amigo/term/GO:0002181","GO:0002181")</f>
        <v>GO:0002181</v>
      </c>
      <c r="D106" s="1" t="s">
        <v>1070</v>
      </c>
      <c r="E106" s="1">
        <v>1</v>
      </c>
      <c r="F106" s="1">
        <v>39</v>
      </c>
      <c r="G106" s="1">
        <v>4.1889848403499998E-2</v>
      </c>
      <c r="H106" s="1">
        <v>5.5987393539299997E-2</v>
      </c>
    </row>
    <row r="107" spans="1:8" ht="15" x14ac:dyDescent="0.2">
      <c r="A107" s="1" t="s">
        <v>2123</v>
      </c>
      <c r="B107" s="1" t="s">
        <v>1995</v>
      </c>
      <c r="C107" s="62" t="str">
        <f>HYPERLINK("http://amigo.geneontology.org/amigo/term/GO:0004175","GO:0004175")</f>
        <v>GO:0004175</v>
      </c>
      <c r="D107" s="1" t="s">
        <v>530</v>
      </c>
      <c r="E107" s="1">
        <v>1</v>
      </c>
      <c r="F107" s="1">
        <v>43</v>
      </c>
      <c r="G107" s="1">
        <v>4.5983830506899998E-2</v>
      </c>
      <c r="H107" s="1">
        <v>6.0873832766299998E-2</v>
      </c>
    </row>
    <row r="108" spans="1:8" ht="15" x14ac:dyDescent="0.2">
      <c r="A108" s="1" t="s">
        <v>2124</v>
      </c>
      <c r="B108" s="1" t="s">
        <v>1995</v>
      </c>
      <c r="C108" s="62" t="str">
        <f>HYPERLINK("http://amigo.geneontology.org/amigo/term/GO:0006887","GO:0006887")</f>
        <v>GO:0006887</v>
      </c>
      <c r="D108" s="1" t="s">
        <v>1383</v>
      </c>
      <c r="E108" s="1">
        <v>1</v>
      </c>
      <c r="F108" s="1">
        <v>44</v>
      </c>
      <c r="G108" s="1">
        <v>4.7004667766700002E-2</v>
      </c>
      <c r="H108" s="1">
        <v>6.1638196411100001E-2</v>
      </c>
    </row>
    <row r="109" spans="1:8" ht="15" x14ac:dyDescent="0.2">
      <c r="A109" s="6" t="s">
        <v>2125</v>
      </c>
      <c r="B109" s="6" t="s">
        <v>1995</v>
      </c>
      <c r="C109" s="63" t="str">
        <f>HYPERLINK("http://amigo.geneontology.org/amigo/term/GO:0009749","GO:0009749")</f>
        <v>GO:0009749</v>
      </c>
      <c r="D109" s="6" t="s">
        <v>627</v>
      </c>
      <c r="E109" s="6">
        <v>1</v>
      </c>
      <c r="F109" s="6">
        <v>46</v>
      </c>
      <c r="G109" s="6">
        <v>4.9043159872899998E-2</v>
      </c>
      <c r="H109" s="6">
        <v>6.3710273105899995E-2</v>
      </c>
    </row>
  </sheetData>
  <phoneticPr fontId="1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66"/>
  <sheetViews>
    <sheetView workbookViewId="0"/>
  </sheetViews>
  <sheetFormatPr defaultColWidth="9" defaultRowHeight="14.25" x14ac:dyDescent="0.2"/>
  <cols>
    <col min="1" max="1" width="16.75" customWidth="1"/>
    <col min="2" max="2" width="7" customWidth="1"/>
    <col min="3" max="3" width="6.75" customWidth="1"/>
    <col min="4" max="4" width="17.875" customWidth="1"/>
    <col min="5" max="6" width="20" customWidth="1"/>
    <col min="8" max="8" width="11.125" customWidth="1"/>
    <col min="9" max="9" width="15.375" customWidth="1"/>
    <col min="10" max="10" width="8.625" customWidth="1"/>
    <col min="12" max="12" width="15.375" customWidth="1"/>
    <col min="13" max="13" width="8.125" customWidth="1"/>
    <col min="14" max="14" width="11.875" customWidth="1"/>
    <col min="15" max="15" width="10.375" customWidth="1"/>
  </cols>
  <sheetData>
    <row r="1" spans="1:23" ht="15" x14ac:dyDescent="0.2">
      <c r="A1" s="1" t="s">
        <v>2230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0"/>
      <c r="Q1" s="10"/>
      <c r="R1" s="10"/>
      <c r="S1" s="10"/>
      <c r="T1" s="10"/>
      <c r="U1" s="10"/>
      <c r="V1" s="10"/>
      <c r="W1" s="10"/>
    </row>
    <row r="2" spans="1:23" ht="15" customHeight="1" x14ac:dyDescent="0.2">
      <c r="A2" s="78" t="s">
        <v>348</v>
      </c>
      <c r="B2" s="78" t="s">
        <v>2126</v>
      </c>
      <c r="C2" s="78" t="s">
        <v>46</v>
      </c>
      <c r="D2" s="78" t="s">
        <v>48</v>
      </c>
      <c r="E2" s="78" t="s">
        <v>0</v>
      </c>
      <c r="F2" s="78" t="s">
        <v>349</v>
      </c>
      <c r="G2" s="85" t="s">
        <v>2127</v>
      </c>
      <c r="H2" s="85" t="s">
        <v>2181</v>
      </c>
      <c r="I2" s="89" t="s">
        <v>2128</v>
      </c>
      <c r="J2" s="89"/>
      <c r="K2" s="89"/>
      <c r="L2" s="89" t="s">
        <v>2129</v>
      </c>
      <c r="M2" s="89"/>
      <c r="N2" s="89"/>
      <c r="O2" s="87" t="s">
        <v>2130</v>
      </c>
      <c r="P2" s="79" t="s">
        <v>1953</v>
      </c>
      <c r="Q2" s="79"/>
      <c r="R2" s="79" t="s">
        <v>1954</v>
      </c>
      <c r="S2" s="79"/>
      <c r="T2" s="79" t="s">
        <v>1955</v>
      </c>
      <c r="U2" s="79"/>
      <c r="V2" s="79" t="s">
        <v>1956</v>
      </c>
      <c r="W2" s="79"/>
    </row>
    <row r="3" spans="1:23" ht="45" x14ac:dyDescent="0.2">
      <c r="A3" s="77"/>
      <c r="B3" s="77"/>
      <c r="C3" s="77"/>
      <c r="D3" s="77"/>
      <c r="E3" s="77"/>
      <c r="F3" s="77"/>
      <c r="G3" s="86"/>
      <c r="H3" s="77"/>
      <c r="I3" s="8" t="s">
        <v>2131</v>
      </c>
      <c r="J3" s="8" t="s">
        <v>2132</v>
      </c>
      <c r="K3" s="8" t="s">
        <v>2133</v>
      </c>
      <c r="L3" s="8" t="s">
        <v>2131</v>
      </c>
      <c r="M3" s="8" t="s">
        <v>2132</v>
      </c>
      <c r="N3" s="8" t="s">
        <v>2133</v>
      </c>
      <c r="O3" s="88"/>
      <c r="P3" s="11" t="s">
        <v>2134</v>
      </c>
      <c r="Q3" s="11" t="s">
        <v>2135</v>
      </c>
      <c r="R3" s="11" t="s">
        <v>2134</v>
      </c>
      <c r="S3" s="11" t="s">
        <v>2135</v>
      </c>
      <c r="T3" s="11" t="s">
        <v>2134</v>
      </c>
      <c r="U3" s="11" t="s">
        <v>2135</v>
      </c>
      <c r="V3" s="11" t="s">
        <v>2134</v>
      </c>
      <c r="W3" s="11" t="s">
        <v>2135</v>
      </c>
    </row>
    <row r="4" spans="1:23" ht="15" x14ac:dyDescent="0.2">
      <c r="A4" s="1" t="s">
        <v>53</v>
      </c>
      <c r="B4" s="1" t="s">
        <v>83</v>
      </c>
      <c r="C4" s="1" t="s">
        <v>52</v>
      </c>
      <c r="D4" s="1" t="s">
        <v>2136</v>
      </c>
      <c r="E4" s="40" t="s">
        <v>49</v>
      </c>
      <c r="F4" s="1" t="s">
        <v>1664</v>
      </c>
      <c r="G4" s="9" t="s">
        <v>51</v>
      </c>
      <c r="H4" s="1">
        <v>-144.6</v>
      </c>
      <c r="I4" s="1">
        <v>-141.77000000000001</v>
      </c>
      <c r="J4" s="1">
        <v>5.57</v>
      </c>
      <c r="K4" s="1">
        <v>-0.50807899461400097</v>
      </c>
      <c r="L4" s="1">
        <v>-140.53</v>
      </c>
      <c r="M4" s="1">
        <v>5.47</v>
      </c>
      <c r="N4" s="1">
        <v>-0.74405850091407599</v>
      </c>
      <c r="O4" s="1">
        <v>-0.235979506300075</v>
      </c>
      <c r="P4" s="10" t="s">
        <v>1963</v>
      </c>
      <c r="Q4" s="10" t="s">
        <v>1963</v>
      </c>
      <c r="R4" s="10" t="s">
        <v>1963</v>
      </c>
      <c r="S4" s="10" t="s">
        <v>1963</v>
      </c>
      <c r="T4" s="10" t="s">
        <v>1962</v>
      </c>
      <c r="U4" s="10" t="s">
        <v>1962</v>
      </c>
      <c r="V4" s="10" t="s">
        <v>1962</v>
      </c>
      <c r="W4" s="10" t="s">
        <v>1963</v>
      </c>
    </row>
    <row r="5" spans="1:23" ht="15" x14ac:dyDescent="0.2">
      <c r="A5" s="1" t="s">
        <v>56</v>
      </c>
      <c r="B5" s="1" t="s">
        <v>83</v>
      </c>
      <c r="C5" s="1" t="s">
        <v>52</v>
      </c>
      <c r="D5" s="1" t="s">
        <v>2136</v>
      </c>
      <c r="E5" s="1" t="s">
        <v>49</v>
      </c>
      <c r="F5" s="1" t="s">
        <v>1664</v>
      </c>
      <c r="G5" s="9" t="s">
        <v>55</v>
      </c>
      <c r="H5" s="1">
        <v>-144.6</v>
      </c>
      <c r="I5" s="1">
        <v>-141.08000000000001</v>
      </c>
      <c r="J5" s="1">
        <v>5.26</v>
      </c>
      <c r="K5" s="1">
        <v>-0.66920152091254403</v>
      </c>
      <c r="L5" s="1">
        <v>-141.63</v>
      </c>
      <c r="M5" s="1">
        <v>5.53</v>
      </c>
      <c r="N5" s="1">
        <v>-0.53707052441229597</v>
      </c>
      <c r="O5" s="1">
        <v>0.13213099650024801</v>
      </c>
      <c r="P5" s="10" t="s">
        <v>1963</v>
      </c>
      <c r="Q5" s="10" t="s">
        <v>1963</v>
      </c>
      <c r="R5" s="10" t="s">
        <v>1963</v>
      </c>
      <c r="S5" s="10" t="s">
        <v>1963</v>
      </c>
      <c r="T5" s="10" t="s">
        <v>1962</v>
      </c>
      <c r="U5" s="10" t="s">
        <v>1962</v>
      </c>
      <c r="V5" s="10" t="s">
        <v>1962</v>
      </c>
      <c r="W5" s="10" t="s">
        <v>1963</v>
      </c>
    </row>
    <row r="6" spans="1:23" ht="15" x14ac:dyDescent="0.2">
      <c r="A6" s="1" t="s">
        <v>58</v>
      </c>
      <c r="B6" s="1" t="s">
        <v>83</v>
      </c>
      <c r="C6" s="1" t="s">
        <v>52</v>
      </c>
      <c r="D6" s="1" t="s">
        <v>2136</v>
      </c>
      <c r="E6" s="1" t="s">
        <v>49</v>
      </c>
      <c r="F6" s="1" t="s">
        <v>1664</v>
      </c>
      <c r="G6" s="9" t="s">
        <v>57</v>
      </c>
      <c r="H6" s="1">
        <v>-144.6</v>
      </c>
      <c r="I6" s="1">
        <v>-142.21</v>
      </c>
      <c r="J6" s="1">
        <v>6.15</v>
      </c>
      <c r="K6" s="1">
        <v>-0.38861788617886001</v>
      </c>
      <c r="L6" s="1">
        <v>-141.86000000000001</v>
      </c>
      <c r="M6" s="1">
        <v>5.37</v>
      </c>
      <c r="N6" s="1">
        <v>-0.51024208566107598</v>
      </c>
      <c r="O6" s="1">
        <v>-0.121624199482217</v>
      </c>
      <c r="P6" s="10" t="s">
        <v>1963</v>
      </c>
      <c r="Q6" s="10" t="s">
        <v>1963</v>
      </c>
      <c r="R6" s="10" t="s">
        <v>1963</v>
      </c>
      <c r="S6" s="10" t="s">
        <v>1963</v>
      </c>
      <c r="T6" s="10" t="s">
        <v>1962</v>
      </c>
      <c r="U6" s="10" t="s">
        <v>1962</v>
      </c>
      <c r="V6" s="10" t="s">
        <v>1962</v>
      </c>
      <c r="W6" s="10" t="s">
        <v>1963</v>
      </c>
    </row>
    <row r="7" spans="1:23" ht="15" x14ac:dyDescent="0.2">
      <c r="A7" s="1" t="s">
        <v>61</v>
      </c>
      <c r="B7" s="1" t="s">
        <v>64</v>
      </c>
      <c r="C7" s="1" t="s">
        <v>52</v>
      </c>
      <c r="D7" s="1" t="s">
        <v>2177</v>
      </c>
      <c r="E7" s="1" t="s">
        <v>49</v>
      </c>
      <c r="F7" s="1" t="s">
        <v>1664</v>
      </c>
      <c r="G7" s="9" t="s">
        <v>60</v>
      </c>
      <c r="H7" s="1">
        <v>-144.6</v>
      </c>
      <c r="I7" s="1">
        <v>-141.94</v>
      </c>
      <c r="J7" s="1">
        <v>5.75</v>
      </c>
      <c r="K7" s="1">
        <v>-0.462608695652173</v>
      </c>
      <c r="L7" s="1">
        <v>-142.72999999999999</v>
      </c>
      <c r="M7" s="1">
        <v>5.38</v>
      </c>
      <c r="N7" s="1">
        <v>-0.34758364312267698</v>
      </c>
      <c r="O7" s="1">
        <v>0.11502505252949601</v>
      </c>
      <c r="P7" s="10" t="s">
        <v>1963</v>
      </c>
      <c r="Q7" s="10" t="s">
        <v>1963</v>
      </c>
      <c r="R7" s="10" t="s">
        <v>1963</v>
      </c>
      <c r="S7" s="10" t="s">
        <v>1963</v>
      </c>
      <c r="T7" s="10" t="s">
        <v>1962</v>
      </c>
      <c r="U7" s="10" t="s">
        <v>1962</v>
      </c>
      <c r="V7" s="10" t="s">
        <v>1962</v>
      </c>
      <c r="W7" s="10" t="s">
        <v>1963</v>
      </c>
    </row>
    <row r="8" spans="1:23" ht="15" x14ac:dyDescent="0.2">
      <c r="A8" s="1" t="s">
        <v>63</v>
      </c>
      <c r="B8" s="1" t="s">
        <v>64</v>
      </c>
      <c r="C8" s="1" t="s">
        <v>52</v>
      </c>
      <c r="D8" s="1" t="s">
        <v>2177</v>
      </c>
      <c r="E8" s="1" t="s">
        <v>49</v>
      </c>
      <c r="F8" s="1" t="s">
        <v>1664</v>
      </c>
      <c r="G8" s="9" t="s">
        <v>62</v>
      </c>
      <c r="H8" s="1">
        <v>-144.6</v>
      </c>
      <c r="I8" s="1">
        <v>-141.91999999999999</v>
      </c>
      <c r="J8" s="1">
        <v>5.66</v>
      </c>
      <c r="K8" s="1">
        <v>-0.47349823321554901</v>
      </c>
      <c r="L8" s="1">
        <v>-144.49</v>
      </c>
      <c r="M8" s="1">
        <v>6.99</v>
      </c>
      <c r="N8" s="1">
        <v>-1.5736766809726101E-2</v>
      </c>
      <c r="O8" s="1">
        <v>0.45776146640582299</v>
      </c>
      <c r="P8" s="10" t="s">
        <v>1963</v>
      </c>
      <c r="Q8" s="10" t="s">
        <v>1963</v>
      </c>
      <c r="R8" s="10" t="s">
        <v>1963</v>
      </c>
      <c r="S8" s="10" t="s">
        <v>1963</v>
      </c>
      <c r="T8" s="10" t="s">
        <v>1962</v>
      </c>
      <c r="U8" s="10" t="s">
        <v>1962</v>
      </c>
      <c r="V8" s="10" t="s">
        <v>1962</v>
      </c>
      <c r="W8" s="10" t="s">
        <v>1963</v>
      </c>
    </row>
    <row r="9" spans="1:23" ht="15" x14ac:dyDescent="0.2">
      <c r="A9" s="1" t="s">
        <v>66</v>
      </c>
      <c r="B9" s="1" t="s">
        <v>59</v>
      </c>
      <c r="C9" s="1" t="s">
        <v>52</v>
      </c>
      <c r="D9" s="1" t="s">
        <v>2177</v>
      </c>
      <c r="E9" s="1" t="s">
        <v>49</v>
      </c>
      <c r="F9" s="1" t="s">
        <v>1664</v>
      </c>
      <c r="G9" s="9" t="s">
        <v>65</v>
      </c>
      <c r="H9" s="1">
        <v>-144.6</v>
      </c>
      <c r="I9" s="1">
        <v>-141.43</v>
      </c>
      <c r="J9" s="1">
        <v>4.9800000000000004</v>
      </c>
      <c r="K9" s="1">
        <v>-0.63654618473895297</v>
      </c>
      <c r="L9" s="1">
        <v>-143.84</v>
      </c>
      <c r="M9" s="1">
        <v>5.54</v>
      </c>
      <c r="N9" s="1">
        <v>-0.13718411552346399</v>
      </c>
      <c r="O9" s="1">
        <v>0.49936206921548898</v>
      </c>
      <c r="P9" s="10" t="s">
        <v>1963</v>
      </c>
      <c r="Q9" s="10" t="s">
        <v>1963</v>
      </c>
      <c r="R9" s="10" t="s">
        <v>1963</v>
      </c>
      <c r="S9" s="10" t="s">
        <v>1963</v>
      </c>
      <c r="T9" s="10" t="s">
        <v>1962</v>
      </c>
      <c r="U9" s="10" t="s">
        <v>1962</v>
      </c>
      <c r="V9" s="10" t="s">
        <v>1962</v>
      </c>
      <c r="W9" s="10" t="s">
        <v>1963</v>
      </c>
    </row>
    <row r="10" spans="1:23" ht="15" x14ac:dyDescent="0.2">
      <c r="A10" s="1" t="s">
        <v>69</v>
      </c>
      <c r="B10" s="1" t="s">
        <v>70</v>
      </c>
      <c r="C10" s="1" t="s">
        <v>52</v>
      </c>
      <c r="D10" s="1" t="s">
        <v>2136</v>
      </c>
      <c r="E10" s="1" t="s">
        <v>49</v>
      </c>
      <c r="F10" s="1" t="s">
        <v>1664</v>
      </c>
      <c r="G10" s="9" t="s">
        <v>68</v>
      </c>
      <c r="H10" s="1">
        <v>-144.6</v>
      </c>
      <c r="I10" s="1">
        <v>-142.13</v>
      </c>
      <c r="J10" s="1">
        <v>6.38</v>
      </c>
      <c r="K10" s="1">
        <v>-0.38714733542319701</v>
      </c>
      <c r="L10" s="1">
        <v>-142.55000000000001</v>
      </c>
      <c r="M10" s="1">
        <v>5.94</v>
      </c>
      <c r="N10" s="1">
        <v>-0.34511784511784199</v>
      </c>
      <c r="O10" s="1">
        <v>4.2029490305355098E-2</v>
      </c>
      <c r="P10" s="10" t="s">
        <v>1963</v>
      </c>
      <c r="Q10" s="10" t="s">
        <v>1963</v>
      </c>
      <c r="R10" s="10" t="s">
        <v>1963</v>
      </c>
      <c r="S10" s="10" t="s">
        <v>1963</v>
      </c>
      <c r="T10" s="10" t="s">
        <v>1962</v>
      </c>
      <c r="U10" s="10" t="s">
        <v>1962</v>
      </c>
      <c r="V10" s="10" t="s">
        <v>1962</v>
      </c>
      <c r="W10" s="10" t="s">
        <v>1963</v>
      </c>
    </row>
    <row r="11" spans="1:23" ht="15" x14ac:dyDescent="0.2">
      <c r="A11" s="1" t="s">
        <v>71</v>
      </c>
      <c r="B11" s="1" t="s">
        <v>67</v>
      </c>
      <c r="C11" s="1" t="s">
        <v>52</v>
      </c>
      <c r="D11" s="1" t="s">
        <v>2136</v>
      </c>
      <c r="E11" s="1" t="s">
        <v>49</v>
      </c>
      <c r="F11" s="1" t="s">
        <v>1664</v>
      </c>
      <c r="G11" s="9" t="s">
        <v>51</v>
      </c>
      <c r="H11" s="1">
        <v>-144.6</v>
      </c>
      <c r="I11" s="1">
        <v>-141.72999999999999</v>
      </c>
      <c r="J11" s="1">
        <v>5.58</v>
      </c>
      <c r="K11" s="1">
        <v>-0.51433691756272504</v>
      </c>
      <c r="L11" s="1">
        <v>-141.88999999999999</v>
      </c>
      <c r="M11" s="1">
        <v>5.6</v>
      </c>
      <c r="N11" s="1">
        <v>-0.48392857142857298</v>
      </c>
      <c r="O11" s="1">
        <v>3.0408346134151901E-2</v>
      </c>
      <c r="P11" s="10" t="s">
        <v>1963</v>
      </c>
      <c r="Q11" s="10" t="s">
        <v>1963</v>
      </c>
      <c r="R11" s="10" t="s">
        <v>1963</v>
      </c>
      <c r="S11" s="10" t="s">
        <v>1963</v>
      </c>
      <c r="T11" s="10" t="s">
        <v>1962</v>
      </c>
      <c r="U11" s="10" t="s">
        <v>1962</v>
      </c>
      <c r="V11" s="10" t="s">
        <v>1962</v>
      </c>
      <c r="W11" s="10" t="s">
        <v>1963</v>
      </c>
    </row>
    <row r="12" spans="1:23" ht="15" x14ac:dyDescent="0.2">
      <c r="A12" s="1" t="s">
        <v>73</v>
      </c>
      <c r="B12" s="1" t="s">
        <v>83</v>
      </c>
      <c r="C12" s="1" t="s">
        <v>52</v>
      </c>
      <c r="D12" s="1" t="s">
        <v>2136</v>
      </c>
      <c r="E12" s="1" t="s">
        <v>49</v>
      </c>
      <c r="F12" s="1" t="s">
        <v>1664</v>
      </c>
      <c r="G12" s="9" t="s">
        <v>72</v>
      </c>
      <c r="H12" s="1">
        <v>-144.6</v>
      </c>
      <c r="I12" s="1">
        <v>-142.27000000000001</v>
      </c>
      <c r="J12" s="1">
        <v>5.59</v>
      </c>
      <c r="K12" s="1">
        <v>-0.41681574239713498</v>
      </c>
      <c r="L12" s="1">
        <v>-142.72999999999999</v>
      </c>
      <c r="M12" s="1">
        <v>5.73</v>
      </c>
      <c r="N12" s="1">
        <v>-0.32635253054101299</v>
      </c>
      <c r="O12" s="1">
        <v>9.0463211856121897E-2</v>
      </c>
      <c r="P12" s="10" t="s">
        <v>1963</v>
      </c>
      <c r="Q12" s="10" t="s">
        <v>1963</v>
      </c>
      <c r="R12" s="10" t="s">
        <v>1963</v>
      </c>
      <c r="S12" s="10" t="s">
        <v>1963</v>
      </c>
      <c r="T12" s="10" t="s">
        <v>1962</v>
      </c>
      <c r="U12" s="10" t="s">
        <v>1962</v>
      </c>
      <c r="V12" s="10" t="s">
        <v>1962</v>
      </c>
      <c r="W12" s="10" t="s">
        <v>1963</v>
      </c>
    </row>
    <row r="13" spans="1:23" ht="15" x14ac:dyDescent="0.2">
      <c r="A13" s="1" t="s">
        <v>74</v>
      </c>
      <c r="B13" s="1" t="s">
        <v>59</v>
      </c>
      <c r="C13" s="1" t="s">
        <v>52</v>
      </c>
      <c r="D13" s="1" t="s">
        <v>2136</v>
      </c>
      <c r="E13" s="1" t="s">
        <v>49</v>
      </c>
      <c r="F13" s="1" t="s">
        <v>1664</v>
      </c>
      <c r="G13" s="9" t="s">
        <v>55</v>
      </c>
      <c r="H13" s="1">
        <v>-144.6</v>
      </c>
      <c r="I13" s="1">
        <v>-141.16</v>
      </c>
      <c r="J13" s="1">
        <v>6.46</v>
      </c>
      <c r="K13" s="1">
        <v>-0.53250773993807998</v>
      </c>
      <c r="L13" s="1">
        <v>-142.81</v>
      </c>
      <c r="M13" s="1">
        <v>5.71</v>
      </c>
      <c r="N13" s="1">
        <v>-0.31348511383537497</v>
      </c>
      <c r="O13" s="1">
        <v>0.21902262610270501</v>
      </c>
      <c r="P13" s="10" t="s">
        <v>1963</v>
      </c>
      <c r="Q13" s="10" t="s">
        <v>1963</v>
      </c>
      <c r="R13" s="10" t="s">
        <v>1963</v>
      </c>
      <c r="S13" s="10" t="s">
        <v>1963</v>
      </c>
      <c r="T13" s="10" t="s">
        <v>1962</v>
      </c>
      <c r="U13" s="10" t="s">
        <v>1962</v>
      </c>
      <c r="V13" s="10" t="s">
        <v>1962</v>
      </c>
      <c r="W13" s="10" t="s">
        <v>1963</v>
      </c>
    </row>
    <row r="14" spans="1:23" ht="15" x14ac:dyDescent="0.2">
      <c r="A14" s="1" t="s">
        <v>78</v>
      </c>
      <c r="B14" s="1" t="s">
        <v>76</v>
      </c>
      <c r="C14" s="1" t="s">
        <v>77</v>
      </c>
      <c r="D14" s="1" t="s">
        <v>2136</v>
      </c>
      <c r="E14" s="1" t="s">
        <v>75</v>
      </c>
      <c r="F14" s="1" t="s">
        <v>1721</v>
      </c>
      <c r="G14" s="9" t="s">
        <v>72</v>
      </c>
      <c r="H14" s="1">
        <v>-226.4</v>
      </c>
      <c r="I14" s="1">
        <v>-201.23</v>
      </c>
      <c r="J14" s="1">
        <v>12.09</v>
      </c>
      <c r="K14" s="1">
        <v>-2.0818858560794098</v>
      </c>
      <c r="L14" s="1">
        <v>-202.09</v>
      </c>
      <c r="M14" s="1">
        <v>11.87</v>
      </c>
      <c r="N14" s="1">
        <v>-2.0480202190396</v>
      </c>
      <c r="O14" s="1">
        <v>3.3865637039809798E-2</v>
      </c>
      <c r="P14" s="10" t="s">
        <v>1963</v>
      </c>
      <c r="Q14" s="10" t="s">
        <v>1963</v>
      </c>
      <c r="R14" s="10" t="s">
        <v>1963</v>
      </c>
      <c r="S14" s="10" t="s">
        <v>1963</v>
      </c>
      <c r="T14" s="10" t="s">
        <v>1963</v>
      </c>
      <c r="U14" s="10" t="s">
        <v>1963</v>
      </c>
      <c r="V14" s="10" t="s">
        <v>1963</v>
      </c>
      <c r="W14" s="10" t="s">
        <v>1963</v>
      </c>
    </row>
    <row r="15" spans="1:23" ht="15" x14ac:dyDescent="0.2">
      <c r="A15" s="1" t="s">
        <v>81</v>
      </c>
      <c r="B15" s="1" t="s">
        <v>50</v>
      </c>
      <c r="C15" s="1" t="s">
        <v>77</v>
      </c>
      <c r="D15" s="1" t="s">
        <v>2136</v>
      </c>
      <c r="E15" s="1" t="s">
        <v>75</v>
      </c>
      <c r="F15" s="1" t="s">
        <v>1721</v>
      </c>
      <c r="G15" s="9" t="s">
        <v>80</v>
      </c>
      <c r="H15" s="1">
        <v>-226.4</v>
      </c>
      <c r="I15" s="1">
        <v>-200.86</v>
      </c>
      <c r="J15" s="1">
        <v>11.98</v>
      </c>
      <c r="K15" s="1">
        <v>-2.13188647746244</v>
      </c>
      <c r="L15" s="1">
        <v>-200.38</v>
      </c>
      <c r="M15" s="1">
        <v>12.22</v>
      </c>
      <c r="N15" s="1">
        <v>-2.1292962356792202</v>
      </c>
      <c r="O15" s="1">
        <v>2.5902417832215402E-3</v>
      </c>
      <c r="P15" s="10" t="s">
        <v>1963</v>
      </c>
      <c r="Q15" s="10" t="s">
        <v>1963</v>
      </c>
      <c r="R15" s="10" t="s">
        <v>1963</v>
      </c>
      <c r="S15" s="10" t="s">
        <v>1963</v>
      </c>
      <c r="T15" s="10" t="s">
        <v>1963</v>
      </c>
      <c r="U15" s="10" t="s">
        <v>1963</v>
      </c>
      <c r="V15" s="10" t="s">
        <v>1963</v>
      </c>
      <c r="W15" s="10" t="s">
        <v>1963</v>
      </c>
    </row>
    <row r="16" spans="1:23" ht="15" x14ac:dyDescent="0.2">
      <c r="A16" s="1" t="s">
        <v>82</v>
      </c>
      <c r="B16" s="1" t="s">
        <v>50</v>
      </c>
      <c r="C16" s="1" t="s">
        <v>77</v>
      </c>
      <c r="D16" s="1" t="s">
        <v>2136</v>
      </c>
      <c r="E16" s="1" t="s">
        <v>75</v>
      </c>
      <c r="F16" s="1" t="s">
        <v>1721</v>
      </c>
      <c r="G16" s="9" t="s">
        <v>80</v>
      </c>
      <c r="H16" s="1">
        <v>-226.4</v>
      </c>
      <c r="I16" s="1">
        <v>-200.99</v>
      </c>
      <c r="J16" s="1">
        <v>12.62</v>
      </c>
      <c r="K16" s="1">
        <v>-2.0134706814580001</v>
      </c>
      <c r="L16" s="1">
        <v>-203.19</v>
      </c>
      <c r="M16" s="1">
        <v>11.38</v>
      </c>
      <c r="N16" s="1">
        <v>-2.0395430579964899</v>
      </c>
      <c r="O16" s="1">
        <v>-2.6072376538482302E-2</v>
      </c>
      <c r="P16" s="10" t="s">
        <v>1963</v>
      </c>
      <c r="Q16" s="10" t="s">
        <v>1963</v>
      </c>
      <c r="R16" s="10" t="s">
        <v>1963</v>
      </c>
      <c r="S16" s="10" t="s">
        <v>1963</v>
      </c>
      <c r="T16" s="10" t="s">
        <v>1963</v>
      </c>
      <c r="U16" s="10" t="s">
        <v>1963</v>
      </c>
      <c r="V16" s="10" t="s">
        <v>1963</v>
      </c>
      <c r="W16" s="10" t="s">
        <v>1963</v>
      </c>
    </row>
    <row r="17" spans="1:23" ht="15" x14ac:dyDescent="0.2">
      <c r="A17" s="1" t="s">
        <v>85</v>
      </c>
      <c r="B17" s="1" t="s">
        <v>83</v>
      </c>
      <c r="C17" s="1" t="s">
        <v>77</v>
      </c>
      <c r="D17" s="1" t="s">
        <v>2136</v>
      </c>
      <c r="E17" s="1" t="s">
        <v>75</v>
      </c>
      <c r="F17" s="1" t="s">
        <v>1721</v>
      </c>
      <c r="G17" s="9" t="s">
        <v>84</v>
      </c>
      <c r="H17" s="1">
        <v>-226.4</v>
      </c>
      <c r="I17" s="1">
        <v>-200.04</v>
      </c>
      <c r="J17" s="1">
        <v>12.61</v>
      </c>
      <c r="K17" s="1">
        <v>-2.0904044409199098</v>
      </c>
      <c r="L17" s="1">
        <v>-201.22</v>
      </c>
      <c r="M17" s="1">
        <v>12.97</v>
      </c>
      <c r="N17" s="1">
        <v>-1.9414032382421</v>
      </c>
      <c r="O17" s="1">
        <v>0.149001202677808</v>
      </c>
      <c r="P17" s="10" t="s">
        <v>1963</v>
      </c>
      <c r="Q17" s="10" t="s">
        <v>1963</v>
      </c>
      <c r="R17" s="10" t="s">
        <v>1963</v>
      </c>
      <c r="S17" s="10" t="s">
        <v>1963</v>
      </c>
      <c r="T17" s="10" t="s">
        <v>1963</v>
      </c>
      <c r="U17" s="10" t="s">
        <v>1963</v>
      </c>
      <c r="V17" s="10" t="s">
        <v>1963</v>
      </c>
      <c r="W17" s="10" t="s">
        <v>1963</v>
      </c>
    </row>
    <row r="18" spans="1:23" ht="15" x14ac:dyDescent="0.2">
      <c r="A18" s="1" t="s">
        <v>89</v>
      </c>
      <c r="B18" s="1" t="s">
        <v>83</v>
      </c>
      <c r="C18" s="1" t="s">
        <v>52</v>
      </c>
      <c r="D18" s="1" t="s">
        <v>2136</v>
      </c>
      <c r="E18" s="1" t="s">
        <v>22</v>
      </c>
      <c r="F18" s="1" t="s">
        <v>361</v>
      </c>
      <c r="G18" s="9" t="s">
        <v>55</v>
      </c>
      <c r="H18" s="1">
        <v>-209.36</v>
      </c>
      <c r="I18" s="1">
        <v>-207.62</v>
      </c>
      <c r="J18" s="1">
        <v>11</v>
      </c>
      <c r="K18" s="1">
        <v>-0.15818181818181901</v>
      </c>
      <c r="L18" s="1">
        <v>-206.9</v>
      </c>
      <c r="M18" s="1">
        <v>13.38</v>
      </c>
      <c r="N18" s="1">
        <v>-0.183856502242153</v>
      </c>
      <c r="O18" s="1">
        <v>-2.5674684060334001E-2</v>
      </c>
      <c r="P18" s="10" t="s">
        <v>1963</v>
      </c>
      <c r="Q18" s="10" t="s">
        <v>1963</v>
      </c>
      <c r="R18" s="10" t="s">
        <v>1963</v>
      </c>
      <c r="S18" s="10" t="s">
        <v>1963</v>
      </c>
      <c r="T18" s="10" t="s">
        <v>1963</v>
      </c>
      <c r="U18" s="10" t="s">
        <v>1962</v>
      </c>
      <c r="V18" s="10" t="s">
        <v>1963</v>
      </c>
      <c r="W18" s="10" t="s">
        <v>1963</v>
      </c>
    </row>
    <row r="19" spans="1:23" ht="15" x14ac:dyDescent="0.2">
      <c r="A19" s="1" t="s">
        <v>92</v>
      </c>
      <c r="B19" s="1" t="s">
        <v>76</v>
      </c>
      <c r="C19" s="1" t="s">
        <v>52</v>
      </c>
      <c r="D19" s="1" t="s">
        <v>2177</v>
      </c>
      <c r="E19" s="1" t="s">
        <v>22</v>
      </c>
      <c r="F19" s="1" t="s">
        <v>361</v>
      </c>
      <c r="G19" s="9" t="s">
        <v>91</v>
      </c>
      <c r="H19" s="1">
        <v>-209.36</v>
      </c>
      <c r="I19" s="1">
        <v>-207.53</v>
      </c>
      <c r="J19" s="1">
        <v>12.63</v>
      </c>
      <c r="K19" s="1">
        <v>-0.14489311163895599</v>
      </c>
      <c r="L19" s="1">
        <v>-205.72</v>
      </c>
      <c r="M19" s="1">
        <v>12.64</v>
      </c>
      <c r="N19" s="1">
        <v>-0.287974683544305</v>
      </c>
      <c r="O19" s="1">
        <v>-0.14308157190534901</v>
      </c>
      <c r="P19" s="10" t="s">
        <v>1963</v>
      </c>
      <c r="Q19" s="10" t="s">
        <v>1963</v>
      </c>
      <c r="R19" s="10" t="s">
        <v>1963</v>
      </c>
      <c r="S19" s="10" t="s">
        <v>1963</v>
      </c>
      <c r="T19" s="10" t="s">
        <v>1963</v>
      </c>
      <c r="U19" s="10" t="s">
        <v>1962</v>
      </c>
      <c r="V19" s="10" t="s">
        <v>1963</v>
      </c>
      <c r="W19" s="10" t="s">
        <v>1963</v>
      </c>
    </row>
    <row r="20" spans="1:23" ht="15" x14ac:dyDescent="0.2">
      <c r="A20" s="1" t="s">
        <v>95</v>
      </c>
      <c r="B20" s="1" t="s">
        <v>152</v>
      </c>
      <c r="C20" s="1" t="s">
        <v>52</v>
      </c>
      <c r="D20" s="1" t="s">
        <v>2177</v>
      </c>
      <c r="E20" s="1" t="s">
        <v>22</v>
      </c>
      <c r="F20" s="1" t="s">
        <v>361</v>
      </c>
      <c r="G20" s="9" t="s">
        <v>94</v>
      </c>
      <c r="H20" s="1">
        <v>-209.36</v>
      </c>
      <c r="I20" s="1">
        <v>-207.33</v>
      </c>
      <c r="J20" s="1">
        <v>12.27</v>
      </c>
      <c r="K20" s="1">
        <v>-0.16544417277913601</v>
      </c>
      <c r="L20" s="1">
        <v>-206.31</v>
      </c>
      <c r="M20" s="1">
        <v>12.8</v>
      </c>
      <c r="N20" s="1">
        <v>-0.238281250000001</v>
      </c>
      <c r="O20" s="1">
        <v>-7.2837077220864702E-2</v>
      </c>
      <c r="P20" s="10" t="s">
        <v>1963</v>
      </c>
      <c r="Q20" s="10" t="s">
        <v>1963</v>
      </c>
      <c r="R20" s="10" t="s">
        <v>1963</v>
      </c>
      <c r="S20" s="10" t="s">
        <v>1963</v>
      </c>
      <c r="T20" s="10" t="s">
        <v>1963</v>
      </c>
      <c r="U20" s="10" t="s">
        <v>1962</v>
      </c>
      <c r="V20" s="10" t="s">
        <v>1963</v>
      </c>
      <c r="W20" s="10" t="s">
        <v>1963</v>
      </c>
    </row>
    <row r="21" spans="1:23" ht="15" x14ac:dyDescent="0.2">
      <c r="A21" s="1" t="s">
        <v>87</v>
      </c>
      <c r="B21" s="1" t="s">
        <v>90</v>
      </c>
      <c r="C21" s="1" t="s">
        <v>52</v>
      </c>
      <c r="D21" s="1" t="s">
        <v>2136</v>
      </c>
      <c r="E21" s="1" t="s">
        <v>22</v>
      </c>
      <c r="F21" s="1" t="s">
        <v>361</v>
      </c>
      <c r="G21" s="9" t="s">
        <v>86</v>
      </c>
      <c r="H21" s="1">
        <v>-209.36</v>
      </c>
      <c r="I21" s="1">
        <v>-206.52</v>
      </c>
      <c r="J21" s="1">
        <v>12.55</v>
      </c>
      <c r="K21" s="1">
        <v>-0.226294820717132</v>
      </c>
      <c r="L21" s="1">
        <v>-208.09</v>
      </c>
      <c r="M21" s="1">
        <v>13.14</v>
      </c>
      <c r="N21" s="1">
        <v>-9.6651445966515204E-2</v>
      </c>
      <c r="O21" s="1">
        <v>0.12964337475061599</v>
      </c>
      <c r="P21" s="10" t="s">
        <v>1963</v>
      </c>
      <c r="Q21" s="10" t="s">
        <v>1963</v>
      </c>
      <c r="R21" s="10" t="s">
        <v>1963</v>
      </c>
      <c r="S21" s="10" t="s">
        <v>1963</v>
      </c>
      <c r="T21" s="10" t="s">
        <v>1963</v>
      </c>
      <c r="U21" s="10" t="s">
        <v>1962</v>
      </c>
      <c r="V21" s="10" t="s">
        <v>1963</v>
      </c>
      <c r="W21" s="10" t="s">
        <v>1963</v>
      </c>
    </row>
    <row r="22" spans="1:23" ht="15" x14ac:dyDescent="0.2">
      <c r="A22" s="1" t="s">
        <v>88</v>
      </c>
      <c r="B22" s="1" t="s">
        <v>83</v>
      </c>
      <c r="C22" s="1" t="s">
        <v>52</v>
      </c>
      <c r="D22" s="1" t="s">
        <v>2136</v>
      </c>
      <c r="E22" s="1" t="s">
        <v>22</v>
      </c>
      <c r="F22" s="1" t="s">
        <v>361</v>
      </c>
      <c r="G22" s="9" t="s">
        <v>51</v>
      </c>
      <c r="H22" s="1">
        <v>-209.36</v>
      </c>
      <c r="I22" s="1">
        <v>-208.4</v>
      </c>
      <c r="J22" s="1">
        <v>12.08</v>
      </c>
      <c r="K22" s="1">
        <v>-7.9470198675497303E-2</v>
      </c>
      <c r="L22" s="1">
        <v>-207.27</v>
      </c>
      <c r="M22" s="1">
        <v>12.28</v>
      </c>
      <c r="N22" s="1">
        <v>-0.17019543973941401</v>
      </c>
      <c r="O22" s="1">
        <v>-9.0725241063916606E-2</v>
      </c>
      <c r="P22" s="10" t="s">
        <v>1963</v>
      </c>
      <c r="Q22" s="10" t="s">
        <v>1963</v>
      </c>
      <c r="R22" s="10" t="s">
        <v>1963</v>
      </c>
      <c r="S22" s="10" t="s">
        <v>1963</v>
      </c>
      <c r="T22" s="10" t="s">
        <v>1963</v>
      </c>
      <c r="U22" s="10" t="s">
        <v>1962</v>
      </c>
      <c r="V22" s="10" t="s">
        <v>1963</v>
      </c>
      <c r="W22" s="10" t="s">
        <v>1963</v>
      </c>
    </row>
    <row r="23" spans="1:23" ht="15" x14ac:dyDescent="0.2">
      <c r="A23" s="1" t="s">
        <v>102</v>
      </c>
      <c r="B23" s="1" t="s">
        <v>100</v>
      </c>
      <c r="C23" s="1" t="s">
        <v>77</v>
      </c>
      <c r="D23" s="1" t="s">
        <v>2177</v>
      </c>
      <c r="E23" s="1" t="s">
        <v>99</v>
      </c>
      <c r="F23" s="1" t="s">
        <v>380</v>
      </c>
      <c r="G23" s="9" t="s">
        <v>101</v>
      </c>
      <c r="H23" s="1">
        <v>-221.5</v>
      </c>
      <c r="I23" s="1">
        <v>-201.29</v>
      </c>
      <c r="J23" s="1">
        <v>12.08</v>
      </c>
      <c r="K23" s="1">
        <v>-1.6730132450331101</v>
      </c>
      <c r="L23" s="1">
        <v>-199.83</v>
      </c>
      <c r="M23" s="1">
        <v>11.18</v>
      </c>
      <c r="N23" s="1">
        <v>-1.9382826475849699</v>
      </c>
      <c r="O23" s="1">
        <v>-0.26526940255185899</v>
      </c>
      <c r="P23" s="10" t="s">
        <v>1963</v>
      </c>
      <c r="Q23" s="10" t="s">
        <v>1963</v>
      </c>
      <c r="R23" s="10" t="s">
        <v>1963</v>
      </c>
      <c r="S23" s="10" t="s">
        <v>1963</v>
      </c>
      <c r="T23" s="10" t="s">
        <v>1963</v>
      </c>
      <c r="U23" s="10" t="s">
        <v>1963</v>
      </c>
      <c r="V23" s="10" t="s">
        <v>1963</v>
      </c>
      <c r="W23" s="10" t="s">
        <v>1963</v>
      </c>
    </row>
    <row r="24" spans="1:23" ht="15" x14ac:dyDescent="0.2">
      <c r="A24" s="1" t="s">
        <v>104</v>
      </c>
      <c r="B24" s="1" t="s">
        <v>59</v>
      </c>
      <c r="C24" s="1" t="s">
        <v>77</v>
      </c>
      <c r="D24" s="1" t="s">
        <v>2177</v>
      </c>
      <c r="E24" s="1" t="s">
        <v>99</v>
      </c>
      <c r="F24" s="1" t="s">
        <v>380</v>
      </c>
      <c r="G24" s="9" t="s">
        <v>103</v>
      </c>
      <c r="H24" s="1">
        <v>-221.5</v>
      </c>
      <c r="I24" s="1">
        <v>-202.1</v>
      </c>
      <c r="J24" s="1">
        <v>13.83</v>
      </c>
      <c r="K24" s="1">
        <v>-1.40274765003615</v>
      </c>
      <c r="L24" s="1">
        <v>-202.25</v>
      </c>
      <c r="M24" s="1">
        <v>11.83</v>
      </c>
      <c r="N24" s="1">
        <v>-1.62721893491124</v>
      </c>
      <c r="O24" s="1">
        <v>-0.22447128487508899</v>
      </c>
      <c r="P24" s="10" t="s">
        <v>1963</v>
      </c>
      <c r="Q24" s="10" t="s">
        <v>1963</v>
      </c>
      <c r="R24" s="10" t="s">
        <v>1963</v>
      </c>
      <c r="S24" s="10" t="s">
        <v>1963</v>
      </c>
      <c r="T24" s="10" t="s">
        <v>1963</v>
      </c>
      <c r="U24" s="10" t="s">
        <v>1963</v>
      </c>
      <c r="V24" s="10" t="s">
        <v>1963</v>
      </c>
      <c r="W24" s="10" t="s">
        <v>1963</v>
      </c>
    </row>
    <row r="25" spans="1:23" ht="15" x14ac:dyDescent="0.2">
      <c r="A25" s="1" t="s">
        <v>106</v>
      </c>
      <c r="B25" s="1" t="s">
        <v>70</v>
      </c>
      <c r="C25" s="1" t="s">
        <v>77</v>
      </c>
      <c r="D25" s="1" t="s">
        <v>2177</v>
      </c>
      <c r="E25" s="1" t="s">
        <v>99</v>
      </c>
      <c r="F25" s="1" t="s">
        <v>380</v>
      </c>
      <c r="G25" s="9" t="s">
        <v>105</v>
      </c>
      <c r="H25" s="1">
        <v>-221.5</v>
      </c>
      <c r="I25" s="1">
        <v>-202.18</v>
      </c>
      <c r="J25" s="1">
        <v>10.83</v>
      </c>
      <c r="K25" s="1">
        <v>-1.78393351800554</v>
      </c>
      <c r="L25" s="1">
        <v>-202.02</v>
      </c>
      <c r="M25" s="1">
        <v>12.63</v>
      </c>
      <c r="N25" s="1">
        <v>-1.5423594615993701</v>
      </c>
      <c r="O25" s="1">
        <v>0.24157405640617399</v>
      </c>
      <c r="P25" s="10" t="s">
        <v>1963</v>
      </c>
      <c r="Q25" s="10" t="s">
        <v>1963</v>
      </c>
      <c r="R25" s="10" t="s">
        <v>1963</v>
      </c>
      <c r="S25" s="10" t="s">
        <v>1963</v>
      </c>
      <c r="T25" s="10" t="s">
        <v>1963</v>
      </c>
      <c r="U25" s="10" t="s">
        <v>1963</v>
      </c>
      <c r="V25" s="10" t="s">
        <v>1963</v>
      </c>
      <c r="W25" s="10" t="s">
        <v>1963</v>
      </c>
    </row>
    <row r="26" spans="1:23" ht="15" x14ac:dyDescent="0.2">
      <c r="A26" s="1" t="s">
        <v>108</v>
      </c>
      <c r="B26" s="1" t="s">
        <v>83</v>
      </c>
      <c r="C26" s="1" t="s">
        <v>77</v>
      </c>
      <c r="D26" s="1" t="s">
        <v>2177</v>
      </c>
      <c r="E26" s="1" t="s">
        <v>99</v>
      </c>
      <c r="F26" s="1" t="s">
        <v>380</v>
      </c>
      <c r="G26" s="9" t="s">
        <v>107</v>
      </c>
      <c r="H26" s="1">
        <v>-221.5</v>
      </c>
      <c r="I26" s="1">
        <v>-204.44</v>
      </c>
      <c r="J26" s="1">
        <v>11.89</v>
      </c>
      <c r="K26" s="1">
        <v>-1.43481917577796</v>
      </c>
      <c r="L26" s="1">
        <v>-202.93</v>
      </c>
      <c r="M26" s="1">
        <v>12.07</v>
      </c>
      <c r="N26" s="1">
        <v>-1.5385252692626299</v>
      </c>
      <c r="O26" s="1">
        <v>-0.103706093484669</v>
      </c>
      <c r="P26" s="10" t="s">
        <v>1963</v>
      </c>
      <c r="Q26" s="10" t="s">
        <v>1963</v>
      </c>
      <c r="R26" s="10" t="s">
        <v>1963</v>
      </c>
      <c r="S26" s="10" t="s">
        <v>1963</v>
      </c>
      <c r="T26" s="10" t="s">
        <v>1963</v>
      </c>
      <c r="U26" s="10" t="s">
        <v>1963</v>
      </c>
      <c r="V26" s="10" t="s">
        <v>1963</v>
      </c>
      <c r="W26" s="10" t="s">
        <v>1963</v>
      </c>
    </row>
    <row r="27" spans="1:23" ht="15" x14ac:dyDescent="0.2">
      <c r="A27" s="1" t="s">
        <v>112</v>
      </c>
      <c r="B27" s="1" t="s">
        <v>93</v>
      </c>
      <c r="C27" s="1" t="s">
        <v>77</v>
      </c>
      <c r="D27" s="1" t="s">
        <v>2136</v>
      </c>
      <c r="E27" s="1" t="s">
        <v>99</v>
      </c>
      <c r="F27" s="1" t="s">
        <v>380</v>
      </c>
      <c r="G27" s="9" t="s">
        <v>111</v>
      </c>
      <c r="H27" s="1">
        <v>-221.5</v>
      </c>
      <c r="I27" s="1">
        <v>-203.61</v>
      </c>
      <c r="J27" s="1">
        <v>13.11</v>
      </c>
      <c r="K27" s="1">
        <v>-1.36460717009916</v>
      </c>
      <c r="L27" s="1">
        <v>-200.34</v>
      </c>
      <c r="M27" s="1">
        <v>12.97</v>
      </c>
      <c r="N27" s="1">
        <v>-1.63145720894372</v>
      </c>
      <c r="O27" s="1">
        <v>-0.26685003884455599</v>
      </c>
      <c r="P27" s="10" t="s">
        <v>1963</v>
      </c>
      <c r="Q27" s="10" t="s">
        <v>1963</v>
      </c>
      <c r="R27" s="10" t="s">
        <v>1963</v>
      </c>
      <c r="S27" s="10" t="s">
        <v>1963</v>
      </c>
      <c r="T27" s="10" t="s">
        <v>1963</v>
      </c>
      <c r="U27" s="10" t="s">
        <v>1963</v>
      </c>
      <c r="V27" s="10" t="s">
        <v>1963</v>
      </c>
      <c r="W27" s="10" t="s">
        <v>1963</v>
      </c>
    </row>
    <row r="28" spans="1:23" ht="15" x14ac:dyDescent="0.2">
      <c r="A28" s="1" t="s">
        <v>110</v>
      </c>
      <c r="B28" s="1" t="s">
        <v>83</v>
      </c>
      <c r="C28" s="1" t="s">
        <v>77</v>
      </c>
      <c r="D28" s="1" t="s">
        <v>2177</v>
      </c>
      <c r="E28" s="1" t="s">
        <v>99</v>
      </c>
      <c r="F28" s="1" t="s">
        <v>380</v>
      </c>
      <c r="G28" s="9" t="s">
        <v>109</v>
      </c>
      <c r="H28" s="1">
        <v>-221.5</v>
      </c>
      <c r="I28" s="1">
        <v>-202.01</v>
      </c>
      <c r="J28" s="1">
        <v>12.26</v>
      </c>
      <c r="K28" s="1">
        <v>-1.5897226753670499</v>
      </c>
      <c r="L28" s="1">
        <v>-202.2</v>
      </c>
      <c r="M28" s="1">
        <v>13.13</v>
      </c>
      <c r="N28" s="1">
        <v>-1.4699162223914699</v>
      </c>
      <c r="O28" s="1">
        <v>0.119806452975577</v>
      </c>
      <c r="P28" s="10" t="s">
        <v>1963</v>
      </c>
      <c r="Q28" s="10" t="s">
        <v>1963</v>
      </c>
      <c r="R28" s="10" t="s">
        <v>1963</v>
      </c>
      <c r="S28" s="10" t="s">
        <v>1963</v>
      </c>
      <c r="T28" s="10" t="s">
        <v>1963</v>
      </c>
      <c r="U28" s="10" t="s">
        <v>1963</v>
      </c>
      <c r="V28" s="10" t="s">
        <v>1963</v>
      </c>
      <c r="W28" s="10" t="s">
        <v>1963</v>
      </c>
    </row>
    <row r="29" spans="1:23" ht="15" x14ac:dyDescent="0.2">
      <c r="A29" s="1" t="s">
        <v>113</v>
      </c>
      <c r="B29" s="1" t="s">
        <v>76</v>
      </c>
      <c r="C29" s="1" t="s">
        <v>77</v>
      </c>
      <c r="D29" s="1" t="s">
        <v>2136</v>
      </c>
      <c r="E29" s="1" t="s">
        <v>99</v>
      </c>
      <c r="F29" s="1" t="s">
        <v>380</v>
      </c>
      <c r="G29" s="9" t="s">
        <v>72</v>
      </c>
      <c r="H29" s="1">
        <v>-221.5</v>
      </c>
      <c r="I29" s="1">
        <v>-201.21</v>
      </c>
      <c r="J29" s="1">
        <v>12.26</v>
      </c>
      <c r="K29" s="1">
        <v>-1.65497553017944</v>
      </c>
      <c r="L29" s="1">
        <v>-201.2</v>
      </c>
      <c r="M29" s="1">
        <v>11.71</v>
      </c>
      <c r="N29" s="1">
        <v>-1.733561058924</v>
      </c>
      <c r="O29" s="1">
        <v>-7.8585528744552699E-2</v>
      </c>
      <c r="P29" s="10" t="s">
        <v>1963</v>
      </c>
      <c r="Q29" s="10" t="s">
        <v>1963</v>
      </c>
      <c r="R29" s="10" t="s">
        <v>1963</v>
      </c>
      <c r="S29" s="10" t="s">
        <v>1963</v>
      </c>
      <c r="T29" s="10" t="s">
        <v>1963</v>
      </c>
      <c r="U29" s="10" t="s">
        <v>1963</v>
      </c>
      <c r="V29" s="10" t="s">
        <v>1963</v>
      </c>
      <c r="W29" s="10" t="s">
        <v>1963</v>
      </c>
    </row>
    <row r="30" spans="1:23" ht="15" x14ac:dyDescent="0.2">
      <c r="A30" s="1" t="s">
        <v>114</v>
      </c>
      <c r="B30" s="1" t="s">
        <v>83</v>
      </c>
      <c r="C30" s="1" t="s">
        <v>77</v>
      </c>
      <c r="D30" s="1" t="s">
        <v>2136</v>
      </c>
      <c r="E30" s="1" t="s">
        <v>99</v>
      </c>
      <c r="F30" s="1" t="s">
        <v>380</v>
      </c>
      <c r="G30" s="9" t="s">
        <v>84</v>
      </c>
      <c r="H30" s="1">
        <v>-221.5</v>
      </c>
      <c r="I30" s="1">
        <v>-202.1</v>
      </c>
      <c r="J30" s="1">
        <v>10</v>
      </c>
      <c r="K30" s="1">
        <v>-1.94</v>
      </c>
      <c r="L30" s="1">
        <v>-201.58</v>
      </c>
      <c r="M30" s="1">
        <v>14.16</v>
      </c>
      <c r="N30" s="1">
        <v>-1.4067796610169501</v>
      </c>
      <c r="O30" s="1">
        <v>0.53322033898305199</v>
      </c>
      <c r="P30" s="10" t="s">
        <v>1963</v>
      </c>
      <c r="Q30" s="10" t="s">
        <v>1963</v>
      </c>
      <c r="R30" s="10" t="s">
        <v>1963</v>
      </c>
      <c r="S30" s="10" t="s">
        <v>1963</v>
      </c>
      <c r="T30" s="10" t="s">
        <v>1963</v>
      </c>
      <c r="U30" s="10" t="s">
        <v>1963</v>
      </c>
      <c r="V30" s="10" t="s">
        <v>1963</v>
      </c>
      <c r="W30" s="10" t="s">
        <v>1963</v>
      </c>
    </row>
    <row r="31" spans="1:23" ht="15" x14ac:dyDescent="0.2">
      <c r="A31" s="1" t="s">
        <v>115</v>
      </c>
      <c r="B31" s="1" t="s">
        <v>64</v>
      </c>
      <c r="C31" s="1" t="s">
        <v>77</v>
      </c>
      <c r="D31" s="1" t="s">
        <v>2136</v>
      </c>
      <c r="E31" s="1" t="s">
        <v>99</v>
      </c>
      <c r="F31" s="1" t="s">
        <v>380</v>
      </c>
      <c r="G31" s="9" t="s">
        <v>111</v>
      </c>
      <c r="H31" s="1">
        <v>-221.5</v>
      </c>
      <c r="I31" s="1">
        <v>-201.32</v>
      </c>
      <c r="J31" s="1">
        <v>10.83</v>
      </c>
      <c r="K31" s="1">
        <v>-1.8633425669436801</v>
      </c>
      <c r="L31" s="1">
        <v>-202.32</v>
      </c>
      <c r="M31" s="1">
        <v>12.8</v>
      </c>
      <c r="N31" s="1">
        <v>-1.4984375000000001</v>
      </c>
      <c r="O31" s="1">
        <v>0.36490506694367503</v>
      </c>
      <c r="P31" s="10" t="s">
        <v>1963</v>
      </c>
      <c r="Q31" s="10" t="s">
        <v>1963</v>
      </c>
      <c r="R31" s="10" t="s">
        <v>1963</v>
      </c>
      <c r="S31" s="10" t="s">
        <v>1963</v>
      </c>
      <c r="T31" s="10" t="s">
        <v>1963</v>
      </c>
      <c r="U31" s="10" t="s">
        <v>1963</v>
      </c>
      <c r="V31" s="10" t="s">
        <v>1963</v>
      </c>
      <c r="W31" s="10" t="s">
        <v>1963</v>
      </c>
    </row>
    <row r="32" spans="1:23" ht="15" x14ac:dyDescent="0.2">
      <c r="A32" s="1" t="s">
        <v>118</v>
      </c>
      <c r="B32" s="1" t="s">
        <v>50</v>
      </c>
      <c r="C32" s="1" t="s">
        <v>52</v>
      </c>
      <c r="D32" s="1" t="s">
        <v>2177</v>
      </c>
      <c r="E32" s="1" t="s">
        <v>116</v>
      </c>
      <c r="F32" s="1" t="s">
        <v>454</v>
      </c>
      <c r="G32" s="9" t="s">
        <v>117</v>
      </c>
      <c r="H32" s="1">
        <v>-149.29</v>
      </c>
      <c r="I32" s="1">
        <v>-159.9</v>
      </c>
      <c r="J32" s="1">
        <v>10.37</v>
      </c>
      <c r="K32" s="1">
        <v>1.0231436837029899</v>
      </c>
      <c r="L32" s="1">
        <v>-160.47999999999999</v>
      </c>
      <c r="M32" s="1">
        <v>10.24</v>
      </c>
      <c r="N32" s="1">
        <v>1.0927734375</v>
      </c>
      <c r="O32" s="1">
        <v>6.9629753797009003E-2</v>
      </c>
      <c r="P32" s="10" t="s">
        <v>1962</v>
      </c>
      <c r="Q32" s="10" t="s">
        <v>1963</v>
      </c>
      <c r="R32" s="10" t="s">
        <v>1962</v>
      </c>
      <c r="S32" s="10" t="s">
        <v>1962</v>
      </c>
      <c r="T32" s="10" t="s">
        <v>1963</v>
      </c>
      <c r="U32" s="10" t="s">
        <v>1962</v>
      </c>
      <c r="V32" s="10" t="s">
        <v>1962</v>
      </c>
      <c r="W32" s="10" t="s">
        <v>1962</v>
      </c>
    </row>
    <row r="33" spans="1:23" ht="15" x14ac:dyDescent="0.2">
      <c r="A33" s="1" t="s">
        <v>97</v>
      </c>
      <c r="B33" s="1" t="s">
        <v>76</v>
      </c>
      <c r="C33" s="1" t="s">
        <v>77</v>
      </c>
      <c r="D33" s="1" t="s">
        <v>2136</v>
      </c>
      <c r="E33" s="1" t="s">
        <v>96</v>
      </c>
      <c r="F33" s="1" t="s">
        <v>530</v>
      </c>
      <c r="G33" s="9" t="s">
        <v>72</v>
      </c>
      <c r="H33" s="1">
        <v>-167.52</v>
      </c>
      <c r="I33" s="1">
        <v>-164.05</v>
      </c>
      <c r="J33" s="1">
        <v>10.86</v>
      </c>
      <c r="K33" s="1">
        <v>-0.31952117863720098</v>
      </c>
      <c r="L33" s="1">
        <v>-164.24</v>
      </c>
      <c r="M33" s="1">
        <v>10.01</v>
      </c>
      <c r="N33" s="1">
        <v>-0.32767232767232801</v>
      </c>
      <c r="O33" s="1">
        <v>-8.1511490351271493E-3</v>
      </c>
      <c r="P33" s="10" t="s">
        <v>1962</v>
      </c>
      <c r="Q33" s="10" t="s">
        <v>1962</v>
      </c>
      <c r="R33" s="10" t="s">
        <v>1962</v>
      </c>
      <c r="S33" s="10" t="s">
        <v>1962</v>
      </c>
      <c r="T33" s="10" t="s">
        <v>1963</v>
      </c>
      <c r="U33" s="10" t="s">
        <v>1963</v>
      </c>
      <c r="V33" s="10" t="s">
        <v>1963</v>
      </c>
      <c r="W33" s="10" t="s">
        <v>1962</v>
      </c>
    </row>
    <row r="34" spans="1:23" ht="15" x14ac:dyDescent="0.2">
      <c r="A34" s="1" t="s">
        <v>132</v>
      </c>
      <c r="B34" s="1" t="s">
        <v>64</v>
      </c>
      <c r="C34" s="1" t="s">
        <v>77</v>
      </c>
      <c r="D34" s="1" t="s">
        <v>2136</v>
      </c>
      <c r="E34" s="1" t="s">
        <v>131</v>
      </c>
      <c r="F34" s="1" t="s">
        <v>540</v>
      </c>
      <c r="G34" s="9" t="s">
        <v>80</v>
      </c>
      <c r="H34" s="1">
        <v>-170.3</v>
      </c>
      <c r="I34" s="1">
        <v>-180.02</v>
      </c>
      <c r="J34" s="1">
        <v>10.5</v>
      </c>
      <c r="K34" s="1">
        <v>0.92571428571428604</v>
      </c>
      <c r="L34" s="1">
        <v>-182.57</v>
      </c>
      <c r="M34" s="1">
        <v>10.68</v>
      </c>
      <c r="N34" s="1">
        <v>1.14887640449438</v>
      </c>
      <c r="O34" s="1">
        <v>0.22316211878009501</v>
      </c>
      <c r="P34" s="10" t="s">
        <v>1962</v>
      </c>
      <c r="Q34" s="10" t="s">
        <v>1962</v>
      </c>
      <c r="R34" s="10" t="s">
        <v>1962</v>
      </c>
      <c r="S34" s="10" t="s">
        <v>1962</v>
      </c>
      <c r="T34" s="10" t="s">
        <v>1963</v>
      </c>
      <c r="U34" s="10" t="s">
        <v>1962</v>
      </c>
      <c r="V34" s="10" t="s">
        <v>1962</v>
      </c>
      <c r="W34" s="10" t="s">
        <v>1962</v>
      </c>
    </row>
    <row r="35" spans="1:23" ht="15" x14ac:dyDescent="0.2">
      <c r="A35" s="1" t="s">
        <v>133</v>
      </c>
      <c r="B35" s="1" t="s">
        <v>64</v>
      </c>
      <c r="C35" s="1" t="s">
        <v>77</v>
      </c>
      <c r="D35" s="1" t="s">
        <v>2136</v>
      </c>
      <c r="E35" s="1" t="s">
        <v>131</v>
      </c>
      <c r="F35" s="1" t="s">
        <v>540</v>
      </c>
      <c r="G35" s="9" t="s">
        <v>86</v>
      </c>
      <c r="H35" s="1">
        <v>-170.3</v>
      </c>
      <c r="I35" s="1">
        <v>-181.34</v>
      </c>
      <c r="J35" s="1">
        <v>10.95</v>
      </c>
      <c r="K35" s="1">
        <v>1.0082191780821901</v>
      </c>
      <c r="L35" s="1">
        <v>-181</v>
      </c>
      <c r="M35" s="1">
        <v>10.52</v>
      </c>
      <c r="N35" s="1">
        <v>1.01711026615969</v>
      </c>
      <c r="O35" s="1">
        <v>8.8910880775035003E-3</v>
      </c>
      <c r="P35" s="10" t="s">
        <v>1962</v>
      </c>
      <c r="Q35" s="10" t="s">
        <v>1962</v>
      </c>
      <c r="R35" s="10" t="s">
        <v>1962</v>
      </c>
      <c r="S35" s="10" t="s">
        <v>1962</v>
      </c>
      <c r="T35" s="10" t="s">
        <v>1963</v>
      </c>
      <c r="U35" s="10" t="s">
        <v>1962</v>
      </c>
      <c r="V35" s="10" t="s">
        <v>1962</v>
      </c>
      <c r="W35" s="10" t="s">
        <v>1962</v>
      </c>
    </row>
    <row r="36" spans="1:23" ht="15" x14ac:dyDescent="0.2">
      <c r="A36" s="1" t="s">
        <v>134</v>
      </c>
      <c r="B36" s="1" t="s">
        <v>50</v>
      </c>
      <c r="C36" s="1" t="s">
        <v>77</v>
      </c>
      <c r="D36" s="1" t="s">
        <v>2136</v>
      </c>
      <c r="E36" s="1" t="s">
        <v>131</v>
      </c>
      <c r="F36" s="1" t="s">
        <v>540</v>
      </c>
      <c r="G36" s="9" t="s">
        <v>111</v>
      </c>
      <c r="H36" s="1">
        <v>-170.3</v>
      </c>
      <c r="I36" s="1">
        <v>-181.48</v>
      </c>
      <c r="J36" s="1">
        <v>11.09</v>
      </c>
      <c r="K36" s="1">
        <v>1.0081154192966599</v>
      </c>
      <c r="L36" s="1">
        <v>-182.08</v>
      </c>
      <c r="M36" s="1">
        <v>10.73</v>
      </c>
      <c r="N36" s="1">
        <v>1.09785647716682</v>
      </c>
      <c r="O36" s="1">
        <v>8.9741057870160304E-2</v>
      </c>
      <c r="P36" s="10" t="s">
        <v>1962</v>
      </c>
      <c r="Q36" s="10" t="s">
        <v>1962</v>
      </c>
      <c r="R36" s="10" t="s">
        <v>1962</v>
      </c>
      <c r="S36" s="10" t="s">
        <v>1962</v>
      </c>
      <c r="T36" s="10" t="s">
        <v>1963</v>
      </c>
      <c r="U36" s="10" t="s">
        <v>1962</v>
      </c>
      <c r="V36" s="10" t="s">
        <v>1962</v>
      </c>
      <c r="W36" s="10" t="s">
        <v>1962</v>
      </c>
    </row>
    <row r="37" spans="1:23" ht="15" x14ac:dyDescent="0.2">
      <c r="A37" s="1" t="s">
        <v>136</v>
      </c>
      <c r="B37" s="1" t="s">
        <v>64</v>
      </c>
      <c r="C37" s="1" t="s">
        <v>77</v>
      </c>
      <c r="D37" s="1" t="s">
        <v>2136</v>
      </c>
      <c r="E37" s="1" t="s">
        <v>131</v>
      </c>
      <c r="F37" s="1" t="s">
        <v>540</v>
      </c>
      <c r="G37" s="9" t="s">
        <v>135</v>
      </c>
      <c r="H37" s="1">
        <v>-170.3</v>
      </c>
      <c r="I37" s="1">
        <v>-181.82</v>
      </c>
      <c r="J37" s="1">
        <v>9.6999999999999993</v>
      </c>
      <c r="K37" s="1">
        <v>1.1876288659793801</v>
      </c>
      <c r="L37" s="1">
        <v>-181.44</v>
      </c>
      <c r="M37" s="1">
        <v>11.53</v>
      </c>
      <c r="N37" s="1">
        <v>0.96617519514310402</v>
      </c>
      <c r="O37" s="1">
        <v>-0.22145367083627601</v>
      </c>
      <c r="P37" s="10" t="s">
        <v>1962</v>
      </c>
      <c r="Q37" s="10" t="s">
        <v>1962</v>
      </c>
      <c r="R37" s="10" t="s">
        <v>1962</v>
      </c>
      <c r="S37" s="10" t="s">
        <v>1962</v>
      </c>
      <c r="T37" s="10" t="s">
        <v>1963</v>
      </c>
      <c r="U37" s="10" t="s">
        <v>1962</v>
      </c>
      <c r="V37" s="10" t="s">
        <v>1962</v>
      </c>
      <c r="W37" s="10" t="s">
        <v>1962</v>
      </c>
    </row>
    <row r="38" spans="1:23" ht="15" x14ac:dyDescent="0.2">
      <c r="A38" s="1" t="s">
        <v>139</v>
      </c>
      <c r="B38" s="1" t="s">
        <v>70</v>
      </c>
      <c r="C38" s="1" t="s">
        <v>77</v>
      </c>
      <c r="D38" s="1" t="s">
        <v>2136</v>
      </c>
      <c r="E38" s="1" t="s">
        <v>137</v>
      </c>
      <c r="F38" s="1" t="s">
        <v>573</v>
      </c>
      <c r="G38" s="9" t="s">
        <v>138</v>
      </c>
      <c r="H38" s="1">
        <v>-171.8</v>
      </c>
      <c r="I38" s="1">
        <v>-178.8</v>
      </c>
      <c r="J38" s="1">
        <v>7.82</v>
      </c>
      <c r="K38" s="1">
        <v>0.89514066496163702</v>
      </c>
      <c r="L38" s="1">
        <v>-179.4</v>
      </c>
      <c r="M38" s="1">
        <v>7.97</v>
      </c>
      <c r="N38" s="1">
        <v>0.95357590966122896</v>
      </c>
      <c r="O38" s="1">
        <v>5.8435244699592201E-2</v>
      </c>
      <c r="P38" s="10" t="s">
        <v>1963</v>
      </c>
      <c r="Q38" s="10" t="s">
        <v>1963</v>
      </c>
      <c r="R38" s="10" t="s">
        <v>1962</v>
      </c>
      <c r="S38" s="10" t="s">
        <v>1963</v>
      </c>
      <c r="T38" s="10" t="s">
        <v>1962</v>
      </c>
      <c r="U38" s="10" t="s">
        <v>1963</v>
      </c>
      <c r="V38" s="10" t="s">
        <v>1963</v>
      </c>
      <c r="W38" s="10" t="s">
        <v>1963</v>
      </c>
    </row>
    <row r="39" spans="1:23" ht="15" x14ac:dyDescent="0.2">
      <c r="A39" s="1" t="s">
        <v>141</v>
      </c>
      <c r="B39" s="1" t="s">
        <v>64</v>
      </c>
      <c r="C39" s="1" t="s">
        <v>77</v>
      </c>
      <c r="D39" s="1" t="s">
        <v>2136</v>
      </c>
      <c r="E39" s="1" t="s">
        <v>42</v>
      </c>
      <c r="F39" s="1" t="s">
        <v>583</v>
      </c>
      <c r="G39" s="9" t="s">
        <v>51</v>
      </c>
      <c r="H39" s="1">
        <v>-203.6</v>
      </c>
      <c r="I39" s="1">
        <v>-194.82</v>
      </c>
      <c r="J39" s="1">
        <v>7.1</v>
      </c>
      <c r="K39" s="1">
        <v>-1.2366197183098599</v>
      </c>
      <c r="L39" s="1">
        <v>-196.66</v>
      </c>
      <c r="M39" s="1">
        <v>9.3699999999999992</v>
      </c>
      <c r="N39" s="1">
        <v>-0.74066168623265705</v>
      </c>
      <c r="O39" s="1">
        <v>0.49595803207720202</v>
      </c>
      <c r="P39" s="10" t="s">
        <v>1962</v>
      </c>
      <c r="Q39" s="10" t="s">
        <v>1963</v>
      </c>
      <c r="R39" s="10" t="s">
        <v>1962</v>
      </c>
      <c r="S39" s="10" t="s">
        <v>1963</v>
      </c>
      <c r="T39" s="10" t="s">
        <v>1962</v>
      </c>
      <c r="U39" s="10" t="s">
        <v>1963</v>
      </c>
      <c r="V39" s="10" t="s">
        <v>1962</v>
      </c>
      <c r="W39" s="10" t="s">
        <v>1963</v>
      </c>
    </row>
    <row r="40" spans="1:23" ht="15" x14ac:dyDescent="0.2">
      <c r="A40" s="1" t="s">
        <v>145</v>
      </c>
      <c r="B40" s="1" t="s">
        <v>76</v>
      </c>
      <c r="C40" s="1" t="s">
        <v>52</v>
      </c>
      <c r="D40" s="1" t="s">
        <v>2136</v>
      </c>
      <c r="E40" s="1" t="s">
        <v>142</v>
      </c>
      <c r="F40" s="1" t="s">
        <v>601</v>
      </c>
      <c r="G40" s="9" t="s">
        <v>55</v>
      </c>
      <c r="H40" s="1">
        <v>-192.21</v>
      </c>
      <c r="I40" s="1">
        <v>-178.41</v>
      </c>
      <c r="J40" s="1">
        <v>9.56</v>
      </c>
      <c r="K40" s="1">
        <v>-1.4435146443514699</v>
      </c>
      <c r="L40" s="1">
        <v>-176.69</v>
      </c>
      <c r="M40" s="1">
        <v>8.51</v>
      </c>
      <c r="N40" s="1">
        <v>-1.82373678025852</v>
      </c>
      <c r="O40" s="1">
        <v>-0.380222135907055</v>
      </c>
      <c r="P40" s="10" t="s">
        <v>1962</v>
      </c>
      <c r="Q40" s="10" t="s">
        <v>1962</v>
      </c>
      <c r="R40" s="10" t="s">
        <v>1962</v>
      </c>
      <c r="S40" s="10" t="s">
        <v>1962</v>
      </c>
      <c r="T40" s="10" t="s">
        <v>1963</v>
      </c>
      <c r="U40" s="10" t="s">
        <v>1962</v>
      </c>
      <c r="V40" s="10" t="s">
        <v>1962</v>
      </c>
      <c r="W40" s="10" t="s">
        <v>1962</v>
      </c>
    </row>
    <row r="41" spans="1:23" ht="15" x14ac:dyDescent="0.2">
      <c r="A41" s="1" t="s">
        <v>146</v>
      </c>
      <c r="B41" s="1" t="s">
        <v>67</v>
      </c>
      <c r="C41" s="1" t="s">
        <v>52</v>
      </c>
      <c r="D41" s="1" t="s">
        <v>2136</v>
      </c>
      <c r="E41" s="1" t="s">
        <v>142</v>
      </c>
      <c r="F41" s="1" t="s">
        <v>601</v>
      </c>
      <c r="G41" s="9" t="s">
        <v>68</v>
      </c>
      <c r="H41" s="1">
        <v>-192.21</v>
      </c>
      <c r="I41" s="1">
        <v>-176.67</v>
      </c>
      <c r="J41" s="1">
        <v>9.32</v>
      </c>
      <c r="K41" s="1">
        <v>-1.66738197424893</v>
      </c>
      <c r="L41" s="1">
        <v>-176.19</v>
      </c>
      <c r="M41" s="1">
        <v>8.7899999999999991</v>
      </c>
      <c r="N41" s="1">
        <v>-1.8225255972696299</v>
      </c>
      <c r="O41" s="1">
        <v>-0.15514362302069701</v>
      </c>
      <c r="P41" s="10" t="s">
        <v>1962</v>
      </c>
      <c r="Q41" s="10" t="s">
        <v>1962</v>
      </c>
      <c r="R41" s="10" t="s">
        <v>1962</v>
      </c>
      <c r="S41" s="10" t="s">
        <v>1962</v>
      </c>
      <c r="T41" s="10" t="s">
        <v>1963</v>
      </c>
      <c r="U41" s="10" t="s">
        <v>1962</v>
      </c>
      <c r="V41" s="10" t="s">
        <v>1962</v>
      </c>
      <c r="W41" s="10" t="s">
        <v>1962</v>
      </c>
    </row>
    <row r="42" spans="1:23" ht="15" x14ac:dyDescent="0.2">
      <c r="A42" s="1" t="s">
        <v>147</v>
      </c>
      <c r="B42" s="1" t="s">
        <v>83</v>
      </c>
      <c r="C42" s="1" t="s">
        <v>52</v>
      </c>
      <c r="D42" s="1" t="s">
        <v>2136</v>
      </c>
      <c r="E42" s="1" t="s">
        <v>142</v>
      </c>
      <c r="F42" s="1" t="s">
        <v>601</v>
      </c>
      <c r="G42" s="9" t="s">
        <v>68</v>
      </c>
      <c r="H42" s="1">
        <v>-192.21</v>
      </c>
      <c r="I42" s="1">
        <v>-176.36</v>
      </c>
      <c r="J42" s="1">
        <v>8.83</v>
      </c>
      <c r="K42" s="1">
        <v>-1.79501698754247</v>
      </c>
      <c r="L42" s="1">
        <v>-177.02</v>
      </c>
      <c r="M42" s="1">
        <v>8.31</v>
      </c>
      <c r="N42" s="1">
        <v>-1.82791817087846</v>
      </c>
      <c r="O42" s="1">
        <v>-3.2901183335991097E-2</v>
      </c>
      <c r="P42" s="10" t="s">
        <v>1962</v>
      </c>
      <c r="Q42" s="10" t="s">
        <v>1962</v>
      </c>
      <c r="R42" s="10" t="s">
        <v>1962</v>
      </c>
      <c r="S42" s="10" t="s">
        <v>1962</v>
      </c>
      <c r="T42" s="10" t="s">
        <v>1963</v>
      </c>
      <c r="U42" s="10" t="s">
        <v>1962</v>
      </c>
      <c r="V42" s="10" t="s">
        <v>1962</v>
      </c>
      <c r="W42" s="10" t="s">
        <v>1962</v>
      </c>
    </row>
    <row r="43" spans="1:23" ht="15" x14ac:dyDescent="0.2">
      <c r="A43" s="1" t="s">
        <v>143</v>
      </c>
      <c r="B43" s="1" t="s">
        <v>83</v>
      </c>
      <c r="C43" s="1" t="s">
        <v>52</v>
      </c>
      <c r="D43" s="1" t="s">
        <v>2136</v>
      </c>
      <c r="E43" s="1" t="s">
        <v>142</v>
      </c>
      <c r="F43" s="1" t="s">
        <v>601</v>
      </c>
      <c r="G43" s="9" t="s">
        <v>80</v>
      </c>
      <c r="H43" s="1">
        <v>-192.21</v>
      </c>
      <c r="I43" s="1">
        <v>-177.08</v>
      </c>
      <c r="J43" s="1">
        <v>9.65</v>
      </c>
      <c r="K43" s="1">
        <v>-1.5678756476683899</v>
      </c>
      <c r="L43" s="1">
        <v>-178.53</v>
      </c>
      <c r="M43" s="1">
        <v>10.25</v>
      </c>
      <c r="N43" s="1">
        <v>-1.3346341463414599</v>
      </c>
      <c r="O43" s="1">
        <v>0.233241501326929</v>
      </c>
      <c r="P43" s="10" t="s">
        <v>1962</v>
      </c>
      <c r="Q43" s="10" t="s">
        <v>1962</v>
      </c>
      <c r="R43" s="10" t="s">
        <v>1962</v>
      </c>
      <c r="S43" s="10" t="s">
        <v>1962</v>
      </c>
      <c r="T43" s="10" t="s">
        <v>1963</v>
      </c>
      <c r="U43" s="10" t="s">
        <v>1962</v>
      </c>
      <c r="V43" s="10" t="s">
        <v>1962</v>
      </c>
      <c r="W43" s="10" t="s">
        <v>1962</v>
      </c>
    </row>
    <row r="44" spans="1:23" ht="15" x14ac:dyDescent="0.2">
      <c r="A44" s="1" t="s">
        <v>149</v>
      </c>
      <c r="B44" s="1" t="s">
        <v>90</v>
      </c>
      <c r="C44" s="1" t="s">
        <v>52</v>
      </c>
      <c r="D44" s="1" t="s">
        <v>2177</v>
      </c>
      <c r="E44" s="1" t="s">
        <v>142</v>
      </c>
      <c r="F44" s="1" t="s">
        <v>601</v>
      </c>
      <c r="G44" s="9" t="s">
        <v>148</v>
      </c>
      <c r="H44" s="1">
        <v>-192.21</v>
      </c>
      <c r="I44" s="1">
        <v>-177.85</v>
      </c>
      <c r="J44" s="1">
        <v>9.65</v>
      </c>
      <c r="K44" s="1">
        <v>-1.4880829015544099</v>
      </c>
      <c r="L44" s="1">
        <v>-176.76</v>
      </c>
      <c r="M44" s="1">
        <v>9.51</v>
      </c>
      <c r="N44" s="1">
        <v>-1.6246056782334399</v>
      </c>
      <c r="O44" s="1">
        <v>-0.13652277667903501</v>
      </c>
      <c r="P44" s="10" t="s">
        <v>1962</v>
      </c>
      <c r="Q44" s="10" t="s">
        <v>1962</v>
      </c>
      <c r="R44" s="10" t="s">
        <v>1962</v>
      </c>
      <c r="S44" s="10" t="s">
        <v>1962</v>
      </c>
      <c r="T44" s="10" t="s">
        <v>1963</v>
      </c>
      <c r="U44" s="10" t="s">
        <v>1962</v>
      </c>
      <c r="V44" s="10" t="s">
        <v>1962</v>
      </c>
      <c r="W44" s="10" t="s">
        <v>1962</v>
      </c>
    </row>
    <row r="45" spans="1:23" ht="15" x14ac:dyDescent="0.2">
      <c r="A45" s="1" t="s">
        <v>156</v>
      </c>
      <c r="B45" s="1" t="s">
        <v>67</v>
      </c>
      <c r="C45" s="1" t="s">
        <v>52</v>
      </c>
      <c r="D45" s="1" t="s">
        <v>2177</v>
      </c>
      <c r="E45" s="1" t="s">
        <v>9</v>
      </c>
      <c r="F45" s="1" t="s">
        <v>627</v>
      </c>
      <c r="G45" s="9" t="s">
        <v>155</v>
      </c>
      <c r="H45" s="1">
        <v>-210.1</v>
      </c>
      <c r="I45" s="1">
        <v>-194.73</v>
      </c>
      <c r="J45" s="1">
        <v>10.75</v>
      </c>
      <c r="K45" s="1">
        <v>-1.42976744186047</v>
      </c>
      <c r="L45" s="1">
        <v>-192.51</v>
      </c>
      <c r="M45" s="1">
        <v>13.75</v>
      </c>
      <c r="N45" s="1">
        <v>-1.27927272727273</v>
      </c>
      <c r="O45" s="1">
        <v>0.150494714587738</v>
      </c>
      <c r="P45" s="10" t="s">
        <v>1962</v>
      </c>
      <c r="Q45" s="10" t="s">
        <v>1963</v>
      </c>
      <c r="R45" s="10" t="s">
        <v>1963</v>
      </c>
      <c r="S45" s="10" t="s">
        <v>1963</v>
      </c>
      <c r="T45" s="10" t="s">
        <v>1962</v>
      </c>
      <c r="U45" s="10" t="s">
        <v>1962</v>
      </c>
      <c r="V45" s="10" t="s">
        <v>1962</v>
      </c>
      <c r="W45" s="10" t="s">
        <v>1963</v>
      </c>
    </row>
    <row r="46" spans="1:23" ht="15" x14ac:dyDescent="0.2">
      <c r="A46" s="1" t="s">
        <v>159</v>
      </c>
      <c r="B46" s="1" t="s">
        <v>76</v>
      </c>
      <c r="C46" s="1" t="s">
        <v>52</v>
      </c>
      <c r="D46" s="1" t="s">
        <v>2136</v>
      </c>
      <c r="E46" s="1" t="s">
        <v>9</v>
      </c>
      <c r="F46" s="1" t="s">
        <v>627</v>
      </c>
      <c r="G46" s="9" t="s">
        <v>55</v>
      </c>
      <c r="H46" s="1">
        <v>-210.1</v>
      </c>
      <c r="I46" s="1">
        <v>-193.99</v>
      </c>
      <c r="J46" s="1">
        <v>11.72</v>
      </c>
      <c r="K46" s="1">
        <v>-1.37457337883959</v>
      </c>
      <c r="L46" s="1">
        <v>-192.25</v>
      </c>
      <c r="M46" s="1">
        <v>12.93</v>
      </c>
      <c r="N46" s="1">
        <v>-1.38051044083527</v>
      </c>
      <c r="O46" s="1">
        <v>-5.9370619956773396E-3</v>
      </c>
      <c r="P46" s="10" t="s">
        <v>1962</v>
      </c>
      <c r="Q46" s="10" t="s">
        <v>1963</v>
      </c>
      <c r="R46" s="10" t="s">
        <v>1963</v>
      </c>
      <c r="S46" s="10" t="s">
        <v>1963</v>
      </c>
      <c r="T46" s="10" t="s">
        <v>1962</v>
      </c>
      <c r="U46" s="10" t="s">
        <v>1962</v>
      </c>
      <c r="V46" s="10" t="s">
        <v>1962</v>
      </c>
      <c r="W46" s="10" t="s">
        <v>1963</v>
      </c>
    </row>
    <row r="47" spans="1:23" ht="15" x14ac:dyDescent="0.2">
      <c r="A47" s="1" t="s">
        <v>160</v>
      </c>
      <c r="B47" s="1" t="s">
        <v>83</v>
      </c>
      <c r="C47" s="1" t="s">
        <v>52</v>
      </c>
      <c r="D47" s="1" t="s">
        <v>2136</v>
      </c>
      <c r="E47" s="1" t="s">
        <v>9</v>
      </c>
      <c r="F47" s="1" t="s">
        <v>627</v>
      </c>
      <c r="G47" s="9" t="s">
        <v>138</v>
      </c>
      <c r="H47" s="1">
        <v>-210.1</v>
      </c>
      <c r="I47" s="1">
        <v>-193.3</v>
      </c>
      <c r="J47" s="1">
        <v>12.46</v>
      </c>
      <c r="K47" s="1">
        <v>-1.3483146067415701</v>
      </c>
      <c r="L47" s="1">
        <v>-197.44</v>
      </c>
      <c r="M47" s="1">
        <v>10.57</v>
      </c>
      <c r="N47" s="1">
        <v>-1.19772942289499</v>
      </c>
      <c r="O47" s="1">
        <v>0.15058518384658601</v>
      </c>
      <c r="P47" s="10" t="s">
        <v>1962</v>
      </c>
      <c r="Q47" s="10" t="s">
        <v>1963</v>
      </c>
      <c r="R47" s="10" t="s">
        <v>1963</v>
      </c>
      <c r="S47" s="10" t="s">
        <v>1963</v>
      </c>
      <c r="T47" s="10" t="s">
        <v>1962</v>
      </c>
      <c r="U47" s="10" t="s">
        <v>1962</v>
      </c>
      <c r="V47" s="10" t="s">
        <v>1962</v>
      </c>
      <c r="W47" s="10" t="s">
        <v>1963</v>
      </c>
    </row>
    <row r="48" spans="1:23" ht="15" x14ac:dyDescent="0.2">
      <c r="A48" s="1" t="s">
        <v>161</v>
      </c>
      <c r="B48" s="1" t="s">
        <v>90</v>
      </c>
      <c r="C48" s="1" t="s">
        <v>52</v>
      </c>
      <c r="D48" s="1" t="s">
        <v>2136</v>
      </c>
      <c r="E48" s="1" t="s">
        <v>9</v>
      </c>
      <c r="F48" s="1" t="s">
        <v>627</v>
      </c>
      <c r="G48" s="9" t="s">
        <v>135</v>
      </c>
      <c r="H48" s="1">
        <v>-210.1</v>
      </c>
      <c r="I48" s="1">
        <v>-193.27</v>
      </c>
      <c r="J48" s="1">
        <v>12.85</v>
      </c>
      <c r="K48" s="1">
        <v>-1.30972762645914</v>
      </c>
      <c r="L48" s="1">
        <v>-191.24</v>
      </c>
      <c r="M48" s="1">
        <v>12.99</v>
      </c>
      <c r="N48" s="1">
        <v>-1.4518860662047699</v>
      </c>
      <c r="O48" s="1">
        <v>-0.142158439745629</v>
      </c>
      <c r="P48" s="10" t="s">
        <v>1962</v>
      </c>
      <c r="Q48" s="10" t="s">
        <v>1963</v>
      </c>
      <c r="R48" s="10" t="s">
        <v>1963</v>
      </c>
      <c r="S48" s="10" t="s">
        <v>1963</v>
      </c>
      <c r="T48" s="10" t="s">
        <v>1962</v>
      </c>
      <c r="U48" s="10" t="s">
        <v>1962</v>
      </c>
      <c r="V48" s="10" t="s">
        <v>1962</v>
      </c>
      <c r="W48" s="10" t="s">
        <v>1963</v>
      </c>
    </row>
    <row r="49" spans="1:23" ht="15" x14ac:dyDescent="0.2">
      <c r="A49" s="1" t="s">
        <v>158</v>
      </c>
      <c r="B49" s="1" t="s">
        <v>70</v>
      </c>
      <c r="C49" s="1" t="s">
        <v>52</v>
      </c>
      <c r="D49" s="1" t="s">
        <v>2177</v>
      </c>
      <c r="E49" s="1" t="s">
        <v>9</v>
      </c>
      <c r="F49" s="1" t="s">
        <v>627</v>
      </c>
      <c r="G49" s="9" t="s">
        <v>157</v>
      </c>
      <c r="H49" s="1">
        <v>-210.1</v>
      </c>
      <c r="I49" s="1">
        <v>-193.02</v>
      </c>
      <c r="J49" s="1">
        <v>11.21</v>
      </c>
      <c r="K49" s="1">
        <v>-1.5236396074933101</v>
      </c>
      <c r="L49" s="1">
        <v>-196.04</v>
      </c>
      <c r="M49" s="1">
        <v>11.72</v>
      </c>
      <c r="N49" s="1">
        <v>-1.1996587030716701</v>
      </c>
      <c r="O49" s="1">
        <v>0.32398090442163602</v>
      </c>
      <c r="P49" s="10" t="s">
        <v>1962</v>
      </c>
      <c r="Q49" s="10" t="s">
        <v>1963</v>
      </c>
      <c r="R49" s="10" t="s">
        <v>1963</v>
      </c>
      <c r="S49" s="10" t="s">
        <v>1963</v>
      </c>
      <c r="T49" s="10" t="s">
        <v>1962</v>
      </c>
      <c r="U49" s="10" t="s">
        <v>1962</v>
      </c>
      <c r="V49" s="10" t="s">
        <v>1962</v>
      </c>
      <c r="W49" s="10" t="s">
        <v>1963</v>
      </c>
    </row>
    <row r="50" spans="1:23" ht="15" x14ac:dyDescent="0.2">
      <c r="A50" s="1" t="s">
        <v>162</v>
      </c>
      <c r="B50" s="1" t="s">
        <v>67</v>
      </c>
      <c r="C50" s="1" t="s">
        <v>52</v>
      </c>
      <c r="D50" s="1" t="s">
        <v>2136</v>
      </c>
      <c r="E50" s="1" t="s">
        <v>9</v>
      </c>
      <c r="F50" s="1" t="s">
        <v>627</v>
      </c>
      <c r="G50" s="9" t="s">
        <v>138</v>
      </c>
      <c r="H50" s="1">
        <v>-210.1</v>
      </c>
      <c r="I50" s="1">
        <v>-194</v>
      </c>
      <c r="J50" s="1">
        <v>11.89</v>
      </c>
      <c r="K50" s="1">
        <v>-1.3540790580319599</v>
      </c>
      <c r="L50" s="1">
        <v>-191.28</v>
      </c>
      <c r="M50" s="1">
        <v>12.68</v>
      </c>
      <c r="N50" s="1">
        <v>-1.48422712933754</v>
      </c>
      <c r="O50" s="1">
        <v>-0.13014807130558001</v>
      </c>
      <c r="P50" s="10" t="s">
        <v>1962</v>
      </c>
      <c r="Q50" s="10" t="s">
        <v>1963</v>
      </c>
      <c r="R50" s="10" t="s">
        <v>1963</v>
      </c>
      <c r="S50" s="10" t="s">
        <v>1963</v>
      </c>
      <c r="T50" s="10" t="s">
        <v>1962</v>
      </c>
      <c r="U50" s="10" t="s">
        <v>1962</v>
      </c>
      <c r="V50" s="10" t="s">
        <v>1962</v>
      </c>
      <c r="W50" s="10" t="s">
        <v>1963</v>
      </c>
    </row>
    <row r="51" spans="1:23" ht="15" x14ac:dyDescent="0.2">
      <c r="A51" s="1" t="s">
        <v>163</v>
      </c>
      <c r="B51" s="1" t="s">
        <v>83</v>
      </c>
      <c r="C51" s="1" t="s">
        <v>52</v>
      </c>
      <c r="D51" s="1" t="s">
        <v>2136</v>
      </c>
      <c r="E51" s="1" t="s">
        <v>9</v>
      </c>
      <c r="F51" s="1" t="s">
        <v>627</v>
      </c>
      <c r="G51" s="9" t="s">
        <v>51</v>
      </c>
      <c r="H51" s="1">
        <v>-210.1</v>
      </c>
      <c r="I51" s="1">
        <v>-194.53</v>
      </c>
      <c r="J51" s="1">
        <v>12.44</v>
      </c>
      <c r="K51" s="1">
        <v>-1.2516077170418001</v>
      </c>
      <c r="L51" s="1">
        <v>-192.09</v>
      </c>
      <c r="M51" s="1">
        <v>11.66</v>
      </c>
      <c r="N51" s="1">
        <v>-1.54459691252144</v>
      </c>
      <c r="O51" s="1">
        <v>-0.29298919547963997</v>
      </c>
      <c r="P51" s="10" t="s">
        <v>1962</v>
      </c>
      <c r="Q51" s="10" t="s">
        <v>1963</v>
      </c>
      <c r="R51" s="10" t="s">
        <v>1963</v>
      </c>
      <c r="S51" s="10" t="s">
        <v>1963</v>
      </c>
      <c r="T51" s="10" t="s">
        <v>1962</v>
      </c>
      <c r="U51" s="10" t="s">
        <v>1962</v>
      </c>
      <c r="V51" s="10" t="s">
        <v>1962</v>
      </c>
      <c r="W51" s="10" t="s">
        <v>1963</v>
      </c>
    </row>
    <row r="52" spans="1:23" ht="15" x14ac:dyDescent="0.2">
      <c r="A52" s="1" t="s">
        <v>151</v>
      </c>
      <c r="B52" s="1" t="s">
        <v>83</v>
      </c>
      <c r="C52" s="1" t="s">
        <v>52</v>
      </c>
      <c r="D52" s="1" t="s">
        <v>2177</v>
      </c>
      <c r="E52" s="1" t="s">
        <v>38</v>
      </c>
      <c r="F52" s="1" t="s">
        <v>1782</v>
      </c>
      <c r="G52" s="9" t="s">
        <v>150</v>
      </c>
      <c r="H52" s="1">
        <v>-226.5</v>
      </c>
      <c r="I52" s="1">
        <v>-216.74</v>
      </c>
      <c r="J52" s="1">
        <v>13.79</v>
      </c>
      <c r="K52" s="1">
        <v>-0.70775924583031102</v>
      </c>
      <c r="L52" s="1">
        <v>-214.37</v>
      </c>
      <c r="M52" s="1">
        <v>13.33</v>
      </c>
      <c r="N52" s="1">
        <v>-0.90997749437359299</v>
      </c>
      <c r="O52" s="1">
        <v>-0.20221824854328199</v>
      </c>
      <c r="P52" s="10" t="s">
        <v>1962</v>
      </c>
      <c r="Q52" s="10" t="s">
        <v>1962</v>
      </c>
      <c r="R52" s="10" t="s">
        <v>1963</v>
      </c>
      <c r="S52" s="10" t="s">
        <v>1962</v>
      </c>
      <c r="T52" s="10" t="s">
        <v>1962</v>
      </c>
      <c r="U52" s="10" t="s">
        <v>1962</v>
      </c>
      <c r="V52" s="10" t="s">
        <v>1962</v>
      </c>
      <c r="W52" s="10" t="s">
        <v>1962</v>
      </c>
    </row>
    <row r="53" spans="1:23" ht="15" x14ac:dyDescent="0.2">
      <c r="A53" s="1" t="s">
        <v>154</v>
      </c>
      <c r="B53" s="1" t="s">
        <v>93</v>
      </c>
      <c r="C53" s="1" t="s">
        <v>52</v>
      </c>
      <c r="D53" s="1" t="s">
        <v>2177</v>
      </c>
      <c r="E53" s="1" t="s">
        <v>38</v>
      </c>
      <c r="F53" s="1" t="s">
        <v>1782</v>
      </c>
      <c r="G53" s="9" t="s">
        <v>153</v>
      </c>
      <c r="H53" s="1">
        <v>-226.5</v>
      </c>
      <c r="I53" s="1">
        <v>-215.39</v>
      </c>
      <c r="J53" s="1">
        <v>13.13</v>
      </c>
      <c r="K53" s="1">
        <v>-0.84615384615384703</v>
      </c>
      <c r="L53" s="1">
        <v>-216.33</v>
      </c>
      <c r="M53" s="1">
        <v>14.2</v>
      </c>
      <c r="N53" s="1">
        <v>-0.71619718309859104</v>
      </c>
      <c r="O53" s="1">
        <v>0.12995666305525599</v>
      </c>
      <c r="P53" s="10" t="s">
        <v>1962</v>
      </c>
      <c r="Q53" s="10" t="s">
        <v>1962</v>
      </c>
      <c r="R53" s="10" t="s">
        <v>1963</v>
      </c>
      <c r="S53" s="10" t="s">
        <v>1962</v>
      </c>
      <c r="T53" s="10" t="s">
        <v>1962</v>
      </c>
      <c r="U53" s="10" t="s">
        <v>1962</v>
      </c>
      <c r="V53" s="10" t="s">
        <v>1962</v>
      </c>
      <c r="W53" s="10" t="s">
        <v>1962</v>
      </c>
    </row>
    <row r="54" spans="1:23" ht="15" x14ac:dyDescent="0.2">
      <c r="A54" s="1" t="s">
        <v>172</v>
      </c>
      <c r="B54" s="1" t="s">
        <v>64</v>
      </c>
      <c r="C54" s="1" t="s">
        <v>77</v>
      </c>
      <c r="D54" s="1" t="s">
        <v>2136</v>
      </c>
      <c r="E54" s="1" t="s">
        <v>171</v>
      </c>
      <c r="F54" s="1" t="s">
        <v>693</v>
      </c>
      <c r="G54" s="9" t="s">
        <v>68</v>
      </c>
      <c r="H54" s="1">
        <v>-196.82</v>
      </c>
      <c r="I54" s="1">
        <v>-191.65</v>
      </c>
      <c r="J54" s="1">
        <v>7.61</v>
      </c>
      <c r="K54" s="1">
        <v>-0.67936925098554402</v>
      </c>
      <c r="L54" s="1">
        <v>-192.71</v>
      </c>
      <c r="M54" s="1">
        <v>7.29</v>
      </c>
      <c r="N54" s="1">
        <v>-0.563786008230451</v>
      </c>
      <c r="O54" s="1">
        <v>0.115583242755093</v>
      </c>
      <c r="P54" s="10" t="s">
        <v>1963</v>
      </c>
      <c r="Q54" s="10" t="s">
        <v>1963</v>
      </c>
      <c r="R54" s="10" t="s">
        <v>1963</v>
      </c>
      <c r="S54" s="10" t="s">
        <v>1963</v>
      </c>
      <c r="T54" s="10" t="s">
        <v>1963</v>
      </c>
      <c r="U54" s="10" t="s">
        <v>1963</v>
      </c>
      <c r="V54" s="10" t="s">
        <v>1963</v>
      </c>
      <c r="W54" s="10" t="s">
        <v>1963</v>
      </c>
    </row>
    <row r="55" spans="1:23" ht="15" x14ac:dyDescent="0.2">
      <c r="A55" s="1" t="s">
        <v>174</v>
      </c>
      <c r="B55" s="1" t="s">
        <v>70</v>
      </c>
      <c r="C55" s="1" t="s">
        <v>77</v>
      </c>
      <c r="D55" s="1" t="s">
        <v>2136</v>
      </c>
      <c r="E55" s="1" t="s">
        <v>171</v>
      </c>
      <c r="F55" s="1" t="s">
        <v>693</v>
      </c>
      <c r="G55" s="9" t="s">
        <v>51</v>
      </c>
      <c r="H55" s="1">
        <v>-196.82</v>
      </c>
      <c r="I55" s="1">
        <v>-191.79</v>
      </c>
      <c r="J55" s="1">
        <v>7.8</v>
      </c>
      <c r="K55" s="1">
        <v>-0.64487179487179502</v>
      </c>
      <c r="L55" s="1">
        <v>-193.44</v>
      </c>
      <c r="M55" s="1">
        <v>8.09</v>
      </c>
      <c r="N55" s="1">
        <v>-0.41779975278121101</v>
      </c>
      <c r="O55" s="1">
        <v>0.22707204209058399</v>
      </c>
      <c r="P55" s="10" t="s">
        <v>1963</v>
      </c>
      <c r="Q55" s="10" t="s">
        <v>1963</v>
      </c>
      <c r="R55" s="10" t="s">
        <v>1963</v>
      </c>
      <c r="S55" s="10" t="s">
        <v>1963</v>
      </c>
      <c r="T55" s="10" t="s">
        <v>1963</v>
      </c>
      <c r="U55" s="10" t="s">
        <v>1963</v>
      </c>
      <c r="V55" s="10" t="s">
        <v>1963</v>
      </c>
      <c r="W55" s="10" t="s">
        <v>1963</v>
      </c>
    </row>
    <row r="56" spans="1:23" ht="15" x14ac:dyDescent="0.2">
      <c r="A56" s="1" t="s">
        <v>175</v>
      </c>
      <c r="B56" s="1" t="s">
        <v>67</v>
      </c>
      <c r="C56" s="1" t="s">
        <v>77</v>
      </c>
      <c r="D56" s="1" t="s">
        <v>2136</v>
      </c>
      <c r="E56" s="1" t="s">
        <v>171</v>
      </c>
      <c r="F56" s="1" t="s">
        <v>693</v>
      </c>
      <c r="G56" s="9" t="s">
        <v>135</v>
      </c>
      <c r="H56" s="1">
        <v>-196.82</v>
      </c>
      <c r="I56" s="1">
        <v>-193.81</v>
      </c>
      <c r="J56" s="1">
        <v>8.1</v>
      </c>
      <c r="K56" s="1">
        <v>-0.37160493827160401</v>
      </c>
      <c r="L56" s="1">
        <v>-191.6</v>
      </c>
      <c r="M56" s="1">
        <v>7.21</v>
      </c>
      <c r="N56" s="1">
        <v>-0.72399445214979197</v>
      </c>
      <c r="O56" s="1">
        <v>-0.35238951387818801</v>
      </c>
      <c r="P56" s="10" t="s">
        <v>1963</v>
      </c>
      <c r="Q56" s="10" t="s">
        <v>1963</v>
      </c>
      <c r="R56" s="10" t="s">
        <v>1963</v>
      </c>
      <c r="S56" s="10" t="s">
        <v>1963</v>
      </c>
      <c r="T56" s="10" t="s">
        <v>1963</v>
      </c>
      <c r="U56" s="10" t="s">
        <v>1963</v>
      </c>
      <c r="V56" s="10" t="s">
        <v>1963</v>
      </c>
      <c r="W56" s="10" t="s">
        <v>1963</v>
      </c>
    </row>
    <row r="57" spans="1:23" ht="15" x14ac:dyDescent="0.2">
      <c r="A57" s="1" t="s">
        <v>176</v>
      </c>
      <c r="B57" s="1" t="s">
        <v>64</v>
      </c>
      <c r="C57" s="1" t="s">
        <v>77</v>
      </c>
      <c r="D57" s="1" t="s">
        <v>2136</v>
      </c>
      <c r="E57" s="1" t="s">
        <v>171</v>
      </c>
      <c r="F57" s="1" t="s">
        <v>693</v>
      </c>
      <c r="G57" s="9" t="s">
        <v>138</v>
      </c>
      <c r="H57" s="1">
        <v>-196.82</v>
      </c>
      <c r="I57" s="1">
        <v>-192.58</v>
      </c>
      <c r="J57" s="1">
        <v>6.9</v>
      </c>
      <c r="K57" s="1">
        <v>-0.61449275362318601</v>
      </c>
      <c r="L57" s="1">
        <v>-192.82</v>
      </c>
      <c r="M57" s="1">
        <v>7.5</v>
      </c>
      <c r="N57" s="1">
        <v>-0.53333333333333299</v>
      </c>
      <c r="O57" s="1">
        <v>8.1159420289852194E-2</v>
      </c>
      <c r="P57" s="10" t="s">
        <v>1963</v>
      </c>
      <c r="Q57" s="10" t="s">
        <v>1963</v>
      </c>
      <c r="R57" s="10" t="s">
        <v>1963</v>
      </c>
      <c r="S57" s="10" t="s">
        <v>1963</v>
      </c>
      <c r="T57" s="10" t="s">
        <v>1963</v>
      </c>
      <c r="U57" s="10" t="s">
        <v>1963</v>
      </c>
      <c r="V57" s="10" t="s">
        <v>1963</v>
      </c>
      <c r="W57" s="10" t="s">
        <v>1963</v>
      </c>
    </row>
    <row r="58" spans="1:23" ht="15" x14ac:dyDescent="0.2">
      <c r="A58" s="1" t="s">
        <v>180</v>
      </c>
      <c r="B58" s="1" t="s">
        <v>178</v>
      </c>
      <c r="C58" s="1" t="s">
        <v>77</v>
      </c>
      <c r="D58" s="1" t="s">
        <v>2177</v>
      </c>
      <c r="E58" s="1" t="s">
        <v>177</v>
      </c>
      <c r="F58" s="1" t="s">
        <v>727</v>
      </c>
      <c r="G58" s="9" t="s">
        <v>179</v>
      </c>
      <c r="H58" s="1">
        <v>-211.96</v>
      </c>
      <c r="I58" s="1">
        <v>-193.96</v>
      </c>
      <c r="J58" s="1">
        <v>11.18</v>
      </c>
      <c r="K58" s="1">
        <v>-1.61001788908766</v>
      </c>
      <c r="L58" s="1">
        <v>-192.47</v>
      </c>
      <c r="M58" s="1">
        <v>13.31</v>
      </c>
      <c r="N58" s="1">
        <v>-1.4643125469571801</v>
      </c>
      <c r="O58" s="1">
        <v>0.145705342130481</v>
      </c>
      <c r="P58" s="10" t="s">
        <v>1962</v>
      </c>
      <c r="Q58" s="10" t="s">
        <v>1962</v>
      </c>
      <c r="R58" s="10" t="s">
        <v>1962</v>
      </c>
      <c r="S58" s="10" t="s">
        <v>1962</v>
      </c>
      <c r="T58" s="10" t="s">
        <v>1963</v>
      </c>
      <c r="U58" s="10" t="s">
        <v>1962</v>
      </c>
      <c r="V58" s="10" t="s">
        <v>1962</v>
      </c>
      <c r="W58" s="10" t="s">
        <v>1962</v>
      </c>
    </row>
    <row r="59" spans="1:23" ht="15" x14ac:dyDescent="0.2">
      <c r="A59" s="1" t="s">
        <v>181</v>
      </c>
      <c r="B59" s="1" t="s">
        <v>70</v>
      </c>
      <c r="C59" s="1" t="s">
        <v>77</v>
      </c>
      <c r="D59" s="1" t="s">
        <v>2177</v>
      </c>
      <c r="E59" s="1" t="s">
        <v>177</v>
      </c>
      <c r="F59" s="1" t="s">
        <v>727</v>
      </c>
      <c r="G59" s="9" t="s">
        <v>105</v>
      </c>
      <c r="H59" s="1">
        <v>-211.96</v>
      </c>
      <c r="I59" s="1">
        <v>-194.62</v>
      </c>
      <c r="J59" s="1">
        <v>11.4</v>
      </c>
      <c r="K59" s="1">
        <v>-1.5210526315789501</v>
      </c>
      <c r="L59" s="1">
        <v>-190.39</v>
      </c>
      <c r="M59" s="1">
        <v>14.04</v>
      </c>
      <c r="N59" s="1">
        <v>-1.53632478632479</v>
      </c>
      <c r="O59" s="1">
        <v>-1.5272154745840301E-2</v>
      </c>
      <c r="P59" s="10" t="s">
        <v>1962</v>
      </c>
      <c r="Q59" s="10" t="s">
        <v>1962</v>
      </c>
      <c r="R59" s="10" t="s">
        <v>1962</v>
      </c>
      <c r="S59" s="10" t="s">
        <v>1962</v>
      </c>
      <c r="T59" s="10" t="s">
        <v>1963</v>
      </c>
      <c r="U59" s="10" t="s">
        <v>1962</v>
      </c>
      <c r="V59" s="10" t="s">
        <v>1962</v>
      </c>
      <c r="W59" s="10" t="s">
        <v>1962</v>
      </c>
    </row>
    <row r="60" spans="1:23" ht="15" x14ac:dyDescent="0.2">
      <c r="A60" s="1" t="s">
        <v>182</v>
      </c>
      <c r="B60" s="1" t="s">
        <v>76</v>
      </c>
      <c r="C60" s="1" t="s">
        <v>77</v>
      </c>
      <c r="D60" s="1" t="s">
        <v>2136</v>
      </c>
      <c r="E60" s="1" t="s">
        <v>177</v>
      </c>
      <c r="F60" s="1" t="s">
        <v>727</v>
      </c>
      <c r="G60" s="9" t="s">
        <v>55</v>
      </c>
      <c r="H60" s="1">
        <v>-211.96</v>
      </c>
      <c r="I60" s="1">
        <v>-191.72</v>
      </c>
      <c r="J60" s="1">
        <v>12.01</v>
      </c>
      <c r="K60" s="1">
        <v>-1.6852622814321401</v>
      </c>
      <c r="L60" s="1">
        <v>-193.1</v>
      </c>
      <c r="M60" s="1">
        <v>12.29</v>
      </c>
      <c r="N60" s="1">
        <v>-1.5345809601301901</v>
      </c>
      <c r="O60" s="1">
        <v>0.150681321301952</v>
      </c>
      <c r="P60" s="10" t="s">
        <v>1962</v>
      </c>
      <c r="Q60" s="10" t="s">
        <v>1962</v>
      </c>
      <c r="R60" s="10" t="s">
        <v>1962</v>
      </c>
      <c r="S60" s="10" t="s">
        <v>1962</v>
      </c>
      <c r="T60" s="10" t="s">
        <v>1963</v>
      </c>
      <c r="U60" s="10" t="s">
        <v>1962</v>
      </c>
      <c r="V60" s="10" t="s">
        <v>1962</v>
      </c>
      <c r="W60" s="10" t="s">
        <v>1962</v>
      </c>
    </row>
    <row r="61" spans="1:23" ht="15" x14ac:dyDescent="0.2">
      <c r="A61" s="1" t="s">
        <v>183</v>
      </c>
      <c r="B61" s="1" t="s">
        <v>83</v>
      </c>
      <c r="C61" s="1" t="s">
        <v>77</v>
      </c>
      <c r="D61" s="1" t="s">
        <v>2136</v>
      </c>
      <c r="E61" s="1" t="s">
        <v>177</v>
      </c>
      <c r="F61" s="1" t="s">
        <v>727</v>
      </c>
      <c r="G61" s="9" t="s">
        <v>84</v>
      </c>
      <c r="H61" s="1">
        <v>-211.96</v>
      </c>
      <c r="I61" s="1">
        <v>-190.19</v>
      </c>
      <c r="J61" s="1">
        <v>13.46</v>
      </c>
      <c r="K61" s="1">
        <v>-1.6173848439821701</v>
      </c>
      <c r="L61" s="1">
        <v>-191.96</v>
      </c>
      <c r="M61" s="1">
        <v>13.49</v>
      </c>
      <c r="N61" s="1">
        <v>-1.4825796886582701</v>
      </c>
      <c r="O61" s="1">
        <v>0.134805155323905</v>
      </c>
      <c r="P61" s="10" t="s">
        <v>1962</v>
      </c>
      <c r="Q61" s="10" t="s">
        <v>1962</v>
      </c>
      <c r="R61" s="10" t="s">
        <v>1962</v>
      </c>
      <c r="S61" s="10" t="s">
        <v>1962</v>
      </c>
      <c r="T61" s="10" t="s">
        <v>1963</v>
      </c>
      <c r="U61" s="10" t="s">
        <v>1962</v>
      </c>
      <c r="V61" s="10" t="s">
        <v>1962</v>
      </c>
      <c r="W61" s="10" t="s">
        <v>1962</v>
      </c>
    </row>
    <row r="62" spans="1:23" ht="15" x14ac:dyDescent="0.2">
      <c r="A62" s="1" t="s">
        <v>186</v>
      </c>
      <c r="B62" s="1" t="s">
        <v>59</v>
      </c>
      <c r="C62" s="1" t="s">
        <v>52</v>
      </c>
      <c r="D62" s="1" t="s">
        <v>2136</v>
      </c>
      <c r="E62" s="1" t="s">
        <v>184</v>
      </c>
      <c r="F62" s="1" t="s">
        <v>760</v>
      </c>
      <c r="G62" s="9" t="s">
        <v>185</v>
      </c>
      <c r="H62" s="1">
        <v>-172.73</v>
      </c>
      <c r="I62" s="1">
        <v>-172.58</v>
      </c>
      <c r="J62" s="1">
        <v>10.210000000000001</v>
      </c>
      <c r="K62" s="1">
        <v>-1.4691478942211299E-2</v>
      </c>
      <c r="L62" s="1">
        <v>-172.33</v>
      </c>
      <c r="M62" s="1">
        <v>9.43</v>
      </c>
      <c r="N62" s="1">
        <v>-4.2417815482500197E-2</v>
      </c>
      <c r="O62" s="1">
        <v>-2.7726336540288901E-2</v>
      </c>
      <c r="P62" s="10" t="s">
        <v>1963</v>
      </c>
      <c r="Q62" s="10" t="s">
        <v>1963</v>
      </c>
      <c r="R62" s="10" t="s">
        <v>1963</v>
      </c>
      <c r="S62" s="10" t="s">
        <v>1963</v>
      </c>
      <c r="T62" s="10" t="s">
        <v>1963</v>
      </c>
      <c r="U62" s="10" t="s">
        <v>1963</v>
      </c>
      <c r="V62" s="10" t="s">
        <v>1963</v>
      </c>
      <c r="W62" s="10" t="s">
        <v>1963</v>
      </c>
    </row>
    <row r="63" spans="1:23" ht="15" x14ac:dyDescent="0.2">
      <c r="A63" s="1" t="s">
        <v>187</v>
      </c>
      <c r="B63" s="1" t="s">
        <v>83</v>
      </c>
      <c r="C63" s="1" t="s">
        <v>52</v>
      </c>
      <c r="D63" s="1" t="s">
        <v>2136</v>
      </c>
      <c r="E63" s="1" t="s">
        <v>184</v>
      </c>
      <c r="F63" s="1" t="s">
        <v>760</v>
      </c>
      <c r="G63" s="9" t="s">
        <v>185</v>
      </c>
      <c r="H63" s="1">
        <v>-172.73</v>
      </c>
      <c r="I63" s="1">
        <v>-173.76</v>
      </c>
      <c r="J63" s="1">
        <v>10.37</v>
      </c>
      <c r="K63" s="1">
        <v>9.9324975891996306E-2</v>
      </c>
      <c r="L63" s="1">
        <v>-173.16</v>
      </c>
      <c r="M63" s="1">
        <v>11.58</v>
      </c>
      <c r="N63" s="1">
        <v>3.7132987910190603E-2</v>
      </c>
      <c r="O63" s="1">
        <v>-6.2191987981805703E-2</v>
      </c>
      <c r="P63" s="10" t="s">
        <v>1963</v>
      </c>
      <c r="Q63" s="10" t="s">
        <v>1963</v>
      </c>
      <c r="R63" s="10" t="s">
        <v>1963</v>
      </c>
      <c r="S63" s="10" t="s">
        <v>1963</v>
      </c>
      <c r="T63" s="10" t="s">
        <v>1963</v>
      </c>
      <c r="U63" s="10" t="s">
        <v>1963</v>
      </c>
      <c r="V63" s="10" t="s">
        <v>1963</v>
      </c>
      <c r="W63" s="10" t="s">
        <v>1963</v>
      </c>
    </row>
    <row r="64" spans="1:23" ht="15" x14ac:dyDescent="0.2">
      <c r="A64" s="1" t="s">
        <v>196</v>
      </c>
      <c r="B64" s="1" t="s">
        <v>90</v>
      </c>
      <c r="C64" s="1" t="s">
        <v>52</v>
      </c>
      <c r="D64" s="1" t="s">
        <v>2177</v>
      </c>
      <c r="E64" s="1" t="s">
        <v>184</v>
      </c>
      <c r="F64" s="1" t="s">
        <v>760</v>
      </c>
      <c r="G64" s="9" t="s">
        <v>195</v>
      </c>
      <c r="H64" s="1">
        <v>-172.73</v>
      </c>
      <c r="I64" s="1">
        <v>-173.63</v>
      </c>
      <c r="J64" s="1">
        <v>9.93</v>
      </c>
      <c r="K64" s="1">
        <v>9.0634441087613898E-2</v>
      </c>
      <c r="L64" s="1">
        <v>-172.83</v>
      </c>
      <c r="M64" s="1">
        <v>11.45</v>
      </c>
      <c r="N64" s="1">
        <v>8.7336244541504592E-3</v>
      </c>
      <c r="O64" s="1">
        <v>-8.1900816633463394E-2</v>
      </c>
      <c r="P64" s="10" t="s">
        <v>1963</v>
      </c>
      <c r="Q64" s="10" t="s">
        <v>1963</v>
      </c>
      <c r="R64" s="10" t="s">
        <v>1963</v>
      </c>
      <c r="S64" s="10" t="s">
        <v>1963</v>
      </c>
      <c r="T64" s="10" t="s">
        <v>1963</v>
      </c>
      <c r="U64" s="10" t="s">
        <v>1963</v>
      </c>
      <c r="V64" s="10" t="s">
        <v>1963</v>
      </c>
      <c r="W64" s="10" t="s">
        <v>1963</v>
      </c>
    </row>
    <row r="65" spans="1:23" ht="15" x14ac:dyDescent="0.2">
      <c r="A65" s="1" t="s">
        <v>188</v>
      </c>
      <c r="B65" s="1" t="s">
        <v>100</v>
      </c>
      <c r="C65" s="1" t="s">
        <v>52</v>
      </c>
      <c r="D65" s="1" t="s">
        <v>2136</v>
      </c>
      <c r="E65" s="1" t="s">
        <v>184</v>
      </c>
      <c r="F65" s="1" t="s">
        <v>760</v>
      </c>
      <c r="G65" s="9" t="s">
        <v>55</v>
      </c>
      <c r="H65" s="1">
        <v>-172.73</v>
      </c>
      <c r="I65" s="1">
        <v>-172.66</v>
      </c>
      <c r="J65" s="1">
        <v>10.56</v>
      </c>
      <c r="K65" s="1">
        <v>-6.6287878787872302E-3</v>
      </c>
      <c r="L65" s="1">
        <v>-173.08</v>
      </c>
      <c r="M65" s="1">
        <v>10.23</v>
      </c>
      <c r="N65" s="1">
        <v>3.421309872923E-2</v>
      </c>
      <c r="O65" s="1">
        <v>4.08418866080172E-2</v>
      </c>
      <c r="P65" s="10" t="s">
        <v>1963</v>
      </c>
      <c r="Q65" s="10" t="s">
        <v>1963</v>
      </c>
      <c r="R65" s="10" t="s">
        <v>1963</v>
      </c>
      <c r="S65" s="10" t="s">
        <v>1963</v>
      </c>
      <c r="T65" s="10" t="s">
        <v>1963</v>
      </c>
      <c r="U65" s="10" t="s">
        <v>1963</v>
      </c>
      <c r="V65" s="10" t="s">
        <v>1963</v>
      </c>
      <c r="W65" s="10" t="s">
        <v>1963</v>
      </c>
    </row>
    <row r="66" spans="1:23" ht="15" x14ac:dyDescent="0.2">
      <c r="A66" s="1" t="s">
        <v>190</v>
      </c>
      <c r="B66" s="1" t="s">
        <v>50</v>
      </c>
      <c r="C66" s="1" t="s">
        <v>52</v>
      </c>
      <c r="D66" s="1" t="s">
        <v>2136</v>
      </c>
      <c r="E66" s="1" t="s">
        <v>184</v>
      </c>
      <c r="F66" s="1" t="s">
        <v>760</v>
      </c>
      <c r="G66" s="9" t="s">
        <v>189</v>
      </c>
      <c r="H66" s="1">
        <v>-172.73</v>
      </c>
      <c r="I66" s="1">
        <v>-176.03</v>
      </c>
      <c r="J66" s="1">
        <v>10.1</v>
      </c>
      <c r="K66" s="1">
        <v>0.32673267326732802</v>
      </c>
      <c r="L66" s="1">
        <v>-172.37</v>
      </c>
      <c r="M66" s="1">
        <v>10.029999999999999</v>
      </c>
      <c r="N66" s="1">
        <v>-3.5892323030905803E-2</v>
      </c>
      <c r="O66" s="1">
        <v>-0.36262499629823403</v>
      </c>
      <c r="P66" s="10" t="s">
        <v>1963</v>
      </c>
      <c r="Q66" s="10" t="s">
        <v>1963</v>
      </c>
      <c r="R66" s="10" t="s">
        <v>1963</v>
      </c>
      <c r="S66" s="10" t="s">
        <v>1963</v>
      </c>
      <c r="T66" s="10" t="s">
        <v>1963</v>
      </c>
      <c r="U66" s="10" t="s">
        <v>1963</v>
      </c>
      <c r="V66" s="10" t="s">
        <v>1963</v>
      </c>
      <c r="W66" s="10" t="s">
        <v>1963</v>
      </c>
    </row>
    <row r="67" spans="1:23" ht="15" x14ac:dyDescent="0.2">
      <c r="A67" s="1" t="s">
        <v>191</v>
      </c>
      <c r="B67" s="1" t="s">
        <v>90</v>
      </c>
      <c r="C67" s="1" t="s">
        <v>52</v>
      </c>
      <c r="D67" s="1" t="s">
        <v>2136</v>
      </c>
      <c r="E67" s="1" t="s">
        <v>184</v>
      </c>
      <c r="F67" s="1" t="s">
        <v>760</v>
      </c>
      <c r="G67" s="9" t="s">
        <v>51</v>
      </c>
      <c r="H67" s="1">
        <v>-172.73</v>
      </c>
      <c r="I67" s="1">
        <v>-175.1</v>
      </c>
      <c r="J67" s="1">
        <v>11.69</v>
      </c>
      <c r="K67" s="1">
        <v>0.20273738237810099</v>
      </c>
      <c r="L67" s="1">
        <v>-171.52</v>
      </c>
      <c r="M67" s="1">
        <v>11</v>
      </c>
      <c r="N67" s="1">
        <v>-0.109999999999998</v>
      </c>
      <c r="O67" s="1">
        <v>-0.3127373823781</v>
      </c>
      <c r="P67" s="10" t="s">
        <v>1963</v>
      </c>
      <c r="Q67" s="10" t="s">
        <v>1963</v>
      </c>
      <c r="R67" s="10" t="s">
        <v>1963</v>
      </c>
      <c r="S67" s="10" t="s">
        <v>1963</v>
      </c>
      <c r="T67" s="10" t="s">
        <v>1963</v>
      </c>
      <c r="U67" s="10" t="s">
        <v>1963</v>
      </c>
      <c r="V67" s="10" t="s">
        <v>1963</v>
      </c>
      <c r="W67" s="10" t="s">
        <v>1963</v>
      </c>
    </row>
    <row r="68" spans="1:23" ht="15" x14ac:dyDescent="0.2">
      <c r="A68" s="1" t="s">
        <v>192</v>
      </c>
      <c r="B68" s="1" t="s">
        <v>59</v>
      </c>
      <c r="C68" s="1" t="s">
        <v>52</v>
      </c>
      <c r="D68" s="1" t="s">
        <v>2136</v>
      </c>
      <c r="E68" s="1" t="s">
        <v>184</v>
      </c>
      <c r="F68" s="1" t="s">
        <v>760</v>
      </c>
      <c r="G68" s="9" t="s">
        <v>185</v>
      </c>
      <c r="H68" s="1">
        <v>-172.73</v>
      </c>
      <c r="I68" s="1">
        <v>-174.05</v>
      </c>
      <c r="J68" s="1">
        <v>11.25</v>
      </c>
      <c r="K68" s="1">
        <v>0.117333333333335</v>
      </c>
      <c r="L68" s="1">
        <v>-175.73</v>
      </c>
      <c r="M68" s="1">
        <v>9.14</v>
      </c>
      <c r="N68" s="1">
        <v>0.328227571115974</v>
      </c>
      <c r="O68" s="1">
        <v>0.21089423778263799</v>
      </c>
      <c r="P68" s="10" t="s">
        <v>1963</v>
      </c>
      <c r="Q68" s="10" t="s">
        <v>1963</v>
      </c>
      <c r="R68" s="10" t="s">
        <v>1963</v>
      </c>
      <c r="S68" s="10" t="s">
        <v>1963</v>
      </c>
      <c r="T68" s="10" t="s">
        <v>1963</v>
      </c>
      <c r="U68" s="10" t="s">
        <v>1963</v>
      </c>
      <c r="V68" s="10" t="s">
        <v>1963</v>
      </c>
      <c r="W68" s="10" t="s">
        <v>1963</v>
      </c>
    </row>
    <row r="69" spans="1:23" ht="15" x14ac:dyDescent="0.2">
      <c r="A69" s="1" t="s">
        <v>193</v>
      </c>
      <c r="B69" s="1" t="s">
        <v>67</v>
      </c>
      <c r="C69" s="1" t="s">
        <v>52</v>
      </c>
      <c r="D69" s="1" t="s">
        <v>2136</v>
      </c>
      <c r="E69" s="1" t="s">
        <v>184</v>
      </c>
      <c r="F69" s="1" t="s">
        <v>760</v>
      </c>
      <c r="G69" s="9" t="s">
        <v>51</v>
      </c>
      <c r="H69" s="1">
        <v>-172.73</v>
      </c>
      <c r="I69" s="1">
        <v>-172.88</v>
      </c>
      <c r="J69" s="1">
        <v>9.83</v>
      </c>
      <c r="K69" s="1">
        <v>1.52594099694818E-2</v>
      </c>
      <c r="L69" s="1">
        <v>-173.7</v>
      </c>
      <c r="M69" s="1">
        <v>11.46</v>
      </c>
      <c r="N69" s="1">
        <v>8.4642233856893401E-2</v>
      </c>
      <c r="O69" s="1">
        <v>6.9382823887411696E-2</v>
      </c>
      <c r="P69" s="10" t="s">
        <v>1963</v>
      </c>
      <c r="Q69" s="10" t="s">
        <v>1963</v>
      </c>
      <c r="R69" s="10" t="s">
        <v>1963</v>
      </c>
      <c r="S69" s="10" t="s">
        <v>1963</v>
      </c>
      <c r="T69" s="10" t="s">
        <v>1963</v>
      </c>
      <c r="U69" s="10" t="s">
        <v>1963</v>
      </c>
      <c r="V69" s="10" t="s">
        <v>1963</v>
      </c>
      <c r="W69" s="10" t="s">
        <v>1963</v>
      </c>
    </row>
    <row r="70" spans="1:23" ht="15" x14ac:dyDescent="0.2">
      <c r="A70" s="1" t="s">
        <v>197</v>
      </c>
      <c r="B70" s="1" t="s">
        <v>64</v>
      </c>
      <c r="C70" s="1" t="s">
        <v>52</v>
      </c>
      <c r="D70" s="1" t="s">
        <v>2177</v>
      </c>
      <c r="E70" s="1" t="s">
        <v>184</v>
      </c>
      <c r="F70" s="1" t="s">
        <v>760</v>
      </c>
      <c r="G70" s="9" t="s">
        <v>103</v>
      </c>
      <c r="H70" s="1">
        <v>-172.73</v>
      </c>
      <c r="I70" s="1">
        <v>-175.27</v>
      </c>
      <c r="J70" s="1">
        <v>11.94</v>
      </c>
      <c r="K70" s="1">
        <v>0.21273031825795799</v>
      </c>
      <c r="L70" s="1">
        <v>-175.23</v>
      </c>
      <c r="M70" s="1">
        <v>10.29</v>
      </c>
      <c r="N70" s="1">
        <v>0.24295432458697799</v>
      </c>
      <c r="O70" s="1">
        <v>3.02240063290195E-2</v>
      </c>
      <c r="P70" s="10" t="s">
        <v>1963</v>
      </c>
      <c r="Q70" s="10" t="s">
        <v>1963</v>
      </c>
      <c r="R70" s="10" t="s">
        <v>1963</v>
      </c>
      <c r="S70" s="10" t="s">
        <v>1963</v>
      </c>
      <c r="T70" s="10" t="s">
        <v>1963</v>
      </c>
      <c r="U70" s="10" t="s">
        <v>1963</v>
      </c>
      <c r="V70" s="10" t="s">
        <v>1963</v>
      </c>
      <c r="W70" s="10" t="s">
        <v>1963</v>
      </c>
    </row>
    <row r="71" spans="1:23" ht="15" x14ac:dyDescent="0.2">
      <c r="A71" s="1" t="s">
        <v>194</v>
      </c>
      <c r="B71" s="1" t="s">
        <v>83</v>
      </c>
      <c r="C71" s="1" t="s">
        <v>52</v>
      </c>
      <c r="D71" s="1" t="s">
        <v>2136</v>
      </c>
      <c r="E71" s="1" t="s">
        <v>184</v>
      </c>
      <c r="F71" s="1" t="s">
        <v>760</v>
      </c>
      <c r="G71" s="9" t="s">
        <v>185</v>
      </c>
      <c r="H71" s="1">
        <v>-172.73</v>
      </c>
      <c r="I71" s="1">
        <v>-174.93</v>
      </c>
      <c r="J71" s="1">
        <v>11.63</v>
      </c>
      <c r="K71" s="1">
        <v>0.18916595012897799</v>
      </c>
      <c r="L71" s="1">
        <v>-171.72</v>
      </c>
      <c r="M71" s="1">
        <v>10.65</v>
      </c>
      <c r="N71" s="1">
        <v>-9.4835680751172893E-2</v>
      </c>
      <c r="O71" s="1">
        <v>-0.28400163088015101</v>
      </c>
      <c r="P71" s="10" t="s">
        <v>1963</v>
      </c>
      <c r="Q71" s="10" t="s">
        <v>1963</v>
      </c>
      <c r="R71" s="10" t="s">
        <v>1963</v>
      </c>
      <c r="S71" s="10" t="s">
        <v>1963</v>
      </c>
      <c r="T71" s="10" t="s">
        <v>1963</v>
      </c>
      <c r="U71" s="10" t="s">
        <v>1963</v>
      </c>
      <c r="V71" s="10" t="s">
        <v>1963</v>
      </c>
      <c r="W71" s="10" t="s">
        <v>1963</v>
      </c>
    </row>
    <row r="72" spans="1:23" ht="15" x14ac:dyDescent="0.2">
      <c r="A72" s="1" t="s">
        <v>199</v>
      </c>
      <c r="B72" s="1" t="s">
        <v>100</v>
      </c>
      <c r="C72" s="1" t="s">
        <v>52</v>
      </c>
      <c r="D72" s="1" t="s">
        <v>2177</v>
      </c>
      <c r="E72" s="1" t="s">
        <v>184</v>
      </c>
      <c r="F72" s="1" t="s">
        <v>760</v>
      </c>
      <c r="G72" s="9" t="s">
        <v>198</v>
      </c>
      <c r="H72" s="1">
        <v>-172.73</v>
      </c>
      <c r="I72" s="1">
        <v>-173.48</v>
      </c>
      <c r="J72" s="1">
        <v>9.59</v>
      </c>
      <c r="K72" s="1">
        <v>7.8206465067778896E-2</v>
      </c>
      <c r="L72" s="1">
        <v>-174.2</v>
      </c>
      <c r="M72" s="1">
        <v>10.42</v>
      </c>
      <c r="N72" s="1">
        <v>0.14107485604606501</v>
      </c>
      <c r="O72" s="1">
        <v>6.2868390978286198E-2</v>
      </c>
      <c r="P72" s="10" t="s">
        <v>1963</v>
      </c>
      <c r="Q72" s="10" t="s">
        <v>1963</v>
      </c>
      <c r="R72" s="10" t="s">
        <v>1963</v>
      </c>
      <c r="S72" s="10" t="s">
        <v>1963</v>
      </c>
      <c r="T72" s="10" t="s">
        <v>1963</v>
      </c>
      <c r="U72" s="10" t="s">
        <v>1963</v>
      </c>
      <c r="V72" s="10" t="s">
        <v>1963</v>
      </c>
      <c r="W72" s="10" t="s">
        <v>1963</v>
      </c>
    </row>
    <row r="73" spans="1:23" ht="15" x14ac:dyDescent="0.2">
      <c r="A73" s="1" t="s">
        <v>207</v>
      </c>
      <c r="B73" s="1" t="s">
        <v>64</v>
      </c>
      <c r="C73" s="1" t="s">
        <v>77</v>
      </c>
      <c r="D73" s="1" t="s">
        <v>2136</v>
      </c>
      <c r="E73" s="1" t="s">
        <v>4</v>
      </c>
      <c r="F73" s="1" t="s">
        <v>921</v>
      </c>
      <c r="G73" s="9" t="s">
        <v>80</v>
      </c>
      <c r="H73" s="1">
        <v>-170.4</v>
      </c>
      <c r="I73" s="1">
        <v>-166.39</v>
      </c>
      <c r="J73" s="1">
        <v>7.16</v>
      </c>
      <c r="K73" s="1">
        <v>-0.56005586592179002</v>
      </c>
      <c r="L73" s="1">
        <v>-165.92</v>
      </c>
      <c r="M73" s="1">
        <v>6.04</v>
      </c>
      <c r="N73" s="1">
        <v>-0.74172185430463899</v>
      </c>
      <c r="O73" s="1">
        <v>-0.181665988382848</v>
      </c>
      <c r="P73" s="10" t="s">
        <v>1962</v>
      </c>
      <c r="Q73" s="10" t="s">
        <v>1962</v>
      </c>
      <c r="R73" s="10" t="s">
        <v>1962</v>
      </c>
      <c r="S73" s="10" t="s">
        <v>1962</v>
      </c>
      <c r="T73" s="10" t="s">
        <v>1962</v>
      </c>
      <c r="U73" s="10" t="s">
        <v>1962</v>
      </c>
      <c r="V73" s="10" t="s">
        <v>1962</v>
      </c>
      <c r="W73" s="10" t="s">
        <v>1962</v>
      </c>
    </row>
    <row r="74" spans="1:23" ht="15" x14ac:dyDescent="0.2">
      <c r="A74" s="1" t="s">
        <v>208</v>
      </c>
      <c r="B74" s="1" t="s">
        <v>50</v>
      </c>
      <c r="C74" s="1" t="s">
        <v>77</v>
      </c>
      <c r="D74" s="1" t="s">
        <v>2136</v>
      </c>
      <c r="E74" s="1" t="s">
        <v>4</v>
      </c>
      <c r="F74" s="1" t="s">
        <v>921</v>
      </c>
      <c r="G74" s="9" t="s">
        <v>135</v>
      </c>
      <c r="H74" s="1">
        <v>-170.4</v>
      </c>
      <c r="I74" s="1">
        <v>-166.13</v>
      </c>
      <c r="J74" s="1">
        <v>6.32</v>
      </c>
      <c r="K74" s="1">
        <v>-0.675632911392407</v>
      </c>
      <c r="L74" s="1">
        <v>-165.24</v>
      </c>
      <c r="M74" s="1">
        <v>5.67</v>
      </c>
      <c r="N74" s="1">
        <v>-0.910052910052909</v>
      </c>
      <c r="O74" s="1">
        <v>-0.234419998660503</v>
      </c>
      <c r="P74" s="10" t="s">
        <v>1962</v>
      </c>
      <c r="Q74" s="10" t="s">
        <v>1962</v>
      </c>
      <c r="R74" s="10" t="s">
        <v>1962</v>
      </c>
      <c r="S74" s="10" t="s">
        <v>1962</v>
      </c>
      <c r="T74" s="10" t="s">
        <v>1962</v>
      </c>
      <c r="U74" s="10" t="s">
        <v>1962</v>
      </c>
      <c r="V74" s="10" t="s">
        <v>1962</v>
      </c>
      <c r="W74" s="10" t="s">
        <v>1962</v>
      </c>
    </row>
    <row r="75" spans="1:23" ht="15" x14ac:dyDescent="0.2">
      <c r="A75" s="1" t="s">
        <v>209</v>
      </c>
      <c r="B75" s="1" t="s">
        <v>64</v>
      </c>
      <c r="C75" s="1" t="s">
        <v>77</v>
      </c>
      <c r="D75" s="1" t="s">
        <v>2136</v>
      </c>
      <c r="E75" s="1" t="s">
        <v>4</v>
      </c>
      <c r="F75" s="1" t="s">
        <v>921</v>
      </c>
      <c r="G75" s="9" t="s">
        <v>80</v>
      </c>
      <c r="H75" s="1">
        <v>-170.4</v>
      </c>
      <c r="I75" s="1">
        <v>-166.37</v>
      </c>
      <c r="J75" s="1">
        <v>6.35</v>
      </c>
      <c r="K75" s="1">
        <v>-0.63464566929133903</v>
      </c>
      <c r="L75" s="1">
        <v>-165.63</v>
      </c>
      <c r="M75" s="1">
        <v>5.92</v>
      </c>
      <c r="N75" s="1">
        <v>-0.80574324324324498</v>
      </c>
      <c r="O75" s="1">
        <v>-0.171097573951906</v>
      </c>
      <c r="P75" s="10" t="s">
        <v>1962</v>
      </c>
      <c r="Q75" s="10" t="s">
        <v>1962</v>
      </c>
      <c r="R75" s="10" t="s">
        <v>1962</v>
      </c>
      <c r="S75" s="10" t="s">
        <v>1962</v>
      </c>
      <c r="T75" s="10" t="s">
        <v>1962</v>
      </c>
      <c r="U75" s="10" t="s">
        <v>1962</v>
      </c>
      <c r="V75" s="10" t="s">
        <v>1962</v>
      </c>
      <c r="W75" s="10" t="s">
        <v>1962</v>
      </c>
    </row>
    <row r="76" spans="1:23" ht="15" x14ac:dyDescent="0.2">
      <c r="A76" s="1" t="s">
        <v>204</v>
      </c>
      <c r="B76" s="1" t="s">
        <v>83</v>
      </c>
      <c r="C76" s="1" t="s">
        <v>77</v>
      </c>
      <c r="D76" s="1" t="s">
        <v>2177</v>
      </c>
      <c r="E76" s="1" t="s">
        <v>4</v>
      </c>
      <c r="F76" s="1" t="s">
        <v>921</v>
      </c>
      <c r="G76" s="9" t="s">
        <v>109</v>
      </c>
      <c r="H76" s="1">
        <v>-170.4</v>
      </c>
      <c r="I76" s="1">
        <v>-165.47</v>
      </c>
      <c r="J76" s="1">
        <v>6.55</v>
      </c>
      <c r="K76" s="1">
        <v>-0.75267175572519196</v>
      </c>
      <c r="L76" s="1">
        <v>-164.51</v>
      </c>
      <c r="M76" s="1">
        <v>5.95</v>
      </c>
      <c r="N76" s="1">
        <v>-0.98991596638655699</v>
      </c>
      <c r="O76" s="1">
        <v>-0.237244210661365</v>
      </c>
      <c r="P76" s="10" t="s">
        <v>1962</v>
      </c>
      <c r="Q76" s="10" t="s">
        <v>1962</v>
      </c>
      <c r="R76" s="10" t="s">
        <v>1962</v>
      </c>
      <c r="S76" s="10" t="s">
        <v>1962</v>
      </c>
      <c r="T76" s="10" t="s">
        <v>1962</v>
      </c>
      <c r="U76" s="10" t="s">
        <v>1962</v>
      </c>
      <c r="V76" s="10" t="s">
        <v>1962</v>
      </c>
      <c r="W76" s="10" t="s">
        <v>1962</v>
      </c>
    </row>
    <row r="77" spans="1:23" ht="15" x14ac:dyDescent="0.2">
      <c r="A77" s="1" t="s">
        <v>206</v>
      </c>
      <c r="B77" s="1" t="s">
        <v>83</v>
      </c>
      <c r="C77" s="1" t="s">
        <v>77</v>
      </c>
      <c r="D77" s="1" t="s">
        <v>2177</v>
      </c>
      <c r="E77" s="1" t="s">
        <v>4</v>
      </c>
      <c r="F77" s="1" t="s">
        <v>921</v>
      </c>
      <c r="G77" s="9" t="s">
        <v>205</v>
      </c>
      <c r="H77" s="1">
        <v>-170.4</v>
      </c>
      <c r="I77" s="1">
        <v>-166.03</v>
      </c>
      <c r="J77" s="1">
        <v>5.81</v>
      </c>
      <c r="K77" s="1">
        <v>-0.75215146299483704</v>
      </c>
      <c r="L77" s="1">
        <v>-164.69</v>
      </c>
      <c r="M77" s="1">
        <v>6.17</v>
      </c>
      <c r="N77" s="1">
        <v>-0.925445705024312</v>
      </c>
      <c r="O77" s="1">
        <v>-0.17329424202947499</v>
      </c>
      <c r="P77" s="10" t="s">
        <v>1962</v>
      </c>
      <c r="Q77" s="10" t="s">
        <v>1962</v>
      </c>
      <c r="R77" s="10" t="s">
        <v>1962</v>
      </c>
      <c r="S77" s="10" t="s">
        <v>1962</v>
      </c>
      <c r="T77" s="10" t="s">
        <v>1962</v>
      </c>
      <c r="U77" s="10" t="s">
        <v>1962</v>
      </c>
      <c r="V77" s="10" t="s">
        <v>1962</v>
      </c>
      <c r="W77" s="10" t="s">
        <v>1962</v>
      </c>
    </row>
    <row r="78" spans="1:23" ht="15" x14ac:dyDescent="0.2">
      <c r="A78" s="1" t="s">
        <v>210</v>
      </c>
      <c r="B78" s="1" t="s">
        <v>76</v>
      </c>
      <c r="C78" s="1" t="s">
        <v>77</v>
      </c>
      <c r="D78" s="1" t="s">
        <v>2136</v>
      </c>
      <c r="E78" s="1" t="s">
        <v>4</v>
      </c>
      <c r="F78" s="1" t="s">
        <v>921</v>
      </c>
      <c r="G78" s="9" t="s">
        <v>86</v>
      </c>
      <c r="H78" s="1">
        <v>-170.4</v>
      </c>
      <c r="I78" s="1">
        <v>-165.17</v>
      </c>
      <c r="J78" s="1">
        <v>6.7</v>
      </c>
      <c r="K78" s="1">
        <v>-0.78059701492537603</v>
      </c>
      <c r="L78" s="1">
        <v>-165.69</v>
      </c>
      <c r="M78" s="1">
        <v>6.56</v>
      </c>
      <c r="N78" s="1">
        <v>-0.71798780487805003</v>
      </c>
      <c r="O78" s="1">
        <v>6.2609210047325795E-2</v>
      </c>
      <c r="P78" s="10" t="s">
        <v>1962</v>
      </c>
      <c r="Q78" s="10" t="s">
        <v>1962</v>
      </c>
      <c r="R78" s="10" t="s">
        <v>1962</v>
      </c>
      <c r="S78" s="10" t="s">
        <v>1962</v>
      </c>
      <c r="T78" s="10" t="s">
        <v>1962</v>
      </c>
      <c r="U78" s="10" t="s">
        <v>1962</v>
      </c>
      <c r="V78" s="10" t="s">
        <v>1962</v>
      </c>
      <c r="W78" s="10" t="s">
        <v>1962</v>
      </c>
    </row>
    <row r="79" spans="1:23" ht="15" x14ac:dyDescent="0.2">
      <c r="A79" s="1" t="s">
        <v>211</v>
      </c>
      <c r="B79" s="1" t="s">
        <v>50</v>
      </c>
      <c r="C79" s="1" t="s">
        <v>77</v>
      </c>
      <c r="D79" s="1" t="s">
        <v>2136</v>
      </c>
      <c r="E79" s="1" t="s">
        <v>4</v>
      </c>
      <c r="F79" s="1" t="s">
        <v>921</v>
      </c>
      <c r="G79" s="9" t="s">
        <v>68</v>
      </c>
      <c r="H79" s="1">
        <v>-170.4</v>
      </c>
      <c r="I79" s="1">
        <v>-165.02</v>
      </c>
      <c r="J79" s="1">
        <v>5.61</v>
      </c>
      <c r="K79" s="1">
        <v>-0.95900178253119295</v>
      </c>
      <c r="L79" s="1">
        <v>-165.4</v>
      </c>
      <c r="M79" s="1">
        <v>6.71</v>
      </c>
      <c r="N79" s="1">
        <v>-0.74515648286140101</v>
      </c>
      <c r="O79" s="1">
        <v>0.21384529966979199</v>
      </c>
      <c r="P79" s="10" t="s">
        <v>1962</v>
      </c>
      <c r="Q79" s="10" t="s">
        <v>1962</v>
      </c>
      <c r="R79" s="10" t="s">
        <v>1962</v>
      </c>
      <c r="S79" s="10" t="s">
        <v>1962</v>
      </c>
      <c r="T79" s="10" t="s">
        <v>1962</v>
      </c>
      <c r="U79" s="10" t="s">
        <v>1962</v>
      </c>
      <c r="V79" s="10" t="s">
        <v>1962</v>
      </c>
      <c r="W79" s="10" t="s">
        <v>1962</v>
      </c>
    </row>
    <row r="80" spans="1:23" ht="15" x14ac:dyDescent="0.2">
      <c r="A80" s="1" t="s">
        <v>201</v>
      </c>
      <c r="B80" s="1" t="s">
        <v>178</v>
      </c>
      <c r="C80" s="1" t="s">
        <v>77</v>
      </c>
      <c r="D80" s="1" t="s">
        <v>2177</v>
      </c>
      <c r="E80" s="1" t="s">
        <v>4</v>
      </c>
      <c r="F80" s="1" t="s">
        <v>921</v>
      </c>
      <c r="G80" s="9" t="s">
        <v>200</v>
      </c>
      <c r="H80" s="1">
        <v>-170.4</v>
      </c>
      <c r="I80" s="1">
        <v>-166.08</v>
      </c>
      <c r="J80" s="1">
        <v>6.77</v>
      </c>
      <c r="K80" s="1">
        <v>-0.63810930576070801</v>
      </c>
      <c r="L80" s="1">
        <v>-167.35</v>
      </c>
      <c r="M80" s="1">
        <v>6.11</v>
      </c>
      <c r="N80" s="1">
        <v>-0.49918166939443698</v>
      </c>
      <c r="O80" s="1">
        <v>0.13892763636627101</v>
      </c>
      <c r="P80" s="10" t="s">
        <v>1962</v>
      </c>
      <c r="Q80" s="10" t="s">
        <v>1962</v>
      </c>
      <c r="R80" s="10" t="s">
        <v>1962</v>
      </c>
      <c r="S80" s="10" t="s">
        <v>1962</v>
      </c>
      <c r="T80" s="10" t="s">
        <v>1962</v>
      </c>
      <c r="U80" s="10" t="s">
        <v>1962</v>
      </c>
      <c r="V80" s="10" t="s">
        <v>1962</v>
      </c>
      <c r="W80" s="10" t="s">
        <v>1962</v>
      </c>
    </row>
    <row r="81" spans="1:23" ht="15" x14ac:dyDescent="0.2">
      <c r="A81" s="1" t="s">
        <v>203</v>
      </c>
      <c r="B81" s="1" t="s">
        <v>90</v>
      </c>
      <c r="C81" s="1" t="s">
        <v>77</v>
      </c>
      <c r="D81" s="1" t="s">
        <v>2177</v>
      </c>
      <c r="E81" s="1" t="s">
        <v>4</v>
      </c>
      <c r="F81" s="1" t="s">
        <v>921</v>
      </c>
      <c r="G81" s="9" t="s">
        <v>202</v>
      </c>
      <c r="H81" s="1">
        <v>-170.4</v>
      </c>
      <c r="I81" s="1">
        <v>-165.87</v>
      </c>
      <c r="J81" s="1">
        <v>6.64</v>
      </c>
      <c r="K81" s="1">
        <v>-0.68222891566265098</v>
      </c>
      <c r="L81" s="1">
        <v>-164.39</v>
      </c>
      <c r="M81" s="1">
        <v>6.48</v>
      </c>
      <c r="N81" s="1">
        <v>-0.92746913580247203</v>
      </c>
      <c r="O81" s="1">
        <v>-0.245240220139821</v>
      </c>
      <c r="P81" s="10" t="s">
        <v>1962</v>
      </c>
      <c r="Q81" s="10" t="s">
        <v>1962</v>
      </c>
      <c r="R81" s="10" t="s">
        <v>1962</v>
      </c>
      <c r="S81" s="10" t="s">
        <v>1962</v>
      </c>
      <c r="T81" s="10" t="s">
        <v>1962</v>
      </c>
      <c r="U81" s="10" t="s">
        <v>1962</v>
      </c>
      <c r="V81" s="10" t="s">
        <v>1962</v>
      </c>
      <c r="W81" s="10" t="s">
        <v>1962</v>
      </c>
    </row>
    <row r="82" spans="1:23" ht="15" x14ac:dyDescent="0.2">
      <c r="A82" s="1" t="s">
        <v>212</v>
      </c>
      <c r="B82" s="1" t="s">
        <v>100</v>
      </c>
      <c r="C82" s="1" t="s">
        <v>77</v>
      </c>
      <c r="D82" s="1" t="s">
        <v>2136</v>
      </c>
      <c r="E82" s="1" t="s">
        <v>4</v>
      </c>
      <c r="F82" s="1" t="s">
        <v>921</v>
      </c>
      <c r="G82" s="9" t="s">
        <v>135</v>
      </c>
      <c r="H82" s="1">
        <v>-170.4</v>
      </c>
      <c r="I82" s="1">
        <v>-165.68</v>
      </c>
      <c r="J82" s="1">
        <v>6.37</v>
      </c>
      <c r="K82" s="1">
        <v>-0.74097331240188402</v>
      </c>
      <c r="L82" s="1">
        <v>-166.37</v>
      </c>
      <c r="M82" s="1">
        <v>5.71</v>
      </c>
      <c r="N82" s="1">
        <v>-0.70577933450087604</v>
      </c>
      <c r="O82" s="1">
        <v>3.5193977901007902E-2</v>
      </c>
      <c r="P82" s="10" t="s">
        <v>1962</v>
      </c>
      <c r="Q82" s="10" t="s">
        <v>1962</v>
      </c>
      <c r="R82" s="10" t="s">
        <v>1962</v>
      </c>
      <c r="S82" s="10" t="s">
        <v>1962</v>
      </c>
      <c r="T82" s="10" t="s">
        <v>1962</v>
      </c>
      <c r="U82" s="10" t="s">
        <v>1962</v>
      </c>
      <c r="V82" s="10" t="s">
        <v>1962</v>
      </c>
      <c r="W82" s="10" t="s">
        <v>1962</v>
      </c>
    </row>
    <row r="83" spans="1:23" ht="15" x14ac:dyDescent="0.2">
      <c r="A83" s="1" t="s">
        <v>213</v>
      </c>
      <c r="B83" s="1" t="s">
        <v>70</v>
      </c>
      <c r="C83" s="1" t="s">
        <v>77</v>
      </c>
      <c r="D83" s="1" t="s">
        <v>2136</v>
      </c>
      <c r="E83" s="1" t="s">
        <v>4</v>
      </c>
      <c r="F83" s="1" t="s">
        <v>921</v>
      </c>
      <c r="G83" s="9" t="s">
        <v>138</v>
      </c>
      <c r="H83" s="1">
        <v>-170.4</v>
      </c>
      <c r="I83" s="1">
        <v>-165.15</v>
      </c>
      <c r="J83" s="1">
        <v>6.68</v>
      </c>
      <c r="K83" s="1">
        <v>-0.78592814371257502</v>
      </c>
      <c r="L83" s="1">
        <v>-166.8</v>
      </c>
      <c r="M83" s="1">
        <v>5.96</v>
      </c>
      <c r="N83" s="1">
        <v>-0.60402684563758302</v>
      </c>
      <c r="O83" s="1">
        <v>0.181901298074992</v>
      </c>
      <c r="P83" s="10" t="s">
        <v>1962</v>
      </c>
      <c r="Q83" s="10" t="s">
        <v>1962</v>
      </c>
      <c r="R83" s="10" t="s">
        <v>1962</v>
      </c>
      <c r="S83" s="10" t="s">
        <v>1962</v>
      </c>
      <c r="T83" s="10" t="s">
        <v>1962</v>
      </c>
      <c r="U83" s="10" t="s">
        <v>1962</v>
      </c>
      <c r="V83" s="10" t="s">
        <v>1962</v>
      </c>
      <c r="W83" s="10" t="s">
        <v>1962</v>
      </c>
    </row>
    <row r="84" spans="1:23" ht="15" x14ac:dyDescent="0.2">
      <c r="A84" s="1" t="s">
        <v>214</v>
      </c>
      <c r="B84" s="1" t="s">
        <v>178</v>
      </c>
      <c r="C84" s="1" t="s">
        <v>77</v>
      </c>
      <c r="D84" s="1" t="s">
        <v>2136</v>
      </c>
      <c r="E84" s="1" t="s">
        <v>4</v>
      </c>
      <c r="F84" s="1" t="s">
        <v>921</v>
      </c>
      <c r="G84" s="9" t="s">
        <v>68</v>
      </c>
      <c r="H84" s="1">
        <v>-170.4</v>
      </c>
      <c r="I84" s="1">
        <v>-165.87</v>
      </c>
      <c r="J84" s="1">
        <v>6.07</v>
      </c>
      <c r="K84" s="1">
        <v>-0.74629324546952203</v>
      </c>
      <c r="L84" s="1">
        <v>-166.89</v>
      </c>
      <c r="M84" s="1">
        <v>6.53</v>
      </c>
      <c r="N84" s="1">
        <v>-0.53751914241960497</v>
      </c>
      <c r="O84" s="1">
        <v>0.208774103049918</v>
      </c>
      <c r="P84" s="10" t="s">
        <v>1962</v>
      </c>
      <c r="Q84" s="10" t="s">
        <v>1962</v>
      </c>
      <c r="R84" s="10" t="s">
        <v>1962</v>
      </c>
      <c r="S84" s="10" t="s">
        <v>1962</v>
      </c>
      <c r="T84" s="10" t="s">
        <v>1962</v>
      </c>
      <c r="U84" s="10" t="s">
        <v>1962</v>
      </c>
      <c r="V84" s="10" t="s">
        <v>1962</v>
      </c>
      <c r="W84" s="10" t="s">
        <v>1962</v>
      </c>
    </row>
    <row r="85" spans="1:23" ht="15" x14ac:dyDescent="0.2">
      <c r="A85" s="1" t="s">
        <v>215</v>
      </c>
      <c r="B85" s="1" t="s">
        <v>70</v>
      </c>
      <c r="C85" s="1" t="s">
        <v>77</v>
      </c>
      <c r="D85" s="1" t="s">
        <v>2136</v>
      </c>
      <c r="E85" s="1" t="s">
        <v>4</v>
      </c>
      <c r="F85" s="1" t="s">
        <v>921</v>
      </c>
      <c r="G85" s="9" t="s">
        <v>111</v>
      </c>
      <c r="H85" s="1">
        <v>-170.4</v>
      </c>
      <c r="I85" s="1">
        <v>-167.23</v>
      </c>
      <c r="J85" s="1">
        <v>6.7</v>
      </c>
      <c r="K85" s="1">
        <v>-0.47313432835821101</v>
      </c>
      <c r="L85" s="1">
        <v>-164.98</v>
      </c>
      <c r="M85" s="1">
        <v>6.08</v>
      </c>
      <c r="N85" s="1">
        <v>-0.89144736842105499</v>
      </c>
      <c r="O85" s="1">
        <v>-0.41831304006284398</v>
      </c>
      <c r="P85" s="10" t="s">
        <v>1962</v>
      </c>
      <c r="Q85" s="10" t="s">
        <v>1962</v>
      </c>
      <c r="R85" s="10" t="s">
        <v>1962</v>
      </c>
      <c r="S85" s="10" t="s">
        <v>1962</v>
      </c>
      <c r="T85" s="10" t="s">
        <v>1962</v>
      </c>
      <c r="U85" s="10" t="s">
        <v>1962</v>
      </c>
      <c r="V85" s="10" t="s">
        <v>1962</v>
      </c>
      <c r="W85" s="10" t="s">
        <v>1962</v>
      </c>
    </row>
    <row r="86" spans="1:23" ht="15" x14ac:dyDescent="0.2">
      <c r="A86" s="1" t="s">
        <v>216</v>
      </c>
      <c r="B86" s="1" t="s">
        <v>50</v>
      </c>
      <c r="C86" s="1" t="s">
        <v>77</v>
      </c>
      <c r="D86" s="1" t="s">
        <v>2136</v>
      </c>
      <c r="E86" s="1" t="s">
        <v>4</v>
      </c>
      <c r="F86" s="1" t="s">
        <v>921</v>
      </c>
      <c r="G86" s="9" t="s">
        <v>51</v>
      </c>
      <c r="H86" s="1">
        <v>-170.4</v>
      </c>
      <c r="I86" s="1">
        <v>-165.45</v>
      </c>
      <c r="J86" s="1">
        <v>6.66</v>
      </c>
      <c r="K86" s="1">
        <v>-0.74324324324324598</v>
      </c>
      <c r="L86" s="1">
        <v>-164.68</v>
      </c>
      <c r="M86" s="1">
        <v>5.94</v>
      </c>
      <c r="N86" s="1">
        <v>-0.96296296296296302</v>
      </c>
      <c r="O86" s="1">
        <v>-0.21971971971971699</v>
      </c>
      <c r="P86" s="10" t="s">
        <v>1962</v>
      </c>
      <c r="Q86" s="10" t="s">
        <v>1962</v>
      </c>
      <c r="R86" s="10" t="s">
        <v>1962</v>
      </c>
      <c r="S86" s="10" t="s">
        <v>1962</v>
      </c>
      <c r="T86" s="10" t="s">
        <v>1962</v>
      </c>
      <c r="U86" s="10" t="s">
        <v>1962</v>
      </c>
      <c r="V86" s="10" t="s">
        <v>1962</v>
      </c>
      <c r="W86" s="10" t="s">
        <v>1962</v>
      </c>
    </row>
    <row r="87" spans="1:23" ht="15" x14ac:dyDescent="0.2">
      <c r="A87" s="1" t="s">
        <v>217</v>
      </c>
      <c r="B87" s="1" t="s">
        <v>50</v>
      </c>
      <c r="C87" s="1" t="s">
        <v>77</v>
      </c>
      <c r="D87" s="1" t="s">
        <v>2136</v>
      </c>
      <c r="E87" s="1" t="s">
        <v>4</v>
      </c>
      <c r="F87" s="1" t="s">
        <v>921</v>
      </c>
      <c r="G87" s="9" t="s">
        <v>80</v>
      </c>
      <c r="H87" s="1">
        <v>-170.4</v>
      </c>
      <c r="I87" s="1">
        <v>-165.91</v>
      </c>
      <c r="J87" s="1">
        <v>6.25</v>
      </c>
      <c r="K87" s="1">
        <v>-0.71840000000000104</v>
      </c>
      <c r="L87" s="1">
        <v>-165.13</v>
      </c>
      <c r="M87" s="1">
        <v>6.29</v>
      </c>
      <c r="N87" s="1">
        <v>-0.83783783783783905</v>
      </c>
      <c r="O87" s="1">
        <v>-0.119437837837838</v>
      </c>
      <c r="P87" s="10" t="s">
        <v>1962</v>
      </c>
      <c r="Q87" s="10" t="s">
        <v>1962</v>
      </c>
      <c r="R87" s="10" t="s">
        <v>1962</v>
      </c>
      <c r="S87" s="10" t="s">
        <v>1962</v>
      </c>
      <c r="T87" s="10" t="s">
        <v>1962</v>
      </c>
      <c r="U87" s="10" t="s">
        <v>1962</v>
      </c>
      <c r="V87" s="10" t="s">
        <v>1962</v>
      </c>
      <c r="W87" s="10" t="s">
        <v>1962</v>
      </c>
    </row>
    <row r="88" spans="1:23" ht="15" x14ac:dyDescent="0.2">
      <c r="A88" s="1" t="s">
        <v>218</v>
      </c>
      <c r="B88" s="1" t="s">
        <v>67</v>
      </c>
      <c r="C88" s="1" t="s">
        <v>77</v>
      </c>
      <c r="D88" s="1" t="s">
        <v>2136</v>
      </c>
      <c r="E88" s="1" t="s">
        <v>4</v>
      </c>
      <c r="F88" s="1" t="s">
        <v>921</v>
      </c>
      <c r="G88" s="9" t="s">
        <v>55</v>
      </c>
      <c r="H88" s="1">
        <v>-170.4</v>
      </c>
      <c r="I88" s="1">
        <v>-166.45</v>
      </c>
      <c r="J88" s="1">
        <v>6.08</v>
      </c>
      <c r="K88" s="1">
        <v>-0.64967105263158198</v>
      </c>
      <c r="L88" s="1">
        <v>-166.71</v>
      </c>
      <c r="M88" s="1">
        <v>6.22</v>
      </c>
      <c r="N88" s="1">
        <v>-0.59324758842443703</v>
      </c>
      <c r="O88" s="1">
        <v>5.6423464207144801E-2</v>
      </c>
      <c r="P88" s="10" t="s">
        <v>1962</v>
      </c>
      <c r="Q88" s="10" t="s">
        <v>1962</v>
      </c>
      <c r="R88" s="10" t="s">
        <v>1962</v>
      </c>
      <c r="S88" s="10" t="s">
        <v>1962</v>
      </c>
      <c r="T88" s="10" t="s">
        <v>1962</v>
      </c>
      <c r="U88" s="10" t="s">
        <v>1962</v>
      </c>
      <c r="V88" s="10" t="s">
        <v>1962</v>
      </c>
      <c r="W88" s="10" t="s">
        <v>1962</v>
      </c>
    </row>
    <row r="89" spans="1:23" ht="15" x14ac:dyDescent="0.2">
      <c r="A89" s="1" t="s">
        <v>220</v>
      </c>
      <c r="B89" s="1" t="s">
        <v>67</v>
      </c>
      <c r="C89" s="1" t="s">
        <v>77</v>
      </c>
      <c r="D89" s="1" t="s">
        <v>2136</v>
      </c>
      <c r="E89" s="1" t="s">
        <v>219</v>
      </c>
      <c r="F89" s="1" t="s">
        <v>1045</v>
      </c>
      <c r="G89" s="9" t="s">
        <v>68</v>
      </c>
      <c r="H89" s="1">
        <v>-191.49</v>
      </c>
      <c r="I89" s="1">
        <v>-191.33</v>
      </c>
      <c r="J89" s="1">
        <v>6.96</v>
      </c>
      <c r="K89" s="1">
        <v>-2.2988505747125899E-2</v>
      </c>
      <c r="L89" s="1">
        <v>-193.37</v>
      </c>
      <c r="M89" s="1">
        <v>7.8</v>
      </c>
      <c r="N89" s="1">
        <v>0.24102564102564</v>
      </c>
      <c r="O89" s="1">
        <v>0.26401414677276602</v>
      </c>
      <c r="P89" s="10" t="s">
        <v>1962</v>
      </c>
      <c r="Q89" s="10" t="s">
        <v>1962</v>
      </c>
      <c r="R89" s="10" t="s">
        <v>1962</v>
      </c>
      <c r="S89" s="10" t="s">
        <v>1962</v>
      </c>
      <c r="T89" s="10" t="s">
        <v>1962</v>
      </c>
      <c r="U89" s="10" t="s">
        <v>1962</v>
      </c>
      <c r="V89" s="10" t="s">
        <v>1962</v>
      </c>
      <c r="W89" s="10" t="s">
        <v>1962</v>
      </c>
    </row>
    <row r="90" spans="1:23" ht="15" x14ac:dyDescent="0.2">
      <c r="A90" s="1" t="s">
        <v>222</v>
      </c>
      <c r="B90" s="1" t="s">
        <v>83</v>
      </c>
      <c r="C90" s="1" t="s">
        <v>77</v>
      </c>
      <c r="D90" s="1" t="s">
        <v>2177</v>
      </c>
      <c r="E90" s="1" t="s">
        <v>219</v>
      </c>
      <c r="F90" s="1" t="s">
        <v>1045</v>
      </c>
      <c r="G90" s="9" t="s">
        <v>117</v>
      </c>
      <c r="H90" s="1">
        <v>-191.49</v>
      </c>
      <c r="I90" s="1">
        <v>-191.54</v>
      </c>
      <c r="J90" s="1">
        <v>6.62</v>
      </c>
      <c r="K90" s="1">
        <v>7.5528700906318602E-3</v>
      </c>
      <c r="L90" s="1">
        <v>-190.02</v>
      </c>
      <c r="M90" s="1">
        <v>5.96</v>
      </c>
      <c r="N90" s="1">
        <v>-0.24664429530201301</v>
      </c>
      <c r="O90" s="1">
        <v>-0.25419716539264497</v>
      </c>
      <c r="P90" s="10" t="s">
        <v>1962</v>
      </c>
      <c r="Q90" s="10" t="s">
        <v>1962</v>
      </c>
      <c r="R90" s="10" t="s">
        <v>1962</v>
      </c>
      <c r="S90" s="10" t="s">
        <v>1962</v>
      </c>
      <c r="T90" s="10" t="s">
        <v>1962</v>
      </c>
      <c r="U90" s="10" t="s">
        <v>1962</v>
      </c>
      <c r="V90" s="10" t="s">
        <v>1962</v>
      </c>
      <c r="W90" s="10" t="s">
        <v>1962</v>
      </c>
    </row>
    <row r="91" spans="1:23" ht="15" x14ac:dyDescent="0.2">
      <c r="A91" s="1" t="s">
        <v>224</v>
      </c>
      <c r="B91" s="1" t="s">
        <v>152</v>
      </c>
      <c r="C91" s="1" t="s">
        <v>77</v>
      </c>
      <c r="D91" s="1" t="s">
        <v>2177</v>
      </c>
      <c r="E91" s="1" t="s">
        <v>219</v>
      </c>
      <c r="F91" s="1" t="s">
        <v>1045</v>
      </c>
      <c r="G91" s="9" t="s">
        <v>223</v>
      </c>
      <c r="H91" s="1">
        <v>-191.49</v>
      </c>
      <c r="I91" s="1">
        <v>-191.82</v>
      </c>
      <c r="J91" s="1">
        <v>6.62</v>
      </c>
      <c r="K91" s="1">
        <v>4.9848942598184898E-2</v>
      </c>
      <c r="L91" s="1">
        <v>-191.97</v>
      </c>
      <c r="M91" s="1">
        <v>5.6</v>
      </c>
      <c r="N91" s="1">
        <v>8.5714285714283897E-2</v>
      </c>
      <c r="O91" s="1">
        <v>3.5865343116098999E-2</v>
      </c>
      <c r="P91" s="10" t="s">
        <v>1962</v>
      </c>
      <c r="Q91" s="10" t="s">
        <v>1962</v>
      </c>
      <c r="R91" s="10" t="s">
        <v>1962</v>
      </c>
      <c r="S91" s="10" t="s">
        <v>1962</v>
      </c>
      <c r="T91" s="10" t="s">
        <v>1962</v>
      </c>
      <c r="U91" s="10" t="s">
        <v>1962</v>
      </c>
      <c r="V91" s="10" t="s">
        <v>1962</v>
      </c>
      <c r="W91" s="10" t="s">
        <v>1962</v>
      </c>
    </row>
    <row r="92" spans="1:23" ht="15" x14ac:dyDescent="0.2">
      <c r="A92" s="1" t="s">
        <v>226</v>
      </c>
      <c r="B92" s="1" t="s">
        <v>59</v>
      </c>
      <c r="C92" s="1" t="s">
        <v>77</v>
      </c>
      <c r="D92" s="1" t="s">
        <v>2177</v>
      </c>
      <c r="E92" s="1" t="s">
        <v>225</v>
      </c>
      <c r="F92" s="1" t="s">
        <v>1070</v>
      </c>
      <c r="G92" s="9" t="s">
        <v>103</v>
      </c>
      <c r="H92" s="1">
        <v>-219.51</v>
      </c>
      <c r="I92" s="1">
        <v>-212.51</v>
      </c>
      <c r="J92" s="1">
        <v>11.37</v>
      </c>
      <c r="K92" s="1">
        <v>-0.615655233069481</v>
      </c>
      <c r="L92" s="1">
        <v>-213.3</v>
      </c>
      <c r="M92" s="1">
        <v>11.83</v>
      </c>
      <c r="N92" s="1">
        <v>-0.52493660185967705</v>
      </c>
      <c r="O92" s="1">
        <v>9.0718631209804099E-2</v>
      </c>
      <c r="P92" s="10" t="s">
        <v>1963</v>
      </c>
      <c r="Q92" s="10" t="s">
        <v>1963</v>
      </c>
      <c r="R92" s="10" t="s">
        <v>1962</v>
      </c>
      <c r="S92" s="10" t="s">
        <v>1962</v>
      </c>
      <c r="T92" s="10" t="s">
        <v>1962</v>
      </c>
      <c r="U92" s="10" t="s">
        <v>1963</v>
      </c>
      <c r="V92" s="10" t="s">
        <v>1962</v>
      </c>
      <c r="W92" s="10" t="s">
        <v>1963</v>
      </c>
    </row>
    <row r="93" spans="1:23" ht="15" x14ac:dyDescent="0.2">
      <c r="A93" s="1" t="s">
        <v>229</v>
      </c>
      <c r="B93" s="1" t="s">
        <v>50</v>
      </c>
      <c r="C93" s="1" t="s">
        <v>77</v>
      </c>
      <c r="D93" s="1" t="s">
        <v>2136</v>
      </c>
      <c r="E93" s="1" t="s">
        <v>228</v>
      </c>
      <c r="F93" s="1" t="s">
        <v>1079</v>
      </c>
      <c r="G93" s="9" t="s">
        <v>68</v>
      </c>
      <c r="H93" s="1">
        <v>-165.21</v>
      </c>
      <c r="I93" s="1">
        <v>-164.89</v>
      </c>
      <c r="J93" s="1">
        <v>5.89</v>
      </c>
      <c r="K93" s="1">
        <v>-5.4329371816641998E-2</v>
      </c>
      <c r="L93" s="1">
        <v>-163.04</v>
      </c>
      <c r="M93" s="1">
        <v>5.89</v>
      </c>
      <c r="N93" s="1">
        <v>-0.36842105263158198</v>
      </c>
      <c r="O93" s="1">
        <v>-0.31409168081493999</v>
      </c>
      <c r="P93" s="10" t="s">
        <v>1962</v>
      </c>
      <c r="Q93" s="10" t="s">
        <v>1962</v>
      </c>
      <c r="R93" s="10" t="s">
        <v>1962</v>
      </c>
      <c r="S93" s="10" t="s">
        <v>1962</v>
      </c>
      <c r="T93" s="10" t="s">
        <v>1962</v>
      </c>
      <c r="U93" s="10" t="s">
        <v>1962</v>
      </c>
      <c r="V93" s="10" t="s">
        <v>1962</v>
      </c>
      <c r="W93" s="10" t="s">
        <v>1962</v>
      </c>
    </row>
    <row r="94" spans="1:23" ht="15" x14ac:dyDescent="0.2">
      <c r="A94" s="1" t="s">
        <v>231</v>
      </c>
      <c r="B94" s="1" t="s">
        <v>70</v>
      </c>
      <c r="C94" s="1" t="s">
        <v>77</v>
      </c>
      <c r="D94" s="1" t="s">
        <v>2136</v>
      </c>
      <c r="E94" s="1" t="s">
        <v>228</v>
      </c>
      <c r="F94" s="1" t="s">
        <v>1079</v>
      </c>
      <c r="G94" s="9" t="s">
        <v>51</v>
      </c>
      <c r="H94" s="1">
        <v>-165.21</v>
      </c>
      <c r="I94" s="1">
        <v>-164.74</v>
      </c>
      <c r="J94" s="1">
        <v>6.85</v>
      </c>
      <c r="K94" s="1">
        <v>-6.8613138686131198E-2</v>
      </c>
      <c r="L94" s="1">
        <v>-163.85</v>
      </c>
      <c r="M94" s="1">
        <v>6.37</v>
      </c>
      <c r="N94" s="1">
        <v>-0.21350078492935901</v>
      </c>
      <c r="O94" s="1">
        <v>-0.144887646243227</v>
      </c>
      <c r="P94" s="10" t="s">
        <v>1962</v>
      </c>
      <c r="Q94" s="10" t="s">
        <v>1962</v>
      </c>
      <c r="R94" s="10" t="s">
        <v>1962</v>
      </c>
      <c r="S94" s="10" t="s">
        <v>1962</v>
      </c>
      <c r="T94" s="10" t="s">
        <v>1962</v>
      </c>
      <c r="U94" s="10" t="s">
        <v>1962</v>
      </c>
      <c r="V94" s="10" t="s">
        <v>1962</v>
      </c>
      <c r="W94" s="10" t="s">
        <v>1962</v>
      </c>
    </row>
    <row r="95" spans="1:23" ht="15" x14ac:dyDescent="0.2">
      <c r="A95" s="1" t="s">
        <v>232</v>
      </c>
      <c r="B95" s="1" t="s">
        <v>76</v>
      </c>
      <c r="C95" s="1" t="s">
        <v>77</v>
      </c>
      <c r="D95" s="1" t="s">
        <v>2136</v>
      </c>
      <c r="E95" s="1" t="s">
        <v>228</v>
      </c>
      <c r="F95" s="1" t="s">
        <v>1079</v>
      </c>
      <c r="G95" s="9" t="s">
        <v>135</v>
      </c>
      <c r="H95" s="1">
        <v>-165.21</v>
      </c>
      <c r="I95" s="1">
        <v>-164.97</v>
      </c>
      <c r="J95" s="1">
        <v>6.24</v>
      </c>
      <c r="K95" s="1">
        <v>-3.84615384615399E-2</v>
      </c>
      <c r="L95" s="1">
        <v>-163.44</v>
      </c>
      <c r="M95" s="1">
        <v>6.07</v>
      </c>
      <c r="N95" s="1">
        <v>-0.29159802306425198</v>
      </c>
      <c r="O95" s="1">
        <v>-0.25313648460271199</v>
      </c>
      <c r="P95" s="10" t="s">
        <v>1962</v>
      </c>
      <c r="Q95" s="10" t="s">
        <v>1962</v>
      </c>
      <c r="R95" s="10" t="s">
        <v>1962</v>
      </c>
      <c r="S95" s="10" t="s">
        <v>1962</v>
      </c>
      <c r="T95" s="10" t="s">
        <v>1962</v>
      </c>
      <c r="U95" s="10" t="s">
        <v>1962</v>
      </c>
      <c r="V95" s="10" t="s">
        <v>1962</v>
      </c>
      <c r="W95" s="10" t="s">
        <v>1962</v>
      </c>
    </row>
    <row r="96" spans="1:23" ht="15" x14ac:dyDescent="0.2">
      <c r="A96" s="1" t="s">
        <v>236</v>
      </c>
      <c r="B96" s="1" t="s">
        <v>83</v>
      </c>
      <c r="C96" s="1" t="s">
        <v>77</v>
      </c>
      <c r="D96" s="1" t="s">
        <v>2177</v>
      </c>
      <c r="E96" s="1" t="s">
        <v>228</v>
      </c>
      <c r="F96" s="1" t="s">
        <v>1079</v>
      </c>
      <c r="G96" s="9" t="s">
        <v>109</v>
      </c>
      <c r="H96" s="1">
        <v>-165.21</v>
      </c>
      <c r="I96" s="1">
        <v>-163.69</v>
      </c>
      <c r="J96" s="1">
        <v>6.32</v>
      </c>
      <c r="K96" s="1">
        <v>-0.240506329113926</v>
      </c>
      <c r="L96" s="1">
        <v>-163.27000000000001</v>
      </c>
      <c r="M96" s="1">
        <v>6.44</v>
      </c>
      <c r="N96" s="1">
        <v>-0.30124223602484401</v>
      </c>
      <c r="O96" s="1">
        <v>-6.0735906910918701E-2</v>
      </c>
      <c r="P96" s="10" t="s">
        <v>1962</v>
      </c>
      <c r="Q96" s="10" t="s">
        <v>1962</v>
      </c>
      <c r="R96" s="10" t="s">
        <v>1962</v>
      </c>
      <c r="S96" s="10" t="s">
        <v>1962</v>
      </c>
      <c r="T96" s="10" t="s">
        <v>1962</v>
      </c>
      <c r="U96" s="10" t="s">
        <v>1962</v>
      </c>
      <c r="V96" s="10" t="s">
        <v>1962</v>
      </c>
      <c r="W96" s="10" t="s">
        <v>1962</v>
      </c>
    </row>
    <row r="97" spans="1:23" ht="15" x14ac:dyDescent="0.2">
      <c r="A97" s="1" t="s">
        <v>237</v>
      </c>
      <c r="B97" s="1" t="s">
        <v>83</v>
      </c>
      <c r="C97" s="1" t="s">
        <v>77</v>
      </c>
      <c r="D97" s="1" t="s">
        <v>2177</v>
      </c>
      <c r="E97" s="1" t="s">
        <v>228</v>
      </c>
      <c r="F97" s="1" t="s">
        <v>1079</v>
      </c>
      <c r="G97" s="9" t="s">
        <v>205</v>
      </c>
      <c r="H97" s="1">
        <v>-165.21</v>
      </c>
      <c r="I97" s="1">
        <v>-164.23</v>
      </c>
      <c r="J97" s="1">
        <v>5.82</v>
      </c>
      <c r="K97" s="1">
        <v>-0.168384879725089</v>
      </c>
      <c r="L97" s="1">
        <v>-162.68</v>
      </c>
      <c r="M97" s="1">
        <v>6.55</v>
      </c>
      <c r="N97" s="1">
        <v>-0.386259541984733</v>
      </c>
      <c r="O97" s="1">
        <v>-0.217874662259644</v>
      </c>
      <c r="P97" s="10" t="s">
        <v>1962</v>
      </c>
      <c r="Q97" s="10" t="s">
        <v>1962</v>
      </c>
      <c r="R97" s="10" t="s">
        <v>1962</v>
      </c>
      <c r="S97" s="10" t="s">
        <v>1962</v>
      </c>
      <c r="T97" s="10" t="s">
        <v>1962</v>
      </c>
      <c r="U97" s="10" t="s">
        <v>1962</v>
      </c>
      <c r="V97" s="10" t="s">
        <v>1962</v>
      </c>
      <c r="W97" s="10" t="s">
        <v>1962</v>
      </c>
    </row>
    <row r="98" spans="1:23" ht="15" x14ac:dyDescent="0.2">
      <c r="A98" s="1" t="s">
        <v>233</v>
      </c>
      <c r="B98" s="1" t="s">
        <v>76</v>
      </c>
      <c r="C98" s="1" t="s">
        <v>77</v>
      </c>
      <c r="D98" s="1" t="s">
        <v>2136</v>
      </c>
      <c r="E98" s="1" t="s">
        <v>228</v>
      </c>
      <c r="F98" s="1" t="s">
        <v>1079</v>
      </c>
      <c r="G98" s="9" t="s">
        <v>86</v>
      </c>
      <c r="H98" s="1">
        <v>-165.21</v>
      </c>
      <c r="I98" s="1">
        <v>-163.99</v>
      </c>
      <c r="J98" s="1">
        <v>6.25</v>
      </c>
      <c r="K98" s="1">
        <v>-0.19520000000000001</v>
      </c>
      <c r="L98" s="1">
        <v>-164.14</v>
      </c>
      <c r="M98" s="1">
        <v>6.2</v>
      </c>
      <c r="N98" s="1">
        <v>-0.17258064516129401</v>
      </c>
      <c r="O98" s="1">
        <v>2.2619354838706002E-2</v>
      </c>
      <c r="P98" s="10" t="s">
        <v>1962</v>
      </c>
      <c r="Q98" s="10" t="s">
        <v>1962</v>
      </c>
      <c r="R98" s="10" t="s">
        <v>1962</v>
      </c>
      <c r="S98" s="10" t="s">
        <v>1962</v>
      </c>
      <c r="T98" s="10" t="s">
        <v>1962</v>
      </c>
      <c r="U98" s="10" t="s">
        <v>1962</v>
      </c>
      <c r="V98" s="10" t="s">
        <v>1962</v>
      </c>
      <c r="W98" s="10" t="s">
        <v>1962</v>
      </c>
    </row>
    <row r="99" spans="1:23" ht="15" x14ac:dyDescent="0.2">
      <c r="A99" s="1" t="s">
        <v>234</v>
      </c>
      <c r="B99" s="1" t="s">
        <v>50</v>
      </c>
      <c r="C99" s="1" t="s">
        <v>77</v>
      </c>
      <c r="D99" s="1" t="s">
        <v>2136</v>
      </c>
      <c r="E99" s="1" t="s">
        <v>228</v>
      </c>
      <c r="F99" s="1" t="s">
        <v>1079</v>
      </c>
      <c r="G99" s="9" t="s">
        <v>68</v>
      </c>
      <c r="H99" s="1">
        <v>-165.21</v>
      </c>
      <c r="I99" s="1">
        <v>-164.65</v>
      </c>
      <c r="J99" s="1">
        <v>6.35</v>
      </c>
      <c r="K99" s="1">
        <v>-8.8188976377953102E-2</v>
      </c>
      <c r="L99" s="1">
        <v>-164.75</v>
      </c>
      <c r="M99" s="1">
        <v>6.95</v>
      </c>
      <c r="N99" s="1">
        <v>-6.6187050359713395E-2</v>
      </c>
      <c r="O99" s="1">
        <v>2.2001926018239699E-2</v>
      </c>
      <c r="P99" s="10" t="s">
        <v>1962</v>
      </c>
      <c r="Q99" s="10" t="s">
        <v>1962</v>
      </c>
      <c r="R99" s="10" t="s">
        <v>1962</v>
      </c>
      <c r="S99" s="10" t="s">
        <v>1962</v>
      </c>
      <c r="T99" s="10" t="s">
        <v>1962</v>
      </c>
      <c r="U99" s="10" t="s">
        <v>1962</v>
      </c>
      <c r="V99" s="10" t="s">
        <v>1962</v>
      </c>
      <c r="W99" s="10" t="s">
        <v>1962</v>
      </c>
    </row>
    <row r="100" spans="1:23" ht="15" x14ac:dyDescent="0.2">
      <c r="A100" s="1" t="s">
        <v>238</v>
      </c>
      <c r="B100" s="1" t="s">
        <v>178</v>
      </c>
      <c r="C100" s="1" t="s">
        <v>77</v>
      </c>
      <c r="D100" s="1" t="s">
        <v>2177</v>
      </c>
      <c r="E100" s="1" t="s">
        <v>228</v>
      </c>
      <c r="F100" s="1" t="s">
        <v>1079</v>
      </c>
      <c r="G100" s="9" t="s">
        <v>200</v>
      </c>
      <c r="H100" s="1">
        <v>-165.21</v>
      </c>
      <c r="I100" s="1">
        <v>-165.34</v>
      </c>
      <c r="J100" s="1">
        <v>6.88</v>
      </c>
      <c r="K100" s="1">
        <v>1.88953488372086E-2</v>
      </c>
      <c r="L100" s="1">
        <v>-165.39</v>
      </c>
      <c r="M100" s="1">
        <v>5.55</v>
      </c>
      <c r="N100" s="1">
        <v>3.24324324324285E-2</v>
      </c>
      <c r="O100" s="1">
        <v>1.35370835952199E-2</v>
      </c>
      <c r="P100" s="10" t="s">
        <v>1962</v>
      </c>
      <c r="Q100" s="10" t="s">
        <v>1962</v>
      </c>
      <c r="R100" s="10" t="s">
        <v>1962</v>
      </c>
      <c r="S100" s="10" t="s">
        <v>1962</v>
      </c>
      <c r="T100" s="10" t="s">
        <v>1962</v>
      </c>
      <c r="U100" s="10" t="s">
        <v>1962</v>
      </c>
      <c r="V100" s="10" t="s">
        <v>1962</v>
      </c>
      <c r="W100" s="10" t="s">
        <v>1962</v>
      </c>
    </row>
    <row r="101" spans="1:23" ht="15" x14ac:dyDescent="0.2">
      <c r="A101" s="1" t="s">
        <v>239</v>
      </c>
      <c r="B101" s="1" t="s">
        <v>90</v>
      </c>
      <c r="C101" s="1" t="s">
        <v>77</v>
      </c>
      <c r="D101" s="1" t="s">
        <v>2177</v>
      </c>
      <c r="E101" s="1" t="s">
        <v>228</v>
      </c>
      <c r="F101" s="1" t="s">
        <v>1079</v>
      </c>
      <c r="G101" s="9" t="s">
        <v>202</v>
      </c>
      <c r="H101" s="1">
        <v>-165.21</v>
      </c>
      <c r="I101" s="1">
        <v>-164.69</v>
      </c>
      <c r="J101" s="1">
        <v>6.57</v>
      </c>
      <c r="K101" s="1">
        <v>-7.9147640791477999E-2</v>
      </c>
      <c r="L101" s="1">
        <v>-162.76</v>
      </c>
      <c r="M101" s="1">
        <v>7</v>
      </c>
      <c r="N101" s="1">
        <v>-0.35000000000000198</v>
      </c>
      <c r="O101" s="1">
        <v>-0.27085235920852402</v>
      </c>
      <c r="P101" s="10" t="s">
        <v>1962</v>
      </c>
      <c r="Q101" s="10" t="s">
        <v>1962</v>
      </c>
      <c r="R101" s="10" t="s">
        <v>1962</v>
      </c>
      <c r="S101" s="10" t="s">
        <v>1962</v>
      </c>
      <c r="T101" s="10" t="s">
        <v>1962</v>
      </c>
      <c r="U101" s="10" t="s">
        <v>1962</v>
      </c>
      <c r="V101" s="10" t="s">
        <v>1962</v>
      </c>
      <c r="W101" s="10" t="s">
        <v>1962</v>
      </c>
    </row>
    <row r="102" spans="1:23" ht="15" x14ac:dyDescent="0.2">
      <c r="A102" s="1" t="s">
        <v>235</v>
      </c>
      <c r="B102" s="1" t="s">
        <v>100</v>
      </c>
      <c r="C102" s="1" t="s">
        <v>77</v>
      </c>
      <c r="D102" s="1" t="s">
        <v>2136</v>
      </c>
      <c r="E102" s="1" t="s">
        <v>228</v>
      </c>
      <c r="F102" s="1" t="s">
        <v>1079</v>
      </c>
      <c r="G102" s="9" t="s">
        <v>135</v>
      </c>
      <c r="H102" s="1">
        <v>-165.21</v>
      </c>
      <c r="I102" s="1">
        <v>-164.6</v>
      </c>
      <c r="J102" s="1">
        <v>6.04</v>
      </c>
      <c r="K102" s="1">
        <v>-0.100993377483446</v>
      </c>
      <c r="L102" s="1">
        <v>-165.64</v>
      </c>
      <c r="M102" s="1">
        <v>6.49</v>
      </c>
      <c r="N102" s="1">
        <v>6.6255778120181602E-2</v>
      </c>
      <c r="O102" s="1">
        <v>0.16724915560362799</v>
      </c>
      <c r="P102" s="10" t="s">
        <v>1962</v>
      </c>
      <c r="Q102" s="10" t="s">
        <v>1962</v>
      </c>
      <c r="R102" s="10" t="s">
        <v>1962</v>
      </c>
      <c r="S102" s="10" t="s">
        <v>1962</v>
      </c>
      <c r="T102" s="10" t="s">
        <v>1962</v>
      </c>
      <c r="U102" s="10" t="s">
        <v>1962</v>
      </c>
      <c r="V102" s="10" t="s">
        <v>1962</v>
      </c>
      <c r="W102" s="10" t="s">
        <v>1962</v>
      </c>
    </row>
    <row r="103" spans="1:23" ht="15" x14ac:dyDescent="0.2">
      <c r="A103" s="1" t="s">
        <v>241</v>
      </c>
      <c r="B103" s="1" t="s">
        <v>64</v>
      </c>
      <c r="C103" s="1" t="s">
        <v>52</v>
      </c>
      <c r="D103" s="1" t="s">
        <v>2136</v>
      </c>
      <c r="E103" s="1" t="s">
        <v>240</v>
      </c>
      <c r="F103" s="1" t="s">
        <v>1823</v>
      </c>
      <c r="G103" s="9" t="s">
        <v>68</v>
      </c>
      <c r="H103" s="1">
        <v>-159.22</v>
      </c>
      <c r="I103" s="1">
        <v>-152.71</v>
      </c>
      <c r="J103" s="1">
        <v>8.66</v>
      </c>
      <c r="K103" s="1">
        <v>-0.75173210161662696</v>
      </c>
      <c r="L103" s="1">
        <v>-151.88</v>
      </c>
      <c r="M103" s="1">
        <v>9.59</v>
      </c>
      <c r="N103" s="1">
        <v>-0.76538060479666403</v>
      </c>
      <c r="O103" s="1">
        <v>-1.3648503180036501E-2</v>
      </c>
      <c r="P103" s="10" t="s">
        <v>1962</v>
      </c>
      <c r="Q103" s="10" t="s">
        <v>1962</v>
      </c>
      <c r="R103" s="10" t="s">
        <v>1962</v>
      </c>
      <c r="S103" s="10" t="s">
        <v>1963</v>
      </c>
      <c r="T103" s="10" t="s">
        <v>1962</v>
      </c>
      <c r="U103" s="10" t="s">
        <v>1962</v>
      </c>
      <c r="V103" s="10" t="s">
        <v>1962</v>
      </c>
      <c r="W103" s="10" t="s">
        <v>1963</v>
      </c>
    </row>
    <row r="104" spans="1:23" ht="15" x14ac:dyDescent="0.2">
      <c r="A104" s="1" t="s">
        <v>245</v>
      </c>
      <c r="B104" s="1" t="s">
        <v>59</v>
      </c>
      <c r="C104" s="1" t="s">
        <v>52</v>
      </c>
      <c r="D104" s="1" t="s">
        <v>2136</v>
      </c>
      <c r="E104" s="1" t="s">
        <v>18</v>
      </c>
      <c r="F104" s="1" t="s">
        <v>1160</v>
      </c>
      <c r="G104" s="9" t="s">
        <v>244</v>
      </c>
      <c r="H104" s="1">
        <v>-192.9</v>
      </c>
      <c r="I104" s="1">
        <v>-179.79</v>
      </c>
      <c r="J104" s="1">
        <v>11.52</v>
      </c>
      <c r="K104" s="1">
        <v>-1.1380208333333299</v>
      </c>
      <c r="L104" s="1">
        <v>-178.93</v>
      </c>
      <c r="M104" s="1">
        <v>10.98</v>
      </c>
      <c r="N104" s="1">
        <v>-1.2723132969034601</v>
      </c>
      <c r="O104" s="1">
        <v>-0.134292463570126</v>
      </c>
      <c r="P104" s="10" t="s">
        <v>1963</v>
      </c>
      <c r="Q104" s="10" t="s">
        <v>1963</v>
      </c>
      <c r="R104" s="10" t="s">
        <v>1963</v>
      </c>
      <c r="S104" s="10" t="s">
        <v>1963</v>
      </c>
      <c r="T104" s="10" t="s">
        <v>1963</v>
      </c>
      <c r="U104" s="10" t="s">
        <v>1963</v>
      </c>
      <c r="V104" s="10" t="s">
        <v>1963</v>
      </c>
      <c r="W104" s="10" t="s">
        <v>1963</v>
      </c>
    </row>
    <row r="105" spans="1:23" ht="15" x14ac:dyDescent="0.2">
      <c r="A105" s="1" t="s">
        <v>246</v>
      </c>
      <c r="B105" s="1" t="s">
        <v>59</v>
      </c>
      <c r="C105" s="1" t="s">
        <v>52</v>
      </c>
      <c r="D105" s="1" t="s">
        <v>2136</v>
      </c>
      <c r="E105" s="1" t="s">
        <v>18</v>
      </c>
      <c r="F105" s="1" t="s">
        <v>1160</v>
      </c>
      <c r="G105" s="9" t="s">
        <v>51</v>
      </c>
      <c r="H105" s="1">
        <v>-192.9</v>
      </c>
      <c r="I105" s="1">
        <v>-179.02</v>
      </c>
      <c r="J105" s="1">
        <v>10.79</v>
      </c>
      <c r="K105" s="1">
        <v>-1.28637627432808</v>
      </c>
      <c r="L105" s="1">
        <v>-178.5</v>
      </c>
      <c r="M105" s="1">
        <v>10.67</v>
      </c>
      <c r="N105" s="1">
        <v>-1.3495782567947501</v>
      </c>
      <c r="O105" s="1">
        <v>-6.3201982466670706E-2</v>
      </c>
      <c r="P105" s="10" t="s">
        <v>1963</v>
      </c>
      <c r="Q105" s="10" t="s">
        <v>1963</v>
      </c>
      <c r="R105" s="10" t="s">
        <v>1963</v>
      </c>
      <c r="S105" s="10" t="s">
        <v>1963</v>
      </c>
      <c r="T105" s="10" t="s">
        <v>1963</v>
      </c>
      <c r="U105" s="10" t="s">
        <v>1963</v>
      </c>
      <c r="V105" s="10" t="s">
        <v>1963</v>
      </c>
      <c r="W105" s="10" t="s">
        <v>1963</v>
      </c>
    </row>
    <row r="106" spans="1:23" ht="15" x14ac:dyDescent="0.2">
      <c r="A106" s="1" t="s">
        <v>247</v>
      </c>
      <c r="B106" s="1" t="s">
        <v>59</v>
      </c>
      <c r="C106" s="1" t="s">
        <v>52</v>
      </c>
      <c r="D106" s="1" t="s">
        <v>2136</v>
      </c>
      <c r="E106" s="1" t="s">
        <v>18</v>
      </c>
      <c r="F106" s="1" t="s">
        <v>1160</v>
      </c>
      <c r="G106" s="9" t="s">
        <v>138</v>
      </c>
      <c r="H106" s="1">
        <v>-192.9</v>
      </c>
      <c r="I106" s="1">
        <v>-179.29</v>
      </c>
      <c r="J106" s="1">
        <v>11.26</v>
      </c>
      <c r="K106" s="1">
        <v>-1.2087033747779801</v>
      </c>
      <c r="L106" s="1">
        <v>-179.62</v>
      </c>
      <c r="M106" s="1">
        <v>11.06</v>
      </c>
      <c r="N106" s="1">
        <v>-1.2007233273056099</v>
      </c>
      <c r="O106" s="1">
        <v>7.9800474723703604E-3</v>
      </c>
      <c r="P106" s="10" t="s">
        <v>1963</v>
      </c>
      <c r="Q106" s="10" t="s">
        <v>1963</v>
      </c>
      <c r="R106" s="10" t="s">
        <v>1963</v>
      </c>
      <c r="S106" s="10" t="s">
        <v>1963</v>
      </c>
      <c r="T106" s="10" t="s">
        <v>1963</v>
      </c>
      <c r="U106" s="10" t="s">
        <v>1963</v>
      </c>
      <c r="V106" s="10" t="s">
        <v>1963</v>
      </c>
      <c r="W106" s="10" t="s">
        <v>1963</v>
      </c>
    </row>
    <row r="107" spans="1:23" ht="15" x14ac:dyDescent="0.2">
      <c r="A107" s="1" t="s">
        <v>243</v>
      </c>
      <c r="B107" s="1" t="s">
        <v>93</v>
      </c>
      <c r="C107" s="1" t="s">
        <v>52</v>
      </c>
      <c r="D107" s="1" t="s">
        <v>2177</v>
      </c>
      <c r="E107" s="1" t="s">
        <v>18</v>
      </c>
      <c r="F107" s="1" t="s">
        <v>1160</v>
      </c>
      <c r="G107" s="9" t="s">
        <v>223</v>
      </c>
      <c r="H107" s="1">
        <v>-192.9</v>
      </c>
      <c r="I107" s="1">
        <v>-178</v>
      </c>
      <c r="J107" s="1">
        <v>10.54</v>
      </c>
      <c r="K107" s="1">
        <v>-1.41366223908918</v>
      </c>
      <c r="L107" s="1">
        <v>-179.1</v>
      </c>
      <c r="M107" s="1">
        <v>11.79</v>
      </c>
      <c r="N107" s="1">
        <v>-1.1704834605598</v>
      </c>
      <c r="O107" s="1">
        <v>0.24317877852938699</v>
      </c>
      <c r="P107" s="10" t="s">
        <v>1963</v>
      </c>
      <c r="Q107" s="10" t="s">
        <v>1963</v>
      </c>
      <c r="R107" s="10" t="s">
        <v>1963</v>
      </c>
      <c r="S107" s="10" t="s">
        <v>1963</v>
      </c>
      <c r="T107" s="10" t="s">
        <v>1963</v>
      </c>
      <c r="U107" s="10" t="s">
        <v>1963</v>
      </c>
      <c r="V107" s="10" t="s">
        <v>1963</v>
      </c>
      <c r="W107" s="10" t="s">
        <v>1963</v>
      </c>
    </row>
    <row r="108" spans="1:23" ht="15" x14ac:dyDescent="0.2">
      <c r="A108" s="1" t="s">
        <v>248</v>
      </c>
      <c r="B108" s="1" t="s">
        <v>83</v>
      </c>
      <c r="C108" s="1" t="s">
        <v>52</v>
      </c>
      <c r="D108" s="1" t="s">
        <v>2136</v>
      </c>
      <c r="E108" s="1" t="s">
        <v>18</v>
      </c>
      <c r="F108" s="1" t="s">
        <v>1160</v>
      </c>
      <c r="G108" s="9" t="s">
        <v>138</v>
      </c>
      <c r="H108" s="1">
        <v>-192.9</v>
      </c>
      <c r="I108" s="1">
        <v>-178.69</v>
      </c>
      <c r="J108" s="1">
        <v>10.33</v>
      </c>
      <c r="K108" s="1">
        <v>-1.3756050338818999</v>
      </c>
      <c r="L108" s="1">
        <v>-179.44</v>
      </c>
      <c r="M108" s="1">
        <v>9.99</v>
      </c>
      <c r="N108" s="1">
        <v>-1.3473473473473501</v>
      </c>
      <c r="O108" s="1">
        <v>2.8257686534550099E-2</v>
      </c>
      <c r="P108" s="10" t="s">
        <v>1963</v>
      </c>
      <c r="Q108" s="10" t="s">
        <v>1963</v>
      </c>
      <c r="R108" s="10" t="s">
        <v>1963</v>
      </c>
      <c r="S108" s="10" t="s">
        <v>1963</v>
      </c>
      <c r="T108" s="10" t="s">
        <v>1963</v>
      </c>
      <c r="U108" s="10" t="s">
        <v>1963</v>
      </c>
      <c r="V108" s="10" t="s">
        <v>1963</v>
      </c>
      <c r="W108" s="10" t="s">
        <v>1963</v>
      </c>
    </row>
    <row r="109" spans="1:23" ht="15" x14ac:dyDescent="0.2">
      <c r="A109" s="1" t="s">
        <v>252</v>
      </c>
      <c r="B109" s="1" t="s">
        <v>83</v>
      </c>
      <c r="C109" s="1" t="s">
        <v>52</v>
      </c>
      <c r="D109" s="1" t="s">
        <v>2136</v>
      </c>
      <c r="E109" s="1" t="s">
        <v>13</v>
      </c>
      <c r="F109" s="1" t="s">
        <v>1201</v>
      </c>
      <c r="G109" s="9" t="s">
        <v>55</v>
      </c>
      <c r="H109" s="1">
        <v>-214.36</v>
      </c>
      <c r="I109" s="1">
        <v>-190.94</v>
      </c>
      <c r="J109" s="1">
        <v>13.29</v>
      </c>
      <c r="K109" s="1">
        <v>-1.76222723852521</v>
      </c>
      <c r="L109" s="1">
        <v>-190.16</v>
      </c>
      <c r="M109" s="1">
        <v>12.82</v>
      </c>
      <c r="N109" s="1">
        <v>-1.88767550702028</v>
      </c>
      <c r="O109" s="1">
        <v>-0.12544826849507401</v>
      </c>
      <c r="P109" s="10" t="s">
        <v>1962</v>
      </c>
      <c r="Q109" s="10" t="s">
        <v>1962</v>
      </c>
      <c r="R109" s="10" t="s">
        <v>1962</v>
      </c>
      <c r="S109" s="10" t="s">
        <v>1962</v>
      </c>
      <c r="T109" s="10" t="s">
        <v>1963</v>
      </c>
      <c r="U109" s="10" t="s">
        <v>1962</v>
      </c>
      <c r="V109" s="10" t="s">
        <v>1962</v>
      </c>
      <c r="W109" s="10" t="s">
        <v>1962</v>
      </c>
    </row>
    <row r="110" spans="1:23" ht="15" x14ac:dyDescent="0.2">
      <c r="A110" s="1" t="s">
        <v>251</v>
      </c>
      <c r="B110" s="1" t="s">
        <v>100</v>
      </c>
      <c r="C110" s="1" t="s">
        <v>52</v>
      </c>
      <c r="D110" s="1" t="s">
        <v>2177</v>
      </c>
      <c r="E110" s="1" t="s">
        <v>13</v>
      </c>
      <c r="F110" s="1" t="s">
        <v>1201</v>
      </c>
      <c r="G110" s="9" t="s">
        <v>200</v>
      </c>
      <c r="H110" s="1">
        <v>-214.36</v>
      </c>
      <c r="I110" s="1">
        <v>-189.48</v>
      </c>
      <c r="J110" s="1">
        <v>13.26</v>
      </c>
      <c r="K110" s="1">
        <v>-1.8763197586727001</v>
      </c>
      <c r="L110" s="1">
        <v>-191.16</v>
      </c>
      <c r="M110" s="1">
        <v>12.67</v>
      </c>
      <c r="N110" s="1">
        <v>-1.8310970797158701</v>
      </c>
      <c r="O110" s="1">
        <v>4.5222678956836002E-2</v>
      </c>
      <c r="P110" s="10" t="s">
        <v>1962</v>
      </c>
      <c r="Q110" s="10" t="s">
        <v>1962</v>
      </c>
      <c r="R110" s="10" t="s">
        <v>1962</v>
      </c>
      <c r="S110" s="10" t="s">
        <v>1962</v>
      </c>
      <c r="T110" s="10" t="s">
        <v>1963</v>
      </c>
      <c r="U110" s="10" t="s">
        <v>1962</v>
      </c>
      <c r="V110" s="10" t="s">
        <v>1962</v>
      </c>
      <c r="W110" s="10" t="s">
        <v>1962</v>
      </c>
    </row>
    <row r="111" spans="1:23" ht="15" x14ac:dyDescent="0.2">
      <c r="A111" s="1" t="s">
        <v>253</v>
      </c>
      <c r="B111" s="1" t="s">
        <v>83</v>
      </c>
      <c r="C111" s="1" t="s">
        <v>52</v>
      </c>
      <c r="D111" s="1" t="s">
        <v>2136</v>
      </c>
      <c r="E111" s="1" t="s">
        <v>13</v>
      </c>
      <c r="F111" s="1" t="s">
        <v>1201</v>
      </c>
      <c r="G111" s="9" t="s">
        <v>68</v>
      </c>
      <c r="H111" s="1">
        <v>-214.36</v>
      </c>
      <c r="I111" s="1">
        <v>-188.87</v>
      </c>
      <c r="J111" s="1">
        <v>13.9</v>
      </c>
      <c r="K111" s="1">
        <v>-1.83381294964029</v>
      </c>
      <c r="L111" s="1">
        <v>-189.03</v>
      </c>
      <c r="M111" s="1">
        <v>12.75</v>
      </c>
      <c r="N111" s="1">
        <v>-1.9866666666666699</v>
      </c>
      <c r="O111" s="1">
        <v>-0.15285371702637901</v>
      </c>
      <c r="P111" s="10" t="s">
        <v>1962</v>
      </c>
      <c r="Q111" s="10" t="s">
        <v>1962</v>
      </c>
      <c r="R111" s="10" t="s">
        <v>1962</v>
      </c>
      <c r="S111" s="10" t="s">
        <v>1962</v>
      </c>
      <c r="T111" s="10" t="s">
        <v>1963</v>
      </c>
      <c r="U111" s="10" t="s">
        <v>1962</v>
      </c>
      <c r="V111" s="10" t="s">
        <v>1962</v>
      </c>
      <c r="W111" s="10" t="s">
        <v>1962</v>
      </c>
    </row>
    <row r="112" spans="1:23" ht="15" x14ac:dyDescent="0.2">
      <c r="A112" s="1" t="s">
        <v>254</v>
      </c>
      <c r="B112" s="1" t="s">
        <v>90</v>
      </c>
      <c r="C112" s="1" t="s">
        <v>52</v>
      </c>
      <c r="D112" s="1" t="s">
        <v>2136</v>
      </c>
      <c r="E112" s="1" t="s">
        <v>13</v>
      </c>
      <c r="F112" s="1" t="s">
        <v>1201</v>
      </c>
      <c r="G112" s="9" t="s">
        <v>51</v>
      </c>
      <c r="H112" s="1">
        <v>-214.36</v>
      </c>
      <c r="I112" s="1">
        <v>-190.77</v>
      </c>
      <c r="J112" s="1">
        <v>12.61</v>
      </c>
      <c r="K112" s="1">
        <v>-1.8707375099127701</v>
      </c>
      <c r="L112" s="1">
        <v>-190.48</v>
      </c>
      <c r="M112" s="1">
        <v>12.88</v>
      </c>
      <c r="N112" s="1">
        <v>-1.8540372670807499</v>
      </c>
      <c r="O112" s="1">
        <v>1.6700242832021098E-2</v>
      </c>
      <c r="P112" s="10" t="s">
        <v>1962</v>
      </c>
      <c r="Q112" s="10" t="s">
        <v>1962</v>
      </c>
      <c r="R112" s="10" t="s">
        <v>1962</v>
      </c>
      <c r="S112" s="10" t="s">
        <v>1962</v>
      </c>
      <c r="T112" s="10" t="s">
        <v>1963</v>
      </c>
      <c r="U112" s="10" t="s">
        <v>1962</v>
      </c>
      <c r="V112" s="10" t="s">
        <v>1962</v>
      </c>
      <c r="W112" s="10" t="s">
        <v>1962</v>
      </c>
    </row>
    <row r="113" spans="1:23" ht="15" x14ac:dyDescent="0.2">
      <c r="A113" s="1" t="s">
        <v>250</v>
      </c>
      <c r="B113" s="1" t="s">
        <v>67</v>
      </c>
      <c r="C113" s="1" t="s">
        <v>52</v>
      </c>
      <c r="D113" s="1" t="s">
        <v>2177</v>
      </c>
      <c r="E113" s="1" t="s">
        <v>13</v>
      </c>
      <c r="F113" s="1" t="s">
        <v>1201</v>
      </c>
      <c r="G113" s="9" t="s">
        <v>249</v>
      </c>
      <c r="H113" s="1">
        <v>-214.36</v>
      </c>
      <c r="I113" s="1">
        <v>-189.63</v>
      </c>
      <c r="J113" s="1">
        <v>11.79</v>
      </c>
      <c r="K113" s="1">
        <v>-2.0975402883799799</v>
      </c>
      <c r="L113" s="1">
        <v>-192.16</v>
      </c>
      <c r="M113" s="1">
        <v>13.05</v>
      </c>
      <c r="N113" s="1">
        <v>-1.70114942528736</v>
      </c>
      <c r="O113" s="1">
        <v>0.396390863092627</v>
      </c>
      <c r="P113" s="10" t="s">
        <v>1962</v>
      </c>
      <c r="Q113" s="10" t="s">
        <v>1962</v>
      </c>
      <c r="R113" s="10" t="s">
        <v>1962</v>
      </c>
      <c r="S113" s="10" t="s">
        <v>1962</v>
      </c>
      <c r="T113" s="10" t="s">
        <v>1963</v>
      </c>
      <c r="U113" s="10" t="s">
        <v>1962</v>
      </c>
      <c r="V113" s="10" t="s">
        <v>1962</v>
      </c>
      <c r="W113" s="10" t="s">
        <v>1962</v>
      </c>
    </row>
    <row r="114" spans="1:23" ht="15" x14ac:dyDescent="0.2">
      <c r="A114" s="1" t="s">
        <v>255</v>
      </c>
      <c r="B114" s="1" t="s">
        <v>90</v>
      </c>
      <c r="C114" s="1" t="s">
        <v>52</v>
      </c>
      <c r="D114" s="1" t="s">
        <v>2136</v>
      </c>
      <c r="E114" s="1" t="s">
        <v>13</v>
      </c>
      <c r="F114" s="1" t="s">
        <v>1201</v>
      </c>
      <c r="G114" s="9" t="s">
        <v>138</v>
      </c>
      <c r="H114" s="1">
        <v>-214.36</v>
      </c>
      <c r="I114" s="1">
        <v>-192.36</v>
      </c>
      <c r="J114" s="1">
        <v>13.96</v>
      </c>
      <c r="K114" s="1">
        <v>-1.5759312320916901</v>
      </c>
      <c r="L114" s="1">
        <v>-191.99</v>
      </c>
      <c r="M114" s="1">
        <v>11.89</v>
      </c>
      <c r="N114" s="1">
        <v>-1.88141295206056</v>
      </c>
      <c r="O114" s="1">
        <v>-0.30548171996886497</v>
      </c>
      <c r="P114" s="10" t="s">
        <v>1962</v>
      </c>
      <c r="Q114" s="10" t="s">
        <v>1962</v>
      </c>
      <c r="R114" s="10" t="s">
        <v>1962</v>
      </c>
      <c r="S114" s="10" t="s">
        <v>1962</v>
      </c>
      <c r="T114" s="10" t="s">
        <v>1963</v>
      </c>
      <c r="U114" s="10" t="s">
        <v>1962</v>
      </c>
      <c r="V114" s="10" t="s">
        <v>1962</v>
      </c>
      <c r="W114" s="10" t="s">
        <v>1962</v>
      </c>
    </row>
    <row r="115" spans="1:23" ht="15" x14ac:dyDescent="0.2">
      <c r="A115" s="1" t="s">
        <v>256</v>
      </c>
      <c r="B115" s="34" t="s">
        <v>50</v>
      </c>
      <c r="C115" s="34" t="s">
        <v>77</v>
      </c>
      <c r="D115" s="34" t="s">
        <v>2136</v>
      </c>
      <c r="E115" s="34" t="s">
        <v>34</v>
      </c>
      <c r="F115" s="34" t="s">
        <v>1250</v>
      </c>
      <c r="G115" s="48" t="s">
        <v>138</v>
      </c>
      <c r="H115" s="34">
        <v>-226.9</v>
      </c>
      <c r="I115" s="34">
        <v>-229.48</v>
      </c>
      <c r="J115" s="34">
        <v>15.12</v>
      </c>
      <c r="K115" s="34">
        <v>0.17063492063492</v>
      </c>
      <c r="L115" s="34">
        <v>-228.62</v>
      </c>
      <c r="M115" s="34">
        <v>12.82</v>
      </c>
      <c r="N115" s="34">
        <v>0.13416536661466399</v>
      </c>
      <c r="O115" s="12">
        <v>-3.6469554020255097E-2</v>
      </c>
      <c r="P115" s="10" t="s">
        <v>1963</v>
      </c>
      <c r="Q115" s="10" t="s">
        <v>1963</v>
      </c>
      <c r="R115" s="10" t="s">
        <v>1963</v>
      </c>
      <c r="S115" s="10" t="s">
        <v>1963</v>
      </c>
      <c r="T115" s="10" t="s">
        <v>1962</v>
      </c>
      <c r="U115" s="10" t="s">
        <v>1963</v>
      </c>
      <c r="V115" s="10" t="s">
        <v>1963</v>
      </c>
      <c r="W115" s="10" t="s">
        <v>1963</v>
      </c>
    </row>
    <row r="116" spans="1:23" ht="15" x14ac:dyDescent="0.2">
      <c r="A116" s="1" t="s">
        <v>272</v>
      </c>
      <c r="B116" s="1" t="s">
        <v>64</v>
      </c>
      <c r="C116" s="1" t="s">
        <v>77</v>
      </c>
      <c r="D116" s="1" t="s">
        <v>2136</v>
      </c>
      <c r="E116" s="1" t="s">
        <v>271</v>
      </c>
      <c r="F116" s="1" t="s">
        <v>1884</v>
      </c>
      <c r="G116" s="9" t="s">
        <v>86</v>
      </c>
      <c r="H116" s="1">
        <v>-191.2</v>
      </c>
      <c r="I116" s="1">
        <v>-179.98</v>
      </c>
      <c r="J116" s="1">
        <v>11.85</v>
      </c>
      <c r="K116" s="1">
        <v>-0.94683544303797496</v>
      </c>
      <c r="L116" s="1">
        <v>-179.6</v>
      </c>
      <c r="M116" s="1">
        <v>10.93</v>
      </c>
      <c r="N116" s="1">
        <v>-1.06129917657822</v>
      </c>
      <c r="O116" s="1">
        <v>-0.11446373354025</v>
      </c>
      <c r="P116" s="10" t="s">
        <v>1963</v>
      </c>
      <c r="Q116" s="10" t="s">
        <v>1963</v>
      </c>
      <c r="R116" s="10" t="s">
        <v>1963</v>
      </c>
      <c r="S116" s="10" t="s">
        <v>1963</v>
      </c>
      <c r="T116" s="10" t="s">
        <v>1963</v>
      </c>
      <c r="U116" s="10" t="s">
        <v>1963</v>
      </c>
      <c r="V116" s="10" t="s">
        <v>1963</v>
      </c>
      <c r="W116" s="10" t="s">
        <v>1963</v>
      </c>
    </row>
    <row r="117" spans="1:23" ht="15" x14ac:dyDescent="0.2">
      <c r="A117" s="1" t="s">
        <v>277</v>
      </c>
      <c r="B117" s="1" t="s">
        <v>178</v>
      </c>
      <c r="C117" s="1" t="s">
        <v>77</v>
      </c>
      <c r="D117" s="1" t="s">
        <v>2136</v>
      </c>
      <c r="E117" s="1" t="s">
        <v>273</v>
      </c>
      <c r="F117" s="1" t="s">
        <v>1285</v>
      </c>
      <c r="G117" s="9" t="s">
        <v>72</v>
      </c>
      <c r="H117" s="1">
        <v>-125.1</v>
      </c>
      <c r="I117" s="1">
        <v>-136.91999999999999</v>
      </c>
      <c r="J117" s="1">
        <v>5.84</v>
      </c>
      <c r="K117" s="1">
        <v>2.02397260273972</v>
      </c>
      <c r="L117" s="1">
        <v>-135.97</v>
      </c>
      <c r="M117" s="1">
        <v>5.65</v>
      </c>
      <c r="N117" s="1">
        <v>1.9238938053097401</v>
      </c>
      <c r="O117" s="1">
        <v>-0.10007879742999</v>
      </c>
      <c r="P117" s="10" t="s">
        <v>1963</v>
      </c>
      <c r="Q117" s="10" t="s">
        <v>1963</v>
      </c>
      <c r="R117" s="10" t="s">
        <v>1963</v>
      </c>
      <c r="S117" s="10" t="s">
        <v>1962</v>
      </c>
      <c r="T117" s="10" t="s">
        <v>1962</v>
      </c>
      <c r="U117" s="10" t="s">
        <v>1962</v>
      </c>
      <c r="V117" s="10" t="s">
        <v>1963</v>
      </c>
      <c r="W117" s="10" t="s">
        <v>1963</v>
      </c>
    </row>
    <row r="118" spans="1:23" ht="15" x14ac:dyDescent="0.2">
      <c r="A118" s="1" t="s">
        <v>278</v>
      </c>
      <c r="B118" s="1" t="s">
        <v>90</v>
      </c>
      <c r="C118" s="1" t="s">
        <v>77</v>
      </c>
      <c r="D118" s="1" t="s">
        <v>2136</v>
      </c>
      <c r="E118" s="1" t="s">
        <v>273</v>
      </c>
      <c r="F118" s="1" t="s">
        <v>1285</v>
      </c>
      <c r="G118" s="9" t="s">
        <v>72</v>
      </c>
      <c r="H118" s="1">
        <v>-125.1</v>
      </c>
      <c r="I118" s="1">
        <v>-135.72999999999999</v>
      </c>
      <c r="J118" s="1">
        <v>5.94</v>
      </c>
      <c r="K118" s="1">
        <v>1.78956228956229</v>
      </c>
      <c r="L118" s="1">
        <v>-134.27000000000001</v>
      </c>
      <c r="M118" s="1">
        <v>5.34</v>
      </c>
      <c r="N118" s="1">
        <v>1.71722846441948</v>
      </c>
      <c r="O118" s="1">
        <v>-7.2333825142810101E-2</v>
      </c>
      <c r="P118" s="10" t="s">
        <v>1963</v>
      </c>
      <c r="Q118" s="10" t="s">
        <v>1963</v>
      </c>
      <c r="R118" s="10" t="s">
        <v>1963</v>
      </c>
      <c r="S118" s="10" t="s">
        <v>1962</v>
      </c>
      <c r="T118" s="10" t="s">
        <v>1962</v>
      </c>
      <c r="U118" s="10" t="s">
        <v>1962</v>
      </c>
      <c r="V118" s="10" t="s">
        <v>1963</v>
      </c>
      <c r="W118" s="10" t="s">
        <v>1963</v>
      </c>
    </row>
    <row r="119" spans="1:23" ht="15" x14ac:dyDescent="0.2">
      <c r="A119" s="1" t="s">
        <v>279</v>
      </c>
      <c r="B119" s="1" t="s">
        <v>70</v>
      </c>
      <c r="C119" s="1" t="s">
        <v>77</v>
      </c>
      <c r="D119" s="1" t="s">
        <v>2136</v>
      </c>
      <c r="E119" s="1" t="s">
        <v>273</v>
      </c>
      <c r="F119" s="1" t="s">
        <v>1285</v>
      </c>
      <c r="G119" s="9" t="s">
        <v>68</v>
      </c>
      <c r="H119" s="1">
        <v>-125.1</v>
      </c>
      <c r="I119" s="1">
        <v>-134.69999999999999</v>
      </c>
      <c r="J119" s="1">
        <v>5.35</v>
      </c>
      <c r="K119" s="1">
        <v>1.79439252336449</v>
      </c>
      <c r="L119" s="1">
        <v>-134.87</v>
      </c>
      <c r="M119" s="1">
        <v>5.63</v>
      </c>
      <c r="N119" s="1">
        <v>1.73534635879219</v>
      </c>
      <c r="O119" s="1">
        <v>-5.9046164572298401E-2</v>
      </c>
      <c r="P119" s="10" t="s">
        <v>1963</v>
      </c>
      <c r="Q119" s="10" t="s">
        <v>1963</v>
      </c>
      <c r="R119" s="10" t="s">
        <v>1963</v>
      </c>
      <c r="S119" s="10" t="s">
        <v>1962</v>
      </c>
      <c r="T119" s="10" t="s">
        <v>1962</v>
      </c>
      <c r="U119" s="10" t="s">
        <v>1962</v>
      </c>
      <c r="V119" s="10" t="s">
        <v>1963</v>
      </c>
      <c r="W119" s="10" t="s">
        <v>1963</v>
      </c>
    </row>
    <row r="120" spans="1:23" ht="15" x14ac:dyDescent="0.2">
      <c r="A120" s="1" t="s">
        <v>280</v>
      </c>
      <c r="B120" s="1" t="s">
        <v>50</v>
      </c>
      <c r="C120" s="1" t="s">
        <v>77</v>
      </c>
      <c r="D120" s="1" t="s">
        <v>2136</v>
      </c>
      <c r="E120" s="1" t="s">
        <v>273</v>
      </c>
      <c r="F120" s="1" t="s">
        <v>1285</v>
      </c>
      <c r="G120" s="9" t="s">
        <v>72</v>
      </c>
      <c r="H120" s="1">
        <v>-125.1</v>
      </c>
      <c r="I120" s="1">
        <v>-136.33000000000001</v>
      </c>
      <c r="J120" s="1">
        <v>5.55</v>
      </c>
      <c r="K120" s="1">
        <v>2.0234234234234298</v>
      </c>
      <c r="L120" s="1">
        <v>-135.27000000000001</v>
      </c>
      <c r="M120" s="1">
        <v>5.09</v>
      </c>
      <c r="N120" s="1">
        <v>1.9980353634577599</v>
      </c>
      <c r="O120" s="1">
        <v>-2.53880599656633E-2</v>
      </c>
      <c r="P120" s="10" t="s">
        <v>1963</v>
      </c>
      <c r="Q120" s="10" t="s">
        <v>1963</v>
      </c>
      <c r="R120" s="10" t="s">
        <v>1963</v>
      </c>
      <c r="S120" s="10" t="s">
        <v>1962</v>
      </c>
      <c r="T120" s="10" t="s">
        <v>1962</v>
      </c>
      <c r="U120" s="10" t="s">
        <v>1962</v>
      </c>
      <c r="V120" s="10" t="s">
        <v>1963</v>
      </c>
      <c r="W120" s="10" t="s">
        <v>1963</v>
      </c>
    </row>
    <row r="121" spans="1:23" ht="15" x14ac:dyDescent="0.2">
      <c r="A121" s="1" t="s">
        <v>281</v>
      </c>
      <c r="B121" s="1" t="s">
        <v>50</v>
      </c>
      <c r="C121" s="1" t="s">
        <v>77</v>
      </c>
      <c r="D121" s="1" t="s">
        <v>2136</v>
      </c>
      <c r="E121" s="1" t="s">
        <v>273</v>
      </c>
      <c r="F121" s="1" t="s">
        <v>1285</v>
      </c>
      <c r="G121" s="9" t="s">
        <v>72</v>
      </c>
      <c r="H121" s="1">
        <v>-125.1</v>
      </c>
      <c r="I121" s="1">
        <v>-134.34</v>
      </c>
      <c r="J121" s="1">
        <v>5.89</v>
      </c>
      <c r="K121" s="1">
        <v>1.56876061120543</v>
      </c>
      <c r="L121" s="1">
        <v>-135.38999999999999</v>
      </c>
      <c r="M121" s="1">
        <v>5.54</v>
      </c>
      <c r="N121" s="1">
        <v>1.85740072202166</v>
      </c>
      <c r="O121" s="1">
        <v>0.28864011081622498</v>
      </c>
      <c r="P121" s="10" t="s">
        <v>1963</v>
      </c>
      <c r="Q121" s="10" t="s">
        <v>1963</v>
      </c>
      <c r="R121" s="10" t="s">
        <v>1963</v>
      </c>
      <c r="S121" s="10" t="s">
        <v>1962</v>
      </c>
      <c r="T121" s="10" t="s">
        <v>1962</v>
      </c>
      <c r="U121" s="10" t="s">
        <v>1962</v>
      </c>
      <c r="V121" s="10" t="s">
        <v>1963</v>
      </c>
      <c r="W121" s="10" t="s">
        <v>1963</v>
      </c>
    </row>
    <row r="122" spans="1:23" ht="15" x14ac:dyDescent="0.2">
      <c r="A122" s="1" t="s">
        <v>282</v>
      </c>
      <c r="B122" s="1" t="s">
        <v>50</v>
      </c>
      <c r="C122" s="1" t="s">
        <v>77</v>
      </c>
      <c r="D122" s="1" t="s">
        <v>2136</v>
      </c>
      <c r="E122" s="1" t="s">
        <v>273</v>
      </c>
      <c r="F122" s="1" t="s">
        <v>1285</v>
      </c>
      <c r="G122" s="9" t="s">
        <v>55</v>
      </c>
      <c r="H122" s="1">
        <v>-125.1</v>
      </c>
      <c r="I122" s="1">
        <v>-135.54</v>
      </c>
      <c r="J122" s="1">
        <v>5.42</v>
      </c>
      <c r="K122" s="1">
        <v>1.92619926199262</v>
      </c>
      <c r="L122" s="1">
        <v>-135.28</v>
      </c>
      <c r="M122" s="1">
        <v>6.24</v>
      </c>
      <c r="N122" s="1">
        <v>1.6314102564102599</v>
      </c>
      <c r="O122" s="1">
        <v>-0.29478900558236198</v>
      </c>
      <c r="P122" s="10" t="s">
        <v>1963</v>
      </c>
      <c r="Q122" s="10" t="s">
        <v>1963</v>
      </c>
      <c r="R122" s="10" t="s">
        <v>1963</v>
      </c>
      <c r="S122" s="10" t="s">
        <v>1962</v>
      </c>
      <c r="T122" s="10" t="s">
        <v>1962</v>
      </c>
      <c r="U122" s="10" t="s">
        <v>1962</v>
      </c>
      <c r="V122" s="10" t="s">
        <v>1963</v>
      </c>
      <c r="W122" s="10" t="s">
        <v>1963</v>
      </c>
    </row>
    <row r="123" spans="1:23" ht="15" x14ac:dyDescent="0.2">
      <c r="A123" s="1" t="s">
        <v>283</v>
      </c>
      <c r="B123" s="1" t="s">
        <v>83</v>
      </c>
      <c r="C123" s="1" t="s">
        <v>77</v>
      </c>
      <c r="D123" s="1" t="s">
        <v>2136</v>
      </c>
      <c r="E123" s="1" t="s">
        <v>273</v>
      </c>
      <c r="F123" s="1" t="s">
        <v>1285</v>
      </c>
      <c r="G123" s="9" t="s">
        <v>55</v>
      </c>
      <c r="H123" s="1">
        <v>-125.1</v>
      </c>
      <c r="I123" s="1">
        <v>-135.22</v>
      </c>
      <c r="J123" s="1">
        <v>5.75</v>
      </c>
      <c r="K123" s="1">
        <v>1.76</v>
      </c>
      <c r="L123" s="1">
        <v>-133.19</v>
      </c>
      <c r="M123" s="1">
        <v>5.86</v>
      </c>
      <c r="N123" s="1">
        <v>1.38054607508532</v>
      </c>
      <c r="O123" s="1">
        <v>-0.379453924914676</v>
      </c>
      <c r="P123" s="10" t="s">
        <v>1963</v>
      </c>
      <c r="Q123" s="10" t="s">
        <v>1963</v>
      </c>
      <c r="R123" s="10" t="s">
        <v>1963</v>
      </c>
      <c r="S123" s="10" t="s">
        <v>1962</v>
      </c>
      <c r="T123" s="10" t="s">
        <v>1962</v>
      </c>
      <c r="U123" s="10" t="s">
        <v>1962</v>
      </c>
      <c r="V123" s="10" t="s">
        <v>1963</v>
      </c>
      <c r="W123" s="10" t="s">
        <v>1963</v>
      </c>
    </row>
    <row r="124" spans="1:23" ht="15" x14ac:dyDescent="0.2">
      <c r="A124" s="1" t="s">
        <v>274</v>
      </c>
      <c r="B124" s="1" t="s">
        <v>83</v>
      </c>
      <c r="C124" s="1" t="s">
        <v>77</v>
      </c>
      <c r="D124" s="1" t="s">
        <v>2177</v>
      </c>
      <c r="E124" s="1" t="s">
        <v>273</v>
      </c>
      <c r="F124" s="1" t="s">
        <v>1285</v>
      </c>
      <c r="G124" s="9" t="s">
        <v>117</v>
      </c>
      <c r="H124" s="1">
        <v>-125.1</v>
      </c>
      <c r="I124" s="1">
        <v>-135.81</v>
      </c>
      <c r="J124" s="1">
        <v>4.8</v>
      </c>
      <c r="K124" s="1">
        <v>2.2312500000000002</v>
      </c>
      <c r="L124" s="1">
        <v>-134.84</v>
      </c>
      <c r="M124" s="1">
        <v>5.67</v>
      </c>
      <c r="N124" s="1">
        <v>1.71781305114639</v>
      </c>
      <c r="O124" s="1">
        <v>-0.51343694885361602</v>
      </c>
      <c r="P124" s="10" t="s">
        <v>1963</v>
      </c>
      <c r="Q124" s="10" t="s">
        <v>1963</v>
      </c>
      <c r="R124" s="10" t="s">
        <v>1963</v>
      </c>
      <c r="S124" s="10" t="s">
        <v>1962</v>
      </c>
      <c r="T124" s="10" t="s">
        <v>1962</v>
      </c>
      <c r="U124" s="10" t="s">
        <v>1962</v>
      </c>
      <c r="V124" s="10" t="s">
        <v>1963</v>
      </c>
      <c r="W124" s="10" t="s">
        <v>1963</v>
      </c>
    </row>
    <row r="125" spans="1:23" ht="15" x14ac:dyDescent="0.2">
      <c r="A125" s="1" t="s">
        <v>276</v>
      </c>
      <c r="B125" s="1" t="s">
        <v>50</v>
      </c>
      <c r="C125" s="1" t="s">
        <v>77</v>
      </c>
      <c r="D125" s="1" t="s">
        <v>2177</v>
      </c>
      <c r="E125" s="1" t="s">
        <v>273</v>
      </c>
      <c r="F125" s="1" t="s">
        <v>1285</v>
      </c>
      <c r="G125" s="9" t="s">
        <v>275</v>
      </c>
      <c r="H125" s="1">
        <v>-125.1</v>
      </c>
      <c r="I125" s="1">
        <v>-136.04</v>
      </c>
      <c r="J125" s="1">
        <v>5.14</v>
      </c>
      <c r="K125" s="1">
        <v>2.1284046692606999</v>
      </c>
      <c r="L125" s="1">
        <v>-133.69</v>
      </c>
      <c r="M125" s="1">
        <v>4.96</v>
      </c>
      <c r="N125" s="1">
        <v>1.7318548387096799</v>
      </c>
      <c r="O125" s="1">
        <v>-0.396549830551022</v>
      </c>
      <c r="P125" s="10" t="s">
        <v>1963</v>
      </c>
      <c r="Q125" s="10" t="s">
        <v>1963</v>
      </c>
      <c r="R125" s="10" t="s">
        <v>1963</v>
      </c>
      <c r="S125" s="10" t="s">
        <v>1962</v>
      </c>
      <c r="T125" s="10" t="s">
        <v>1962</v>
      </c>
      <c r="U125" s="10" t="s">
        <v>1962</v>
      </c>
      <c r="V125" s="10" t="s">
        <v>1963</v>
      </c>
      <c r="W125" s="10" t="s">
        <v>1963</v>
      </c>
    </row>
    <row r="126" spans="1:23" ht="15" x14ac:dyDescent="0.2">
      <c r="A126" s="1" t="s">
        <v>284</v>
      </c>
      <c r="B126" s="1" t="s">
        <v>67</v>
      </c>
      <c r="C126" s="1" t="s">
        <v>77</v>
      </c>
      <c r="D126" s="1" t="s">
        <v>2136</v>
      </c>
      <c r="E126" s="1" t="s">
        <v>273</v>
      </c>
      <c r="F126" s="1" t="s">
        <v>1285</v>
      </c>
      <c r="G126" s="9" t="s">
        <v>68</v>
      </c>
      <c r="H126" s="1">
        <v>-125.1</v>
      </c>
      <c r="I126" s="1">
        <v>-134.1</v>
      </c>
      <c r="J126" s="1">
        <v>6.03</v>
      </c>
      <c r="K126" s="1">
        <v>1.4925373134328399</v>
      </c>
      <c r="L126" s="1">
        <v>-136.18</v>
      </c>
      <c r="M126" s="1">
        <v>6.14</v>
      </c>
      <c r="N126" s="1">
        <v>1.80456026058632</v>
      </c>
      <c r="O126" s="1">
        <v>0.312022947153486</v>
      </c>
      <c r="P126" s="10" t="s">
        <v>1963</v>
      </c>
      <c r="Q126" s="10" t="s">
        <v>1963</v>
      </c>
      <c r="R126" s="10" t="s">
        <v>1963</v>
      </c>
      <c r="S126" s="10" t="s">
        <v>1962</v>
      </c>
      <c r="T126" s="10" t="s">
        <v>1962</v>
      </c>
      <c r="U126" s="10" t="s">
        <v>1962</v>
      </c>
      <c r="V126" s="10" t="s">
        <v>1963</v>
      </c>
      <c r="W126" s="10" t="s">
        <v>1963</v>
      </c>
    </row>
    <row r="127" spans="1:23" ht="15" x14ac:dyDescent="0.2">
      <c r="A127" s="1" t="s">
        <v>285</v>
      </c>
      <c r="B127" s="1" t="s">
        <v>90</v>
      </c>
      <c r="C127" s="1" t="s">
        <v>77</v>
      </c>
      <c r="D127" s="1" t="s">
        <v>2136</v>
      </c>
      <c r="E127" s="1" t="s">
        <v>273</v>
      </c>
      <c r="F127" s="1" t="s">
        <v>1285</v>
      </c>
      <c r="G127" s="9" t="s">
        <v>55</v>
      </c>
      <c r="H127" s="1">
        <v>-125.1</v>
      </c>
      <c r="I127" s="1">
        <v>-135.24</v>
      </c>
      <c r="J127" s="1">
        <v>5.7</v>
      </c>
      <c r="K127" s="1">
        <v>1.7789473684210599</v>
      </c>
      <c r="L127" s="1">
        <v>-134.05000000000001</v>
      </c>
      <c r="M127" s="1">
        <v>5.49</v>
      </c>
      <c r="N127" s="1">
        <v>1.6302367941712199</v>
      </c>
      <c r="O127" s="1">
        <v>-0.148710574249832</v>
      </c>
      <c r="P127" s="10" t="s">
        <v>1963</v>
      </c>
      <c r="Q127" s="10" t="s">
        <v>1963</v>
      </c>
      <c r="R127" s="10" t="s">
        <v>1963</v>
      </c>
      <c r="S127" s="10" t="s">
        <v>1962</v>
      </c>
      <c r="T127" s="10" t="s">
        <v>1962</v>
      </c>
      <c r="U127" s="10" t="s">
        <v>1962</v>
      </c>
      <c r="V127" s="10" t="s">
        <v>1963</v>
      </c>
      <c r="W127" s="10" t="s">
        <v>1963</v>
      </c>
    </row>
    <row r="128" spans="1:23" ht="15" x14ac:dyDescent="0.2">
      <c r="A128" s="1" t="s">
        <v>286</v>
      </c>
      <c r="B128" s="1" t="s">
        <v>90</v>
      </c>
      <c r="C128" s="1" t="s">
        <v>77</v>
      </c>
      <c r="D128" s="1" t="s">
        <v>2136</v>
      </c>
      <c r="E128" s="1" t="s">
        <v>273</v>
      </c>
      <c r="F128" s="1" t="s">
        <v>1285</v>
      </c>
      <c r="G128" s="9" t="s">
        <v>111</v>
      </c>
      <c r="H128" s="1">
        <v>-125.1</v>
      </c>
      <c r="I128" s="1">
        <v>-134.81</v>
      </c>
      <c r="J128" s="1">
        <v>6.46</v>
      </c>
      <c r="K128" s="1">
        <v>1.5030959752322</v>
      </c>
      <c r="L128" s="1">
        <v>-135.35</v>
      </c>
      <c r="M128" s="1">
        <v>6.14</v>
      </c>
      <c r="N128" s="1">
        <v>1.6693811074918601</v>
      </c>
      <c r="O128" s="1">
        <v>0.16628513225965699</v>
      </c>
      <c r="P128" s="10" t="s">
        <v>1963</v>
      </c>
      <c r="Q128" s="10" t="s">
        <v>1963</v>
      </c>
      <c r="R128" s="10" t="s">
        <v>1963</v>
      </c>
      <c r="S128" s="10" t="s">
        <v>1962</v>
      </c>
      <c r="T128" s="10" t="s">
        <v>1962</v>
      </c>
      <c r="U128" s="10" t="s">
        <v>1962</v>
      </c>
      <c r="V128" s="10" t="s">
        <v>1963</v>
      </c>
      <c r="W128" s="10" t="s">
        <v>1963</v>
      </c>
    </row>
    <row r="129" spans="1:23" ht="15" x14ac:dyDescent="0.2">
      <c r="A129" s="1" t="s">
        <v>288</v>
      </c>
      <c r="B129" s="1" t="s">
        <v>76</v>
      </c>
      <c r="C129" s="1" t="s">
        <v>77</v>
      </c>
      <c r="D129" s="1" t="s">
        <v>2178</v>
      </c>
      <c r="E129" s="1" t="s">
        <v>287</v>
      </c>
      <c r="F129" s="1" t="s">
        <v>1408</v>
      </c>
      <c r="G129" s="9" t="s">
        <v>148</v>
      </c>
      <c r="H129" s="1">
        <v>-180.6</v>
      </c>
      <c r="I129" s="1">
        <v>-156.05000000000001</v>
      </c>
      <c r="J129" s="1">
        <v>6.07</v>
      </c>
      <c r="K129" s="1">
        <v>-4.0444810543657299</v>
      </c>
      <c r="L129" s="1">
        <v>-154.33000000000001</v>
      </c>
      <c r="M129" s="1">
        <v>6.49</v>
      </c>
      <c r="N129" s="1">
        <v>-4.0477657935284999</v>
      </c>
      <c r="O129" s="1">
        <v>-3.2847391627726101E-3</v>
      </c>
      <c r="P129" s="10" t="s">
        <v>1963</v>
      </c>
      <c r="Q129" s="10" t="s">
        <v>1962</v>
      </c>
      <c r="R129" s="10" t="s">
        <v>1963</v>
      </c>
      <c r="S129" s="10" t="s">
        <v>1962</v>
      </c>
      <c r="T129" s="10" t="s">
        <v>1963</v>
      </c>
      <c r="U129" s="10" t="s">
        <v>1963</v>
      </c>
      <c r="V129" s="10" t="s">
        <v>1962</v>
      </c>
      <c r="W129" s="10" t="s">
        <v>1962</v>
      </c>
    </row>
    <row r="130" spans="1:23" ht="15" x14ac:dyDescent="0.2">
      <c r="A130" s="1" t="s">
        <v>289</v>
      </c>
      <c r="B130" s="1" t="s">
        <v>64</v>
      </c>
      <c r="C130" s="1" t="s">
        <v>77</v>
      </c>
      <c r="D130" s="1" t="s">
        <v>2136</v>
      </c>
      <c r="E130" s="1" t="s">
        <v>287</v>
      </c>
      <c r="F130" s="1" t="s">
        <v>1408</v>
      </c>
      <c r="G130" s="9" t="s">
        <v>86</v>
      </c>
      <c r="H130" s="1">
        <v>-180.6</v>
      </c>
      <c r="I130" s="1">
        <v>-154.99</v>
      </c>
      <c r="J130" s="1">
        <v>6.61</v>
      </c>
      <c r="K130" s="1">
        <v>-3.8744326777609701</v>
      </c>
      <c r="L130" s="1">
        <v>-154.94</v>
      </c>
      <c r="M130" s="1">
        <v>6.28</v>
      </c>
      <c r="N130" s="1">
        <v>-4.0859872611465002</v>
      </c>
      <c r="O130" s="1">
        <v>-0.21155458338552999</v>
      </c>
      <c r="P130" s="10" t="s">
        <v>1963</v>
      </c>
      <c r="Q130" s="10" t="s">
        <v>1962</v>
      </c>
      <c r="R130" s="10" t="s">
        <v>1963</v>
      </c>
      <c r="S130" s="10" t="s">
        <v>1962</v>
      </c>
      <c r="T130" s="10" t="s">
        <v>1963</v>
      </c>
      <c r="U130" s="10" t="s">
        <v>1963</v>
      </c>
      <c r="V130" s="10" t="s">
        <v>1962</v>
      </c>
      <c r="W130" s="10" t="s">
        <v>1962</v>
      </c>
    </row>
    <row r="131" spans="1:23" ht="15" x14ac:dyDescent="0.2">
      <c r="A131" s="1" t="s">
        <v>316</v>
      </c>
      <c r="B131" s="1" t="s">
        <v>76</v>
      </c>
      <c r="C131" s="1" t="s">
        <v>77</v>
      </c>
      <c r="D131" s="1" t="s">
        <v>2177</v>
      </c>
      <c r="E131" s="1" t="s">
        <v>30</v>
      </c>
      <c r="F131" s="1" t="s">
        <v>1425</v>
      </c>
      <c r="G131" s="9" t="s">
        <v>148</v>
      </c>
      <c r="H131" s="1">
        <v>-174.7</v>
      </c>
      <c r="I131" s="1">
        <v>-170.25</v>
      </c>
      <c r="J131" s="1">
        <v>9.5</v>
      </c>
      <c r="K131" s="1">
        <v>-0.46842105263157802</v>
      </c>
      <c r="L131" s="1">
        <v>-169.89</v>
      </c>
      <c r="M131" s="1">
        <v>8.9499999999999993</v>
      </c>
      <c r="N131" s="1">
        <v>-0.53743016759776596</v>
      </c>
      <c r="O131" s="1">
        <v>-6.9009114966187904E-2</v>
      </c>
      <c r="P131" s="10" t="s">
        <v>1962</v>
      </c>
      <c r="Q131" s="10" t="s">
        <v>1962</v>
      </c>
      <c r="R131" s="10" t="s">
        <v>1962</v>
      </c>
      <c r="S131" s="10" t="s">
        <v>1962</v>
      </c>
      <c r="T131" s="10" t="s">
        <v>1963</v>
      </c>
      <c r="U131" s="10" t="s">
        <v>1963</v>
      </c>
      <c r="V131" s="10" t="s">
        <v>1962</v>
      </c>
      <c r="W131" s="10" t="s">
        <v>1962</v>
      </c>
    </row>
    <row r="132" spans="1:23" ht="15" x14ac:dyDescent="0.2">
      <c r="A132" s="1" t="s">
        <v>318</v>
      </c>
      <c r="B132" s="1" t="s">
        <v>50</v>
      </c>
      <c r="C132" s="1" t="s">
        <v>77</v>
      </c>
      <c r="D132" s="1" t="s">
        <v>2136</v>
      </c>
      <c r="E132" s="1" t="s">
        <v>30</v>
      </c>
      <c r="F132" s="1" t="s">
        <v>1425</v>
      </c>
      <c r="G132" s="9" t="s">
        <v>72</v>
      </c>
      <c r="H132" s="1">
        <v>-174.7</v>
      </c>
      <c r="I132" s="1">
        <v>-169.91</v>
      </c>
      <c r="J132" s="1">
        <v>8.67</v>
      </c>
      <c r="K132" s="1">
        <v>-0.55247981545559299</v>
      </c>
      <c r="L132" s="1">
        <v>-170.6</v>
      </c>
      <c r="M132" s="1">
        <v>8.8699999999999992</v>
      </c>
      <c r="N132" s="1">
        <v>-0.462232243517474</v>
      </c>
      <c r="O132" s="1">
        <v>9.0247571938119095E-2</v>
      </c>
      <c r="P132" s="10" t="s">
        <v>1962</v>
      </c>
      <c r="Q132" s="10" t="s">
        <v>1962</v>
      </c>
      <c r="R132" s="10" t="s">
        <v>1962</v>
      </c>
      <c r="S132" s="10" t="s">
        <v>1962</v>
      </c>
      <c r="T132" s="10" t="s">
        <v>1963</v>
      </c>
      <c r="U132" s="10" t="s">
        <v>1963</v>
      </c>
      <c r="V132" s="10" t="s">
        <v>1962</v>
      </c>
      <c r="W132" s="10" t="s">
        <v>1962</v>
      </c>
    </row>
    <row r="133" spans="1:23" ht="15" x14ac:dyDescent="0.2">
      <c r="A133" s="1" t="s">
        <v>319</v>
      </c>
      <c r="B133" s="1" t="s">
        <v>90</v>
      </c>
      <c r="C133" s="1" t="s">
        <v>77</v>
      </c>
      <c r="D133" s="1" t="s">
        <v>2136</v>
      </c>
      <c r="E133" s="1" t="s">
        <v>30</v>
      </c>
      <c r="F133" s="1" t="s">
        <v>1425</v>
      </c>
      <c r="G133" s="9" t="s">
        <v>55</v>
      </c>
      <c r="H133" s="1">
        <v>-174.7</v>
      </c>
      <c r="I133" s="1">
        <v>-171.1</v>
      </c>
      <c r="J133" s="1">
        <v>9.06</v>
      </c>
      <c r="K133" s="1">
        <v>-0.39735099337748297</v>
      </c>
      <c r="L133" s="1">
        <v>-168.63</v>
      </c>
      <c r="M133" s="1">
        <v>8.2100000000000009</v>
      </c>
      <c r="N133" s="1">
        <v>-0.73934226552984095</v>
      </c>
      <c r="O133" s="1">
        <v>-0.34199127215235797</v>
      </c>
      <c r="P133" s="10" t="s">
        <v>1962</v>
      </c>
      <c r="Q133" s="10" t="s">
        <v>1962</v>
      </c>
      <c r="R133" s="10" t="s">
        <v>1962</v>
      </c>
      <c r="S133" s="10" t="s">
        <v>1962</v>
      </c>
      <c r="T133" s="10" t="s">
        <v>1963</v>
      </c>
      <c r="U133" s="10" t="s">
        <v>1963</v>
      </c>
      <c r="V133" s="10" t="s">
        <v>1962</v>
      </c>
      <c r="W133" s="10" t="s">
        <v>1962</v>
      </c>
    </row>
    <row r="134" spans="1:23" ht="15" x14ac:dyDescent="0.2">
      <c r="A134" s="1" t="s">
        <v>317</v>
      </c>
      <c r="B134" s="1" t="s">
        <v>50</v>
      </c>
      <c r="C134" s="1" t="s">
        <v>77</v>
      </c>
      <c r="D134" s="1" t="s">
        <v>2177</v>
      </c>
      <c r="E134" s="1" t="s">
        <v>30</v>
      </c>
      <c r="F134" s="1" t="s">
        <v>1425</v>
      </c>
      <c r="G134" s="9" t="s">
        <v>275</v>
      </c>
      <c r="H134" s="1">
        <v>-174.7</v>
      </c>
      <c r="I134" s="1">
        <v>-170.79</v>
      </c>
      <c r="J134" s="1">
        <v>9.1199999999999992</v>
      </c>
      <c r="K134" s="1">
        <v>-0.42872807017543801</v>
      </c>
      <c r="L134" s="1">
        <v>-169.91</v>
      </c>
      <c r="M134" s="1">
        <v>8.0500000000000007</v>
      </c>
      <c r="N134" s="1">
        <v>-0.59503105590062</v>
      </c>
      <c r="O134" s="1">
        <v>-0.16630298572518201</v>
      </c>
      <c r="P134" s="10" t="s">
        <v>1962</v>
      </c>
      <c r="Q134" s="10" t="s">
        <v>1962</v>
      </c>
      <c r="R134" s="10" t="s">
        <v>1962</v>
      </c>
      <c r="S134" s="10" t="s">
        <v>1962</v>
      </c>
      <c r="T134" s="10" t="s">
        <v>1963</v>
      </c>
      <c r="U134" s="10" t="s">
        <v>1963</v>
      </c>
      <c r="V134" s="10" t="s">
        <v>1962</v>
      </c>
      <c r="W134" s="10" t="s">
        <v>1962</v>
      </c>
    </row>
    <row r="135" spans="1:23" ht="15" x14ac:dyDescent="0.2">
      <c r="A135" s="1" t="s">
        <v>321</v>
      </c>
      <c r="B135" s="1" t="s">
        <v>100</v>
      </c>
      <c r="C135" s="1" t="s">
        <v>77</v>
      </c>
      <c r="D135" s="1" t="s">
        <v>2136</v>
      </c>
      <c r="E135" s="1" t="s">
        <v>30</v>
      </c>
      <c r="F135" s="1" t="s">
        <v>1425</v>
      </c>
      <c r="G135" s="9" t="s">
        <v>68</v>
      </c>
      <c r="H135" s="1">
        <v>-174.7</v>
      </c>
      <c r="I135" s="1">
        <v>-169.7</v>
      </c>
      <c r="J135" s="1">
        <v>8.44</v>
      </c>
      <c r="K135" s="1">
        <v>-0.59241706161137397</v>
      </c>
      <c r="L135" s="1">
        <v>-171.77</v>
      </c>
      <c r="M135" s="1">
        <v>9.67</v>
      </c>
      <c r="N135" s="1">
        <v>-0.30299896587383401</v>
      </c>
      <c r="O135" s="1">
        <v>0.28941809573754002</v>
      </c>
      <c r="P135" s="10" t="s">
        <v>1962</v>
      </c>
      <c r="Q135" s="10" t="s">
        <v>1962</v>
      </c>
      <c r="R135" s="10" t="s">
        <v>1962</v>
      </c>
      <c r="S135" s="10" t="s">
        <v>1962</v>
      </c>
      <c r="T135" s="10" t="s">
        <v>1963</v>
      </c>
      <c r="U135" s="10" t="s">
        <v>1963</v>
      </c>
      <c r="V135" s="10" t="s">
        <v>1962</v>
      </c>
      <c r="W135" s="10" t="s">
        <v>1962</v>
      </c>
    </row>
    <row r="136" spans="1:23" ht="15" x14ac:dyDescent="0.2">
      <c r="A136" s="1" t="s">
        <v>320</v>
      </c>
      <c r="B136" s="1" t="s">
        <v>90</v>
      </c>
      <c r="C136" s="1" t="s">
        <v>77</v>
      </c>
      <c r="D136" s="1" t="s">
        <v>2136</v>
      </c>
      <c r="E136" s="1" t="s">
        <v>30</v>
      </c>
      <c r="F136" s="1" t="s">
        <v>1425</v>
      </c>
      <c r="G136" s="9" t="s">
        <v>55</v>
      </c>
      <c r="H136" s="1">
        <v>-174.7</v>
      </c>
      <c r="I136" s="1">
        <v>-170.89</v>
      </c>
      <c r="J136" s="1">
        <v>8.89</v>
      </c>
      <c r="K136" s="1">
        <v>-0.42857142857142899</v>
      </c>
      <c r="L136" s="1">
        <v>-171.1</v>
      </c>
      <c r="M136" s="1">
        <v>8.65</v>
      </c>
      <c r="N136" s="1">
        <v>-0.41618497109826502</v>
      </c>
      <c r="O136" s="1">
        <v>1.23864574731636E-2</v>
      </c>
      <c r="P136" s="10" t="s">
        <v>1962</v>
      </c>
      <c r="Q136" s="10" t="s">
        <v>1962</v>
      </c>
      <c r="R136" s="10" t="s">
        <v>1962</v>
      </c>
      <c r="S136" s="10" t="s">
        <v>1962</v>
      </c>
      <c r="T136" s="10" t="s">
        <v>1963</v>
      </c>
      <c r="U136" s="10" t="s">
        <v>1963</v>
      </c>
      <c r="V136" s="10" t="s">
        <v>1962</v>
      </c>
      <c r="W136" s="10" t="s">
        <v>1962</v>
      </c>
    </row>
    <row r="137" spans="1:23" ht="15" x14ac:dyDescent="0.2">
      <c r="A137" s="1" t="s">
        <v>323</v>
      </c>
      <c r="B137" s="1" t="s">
        <v>83</v>
      </c>
      <c r="C137" s="1" t="s">
        <v>52</v>
      </c>
      <c r="D137" s="1" t="s">
        <v>2136</v>
      </c>
      <c r="E137" s="1" t="s">
        <v>322</v>
      </c>
      <c r="F137" s="1" t="s">
        <v>1458</v>
      </c>
      <c r="G137" s="9" t="s">
        <v>72</v>
      </c>
      <c r="H137" s="1">
        <v>-187.7</v>
      </c>
      <c r="I137" s="1">
        <v>-174.86</v>
      </c>
      <c r="J137" s="1">
        <v>8.44</v>
      </c>
      <c r="K137" s="1">
        <v>-1.52132701421801</v>
      </c>
      <c r="L137" s="1">
        <v>-175.94</v>
      </c>
      <c r="M137" s="1">
        <v>9.61</v>
      </c>
      <c r="N137" s="1">
        <v>-1.2237252861602499</v>
      </c>
      <c r="O137" s="1">
        <v>0.29760172805775797</v>
      </c>
      <c r="P137" s="10" t="s">
        <v>1963</v>
      </c>
      <c r="Q137" s="10" t="s">
        <v>1962</v>
      </c>
      <c r="R137" s="10" t="s">
        <v>1963</v>
      </c>
      <c r="S137" s="10" t="s">
        <v>1962</v>
      </c>
      <c r="T137" s="10" t="s">
        <v>1963</v>
      </c>
      <c r="U137" s="10" t="s">
        <v>1963</v>
      </c>
      <c r="V137" s="10" t="s">
        <v>1963</v>
      </c>
      <c r="W137" s="10" t="s">
        <v>1962</v>
      </c>
    </row>
    <row r="138" spans="1:23" ht="15" x14ac:dyDescent="0.2">
      <c r="A138" s="1" t="s">
        <v>325</v>
      </c>
      <c r="B138" s="1" t="s">
        <v>76</v>
      </c>
      <c r="C138" s="1" t="s">
        <v>52</v>
      </c>
      <c r="D138" s="1" t="s">
        <v>2136</v>
      </c>
      <c r="E138" s="1" t="s">
        <v>322</v>
      </c>
      <c r="F138" s="1" t="s">
        <v>1458</v>
      </c>
      <c r="G138" s="9" t="s">
        <v>55</v>
      </c>
      <c r="H138" s="1">
        <v>-187.7</v>
      </c>
      <c r="I138" s="1">
        <v>-175.39</v>
      </c>
      <c r="J138" s="1">
        <v>8.91</v>
      </c>
      <c r="K138" s="1">
        <v>-1.3815937149270501</v>
      </c>
      <c r="L138" s="1">
        <v>-174.61</v>
      </c>
      <c r="M138" s="1">
        <v>10.11</v>
      </c>
      <c r="N138" s="1">
        <v>-1.2947576656775399</v>
      </c>
      <c r="O138" s="1">
        <v>8.6836049249503902E-2</v>
      </c>
      <c r="P138" s="10" t="s">
        <v>1963</v>
      </c>
      <c r="Q138" s="10" t="s">
        <v>1962</v>
      </c>
      <c r="R138" s="10" t="s">
        <v>1963</v>
      </c>
      <c r="S138" s="10" t="s">
        <v>1962</v>
      </c>
      <c r="T138" s="10" t="s">
        <v>1963</v>
      </c>
      <c r="U138" s="10" t="s">
        <v>1963</v>
      </c>
      <c r="V138" s="10" t="s">
        <v>1963</v>
      </c>
      <c r="W138" s="10" t="s">
        <v>1962</v>
      </c>
    </row>
    <row r="139" spans="1:23" ht="15" x14ac:dyDescent="0.2">
      <c r="A139" s="1" t="s">
        <v>305</v>
      </c>
      <c r="B139" s="1" t="s">
        <v>93</v>
      </c>
      <c r="C139" s="1" t="s">
        <v>52</v>
      </c>
      <c r="D139" s="1" t="s">
        <v>2136</v>
      </c>
      <c r="E139" s="1" t="s">
        <v>304</v>
      </c>
      <c r="F139" s="1" t="s">
        <v>1475</v>
      </c>
      <c r="G139" s="9" t="s">
        <v>72</v>
      </c>
      <c r="H139" s="1">
        <v>-145.69999999999999</v>
      </c>
      <c r="I139" s="1">
        <v>-141.19</v>
      </c>
      <c r="J139" s="1">
        <v>6.17</v>
      </c>
      <c r="K139" s="1">
        <v>-0.73095623987033898</v>
      </c>
      <c r="L139" s="1">
        <v>-140.87</v>
      </c>
      <c r="M139" s="1">
        <v>6.22</v>
      </c>
      <c r="N139" s="1">
        <v>-0.77652733118970796</v>
      </c>
      <c r="O139" s="1">
        <v>-4.5571091319369199E-2</v>
      </c>
      <c r="P139" s="10" t="s">
        <v>1962</v>
      </c>
      <c r="Q139" s="10" t="s">
        <v>1962</v>
      </c>
      <c r="R139" s="10" t="s">
        <v>1962</v>
      </c>
      <c r="S139" s="10" t="s">
        <v>1962</v>
      </c>
      <c r="T139" s="10" t="s">
        <v>1962</v>
      </c>
      <c r="U139" s="10" t="s">
        <v>1962</v>
      </c>
      <c r="V139" s="10" t="s">
        <v>1962</v>
      </c>
      <c r="W139" s="10" t="s">
        <v>1962</v>
      </c>
    </row>
    <row r="140" spans="1:23" ht="15" x14ac:dyDescent="0.2">
      <c r="A140" s="1" t="s">
        <v>306</v>
      </c>
      <c r="B140" s="1" t="s">
        <v>83</v>
      </c>
      <c r="C140" s="1" t="s">
        <v>52</v>
      </c>
      <c r="D140" s="1" t="s">
        <v>2136</v>
      </c>
      <c r="E140" s="1" t="s">
        <v>304</v>
      </c>
      <c r="F140" s="1" t="s">
        <v>1475</v>
      </c>
      <c r="G140" s="9" t="s">
        <v>55</v>
      </c>
      <c r="H140" s="1">
        <v>-145.69999999999999</v>
      </c>
      <c r="I140" s="1">
        <v>-140.68</v>
      </c>
      <c r="J140" s="1">
        <v>5.12</v>
      </c>
      <c r="K140" s="1">
        <v>-0.980468749999996</v>
      </c>
      <c r="L140" s="1">
        <v>-140.31</v>
      </c>
      <c r="M140" s="1">
        <v>5.73</v>
      </c>
      <c r="N140" s="1">
        <v>-0.94066317626526796</v>
      </c>
      <c r="O140" s="1">
        <v>3.98055737347284E-2</v>
      </c>
      <c r="P140" s="10" t="s">
        <v>1962</v>
      </c>
      <c r="Q140" s="10" t="s">
        <v>1962</v>
      </c>
      <c r="R140" s="10" t="s">
        <v>1962</v>
      </c>
      <c r="S140" s="10" t="s">
        <v>1962</v>
      </c>
      <c r="T140" s="10" t="s">
        <v>1962</v>
      </c>
      <c r="U140" s="10" t="s">
        <v>1962</v>
      </c>
      <c r="V140" s="10" t="s">
        <v>1962</v>
      </c>
      <c r="W140" s="10" t="s">
        <v>1962</v>
      </c>
    </row>
    <row r="141" spans="1:23" ht="15" x14ac:dyDescent="0.2">
      <c r="A141" s="1" t="s">
        <v>307</v>
      </c>
      <c r="B141" s="1" t="s">
        <v>76</v>
      </c>
      <c r="C141" s="1" t="s">
        <v>52</v>
      </c>
      <c r="D141" s="1" t="s">
        <v>2136</v>
      </c>
      <c r="E141" s="1" t="s">
        <v>304</v>
      </c>
      <c r="F141" s="1" t="s">
        <v>1475</v>
      </c>
      <c r="G141" s="9" t="s">
        <v>55</v>
      </c>
      <c r="H141" s="1">
        <v>-145.69999999999999</v>
      </c>
      <c r="I141" s="1">
        <v>-140.28</v>
      </c>
      <c r="J141" s="1">
        <v>5.59</v>
      </c>
      <c r="K141" s="1">
        <v>-0.96958855098389796</v>
      </c>
      <c r="L141" s="1">
        <v>-139.57</v>
      </c>
      <c r="M141" s="1">
        <v>5.89</v>
      </c>
      <c r="N141" s="1">
        <v>-1.0407470288624801</v>
      </c>
      <c r="O141" s="1">
        <v>-7.1158477878580401E-2</v>
      </c>
      <c r="P141" s="10" t="s">
        <v>1962</v>
      </c>
      <c r="Q141" s="10" t="s">
        <v>1962</v>
      </c>
      <c r="R141" s="10" t="s">
        <v>1962</v>
      </c>
      <c r="S141" s="10" t="s">
        <v>1962</v>
      </c>
      <c r="T141" s="10" t="s">
        <v>1962</v>
      </c>
      <c r="U141" s="10" t="s">
        <v>1962</v>
      </c>
      <c r="V141" s="10" t="s">
        <v>1962</v>
      </c>
      <c r="W141" s="10" t="s">
        <v>1962</v>
      </c>
    </row>
    <row r="142" spans="1:23" ht="15" x14ac:dyDescent="0.2">
      <c r="A142" s="1" t="s">
        <v>308</v>
      </c>
      <c r="B142" s="1" t="s">
        <v>70</v>
      </c>
      <c r="C142" s="1" t="s">
        <v>52</v>
      </c>
      <c r="D142" s="1" t="s">
        <v>2136</v>
      </c>
      <c r="E142" s="1" t="s">
        <v>304</v>
      </c>
      <c r="F142" s="1" t="s">
        <v>1475</v>
      </c>
      <c r="G142" s="9" t="s">
        <v>111</v>
      </c>
      <c r="H142" s="1">
        <v>-145.69999999999999</v>
      </c>
      <c r="I142" s="1">
        <v>-138.88</v>
      </c>
      <c r="J142" s="1">
        <v>5.18</v>
      </c>
      <c r="K142" s="1">
        <v>-1.31660231660232</v>
      </c>
      <c r="L142" s="1">
        <v>-141.18</v>
      </c>
      <c r="M142" s="1">
        <v>5.78</v>
      </c>
      <c r="N142" s="1">
        <v>-0.78200692041522202</v>
      </c>
      <c r="O142" s="1">
        <v>0.53459539618709395</v>
      </c>
      <c r="P142" s="10" t="s">
        <v>1962</v>
      </c>
      <c r="Q142" s="10" t="s">
        <v>1962</v>
      </c>
      <c r="R142" s="10" t="s">
        <v>1962</v>
      </c>
      <c r="S142" s="10" t="s">
        <v>1962</v>
      </c>
      <c r="T142" s="10" t="s">
        <v>1962</v>
      </c>
      <c r="U142" s="10" t="s">
        <v>1962</v>
      </c>
      <c r="V142" s="10" t="s">
        <v>1962</v>
      </c>
      <c r="W142" s="10" t="s">
        <v>1962</v>
      </c>
    </row>
    <row r="143" spans="1:23" ht="15" x14ac:dyDescent="0.2">
      <c r="A143" s="1" t="s">
        <v>309</v>
      </c>
      <c r="B143" s="1" t="s">
        <v>83</v>
      </c>
      <c r="C143" s="1" t="s">
        <v>52</v>
      </c>
      <c r="D143" s="1" t="s">
        <v>2136</v>
      </c>
      <c r="E143" s="1" t="s">
        <v>304</v>
      </c>
      <c r="F143" s="1" t="s">
        <v>1475</v>
      </c>
      <c r="G143" s="9" t="s">
        <v>55</v>
      </c>
      <c r="H143" s="1">
        <v>-145.69999999999999</v>
      </c>
      <c r="I143" s="1">
        <v>-140.65</v>
      </c>
      <c r="J143" s="1">
        <v>5.87</v>
      </c>
      <c r="K143" s="1">
        <v>-0.86030664395229695</v>
      </c>
      <c r="L143" s="1">
        <v>-140.29</v>
      </c>
      <c r="M143" s="1">
        <v>6.11</v>
      </c>
      <c r="N143" s="1">
        <v>-0.88543371522094905</v>
      </c>
      <c r="O143" s="1">
        <v>-2.51270712686518E-2</v>
      </c>
      <c r="P143" s="10" t="s">
        <v>1962</v>
      </c>
      <c r="Q143" s="10" t="s">
        <v>1962</v>
      </c>
      <c r="R143" s="10" t="s">
        <v>1962</v>
      </c>
      <c r="S143" s="10" t="s">
        <v>1962</v>
      </c>
      <c r="T143" s="10" t="s">
        <v>1962</v>
      </c>
      <c r="U143" s="10" t="s">
        <v>1962</v>
      </c>
      <c r="V143" s="10" t="s">
        <v>1962</v>
      </c>
      <c r="W143" s="10" t="s">
        <v>1962</v>
      </c>
    </row>
    <row r="144" spans="1:23" ht="15" x14ac:dyDescent="0.2">
      <c r="A144" s="1" t="s">
        <v>310</v>
      </c>
      <c r="B144" s="1" t="s">
        <v>83</v>
      </c>
      <c r="C144" s="1" t="s">
        <v>52</v>
      </c>
      <c r="D144" s="1" t="s">
        <v>2136</v>
      </c>
      <c r="E144" s="1" t="s">
        <v>304</v>
      </c>
      <c r="F144" s="1" t="s">
        <v>1475</v>
      </c>
      <c r="G144" s="9" t="s">
        <v>72</v>
      </c>
      <c r="H144" s="1">
        <v>-145.69999999999999</v>
      </c>
      <c r="I144" s="1">
        <v>-140.69</v>
      </c>
      <c r="J144" s="1">
        <v>5.86</v>
      </c>
      <c r="K144" s="1">
        <v>-0.85494880546074903</v>
      </c>
      <c r="L144" s="1">
        <v>-140.75</v>
      </c>
      <c r="M144" s="1">
        <v>6.1</v>
      </c>
      <c r="N144" s="1">
        <v>-0.81147540983606403</v>
      </c>
      <c r="O144" s="1">
        <v>4.3473395624685399E-2</v>
      </c>
      <c r="P144" s="10" t="s">
        <v>1962</v>
      </c>
      <c r="Q144" s="10" t="s">
        <v>1962</v>
      </c>
      <c r="R144" s="10" t="s">
        <v>1962</v>
      </c>
      <c r="S144" s="10" t="s">
        <v>1962</v>
      </c>
      <c r="T144" s="10" t="s">
        <v>1962</v>
      </c>
      <c r="U144" s="10" t="s">
        <v>1962</v>
      </c>
      <c r="V144" s="10" t="s">
        <v>1962</v>
      </c>
      <c r="W144" s="10" t="s">
        <v>1962</v>
      </c>
    </row>
    <row r="145" spans="1:23" ht="15" x14ac:dyDescent="0.2">
      <c r="A145" s="1" t="s">
        <v>311</v>
      </c>
      <c r="B145" s="1" t="s">
        <v>67</v>
      </c>
      <c r="C145" s="1" t="s">
        <v>52</v>
      </c>
      <c r="D145" s="1" t="s">
        <v>2136</v>
      </c>
      <c r="E145" s="1" t="s">
        <v>304</v>
      </c>
      <c r="F145" s="1" t="s">
        <v>1475</v>
      </c>
      <c r="G145" s="9" t="s">
        <v>68</v>
      </c>
      <c r="H145" s="1">
        <v>-145.69999999999999</v>
      </c>
      <c r="I145" s="1">
        <v>-141.44999999999999</v>
      </c>
      <c r="J145" s="1">
        <v>6.1</v>
      </c>
      <c r="K145" s="1">
        <v>-0.69672131147541005</v>
      </c>
      <c r="L145" s="1">
        <v>-139.57</v>
      </c>
      <c r="M145" s="1">
        <v>5.41</v>
      </c>
      <c r="N145" s="1">
        <v>-1.1330868761552699</v>
      </c>
      <c r="O145" s="1">
        <v>-0.43636556467985699</v>
      </c>
      <c r="P145" s="10" t="s">
        <v>1962</v>
      </c>
      <c r="Q145" s="10" t="s">
        <v>1962</v>
      </c>
      <c r="R145" s="10" t="s">
        <v>1962</v>
      </c>
      <c r="S145" s="10" t="s">
        <v>1962</v>
      </c>
      <c r="T145" s="10" t="s">
        <v>1962</v>
      </c>
      <c r="U145" s="10" t="s">
        <v>1962</v>
      </c>
      <c r="V145" s="10" t="s">
        <v>1962</v>
      </c>
      <c r="W145" s="10" t="s">
        <v>1962</v>
      </c>
    </row>
    <row r="146" spans="1:23" ht="15" x14ac:dyDescent="0.2">
      <c r="A146" s="1" t="s">
        <v>312</v>
      </c>
      <c r="B146" s="1" t="s">
        <v>90</v>
      </c>
      <c r="C146" s="1" t="s">
        <v>52</v>
      </c>
      <c r="D146" s="1" t="s">
        <v>2136</v>
      </c>
      <c r="E146" s="1" t="s">
        <v>304</v>
      </c>
      <c r="F146" s="1" t="s">
        <v>1475</v>
      </c>
      <c r="G146" s="9" t="s">
        <v>72</v>
      </c>
      <c r="H146" s="1">
        <v>-145.69999999999999</v>
      </c>
      <c r="I146" s="1">
        <v>-141.02000000000001</v>
      </c>
      <c r="J146" s="1">
        <v>5.62</v>
      </c>
      <c r="K146" s="1">
        <v>-0.83274021352312799</v>
      </c>
      <c r="L146" s="1">
        <v>-139.19999999999999</v>
      </c>
      <c r="M146" s="1">
        <v>5.87</v>
      </c>
      <c r="N146" s="1">
        <v>-1.1073253833049399</v>
      </c>
      <c r="O146" s="1">
        <v>-0.27458516978181302</v>
      </c>
      <c r="P146" s="10" t="s">
        <v>1962</v>
      </c>
      <c r="Q146" s="10" t="s">
        <v>1962</v>
      </c>
      <c r="R146" s="10" t="s">
        <v>1962</v>
      </c>
      <c r="S146" s="10" t="s">
        <v>1962</v>
      </c>
      <c r="T146" s="10" t="s">
        <v>1962</v>
      </c>
      <c r="U146" s="10" t="s">
        <v>1962</v>
      </c>
      <c r="V146" s="10" t="s">
        <v>1962</v>
      </c>
      <c r="W146" s="10" t="s">
        <v>1962</v>
      </c>
    </row>
    <row r="147" spans="1:23" ht="15" x14ac:dyDescent="0.2">
      <c r="A147" s="40" t="s">
        <v>313</v>
      </c>
      <c r="B147" s="1" t="s">
        <v>50</v>
      </c>
      <c r="C147" s="1" t="s">
        <v>52</v>
      </c>
      <c r="D147" s="1" t="s">
        <v>2136</v>
      </c>
      <c r="E147" s="1" t="s">
        <v>304</v>
      </c>
      <c r="F147" s="1" t="s">
        <v>1475</v>
      </c>
      <c r="G147" s="9" t="s">
        <v>72</v>
      </c>
      <c r="H147" s="1">
        <v>-145.69999999999999</v>
      </c>
      <c r="I147" s="1">
        <v>-140.91999999999999</v>
      </c>
      <c r="J147" s="1">
        <v>6.33</v>
      </c>
      <c r="K147" s="1">
        <v>-0.75513428120063197</v>
      </c>
      <c r="L147" s="1">
        <v>-138.59</v>
      </c>
      <c r="M147" s="1">
        <v>5.54</v>
      </c>
      <c r="N147" s="1">
        <v>-1.28339350180505</v>
      </c>
      <c r="O147" s="1">
        <v>-0.52825922060441899</v>
      </c>
      <c r="P147" s="10" t="s">
        <v>1962</v>
      </c>
      <c r="Q147" s="10" t="s">
        <v>1962</v>
      </c>
      <c r="R147" s="10" t="s">
        <v>1962</v>
      </c>
      <c r="S147" s="10" t="s">
        <v>1962</v>
      </c>
      <c r="T147" s="10" t="s">
        <v>1962</v>
      </c>
      <c r="U147" s="10" t="s">
        <v>1962</v>
      </c>
      <c r="V147" s="10" t="s">
        <v>1962</v>
      </c>
      <c r="W147" s="10" t="s">
        <v>1962</v>
      </c>
    </row>
    <row r="148" spans="1:23" ht="15" x14ac:dyDescent="0.2">
      <c r="A148" s="1" t="s">
        <v>315</v>
      </c>
      <c r="B148" s="1" t="s">
        <v>90</v>
      </c>
      <c r="C148" s="1" t="s">
        <v>52</v>
      </c>
      <c r="D148" s="1" t="s">
        <v>2177</v>
      </c>
      <c r="E148" s="1" t="s">
        <v>314</v>
      </c>
      <c r="F148" s="1" t="s">
        <v>1547</v>
      </c>
      <c r="G148" s="9" t="s">
        <v>148</v>
      </c>
      <c r="H148" s="1">
        <v>-195.7</v>
      </c>
      <c r="I148" s="1">
        <v>-183.55</v>
      </c>
      <c r="J148" s="1">
        <v>9.14</v>
      </c>
      <c r="K148" s="1">
        <v>-1.32932166301969</v>
      </c>
      <c r="L148" s="1">
        <v>-180.54</v>
      </c>
      <c r="M148" s="1">
        <v>9.15</v>
      </c>
      <c r="N148" s="1">
        <v>-1.6568306010928999</v>
      </c>
      <c r="O148" s="1">
        <v>-0.32750893807320502</v>
      </c>
      <c r="P148" s="10" t="s">
        <v>1962</v>
      </c>
      <c r="Q148" s="10" t="s">
        <v>1962</v>
      </c>
      <c r="R148" s="10" t="s">
        <v>1962</v>
      </c>
      <c r="S148" s="10" t="s">
        <v>1962</v>
      </c>
      <c r="T148" s="10" t="s">
        <v>1963</v>
      </c>
      <c r="U148" s="10" t="s">
        <v>1962</v>
      </c>
      <c r="V148" s="10" t="s">
        <v>1962</v>
      </c>
      <c r="W148" s="10" t="s">
        <v>1962</v>
      </c>
    </row>
    <row r="149" spans="1:23" ht="15" x14ac:dyDescent="0.2">
      <c r="A149" s="1" t="s">
        <v>326</v>
      </c>
      <c r="B149" s="1" t="s">
        <v>76</v>
      </c>
      <c r="C149" s="1" t="s">
        <v>77</v>
      </c>
      <c r="D149" s="1" t="s">
        <v>2136</v>
      </c>
      <c r="E149" s="1" t="s">
        <v>26</v>
      </c>
      <c r="F149" s="1" t="s">
        <v>1556</v>
      </c>
      <c r="G149" s="9" t="s">
        <v>111</v>
      </c>
      <c r="H149" s="1">
        <v>-231.8</v>
      </c>
      <c r="I149" s="1">
        <v>-183.34</v>
      </c>
      <c r="J149" s="1">
        <v>10.99</v>
      </c>
      <c r="K149" s="1">
        <v>-4.4094631483166502</v>
      </c>
      <c r="L149" s="1">
        <v>-182.38</v>
      </c>
      <c r="M149" s="1">
        <v>10.55</v>
      </c>
      <c r="N149" s="1">
        <v>-4.6843601895734599</v>
      </c>
      <c r="O149" s="1">
        <v>-0.27489704125680903</v>
      </c>
      <c r="P149" s="10" t="s">
        <v>1963</v>
      </c>
      <c r="Q149" s="10" t="s">
        <v>1963</v>
      </c>
      <c r="R149" s="10" t="s">
        <v>1963</v>
      </c>
      <c r="S149" s="10" t="s">
        <v>1963</v>
      </c>
      <c r="T149" s="10" t="s">
        <v>1963</v>
      </c>
      <c r="U149" s="10" t="s">
        <v>1963</v>
      </c>
      <c r="V149" s="10" t="s">
        <v>1963</v>
      </c>
      <c r="W149" s="10" t="s">
        <v>1962</v>
      </c>
    </row>
    <row r="150" spans="1:23" ht="15" x14ac:dyDescent="0.2">
      <c r="A150" s="1" t="s">
        <v>327</v>
      </c>
      <c r="B150" s="1" t="s">
        <v>59</v>
      </c>
      <c r="C150" s="1" t="s">
        <v>77</v>
      </c>
      <c r="D150" s="1" t="s">
        <v>2177</v>
      </c>
      <c r="E150" s="1" t="s">
        <v>26</v>
      </c>
      <c r="F150" s="1" t="s">
        <v>1556</v>
      </c>
      <c r="G150" s="9" t="s">
        <v>103</v>
      </c>
      <c r="H150" s="1">
        <v>-231.8</v>
      </c>
      <c r="I150" s="1">
        <v>-185.21</v>
      </c>
      <c r="J150" s="1">
        <v>10.06</v>
      </c>
      <c r="K150" s="1">
        <v>-4.6312127236580496</v>
      </c>
      <c r="L150" s="1">
        <v>-185.77</v>
      </c>
      <c r="M150" s="1">
        <v>10.1</v>
      </c>
      <c r="N150" s="1">
        <v>-4.5574257425742601</v>
      </c>
      <c r="O150" s="1">
        <v>7.3786981083793904E-2</v>
      </c>
      <c r="P150" s="10" t="s">
        <v>1963</v>
      </c>
      <c r="Q150" s="10" t="s">
        <v>1963</v>
      </c>
      <c r="R150" s="10" t="s">
        <v>1963</v>
      </c>
      <c r="S150" s="10" t="s">
        <v>1963</v>
      </c>
      <c r="T150" s="10" t="s">
        <v>1963</v>
      </c>
      <c r="U150" s="10" t="s">
        <v>1963</v>
      </c>
      <c r="V150" s="10" t="s">
        <v>1963</v>
      </c>
      <c r="W150" s="10" t="s">
        <v>1962</v>
      </c>
    </row>
    <row r="151" spans="1:23" ht="15" x14ac:dyDescent="0.2">
      <c r="A151" s="1" t="s">
        <v>335</v>
      </c>
      <c r="B151" s="1" t="s">
        <v>76</v>
      </c>
      <c r="C151" s="1" t="s">
        <v>77</v>
      </c>
      <c r="D151" s="1" t="s">
        <v>2136</v>
      </c>
      <c r="E151" s="1" t="s">
        <v>328</v>
      </c>
      <c r="F151" s="1" t="s">
        <v>1574</v>
      </c>
      <c r="G151" s="9" t="s">
        <v>111</v>
      </c>
      <c r="H151" s="1">
        <v>-175.4</v>
      </c>
      <c r="I151" s="1">
        <v>-178.5</v>
      </c>
      <c r="J151" s="1">
        <v>6.53</v>
      </c>
      <c r="K151" s="1">
        <v>0.47473200612557298</v>
      </c>
      <c r="L151" s="1">
        <v>-177.63</v>
      </c>
      <c r="M151" s="1">
        <v>6.22</v>
      </c>
      <c r="N151" s="1">
        <v>0.35852090032154199</v>
      </c>
      <c r="O151" s="1">
        <v>-0.116211105804032</v>
      </c>
      <c r="P151" s="10" t="s">
        <v>1963</v>
      </c>
      <c r="Q151" s="10" t="s">
        <v>1963</v>
      </c>
      <c r="R151" s="10" t="s">
        <v>1963</v>
      </c>
      <c r="S151" s="10" t="s">
        <v>1963</v>
      </c>
      <c r="T151" s="10" t="s">
        <v>1962</v>
      </c>
      <c r="U151" s="10" t="s">
        <v>1962</v>
      </c>
      <c r="V151" s="10" t="s">
        <v>1963</v>
      </c>
      <c r="W151" s="10" t="s">
        <v>1963</v>
      </c>
    </row>
    <row r="152" spans="1:23" ht="15" x14ac:dyDescent="0.2">
      <c r="A152" s="1" t="s">
        <v>336</v>
      </c>
      <c r="B152" s="1" t="s">
        <v>70</v>
      </c>
      <c r="C152" s="1" t="s">
        <v>77</v>
      </c>
      <c r="D152" s="1" t="s">
        <v>2136</v>
      </c>
      <c r="E152" s="1" t="s">
        <v>328</v>
      </c>
      <c r="F152" s="1" t="s">
        <v>1574</v>
      </c>
      <c r="G152" s="9" t="s">
        <v>111</v>
      </c>
      <c r="H152" s="1">
        <v>-175.4</v>
      </c>
      <c r="I152" s="1">
        <v>-177.93</v>
      </c>
      <c r="J152" s="1">
        <v>6.44</v>
      </c>
      <c r="K152" s="1">
        <v>0.39285714285714302</v>
      </c>
      <c r="L152" s="1">
        <v>-177.48</v>
      </c>
      <c r="M152" s="1">
        <v>6.31</v>
      </c>
      <c r="N152" s="1">
        <v>0.32963549920760399</v>
      </c>
      <c r="O152" s="1">
        <v>-6.32216436495385E-2</v>
      </c>
      <c r="P152" s="10" t="s">
        <v>1963</v>
      </c>
      <c r="Q152" s="10" t="s">
        <v>1963</v>
      </c>
      <c r="R152" s="10" t="s">
        <v>1963</v>
      </c>
      <c r="S152" s="10" t="s">
        <v>1963</v>
      </c>
      <c r="T152" s="10" t="s">
        <v>1962</v>
      </c>
      <c r="U152" s="10" t="s">
        <v>1962</v>
      </c>
      <c r="V152" s="10" t="s">
        <v>1963</v>
      </c>
      <c r="W152" s="10" t="s">
        <v>1963</v>
      </c>
    </row>
    <row r="153" spans="1:23" ht="15" x14ac:dyDescent="0.2">
      <c r="A153" s="1" t="s">
        <v>337</v>
      </c>
      <c r="B153" s="1" t="s">
        <v>90</v>
      </c>
      <c r="C153" s="1" t="s">
        <v>77</v>
      </c>
      <c r="D153" s="1" t="s">
        <v>2136</v>
      </c>
      <c r="E153" s="1" t="s">
        <v>328</v>
      </c>
      <c r="F153" s="1" t="s">
        <v>1574</v>
      </c>
      <c r="G153" s="9" t="s">
        <v>55</v>
      </c>
      <c r="H153" s="1">
        <v>-175.4</v>
      </c>
      <c r="I153" s="1">
        <v>-178.88</v>
      </c>
      <c r="J153" s="1">
        <v>6.52</v>
      </c>
      <c r="K153" s="1">
        <v>0.53374233128834203</v>
      </c>
      <c r="L153" s="1">
        <v>-177.72</v>
      </c>
      <c r="M153" s="1">
        <v>6.24</v>
      </c>
      <c r="N153" s="1">
        <v>0.37179487179487097</v>
      </c>
      <c r="O153" s="1">
        <v>-0.161947459493471</v>
      </c>
      <c r="P153" s="10" t="s">
        <v>1963</v>
      </c>
      <c r="Q153" s="10" t="s">
        <v>1963</v>
      </c>
      <c r="R153" s="10" t="s">
        <v>1963</v>
      </c>
      <c r="S153" s="10" t="s">
        <v>1963</v>
      </c>
      <c r="T153" s="10" t="s">
        <v>1962</v>
      </c>
      <c r="U153" s="10" t="s">
        <v>1962</v>
      </c>
      <c r="V153" s="10" t="s">
        <v>1963</v>
      </c>
      <c r="W153" s="10" t="s">
        <v>1963</v>
      </c>
    </row>
    <row r="154" spans="1:23" ht="15" x14ac:dyDescent="0.2">
      <c r="A154" s="1" t="s">
        <v>338</v>
      </c>
      <c r="B154" s="1" t="s">
        <v>50</v>
      </c>
      <c r="C154" s="1" t="s">
        <v>77</v>
      </c>
      <c r="D154" s="1" t="s">
        <v>2136</v>
      </c>
      <c r="E154" s="1" t="s">
        <v>328</v>
      </c>
      <c r="F154" s="1" t="s">
        <v>1574</v>
      </c>
      <c r="G154" s="9" t="s">
        <v>111</v>
      </c>
      <c r="H154" s="1">
        <v>-175.4</v>
      </c>
      <c r="I154" s="1">
        <v>-179.47</v>
      </c>
      <c r="J154" s="1">
        <v>6.92</v>
      </c>
      <c r="K154" s="1">
        <v>0.58815028901734001</v>
      </c>
      <c r="L154" s="1">
        <v>-177.92</v>
      </c>
      <c r="M154" s="1">
        <v>5.63</v>
      </c>
      <c r="N154" s="1">
        <v>0.44760213143871802</v>
      </c>
      <c r="O154" s="1">
        <v>-0.14054815757862199</v>
      </c>
      <c r="P154" s="10" t="s">
        <v>1963</v>
      </c>
      <c r="Q154" s="10" t="s">
        <v>1963</v>
      </c>
      <c r="R154" s="10" t="s">
        <v>1963</v>
      </c>
      <c r="S154" s="10" t="s">
        <v>1963</v>
      </c>
      <c r="T154" s="10" t="s">
        <v>1962</v>
      </c>
      <c r="U154" s="10" t="s">
        <v>1962</v>
      </c>
      <c r="V154" s="10" t="s">
        <v>1963</v>
      </c>
      <c r="W154" s="10" t="s">
        <v>1963</v>
      </c>
    </row>
    <row r="155" spans="1:23" ht="15" x14ac:dyDescent="0.2">
      <c r="A155" s="1" t="s">
        <v>345</v>
      </c>
      <c r="B155" s="1" t="s">
        <v>50</v>
      </c>
      <c r="C155" s="1" t="s">
        <v>77</v>
      </c>
      <c r="D155" s="1" t="s">
        <v>2136</v>
      </c>
      <c r="E155" s="1" t="s">
        <v>328</v>
      </c>
      <c r="F155" s="1" t="s">
        <v>1574</v>
      </c>
      <c r="G155" s="9" t="s">
        <v>86</v>
      </c>
      <c r="H155" s="1">
        <v>-175.4</v>
      </c>
      <c r="I155" s="1">
        <v>-177.7</v>
      </c>
      <c r="J155" s="1">
        <v>6.17</v>
      </c>
      <c r="K155" s="1">
        <v>0.37277147487844098</v>
      </c>
      <c r="L155" s="1">
        <v>-178.62</v>
      </c>
      <c r="M155" s="1">
        <v>6.39</v>
      </c>
      <c r="N155" s="1">
        <v>0.50391236306729204</v>
      </c>
      <c r="O155" s="1">
        <v>0.131140888188851</v>
      </c>
      <c r="P155" s="10" t="s">
        <v>1963</v>
      </c>
      <c r="Q155" s="10" t="s">
        <v>1963</v>
      </c>
      <c r="R155" s="10" t="s">
        <v>1963</v>
      </c>
      <c r="S155" s="10" t="s">
        <v>1963</v>
      </c>
      <c r="T155" s="10" t="s">
        <v>1962</v>
      </c>
      <c r="U155" s="10" t="s">
        <v>1962</v>
      </c>
      <c r="V155" s="10" t="s">
        <v>1963</v>
      </c>
      <c r="W155" s="10" t="s">
        <v>1963</v>
      </c>
    </row>
    <row r="156" spans="1:23" ht="15" x14ac:dyDescent="0.2">
      <c r="A156" s="1" t="s">
        <v>334</v>
      </c>
      <c r="B156" s="1" t="s">
        <v>93</v>
      </c>
      <c r="C156" s="1" t="s">
        <v>77</v>
      </c>
      <c r="D156" s="1" t="s">
        <v>2177</v>
      </c>
      <c r="E156" s="1" t="s">
        <v>328</v>
      </c>
      <c r="F156" s="1" t="s">
        <v>1574</v>
      </c>
      <c r="G156" s="9" t="s">
        <v>333</v>
      </c>
      <c r="H156" s="1">
        <v>-175.4</v>
      </c>
      <c r="I156" s="1">
        <v>-178.31</v>
      </c>
      <c r="J156" s="1">
        <v>6.89</v>
      </c>
      <c r="K156" s="1">
        <v>0.42235123367198801</v>
      </c>
      <c r="L156" s="1">
        <v>-176.74</v>
      </c>
      <c r="M156" s="1">
        <v>6.48</v>
      </c>
      <c r="N156" s="1">
        <v>0.20679012345679099</v>
      </c>
      <c r="O156" s="1">
        <v>-0.215561110215197</v>
      </c>
      <c r="P156" s="10" t="s">
        <v>1963</v>
      </c>
      <c r="Q156" s="10" t="s">
        <v>1963</v>
      </c>
      <c r="R156" s="10" t="s">
        <v>1963</v>
      </c>
      <c r="S156" s="10" t="s">
        <v>1963</v>
      </c>
      <c r="T156" s="10" t="s">
        <v>1962</v>
      </c>
      <c r="U156" s="10" t="s">
        <v>1962</v>
      </c>
      <c r="V156" s="10" t="s">
        <v>1963</v>
      </c>
      <c r="W156" s="10" t="s">
        <v>1963</v>
      </c>
    </row>
    <row r="157" spans="1:23" ht="15" x14ac:dyDescent="0.2">
      <c r="A157" s="1" t="s">
        <v>346</v>
      </c>
      <c r="B157" s="1" t="s">
        <v>152</v>
      </c>
      <c r="C157" s="1" t="s">
        <v>77</v>
      </c>
      <c r="D157" s="1" t="s">
        <v>2136</v>
      </c>
      <c r="E157" s="1" t="s">
        <v>328</v>
      </c>
      <c r="F157" s="1" t="s">
        <v>1574</v>
      </c>
      <c r="G157" s="9" t="s">
        <v>72</v>
      </c>
      <c r="H157" s="1">
        <v>-175.4</v>
      </c>
      <c r="I157" s="1">
        <v>-178.39</v>
      </c>
      <c r="J157" s="1">
        <v>6.55</v>
      </c>
      <c r="K157" s="1">
        <v>0.45648854961831797</v>
      </c>
      <c r="L157" s="1">
        <v>-178.08</v>
      </c>
      <c r="M157" s="1">
        <v>6.03</v>
      </c>
      <c r="N157" s="1">
        <v>0.44444444444444597</v>
      </c>
      <c r="O157" s="1">
        <v>-1.2044105173872201E-2</v>
      </c>
      <c r="P157" s="10" t="s">
        <v>1963</v>
      </c>
      <c r="Q157" s="10" t="s">
        <v>1963</v>
      </c>
      <c r="R157" s="10" t="s">
        <v>1963</v>
      </c>
      <c r="S157" s="10" t="s">
        <v>1963</v>
      </c>
      <c r="T157" s="10" t="s">
        <v>1962</v>
      </c>
      <c r="U157" s="10" t="s">
        <v>1962</v>
      </c>
      <c r="V157" s="10" t="s">
        <v>1963</v>
      </c>
      <c r="W157" s="10" t="s">
        <v>1963</v>
      </c>
    </row>
    <row r="158" spans="1:23" ht="15" x14ac:dyDescent="0.2">
      <c r="A158" s="1" t="s">
        <v>330</v>
      </c>
      <c r="B158" s="1" t="s">
        <v>59</v>
      </c>
      <c r="C158" s="1" t="s">
        <v>77</v>
      </c>
      <c r="D158" s="1" t="s">
        <v>2177</v>
      </c>
      <c r="E158" s="1" t="s">
        <v>328</v>
      </c>
      <c r="F158" s="1" t="s">
        <v>1574</v>
      </c>
      <c r="G158" s="9" t="s">
        <v>329</v>
      </c>
      <c r="H158" s="1">
        <v>-175.4</v>
      </c>
      <c r="I158" s="1">
        <v>-177.79</v>
      </c>
      <c r="J158" s="1">
        <v>6.34</v>
      </c>
      <c r="K158" s="1">
        <v>0.37697160883280501</v>
      </c>
      <c r="L158" s="1">
        <v>-178.97</v>
      </c>
      <c r="M158" s="1">
        <v>6.33</v>
      </c>
      <c r="N158" s="1">
        <v>0.56398104265402704</v>
      </c>
      <c r="O158" s="1">
        <v>0.18700943382122201</v>
      </c>
      <c r="P158" s="10" t="s">
        <v>1963</v>
      </c>
      <c r="Q158" s="10" t="s">
        <v>1963</v>
      </c>
      <c r="R158" s="10" t="s">
        <v>1963</v>
      </c>
      <c r="S158" s="10" t="s">
        <v>1963</v>
      </c>
      <c r="T158" s="10" t="s">
        <v>1962</v>
      </c>
      <c r="U158" s="10" t="s">
        <v>1962</v>
      </c>
      <c r="V158" s="10" t="s">
        <v>1963</v>
      </c>
      <c r="W158" s="10" t="s">
        <v>1963</v>
      </c>
    </row>
    <row r="159" spans="1:23" ht="15" x14ac:dyDescent="0.2">
      <c r="A159" s="1" t="s">
        <v>339</v>
      </c>
      <c r="B159" s="1" t="s">
        <v>76</v>
      </c>
      <c r="C159" s="1" t="s">
        <v>77</v>
      </c>
      <c r="D159" s="1" t="s">
        <v>2136</v>
      </c>
      <c r="E159" s="1" t="s">
        <v>328</v>
      </c>
      <c r="F159" s="1" t="s">
        <v>1574</v>
      </c>
      <c r="G159" s="9" t="s">
        <v>55</v>
      </c>
      <c r="H159" s="1">
        <v>-175.4</v>
      </c>
      <c r="I159" s="1">
        <v>-178.14</v>
      </c>
      <c r="J159" s="1">
        <v>5.93</v>
      </c>
      <c r="K159" s="1">
        <v>0.46205733558178402</v>
      </c>
      <c r="L159" s="1">
        <v>-176.78</v>
      </c>
      <c r="M159" s="1">
        <v>5.88</v>
      </c>
      <c r="N159" s="1">
        <v>0.23469387755102</v>
      </c>
      <c r="O159" s="1">
        <v>-0.22736345803076499</v>
      </c>
      <c r="P159" s="10" t="s">
        <v>1963</v>
      </c>
      <c r="Q159" s="10" t="s">
        <v>1963</v>
      </c>
      <c r="R159" s="10" t="s">
        <v>1963</v>
      </c>
      <c r="S159" s="10" t="s">
        <v>1963</v>
      </c>
      <c r="T159" s="10" t="s">
        <v>1962</v>
      </c>
      <c r="U159" s="10" t="s">
        <v>1962</v>
      </c>
      <c r="V159" s="10" t="s">
        <v>1963</v>
      </c>
      <c r="W159" s="10" t="s">
        <v>1963</v>
      </c>
    </row>
    <row r="160" spans="1:23" ht="15" x14ac:dyDescent="0.2">
      <c r="A160" s="1" t="s">
        <v>340</v>
      </c>
      <c r="B160" s="1" t="s">
        <v>50</v>
      </c>
      <c r="C160" s="1" t="s">
        <v>77</v>
      </c>
      <c r="D160" s="1" t="s">
        <v>2136</v>
      </c>
      <c r="E160" s="1" t="s">
        <v>328</v>
      </c>
      <c r="F160" s="1" t="s">
        <v>1574</v>
      </c>
      <c r="G160" s="9" t="s">
        <v>185</v>
      </c>
      <c r="H160" s="1">
        <v>-175.4</v>
      </c>
      <c r="I160" s="1">
        <v>-178.87</v>
      </c>
      <c r="J160" s="1">
        <v>6.29</v>
      </c>
      <c r="K160" s="1">
        <v>0.551669316375199</v>
      </c>
      <c r="L160" s="1">
        <v>-177.53</v>
      </c>
      <c r="M160" s="1">
        <v>6.65</v>
      </c>
      <c r="N160" s="1">
        <v>0.32030075187969897</v>
      </c>
      <c r="O160" s="1">
        <v>-0.2313685644955</v>
      </c>
      <c r="P160" s="10" t="s">
        <v>1963</v>
      </c>
      <c r="Q160" s="10" t="s">
        <v>1963</v>
      </c>
      <c r="R160" s="10" t="s">
        <v>1963</v>
      </c>
      <c r="S160" s="10" t="s">
        <v>1963</v>
      </c>
      <c r="T160" s="10" t="s">
        <v>1962</v>
      </c>
      <c r="U160" s="10" t="s">
        <v>1962</v>
      </c>
      <c r="V160" s="10" t="s">
        <v>1963</v>
      </c>
      <c r="W160" s="10" t="s">
        <v>1963</v>
      </c>
    </row>
    <row r="161" spans="1:23" ht="15" x14ac:dyDescent="0.2">
      <c r="A161" s="1" t="s">
        <v>341</v>
      </c>
      <c r="B161" s="1" t="s">
        <v>76</v>
      </c>
      <c r="C161" s="1" t="s">
        <v>77</v>
      </c>
      <c r="D161" s="1" t="s">
        <v>2136</v>
      </c>
      <c r="E161" s="1" t="s">
        <v>328</v>
      </c>
      <c r="F161" s="1" t="s">
        <v>1574</v>
      </c>
      <c r="G161" s="9" t="s">
        <v>135</v>
      </c>
      <c r="H161" s="1">
        <v>-175.4</v>
      </c>
      <c r="I161" s="1">
        <v>-179.08</v>
      </c>
      <c r="J161" s="1">
        <v>6.76</v>
      </c>
      <c r="K161" s="1">
        <v>0.54437869822485296</v>
      </c>
      <c r="L161" s="1">
        <v>-176.47</v>
      </c>
      <c r="M161" s="1">
        <v>6.87</v>
      </c>
      <c r="N161" s="1">
        <v>0.15574963609897999</v>
      </c>
      <c r="O161" s="1">
        <v>-0.388629062125873</v>
      </c>
      <c r="P161" s="10" t="s">
        <v>1963</v>
      </c>
      <c r="Q161" s="10" t="s">
        <v>1963</v>
      </c>
      <c r="R161" s="10" t="s">
        <v>1963</v>
      </c>
      <c r="S161" s="10" t="s">
        <v>1963</v>
      </c>
      <c r="T161" s="10" t="s">
        <v>1962</v>
      </c>
      <c r="U161" s="10" t="s">
        <v>1962</v>
      </c>
      <c r="V161" s="10" t="s">
        <v>1963</v>
      </c>
      <c r="W161" s="10" t="s">
        <v>1963</v>
      </c>
    </row>
    <row r="162" spans="1:23" ht="15" x14ac:dyDescent="0.2">
      <c r="A162" s="1" t="s">
        <v>332</v>
      </c>
      <c r="B162" s="1" t="s">
        <v>152</v>
      </c>
      <c r="C162" s="1" t="s">
        <v>77</v>
      </c>
      <c r="D162" s="1" t="s">
        <v>2177</v>
      </c>
      <c r="E162" s="1" t="s">
        <v>328</v>
      </c>
      <c r="F162" s="1" t="s">
        <v>1574</v>
      </c>
      <c r="G162" s="9" t="s">
        <v>331</v>
      </c>
      <c r="H162" s="1">
        <v>-175.4</v>
      </c>
      <c r="I162" s="1">
        <v>-178.8</v>
      </c>
      <c r="J162" s="1">
        <v>6.32</v>
      </c>
      <c r="K162" s="1">
        <v>0.537974683544305</v>
      </c>
      <c r="L162" s="1">
        <v>-178.65</v>
      </c>
      <c r="M162" s="1">
        <v>5.93</v>
      </c>
      <c r="N162" s="1">
        <v>0.54806070826306896</v>
      </c>
      <c r="O162" s="1">
        <v>1.00860247187645E-2</v>
      </c>
      <c r="P162" s="10" t="s">
        <v>1963</v>
      </c>
      <c r="Q162" s="10" t="s">
        <v>1963</v>
      </c>
      <c r="R162" s="10" t="s">
        <v>1963</v>
      </c>
      <c r="S162" s="10" t="s">
        <v>1963</v>
      </c>
      <c r="T162" s="10" t="s">
        <v>1962</v>
      </c>
      <c r="U162" s="10" t="s">
        <v>1962</v>
      </c>
      <c r="V162" s="10" t="s">
        <v>1963</v>
      </c>
      <c r="W162" s="10" t="s">
        <v>1963</v>
      </c>
    </row>
    <row r="163" spans="1:23" ht="15" x14ac:dyDescent="0.2">
      <c r="A163" s="1" t="s">
        <v>342</v>
      </c>
      <c r="B163" s="1" t="s">
        <v>50</v>
      </c>
      <c r="C163" s="1" t="s">
        <v>77</v>
      </c>
      <c r="D163" s="1" t="s">
        <v>2136</v>
      </c>
      <c r="E163" s="1" t="s">
        <v>328</v>
      </c>
      <c r="F163" s="1" t="s">
        <v>1574</v>
      </c>
      <c r="G163" s="9" t="s">
        <v>111</v>
      </c>
      <c r="H163" s="1">
        <v>-175.4</v>
      </c>
      <c r="I163" s="1">
        <v>-177.74</v>
      </c>
      <c r="J163" s="1">
        <v>5.92</v>
      </c>
      <c r="K163" s="1">
        <v>0.39527027027027101</v>
      </c>
      <c r="L163" s="1">
        <v>-178.39</v>
      </c>
      <c r="M163" s="1">
        <v>6.99</v>
      </c>
      <c r="N163" s="1">
        <v>0.42775393419169999</v>
      </c>
      <c r="O163" s="1">
        <v>3.2483663921428797E-2</v>
      </c>
      <c r="P163" s="10" t="s">
        <v>1963</v>
      </c>
      <c r="Q163" s="10" t="s">
        <v>1963</v>
      </c>
      <c r="R163" s="10" t="s">
        <v>1963</v>
      </c>
      <c r="S163" s="10" t="s">
        <v>1963</v>
      </c>
      <c r="T163" s="10" t="s">
        <v>1962</v>
      </c>
      <c r="U163" s="10" t="s">
        <v>1962</v>
      </c>
      <c r="V163" s="10" t="s">
        <v>1963</v>
      </c>
      <c r="W163" s="10" t="s">
        <v>1963</v>
      </c>
    </row>
    <row r="164" spans="1:23" ht="15" x14ac:dyDescent="0.2">
      <c r="A164" s="1" t="s">
        <v>343</v>
      </c>
      <c r="B164" s="1" t="s">
        <v>50</v>
      </c>
      <c r="C164" s="1" t="s">
        <v>77</v>
      </c>
      <c r="D164" s="1" t="s">
        <v>2136</v>
      </c>
      <c r="E164" s="1" t="s">
        <v>328</v>
      </c>
      <c r="F164" s="1" t="s">
        <v>1574</v>
      </c>
      <c r="G164" s="9" t="s">
        <v>80</v>
      </c>
      <c r="H164" s="1">
        <v>-175.4</v>
      </c>
      <c r="I164" s="1">
        <v>-178.39</v>
      </c>
      <c r="J164" s="1">
        <v>6.88</v>
      </c>
      <c r="K164" s="1">
        <v>0.43459302325581101</v>
      </c>
      <c r="L164" s="1">
        <v>-177.61</v>
      </c>
      <c r="M164" s="1">
        <v>5.81</v>
      </c>
      <c r="N164" s="1">
        <v>0.38037865748709299</v>
      </c>
      <c r="O164" s="1">
        <v>-5.4214365768718603E-2</v>
      </c>
      <c r="P164" s="10" t="s">
        <v>1963</v>
      </c>
      <c r="Q164" s="10" t="s">
        <v>1963</v>
      </c>
      <c r="R164" s="10" t="s">
        <v>1963</v>
      </c>
      <c r="S164" s="10" t="s">
        <v>1963</v>
      </c>
      <c r="T164" s="10" t="s">
        <v>1962</v>
      </c>
      <c r="U164" s="10" t="s">
        <v>1962</v>
      </c>
      <c r="V164" s="10" t="s">
        <v>1963</v>
      </c>
      <c r="W164" s="10" t="s">
        <v>1963</v>
      </c>
    </row>
    <row r="165" spans="1:23" ht="15" x14ac:dyDescent="0.2">
      <c r="A165" s="6" t="s">
        <v>344</v>
      </c>
      <c r="B165" s="6" t="s">
        <v>50</v>
      </c>
      <c r="C165" s="6" t="s">
        <v>77</v>
      </c>
      <c r="D165" s="6" t="s">
        <v>2136</v>
      </c>
      <c r="E165" s="6" t="s">
        <v>328</v>
      </c>
      <c r="F165" s="6" t="s">
        <v>1574</v>
      </c>
      <c r="G165" s="13" t="s">
        <v>80</v>
      </c>
      <c r="H165" s="6">
        <v>-175.4</v>
      </c>
      <c r="I165" s="6">
        <v>-178.14</v>
      </c>
      <c r="J165" s="6">
        <v>6.47</v>
      </c>
      <c r="K165" s="6">
        <v>0.42349304482225397</v>
      </c>
      <c r="L165" s="6">
        <v>-178.11</v>
      </c>
      <c r="M165" s="6">
        <v>5.92</v>
      </c>
      <c r="N165" s="6">
        <v>0.45777027027027201</v>
      </c>
      <c r="O165" s="6">
        <v>3.4277225448017999E-2</v>
      </c>
      <c r="P165" s="14" t="s">
        <v>1963</v>
      </c>
      <c r="Q165" s="14" t="s">
        <v>1963</v>
      </c>
      <c r="R165" s="14" t="s">
        <v>1963</v>
      </c>
      <c r="S165" s="14" t="s">
        <v>1963</v>
      </c>
      <c r="T165" s="14" t="s">
        <v>1962</v>
      </c>
      <c r="U165" s="14" t="s">
        <v>1962</v>
      </c>
      <c r="V165" s="14" t="s">
        <v>1963</v>
      </c>
      <c r="W165" s="14" t="s">
        <v>1963</v>
      </c>
    </row>
    <row r="166" spans="1:23" ht="15" x14ac:dyDescent="0.2">
      <c r="A166" s="17" t="s">
        <v>2180</v>
      </c>
    </row>
  </sheetData>
  <mergeCells count="15">
    <mergeCell ref="V2:W2"/>
    <mergeCell ref="A2:A3"/>
    <mergeCell ref="B2:B3"/>
    <mergeCell ref="C2:C3"/>
    <mergeCell ref="D2:D3"/>
    <mergeCell ref="E2:E3"/>
    <mergeCell ref="F2:F3"/>
    <mergeCell ref="G2:G3"/>
    <mergeCell ref="H2:H3"/>
    <mergeCell ref="O2:O3"/>
    <mergeCell ref="I2:K2"/>
    <mergeCell ref="L2:N2"/>
    <mergeCell ref="P2:Q2"/>
    <mergeCell ref="R2:S2"/>
    <mergeCell ref="T2:U2"/>
  </mergeCells>
  <phoneticPr fontId="10" type="noConversion"/>
  <conditionalFormatting sqref="O4:O165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76"/>
  <sheetViews>
    <sheetView workbookViewId="0"/>
  </sheetViews>
  <sheetFormatPr defaultColWidth="9" defaultRowHeight="14.25" x14ac:dyDescent="0.2"/>
  <cols>
    <col min="1" max="1" width="21.875" customWidth="1"/>
    <col min="2" max="2" width="13.625" customWidth="1"/>
    <col min="3" max="3" width="10.125" customWidth="1"/>
    <col min="4" max="4" width="9.375" customWidth="1"/>
    <col min="5" max="5" width="16.75" customWidth="1"/>
    <col min="6" max="6" width="10.125" customWidth="1"/>
    <col min="7" max="7" width="9.375" customWidth="1"/>
    <col min="8" max="8" width="18" style="33" customWidth="1"/>
    <col min="9" max="9" width="18" customWidth="1"/>
    <col min="14" max="14" width="20.375" bestFit="1" customWidth="1"/>
  </cols>
  <sheetData>
    <row r="1" spans="1:9" ht="15" x14ac:dyDescent="0.2">
      <c r="A1" s="39" t="s">
        <v>2231</v>
      </c>
      <c r="B1" s="39"/>
      <c r="C1" s="39"/>
      <c r="D1" s="39"/>
      <c r="E1" s="39"/>
      <c r="F1" s="39"/>
      <c r="G1" s="39"/>
      <c r="H1" s="59"/>
      <c r="I1" s="39"/>
    </row>
    <row r="2" spans="1:9" ht="15" x14ac:dyDescent="0.2">
      <c r="A2" s="78" t="s">
        <v>0</v>
      </c>
      <c r="B2" s="79" t="s">
        <v>2128</v>
      </c>
      <c r="C2" s="79"/>
      <c r="D2" s="79"/>
      <c r="E2" s="79" t="s">
        <v>2129</v>
      </c>
      <c r="F2" s="79"/>
      <c r="G2" s="79"/>
      <c r="H2" s="82" t="s">
        <v>2137</v>
      </c>
      <c r="I2" s="70" t="s">
        <v>2183</v>
      </c>
    </row>
    <row r="3" spans="1:9" ht="15" x14ac:dyDescent="0.2">
      <c r="A3" s="77"/>
      <c r="B3" s="37" t="s">
        <v>2138</v>
      </c>
      <c r="C3" s="37" t="s">
        <v>2139</v>
      </c>
      <c r="D3" s="37" t="s">
        <v>2140</v>
      </c>
      <c r="E3" s="37" t="s">
        <v>2138</v>
      </c>
      <c r="F3" s="37" t="s">
        <v>2139</v>
      </c>
      <c r="G3" s="37" t="s">
        <v>2140</v>
      </c>
      <c r="H3" s="83"/>
      <c r="I3" s="69"/>
    </row>
    <row r="4" spans="1:9" ht="15" x14ac:dyDescent="0.2">
      <c r="A4" s="34" t="s">
        <v>22</v>
      </c>
      <c r="B4" s="76" t="s">
        <v>52</v>
      </c>
      <c r="C4" s="76"/>
      <c r="D4" s="76"/>
      <c r="E4" s="39" t="s">
        <v>2141</v>
      </c>
      <c r="F4" s="39">
        <v>441</v>
      </c>
      <c r="G4" s="39">
        <v>460</v>
      </c>
      <c r="H4" s="59" t="s">
        <v>87</v>
      </c>
      <c r="I4" s="39">
        <v>450</v>
      </c>
    </row>
    <row r="5" spans="1:9" ht="15" x14ac:dyDescent="0.2">
      <c r="A5" s="34" t="s">
        <v>2182</v>
      </c>
      <c r="B5" s="76" t="s">
        <v>2142</v>
      </c>
      <c r="C5" s="76">
        <v>875</v>
      </c>
      <c r="D5" s="76">
        <v>895</v>
      </c>
      <c r="E5" s="76" t="s">
        <v>2142</v>
      </c>
      <c r="F5" s="76">
        <v>875</v>
      </c>
      <c r="G5" s="76">
        <v>895</v>
      </c>
      <c r="H5" s="59" t="s">
        <v>132</v>
      </c>
      <c r="I5" s="39">
        <v>273</v>
      </c>
    </row>
    <row r="6" spans="1:9" ht="15" x14ac:dyDescent="0.2">
      <c r="A6" s="34" t="s">
        <v>131</v>
      </c>
      <c r="B6" s="76"/>
      <c r="C6" s="76"/>
      <c r="D6" s="76"/>
      <c r="E6" s="76"/>
      <c r="F6" s="76"/>
      <c r="G6" s="76"/>
      <c r="H6" s="59" t="s">
        <v>133</v>
      </c>
      <c r="I6" s="39">
        <v>279</v>
      </c>
    </row>
    <row r="7" spans="1:9" ht="15" x14ac:dyDescent="0.2">
      <c r="A7" s="34" t="s">
        <v>131</v>
      </c>
      <c r="B7" s="76"/>
      <c r="C7" s="76"/>
      <c r="D7" s="76"/>
      <c r="E7" s="76"/>
      <c r="F7" s="76"/>
      <c r="G7" s="76"/>
      <c r="H7" s="59" t="s">
        <v>134</v>
      </c>
      <c r="I7" s="39">
        <v>318</v>
      </c>
    </row>
    <row r="8" spans="1:9" ht="15" x14ac:dyDescent="0.2">
      <c r="A8" s="34" t="s">
        <v>131</v>
      </c>
      <c r="B8" s="76"/>
      <c r="C8" s="76"/>
      <c r="D8" s="76"/>
      <c r="E8" s="76"/>
      <c r="F8" s="76"/>
      <c r="G8" s="76"/>
      <c r="H8" s="59" t="s">
        <v>136</v>
      </c>
      <c r="I8" s="39">
        <v>327</v>
      </c>
    </row>
    <row r="9" spans="1:9" ht="15" x14ac:dyDescent="0.2">
      <c r="A9" s="34" t="s">
        <v>9</v>
      </c>
      <c r="B9" s="39" t="s">
        <v>2143</v>
      </c>
      <c r="C9" s="39">
        <v>654</v>
      </c>
      <c r="D9" s="39">
        <v>675</v>
      </c>
      <c r="E9" s="39" t="s">
        <v>2143</v>
      </c>
      <c r="F9" s="39">
        <v>654</v>
      </c>
      <c r="G9" s="39">
        <v>675</v>
      </c>
      <c r="H9" s="59" t="s">
        <v>156</v>
      </c>
      <c r="I9" s="39">
        <v>441</v>
      </c>
    </row>
    <row r="10" spans="1:9" ht="15" x14ac:dyDescent="0.2">
      <c r="A10" s="49" t="s">
        <v>2184</v>
      </c>
      <c r="B10" s="76" t="s">
        <v>52</v>
      </c>
      <c r="C10" s="76"/>
      <c r="D10" s="76"/>
      <c r="E10" s="39" t="s">
        <v>2144</v>
      </c>
      <c r="F10" s="39">
        <v>426</v>
      </c>
      <c r="G10" s="39">
        <v>446</v>
      </c>
      <c r="H10" s="59" t="s">
        <v>156</v>
      </c>
      <c r="I10" s="39">
        <v>441</v>
      </c>
    </row>
    <row r="11" spans="1:9" ht="15" x14ac:dyDescent="0.2">
      <c r="A11" s="39" t="s">
        <v>9</v>
      </c>
      <c r="B11" s="76" t="s">
        <v>2143</v>
      </c>
      <c r="C11" s="76">
        <v>654</v>
      </c>
      <c r="D11" s="76">
        <v>675</v>
      </c>
      <c r="E11" s="76" t="s">
        <v>2143</v>
      </c>
      <c r="F11" s="76">
        <v>654</v>
      </c>
      <c r="G11" s="76">
        <v>675</v>
      </c>
      <c r="H11" s="59" t="s">
        <v>159</v>
      </c>
      <c r="I11" s="39">
        <v>411</v>
      </c>
    </row>
    <row r="12" spans="1:9" ht="15" x14ac:dyDescent="0.2">
      <c r="A12" s="39" t="s">
        <v>9</v>
      </c>
      <c r="B12" s="76"/>
      <c r="C12" s="76"/>
      <c r="D12" s="76"/>
      <c r="E12" s="76"/>
      <c r="F12" s="76"/>
      <c r="G12" s="76"/>
      <c r="H12" s="59" t="s">
        <v>160</v>
      </c>
      <c r="I12" s="39">
        <v>402</v>
      </c>
    </row>
    <row r="13" spans="1:9" ht="15" x14ac:dyDescent="0.2">
      <c r="A13" s="39" t="s">
        <v>9</v>
      </c>
      <c r="B13" s="76"/>
      <c r="C13" s="76"/>
      <c r="D13" s="76"/>
      <c r="E13" s="76"/>
      <c r="F13" s="76"/>
      <c r="G13" s="76"/>
      <c r="H13" s="59" t="s">
        <v>161</v>
      </c>
      <c r="I13" s="39">
        <v>399</v>
      </c>
    </row>
    <row r="14" spans="1:9" ht="15" x14ac:dyDescent="0.2">
      <c r="A14" s="39" t="s">
        <v>9</v>
      </c>
      <c r="B14" s="76"/>
      <c r="C14" s="76"/>
      <c r="D14" s="76"/>
      <c r="E14" s="76"/>
      <c r="F14" s="76"/>
      <c r="G14" s="76"/>
      <c r="H14" s="59" t="s">
        <v>158</v>
      </c>
      <c r="I14" s="39">
        <v>398</v>
      </c>
    </row>
    <row r="15" spans="1:9" ht="15" x14ac:dyDescent="0.2">
      <c r="A15" s="39" t="s">
        <v>9</v>
      </c>
      <c r="B15" s="76"/>
      <c r="C15" s="76"/>
      <c r="D15" s="76"/>
      <c r="E15" s="76"/>
      <c r="F15" s="76"/>
      <c r="G15" s="76"/>
      <c r="H15" s="59" t="s">
        <v>162</v>
      </c>
      <c r="I15" s="39">
        <v>396</v>
      </c>
    </row>
    <row r="16" spans="1:9" ht="15" x14ac:dyDescent="0.2">
      <c r="A16" s="39" t="s">
        <v>9</v>
      </c>
      <c r="B16" s="76"/>
      <c r="C16" s="76"/>
      <c r="D16" s="76"/>
      <c r="E16" s="76"/>
      <c r="F16" s="76"/>
      <c r="G16" s="76"/>
      <c r="H16" s="59" t="s">
        <v>163</v>
      </c>
      <c r="I16" s="39">
        <v>393</v>
      </c>
    </row>
    <row r="17" spans="1:9" ht="15" x14ac:dyDescent="0.2">
      <c r="A17" s="39" t="s">
        <v>177</v>
      </c>
      <c r="B17" s="76" t="s">
        <v>2145</v>
      </c>
      <c r="C17" s="76">
        <v>1566</v>
      </c>
      <c r="D17" s="76">
        <v>1587</v>
      </c>
      <c r="E17" s="76" t="s">
        <v>2145</v>
      </c>
      <c r="F17" s="76">
        <v>1566</v>
      </c>
      <c r="G17" s="76">
        <v>1587</v>
      </c>
      <c r="H17" s="59" t="s">
        <v>180</v>
      </c>
      <c r="I17" s="39">
        <v>520</v>
      </c>
    </row>
    <row r="18" spans="1:9" ht="15" x14ac:dyDescent="0.2">
      <c r="A18" s="39" t="s">
        <v>177</v>
      </c>
      <c r="B18" s="76"/>
      <c r="C18" s="76"/>
      <c r="D18" s="76"/>
      <c r="E18" s="76"/>
      <c r="F18" s="76"/>
      <c r="G18" s="76"/>
      <c r="H18" s="59" t="s">
        <v>181</v>
      </c>
      <c r="I18" s="39">
        <v>522</v>
      </c>
    </row>
    <row r="19" spans="1:9" ht="15" x14ac:dyDescent="0.2">
      <c r="A19" s="39" t="s">
        <v>177</v>
      </c>
      <c r="B19" s="76"/>
      <c r="C19" s="76"/>
      <c r="D19" s="76"/>
      <c r="E19" s="76"/>
      <c r="F19" s="76"/>
      <c r="G19" s="76"/>
      <c r="H19" s="59" t="s">
        <v>182</v>
      </c>
      <c r="I19" s="39">
        <v>525</v>
      </c>
    </row>
    <row r="20" spans="1:9" ht="15" x14ac:dyDescent="0.2">
      <c r="A20" s="39" t="s">
        <v>177</v>
      </c>
      <c r="B20" s="76"/>
      <c r="C20" s="76"/>
      <c r="D20" s="76"/>
      <c r="E20" s="76"/>
      <c r="F20" s="76"/>
      <c r="G20" s="76"/>
      <c r="H20" s="59" t="s">
        <v>183</v>
      </c>
      <c r="I20" s="39">
        <v>537</v>
      </c>
    </row>
    <row r="21" spans="1:9" ht="15" x14ac:dyDescent="0.2">
      <c r="A21" s="39" t="s">
        <v>177</v>
      </c>
      <c r="B21" s="76" t="s">
        <v>2146</v>
      </c>
      <c r="C21" s="76">
        <v>1886</v>
      </c>
      <c r="D21" s="76">
        <v>1906</v>
      </c>
      <c r="E21" s="76" t="s">
        <v>2146</v>
      </c>
      <c r="F21" s="76">
        <v>1886</v>
      </c>
      <c r="G21" s="76">
        <v>1906</v>
      </c>
      <c r="H21" s="59" t="s">
        <v>180</v>
      </c>
      <c r="I21" s="39">
        <v>520</v>
      </c>
    </row>
    <row r="22" spans="1:9" ht="15" x14ac:dyDescent="0.2">
      <c r="A22" s="39" t="s">
        <v>177</v>
      </c>
      <c r="B22" s="76"/>
      <c r="C22" s="76"/>
      <c r="D22" s="76"/>
      <c r="E22" s="76"/>
      <c r="F22" s="76"/>
      <c r="G22" s="76"/>
      <c r="H22" s="59" t="s">
        <v>181</v>
      </c>
      <c r="I22" s="39">
        <v>522</v>
      </c>
    </row>
    <row r="23" spans="1:9" ht="15" x14ac:dyDescent="0.2">
      <c r="A23" s="39" t="s">
        <v>177</v>
      </c>
      <c r="B23" s="76"/>
      <c r="C23" s="76"/>
      <c r="D23" s="76"/>
      <c r="E23" s="76"/>
      <c r="F23" s="76"/>
      <c r="G23" s="76"/>
      <c r="H23" s="59" t="s">
        <v>182</v>
      </c>
      <c r="I23" s="39">
        <v>525</v>
      </c>
    </row>
    <row r="24" spans="1:9" ht="15" x14ac:dyDescent="0.2">
      <c r="A24" s="39" t="s">
        <v>177</v>
      </c>
      <c r="B24" s="76"/>
      <c r="C24" s="76"/>
      <c r="D24" s="76"/>
      <c r="E24" s="76"/>
      <c r="F24" s="76"/>
      <c r="G24" s="76"/>
      <c r="H24" s="59" t="s">
        <v>183</v>
      </c>
      <c r="I24" s="39">
        <v>537</v>
      </c>
    </row>
    <row r="25" spans="1:9" ht="15" x14ac:dyDescent="0.2">
      <c r="A25" s="39" t="s">
        <v>225</v>
      </c>
      <c r="B25" s="39" t="s">
        <v>2146</v>
      </c>
      <c r="C25" s="39">
        <v>90</v>
      </c>
      <c r="D25" s="39">
        <v>110</v>
      </c>
      <c r="E25" s="39" t="s">
        <v>2146</v>
      </c>
      <c r="F25" s="39">
        <v>90</v>
      </c>
      <c r="G25" s="39">
        <v>110</v>
      </c>
      <c r="H25" s="59" t="s">
        <v>226</v>
      </c>
      <c r="I25" s="39">
        <v>469</v>
      </c>
    </row>
    <row r="26" spans="1:9" ht="15" x14ac:dyDescent="0.2">
      <c r="A26" s="39" t="s">
        <v>240</v>
      </c>
      <c r="B26" s="39" t="s">
        <v>2142</v>
      </c>
      <c r="C26" s="39">
        <v>1006</v>
      </c>
      <c r="D26" s="39">
        <v>1026</v>
      </c>
      <c r="E26" s="39" t="s">
        <v>2142</v>
      </c>
      <c r="F26" s="39">
        <v>1006</v>
      </c>
      <c r="G26" s="39">
        <v>1026</v>
      </c>
      <c r="H26" s="59" t="s">
        <v>241</v>
      </c>
      <c r="I26" s="39">
        <v>459</v>
      </c>
    </row>
    <row r="27" spans="1:9" ht="15" x14ac:dyDescent="0.2">
      <c r="A27" s="39" t="s">
        <v>18</v>
      </c>
      <c r="B27" s="76" t="s">
        <v>2141</v>
      </c>
      <c r="C27" s="76">
        <v>444</v>
      </c>
      <c r="D27" s="76">
        <v>463</v>
      </c>
      <c r="E27" s="76" t="s">
        <v>2141</v>
      </c>
      <c r="F27" s="76">
        <v>444</v>
      </c>
      <c r="G27" s="76">
        <v>463</v>
      </c>
      <c r="H27" s="59" t="s">
        <v>245</v>
      </c>
      <c r="I27" s="39">
        <v>1347</v>
      </c>
    </row>
    <row r="28" spans="1:9" ht="15" x14ac:dyDescent="0.2">
      <c r="A28" s="39" t="s">
        <v>18</v>
      </c>
      <c r="B28" s="76"/>
      <c r="C28" s="76"/>
      <c r="D28" s="76"/>
      <c r="E28" s="76"/>
      <c r="F28" s="76"/>
      <c r="G28" s="76"/>
      <c r="H28" s="59" t="s">
        <v>246</v>
      </c>
      <c r="I28" s="39">
        <v>1344</v>
      </c>
    </row>
    <row r="29" spans="1:9" ht="15" x14ac:dyDescent="0.2">
      <c r="A29" s="39" t="s">
        <v>18</v>
      </c>
      <c r="B29" s="76"/>
      <c r="C29" s="76"/>
      <c r="D29" s="76"/>
      <c r="E29" s="76"/>
      <c r="F29" s="76"/>
      <c r="G29" s="76"/>
      <c r="H29" s="59" t="s">
        <v>247</v>
      </c>
      <c r="I29" s="39">
        <v>1314</v>
      </c>
    </row>
    <row r="30" spans="1:9" ht="15" x14ac:dyDescent="0.2">
      <c r="A30" s="39" t="s">
        <v>18</v>
      </c>
      <c r="B30" s="76"/>
      <c r="C30" s="76"/>
      <c r="D30" s="76"/>
      <c r="E30" s="76"/>
      <c r="F30" s="76"/>
      <c r="G30" s="76"/>
      <c r="H30" s="59" t="s">
        <v>243</v>
      </c>
      <c r="I30" s="39">
        <v>1310</v>
      </c>
    </row>
    <row r="31" spans="1:9" ht="15" x14ac:dyDescent="0.2">
      <c r="A31" s="39" t="s">
        <v>18</v>
      </c>
      <c r="B31" s="76"/>
      <c r="C31" s="76"/>
      <c r="D31" s="76"/>
      <c r="E31" s="76"/>
      <c r="F31" s="76"/>
      <c r="G31" s="76"/>
      <c r="H31" s="59" t="s">
        <v>248</v>
      </c>
      <c r="I31" s="39">
        <v>1305</v>
      </c>
    </row>
    <row r="32" spans="1:9" ht="15" x14ac:dyDescent="0.2">
      <c r="A32" s="39" t="s">
        <v>18</v>
      </c>
      <c r="B32" s="76" t="s">
        <v>2147</v>
      </c>
      <c r="C32" s="76">
        <v>1120</v>
      </c>
      <c r="D32" s="76">
        <v>1140</v>
      </c>
      <c r="E32" s="76" t="s">
        <v>2147</v>
      </c>
      <c r="F32" s="76">
        <v>1120</v>
      </c>
      <c r="G32" s="76">
        <v>1140</v>
      </c>
      <c r="H32" s="59" t="s">
        <v>245</v>
      </c>
      <c r="I32" s="39">
        <v>1347</v>
      </c>
    </row>
    <row r="33" spans="1:9" ht="15" x14ac:dyDescent="0.2">
      <c r="A33" s="39" t="s">
        <v>18</v>
      </c>
      <c r="B33" s="76"/>
      <c r="C33" s="76"/>
      <c r="D33" s="76"/>
      <c r="E33" s="76"/>
      <c r="F33" s="76"/>
      <c r="G33" s="76"/>
      <c r="H33" s="59" t="s">
        <v>246</v>
      </c>
      <c r="I33" s="39">
        <v>1344</v>
      </c>
    </row>
    <row r="34" spans="1:9" ht="15" x14ac:dyDescent="0.2">
      <c r="A34" s="39" t="s">
        <v>18</v>
      </c>
      <c r="B34" s="76"/>
      <c r="C34" s="76"/>
      <c r="D34" s="76"/>
      <c r="E34" s="76"/>
      <c r="F34" s="76"/>
      <c r="G34" s="76"/>
      <c r="H34" s="59" t="s">
        <v>247</v>
      </c>
      <c r="I34" s="39">
        <v>1314</v>
      </c>
    </row>
    <row r="35" spans="1:9" ht="15" x14ac:dyDescent="0.2">
      <c r="A35" s="39" t="s">
        <v>18</v>
      </c>
      <c r="B35" s="76"/>
      <c r="C35" s="76"/>
      <c r="D35" s="76"/>
      <c r="E35" s="76"/>
      <c r="F35" s="76"/>
      <c r="G35" s="76"/>
      <c r="H35" s="59" t="s">
        <v>243</v>
      </c>
      <c r="I35" s="39">
        <v>1310</v>
      </c>
    </row>
    <row r="36" spans="1:9" ht="15" x14ac:dyDescent="0.2">
      <c r="A36" s="39" t="s">
        <v>18</v>
      </c>
      <c r="B36" s="76"/>
      <c r="C36" s="76"/>
      <c r="D36" s="76"/>
      <c r="E36" s="76"/>
      <c r="F36" s="76"/>
      <c r="G36" s="76"/>
      <c r="H36" s="59" t="s">
        <v>248</v>
      </c>
      <c r="I36" s="39">
        <v>1305</v>
      </c>
    </row>
    <row r="37" spans="1:9" ht="15" x14ac:dyDescent="0.2">
      <c r="A37" s="39" t="s">
        <v>18</v>
      </c>
      <c r="B37" s="76" t="s">
        <v>2148</v>
      </c>
      <c r="C37" s="76">
        <v>1906</v>
      </c>
      <c r="D37" s="76">
        <v>1926</v>
      </c>
      <c r="E37" s="76" t="s">
        <v>2148</v>
      </c>
      <c r="F37" s="76">
        <v>1906</v>
      </c>
      <c r="G37" s="76">
        <v>1926</v>
      </c>
      <c r="H37" s="59" t="s">
        <v>245</v>
      </c>
      <c r="I37" s="39">
        <v>1347</v>
      </c>
    </row>
    <row r="38" spans="1:9" ht="15" x14ac:dyDescent="0.2">
      <c r="A38" s="39" t="s">
        <v>18</v>
      </c>
      <c r="B38" s="76"/>
      <c r="C38" s="76"/>
      <c r="D38" s="76"/>
      <c r="E38" s="76"/>
      <c r="F38" s="76"/>
      <c r="G38" s="76"/>
      <c r="H38" s="59" t="s">
        <v>246</v>
      </c>
      <c r="I38" s="39">
        <v>1344</v>
      </c>
    </row>
    <row r="39" spans="1:9" ht="15" x14ac:dyDescent="0.2">
      <c r="A39" s="39" t="s">
        <v>18</v>
      </c>
      <c r="B39" s="76"/>
      <c r="C39" s="76"/>
      <c r="D39" s="76"/>
      <c r="E39" s="76"/>
      <c r="F39" s="76"/>
      <c r="G39" s="76"/>
      <c r="H39" s="59" t="s">
        <v>247</v>
      </c>
      <c r="I39" s="39">
        <v>1314</v>
      </c>
    </row>
    <row r="40" spans="1:9" ht="15" x14ac:dyDescent="0.2">
      <c r="A40" s="39" t="s">
        <v>18</v>
      </c>
      <c r="B40" s="76"/>
      <c r="C40" s="76"/>
      <c r="D40" s="76"/>
      <c r="E40" s="76"/>
      <c r="F40" s="76"/>
      <c r="G40" s="76"/>
      <c r="H40" s="59" t="s">
        <v>243</v>
      </c>
      <c r="I40" s="39">
        <v>1310</v>
      </c>
    </row>
    <row r="41" spans="1:9" ht="15" x14ac:dyDescent="0.2">
      <c r="A41" s="39" t="s">
        <v>18</v>
      </c>
      <c r="B41" s="76"/>
      <c r="C41" s="76"/>
      <c r="D41" s="76"/>
      <c r="E41" s="76"/>
      <c r="F41" s="76"/>
      <c r="G41" s="76"/>
      <c r="H41" s="59" t="s">
        <v>248</v>
      </c>
      <c r="I41" s="39">
        <v>1305</v>
      </c>
    </row>
    <row r="42" spans="1:9" ht="15" x14ac:dyDescent="0.2">
      <c r="A42" s="39" t="s">
        <v>13</v>
      </c>
      <c r="B42" s="39" t="s">
        <v>2145</v>
      </c>
      <c r="C42" s="39">
        <v>1566</v>
      </c>
      <c r="D42" s="39">
        <v>1587</v>
      </c>
      <c r="E42" s="39" t="s">
        <v>2145</v>
      </c>
      <c r="F42" s="39">
        <v>1566</v>
      </c>
      <c r="G42" s="39">
        <v>1587</v>
      </c>
      <c r="H42" s="59" t="s">
        <v>252</v>
      </c>
      <c r="I42" s="39">
        <v>384</v>
      </c>
    </row>
    <row r="43" spans="1:9" ht="15" x14ac:dyDescent="0.2">
      <c r="A43" s="39" t="s">
        <v>13</v>
      </c>
      <c r="B43" s="39" t="s">
        <v>2146</v>
      </c>
      <c r="C43" s="39">
        <v>1886</v>
      </c>
      <c r="D43" s="39">
        <v>1906</v>
      </c>
      <c r="E43" s="39" t="s">
        <v>2146</v>
      </c>
      <c r="F43" s="39">
        <v>1886</v>
      </c>
      <c r="G43" s="39">
        <v>1906</v>
      </c>
      <c r="H43" s="59" t="s">
        <v>252</v>
      </c>
      <c r="I43" s="39">
        <v>384</v>
      </c>
    </row>
    <row r="44" spans="1:9" ht="15" x14ac:dyDescent="0.2">
      <c r="A44" s="39" t="s">
        <v>13</v>
      </c>
      <c r="B44" s="76" t="s">
        <v>2141</v>
      </c>
      <c r="C44" s="76">
        <v>444</v>
      </c>
      <c r="D44" s="76">
        <v>463</v>
      </c>
      <c r="E44" s="76" t="s">
        <v>2141</v>
      </c>
      <c r="F44" s="76">
        <v>444</v>
      </c>
      <c r="G44" s="76">
        <v>463</v>
      </c>
      <c r="H44" s="59" t="s">
        <v>252</v>
      </c>
      <c r="I44" s="39">
        <v>384</v>
      </c>
    </row>
    <row r="45" spans="1:9" ht="15" x14ac:dyDescent="0.2">
      <c r="A45" s="39" t="s">
        <v>13</v>
      </c>
      <c r="B45" s="76"/>
      <c r="C45" s="76"/>
      <c r="D45" s="76"/>
      <c r="E45" s="76"/>
      <c r="F45" s="76"/>
      <c r="G45" s="76"/>
      <c r="H45" s="59" t="s">
        <v>251</v>
      </c>
      <c r="I45" s="39">
        <v>386</v>
      </c>
    </row>
    <row r="46" spans="1:9" ht="15" x14ac:dyDescent="0.2">
      <c r="A46" s="39" t="s">
        <v>13</v>
      </c>
      <c r="B46" s="76"/>
      <c r="C46" s="76"/>
      <c r="D46" s="76"/>
      <c r="E46" s="76"/>
      <c r="F46" s="76"/>
      <c r="G46" s="76"/>
      <c r="H46" s="59" t="s">
        <v>253</v>
      </c>
      <c r="I46" s="39">
        <v>381</v>
      </c>
    </row>
    <row r="47" spans="1:9" ht="15" x14ac:dyDescent="0.2">
      <c r="A47" s="39" t="s">
        <v>13</v>
      </c>
      <c r="B47" s="76"/>
      <c r="C47" s="76"/>
      <c r="D47" s="76"/>
      <c r="E47" s="76"/>
      <c r="F47" s="76"/>
      <c r="G47" s="76"/>
      <c r="H47" s="59" t="s">
        <v>254</v>
      </c>
      <c r="I47" s="39">
        <v>361</v>
      </c>
    </row>
    <row r="48" spans="1:9" ht="15" x14ac:dyDescent="0.2">
      <c r="A48" s="39" t="s">
        <v>13</v>
      </c>
      <c r="B48" s="76"/>
      <c r="C48" s="76"/>
      <c r="D48" s="76"/>
      <c r="E48" s="76"/>
      <c r="F48" s="76"/>
      <c r="G48" s="76"/>
      <c r="H48" s="59" t="s">
        <v>250</v>
      </c>
      <c r="I48" s="39">
        <v>477</v>
      </c>
    </row>
    <row r="49" spans="1:9" ht="15" x14ac:dyDescent="0.2">
      <c r="A49" s="39" t="s">
        <v>13</v>
      </c>
      <c r="B49" s="76"/>
      <c r="C49" s="76"/>
      <c r="D49" s="76"/>
      <c r="E49" s="76"/>
      <c r="F49" s="76"/>
      <c r="G49" s="76"/>
      <c r="H49" s="59" t="s">
        <v>255</v>
      </c>
      <c r="I49" s="39">
        <v>357</v>
      </c>
    </row>
    <row r="50" spans="1:9" ht="15" x14ac:dyDescent="0.2">
      <c r="A50" s="39" t="s">
        <v>13</v>
      </c>
      <c r="B50" s="76" t="s">
        <v>2145</v>
      </c>
      <c r="C50" s="76">
        <v>1566</v>
      </c>
      <c r="D50" s="76">
        <v>1587</v>
      </c>
      <c r="E50" s="76" t="s">
        <v>2145</v>
      </c>
      <c r="F50" s="76">
        <v>1566</v>
      </c>
      <c r="G50" s="76">
        <v>1587</v>
      </c>
      <c r="H50" s="59" t="s">
        <v>251</v>
      </c>
      <c r="I50" s="39">
        <v>386</v>
      </c>
    </row>
    <row r="51" spans="1:9" ht="15" x14ac:dyDescent="0.2">
      <c r="A51" s="39" t="s">
        <v>13</v>
      </c>
      <c r="B51" s="76"/>
      <c r="C51" s="76"/>
      <c r="D51" s="76"/>
      <c r="E51" s="76"/>
      <c r="F51" s="76"/>
      <c r="G51" s="76"/>
      <c r="H51" s="59" t="s">
        <v>253</v>
      </c>
      <c r="I51" s="39">
        <v>381</v>
      </c>
    </row>
    <row r="52" spans="1:9" ht="15" x14ac:dyDescent="0.2">
      <c r="A52" s="39" t="s">
        <v>13</v>
      </c>
      <c r="B52" s="76"/>
      <c r="C52" s="76"/>
      <c r="D52" s="76"/>
      <c r="E52" s="76"/>
      <c r="F52" s="76"/>
      <c r="G52" s="76"/>
      <c r="H52" s="59" t="s">
        <v>254</v>
      </c>
      <c r="I52" s="39">
        <v>361</v>
      </c>
    </row>
    <row r="53" spans="1:9" ht="15" x14ac:dyDescent="0.2">
      <c r="A53" s="39" t="s">
        <v>13</v>
      </c>
      <c r="B53" s="76"/>
      <c r="C53" s="76"/>
      <c r="D53" s="76"/>
      <c r="E53" s="76"/>
      <c r="F53" s="76"/>
      <c r="G53" s="76"/>
      <c r="H53" s="59" t="s">
        <v>250</v>
      </c>
      <c r="I53" s="39">
        <v>477</v>
      </c>
    </row>
    <row r="54" spans="1:9" ht="15" x14ac:dyDescent="0.2">
      <c r="A54" s="39" t="s">
        <v>13</v>
      </c>
      <c r="B54" s="76"/>
      <c r="C54" s="76"/>
      <c r="D54" s="76"/>
      <c r="E54" s="76"/>
      <c r="F54" s="76"/>
      <c r="G54" s="76"/>
      <c r="H54" s="59" t="s">
        <v>255</v>
      </c>
      <c r="I54" s="39">
        <v>357</v>
      </c>
    </row>
    <row r="55" spans="1:9" ht="15" x14ac:dyDescent="0.2">
      <c r="A55" s="39" t="s">
        <v>13</v>
      </c>
      <c r="B55" s="76" t="s">
        <v>2146</v>
      </c>
      <c r="C55" s="76">
        <v>1886</v>
      </c>
      <c r="D55" s="76">
        <v>1906</v>
      </c>
      <c r="E55" s="76" t="s">
        <v>2146</v>
      </c>
      <c r="F55" s="76">
        <v>1886</v>
      </c>
      <c r="G55" s="76">
        <v>1906</v>
      </c>
      <c r="H55" s="59" t="s">
        <v>251</v>
      </c>
      <c r="I55" s="39">
        <v>386</v>
      </c>
    </row>
    <row r="56" spans="1:9" ht="15" x14ac:dyDescent="0.2">
      <c r="A56" s="39" t="s">
        <v>13</v>
      </c>
      <c r="B56" s="76"/>
      <c r="C56" s="76"/>
      <c r="D56" s="76"/>
      <c r="E56" s="76"/>
      <c r="F56" s="76"/>
      <c r="G56" s="76"/>
      <c r="H56" s="59" t="s">
        <v>253</v>
      </c>
      <c r="I56" s="39">
        <v>381</v>
      </c>
    </row>
    <row r="57" spans="1:9" ht="15" x14ac:dyDescent="0.2">
      <c r="A57" s="39" t="s">
        <v>13</v>
      </c>
      <c r="B57" s="76"/>
      <c r="C57" s="76"/>
      <c r="D57" s="76"/>
      <c r="E57" s="76"/>
      <c r="F57" s="76"/>
      <c r="G57" s="76"/>
      <c r="H57" s="59" t="s">
        <v>254</v>
      </c>
      <c r="I57" s="39">
        <v>361</v>
      </c>
    </row>
    <row r="58" spans="1:9" ht="15" x14ac:dyDescent="0.2">
      <c r="A58" s="39" t="s">
        <v>13</v>
      </c>
      <c r="B58" s="76"/>
      <c r="C58" s="76"/>
      <c r="D58" s="76"/>
      <c r="E58" s="76"/>
      <c r="F58" s="76"/>
      <c r="G58" s="76"/>
      <c r="H58" s="59" t="s">
        <v>250</v>
      </c>
      <c r="I58" s="39">
        <v>477</v>
      </c>
    </row>
    <row r="59" spans="1:9" ht="15" x14ac:dyDescent="0.2">
      <c r="A59" s="39" t="s">
        <v>13</v>
      </c>
      <c r="B59" s="76"/>
      <c r="C59" s="76"/>
      <c r="D59" s="76"/>
      <c r="E59" s="76"/>
      <c r="F59" s="76"/>
      <c r="G59" s="76"/>
      <c r="H59" s="59" t="s">
        <v>255</v>
      </c>
      <c r="I59" s="39">
        <v>357</v>
      </c>
    </row>
    <row r="60" spans="1:9" ht="15" x14ac:dyDescent="0.2">
      <c r="A60" s="39" t="s">
        <v>34</v>
      </c>
      <c r="B60" s="39" t="s">
        <v>2148</v>
      </c>
      <c r="C60" s="39">
        <v>1255</v>
      </c>
      <c r="D60" s="39">
        <v>1275</v>
      </c>
      <c r="E60" s="39" t="s">
        <v>2148</v>
      </c>
      <c r="F60" s="39">
        <v>1255</v>
      </c>
      <c r="G60" s="39">
        <v>1275</v>
      </c>
      <c r="H60" s="59" t="s">
        <v>256</v>
      </c>
      <c r="I60" s="39">
        <v>690</v>
      </c>
    </row>
    <row r="61" spans="1:9" ht="15" x14ac:dyDescent="0.2">
      <c r="A61" s="39" t="s">
        <v>34</v>
      </c>
      <c r="B61" s="39" t="s">
        <v>2149</v>
      </c>
      <c r="C61" s="39">
        <v>705</v>
      </c>
      <c r="D61" s="39">
        <v>725</v>
      </c>
      <c r="E61" s="39" t="s">
        <v>2149</v>
      </c>
      <c r="F61" s="39">
        <v>705</v>
      </c>
      <c r="G61" s="39">
        <v>725</v>
      </c>
      <c r="H61" s="59" t="s">
        <v>256</v>
      </c>
      <c r="I61" s="39">
        <v>690</v>
      </c>
    </row>
    <row r="62" spans="1:9" ht="15" x14ac:dyDescent="0.2">
      <c r="A62" s="39" t="s">
        <v>328</v>
      </c>
      <c r="B62" s="76" t="s">
        <v>2150</v>
      </c>
      <c r="C62" s="76">
        <v>297</v>
      </c>
      <c r="D62" s="76">
        <v>317</v>
      </c>
      <c r="E62" s="76" t="s">
        <v>2150</v>
      </c>
      <c r="F62" s="76">
        <v>297</v>
      </c>
      <c r="G62" s="76">
        <v>317</v>
      </c>
      <c r="H62" s="59" t="s">
        <v>335</v>
      </c>
      <c r="I62" s="39">
        <v>12</v>
      </c>
    </row>
    <row r="63" spans="1:9" ht="15" x14ac:dyDescent="0.2">
      <c r="A63" s="39" t="s">
        <v>328</v>
      </c>
      <c r="B63" s="76"/>
      <c r="C63" s="76"/>
      <c r="D63" s="76"/>
      <c r="E63" s="76"/>
      <c r="F63" s="76"/>
      <c r="G63" s="76"/>
      <c r="H63" s="59" t="s">
        <v>336</v>
      </c>
      <c r="I63" s="39">
        <v>21</v>
      </c>
    </row>
    <row r="64" spans="1:9" ht="15" x14ac:dyDescent="0.2">
      <c r="A64" s="39" t="s">
        <v>328</v>
      </c>
      <c r="B64" s="76"/>
      <c r="C64" s="76"/>
      <c r="D64" s="76"/>
      <c r="E64" s="76"/>
      <c r="F64" s="76"/>
      <c r="G64" s="76"/>
      <c r="H64" s="59" t="s">
        <v>337</v>
      </c>
      <c r="I64" s="39">
        <v>27</v>
      </c>
    </row>
    <row r="65" spans="1:9" ht="15" x14ac:dyDescent="0.2">
      <c r="A65" s="39" t="s">
        <v>328</v>
      </c>
      <c r="B65" s="76"/>
      <c r="C65" s="76"/>
      <c r="D65" s="76"/>
      <c r="E65" s="76"/>
      <c r="F65" s="76"/>
      <c r="G65" s="76"/>
      <c r="H65" s="59" t="s">
        <v>338</v>
      </c>
      <c r="I65" s="39">
        <v>36</v>
      </c>
    </row>
    <row r="66" spans="1:9" ht="15" x14ac:dyDescent="0.2">
      <c r="A66" s="39" t="s">
        <v>328</v>
      </c>
      <c r="B66" s="76"/>
      <c r="C66" s="76"/>
      <c r="D66" s="76"/>
      <c r="E66" s="76"/>
      <c r="F66" s="76"/>
      <c r="G66" s="76"/>
      <c r="H66" s="59" t="s">
        <v>345</v>
      </c>
      <c r="I66" s="39">
        <v>117</v>
      </c>
    </row>
    <row r="67" spans="1:9" ht="15" x14ac:dyDescent="0.2">
      <c r="A67" s="39" t="s">
        <v>328</v>
      </c>
      <c r="B67" s="76"/>
      <c r="C67" s="76"/>
      <c r="D67" s="76"/>
      <c r="E67" s="76"/>
      <c r="F67" s="76"/>
      <c r="G67" s="76"/>
      <c r="H67" s="59" t="s">
        <v>334</v>
      </c>
      <c r="I67" s="39">
        <v>125</v>
      </c>
    </row>
    <row r="68" spans="1:9" ht="15" x14ac:dyDescent="0.2">
      <c r="A68" s="39" t="s">
        <v>328</v>
      </c>
      <c r="B68" s="76"/>
      <c r="C68" s="76"/>
      <c r="D68" s="76"/>
      <c r="E68" s="76"/>
      <c r="F68" s="76"/>
      <c r="G68" s="76"/>
      <c r="H68" s="59" t="s">
        <v>346</v>
      </c>
      <c r="I68" s="39">
        <v>135</v>
      </c>
    </row>
    <row r="69" spans="1:9" ht="15" x14ac:dyDescent="0.2">
      <c r="A69" s="39" t="s">
        <v>328</v>
      </c>
      <c r="B69" s="76"/>
      <c r="C69" s="76"/>
      <c r="D69" s="76"/>
      <c r="E69" s="76"/>
      <c r="F69" s="76"/>
      <c r="G69" s="76"/>
      <c r="H69" s="59" t="s">
        <v>330</v>
      </c>
      <c r="I69" s="39">
        <v>161</v>
      </c>
    </row>
    <row r="70" spans="1:9" ht="15" x14ac:dyDescent="0.2">
      <c r="A70" s="39" t="s">
        <v>328</v>
      </c>
      <c r="B70" s="76"/>
      <c r="C70" s="76"/>
      <c r="D70" s="76"/>
      <c r="E70" s="76"/>
      <c r="F70" s="76"/>
      <c r="G70" s="76"/>
      <c r="H70" s="59" t="s">
        <v>339</v>
      </c>
      <c r="I70" s="39">
        <v>219</v>
      </c>
    </row>
    <row r="71" spans="1:9" ht="15" x14ac:dyDescent="0.2">
      <c r="A71" s="39" t="s">
        <v>328</v>
      </c>
      <c r="B71" s="76"/>
      <c r="C71" s="76"/>
      <c r="D71" s="76"/>
      <c r="E71" s="76"/>
      <c r="F71" s="76"/>
      <c r="G71" s="76"/>
      <c r="H71" s="59" t="s">
        <v>340</v>
      </c>
      <c r="I71" s="39">
        <v>225</v>
      </c>
    </row>
    <row r="72" spans="1:9" ht="15" x14ac:dyDescent="0.2">
      <c r="A72" s="39" t="s">
        <v>328</v>
      </c>
      <c r="B72" s="76"/>
      <c r="C72" s="76"/>
      <c r="D72" s="76"/>
      <c r="E72" s="76"/>
      <c r="F72" s="76"/>
      <c r="G72" s="76"/>
      <c r="H72" s="59" t="s">
        <v>341</v>
      </c>
      <c r="I72" s="39">
        <v>228</v>
      </c>
    </row>
    <row r="73" spans="1:9" ht="15" x14ac:dyDescent="0.2">
      <c r="A73" s="39" t="s">
        <v>328</v>
      </c>
      <c r="B73" s="76"/>
      <c r="C73" s="76"/>
      <c r="D73" s="76"/>
      <c r="E73" s="76"/>
      <c r="F73" s="76"/>
      <c r="G73" s="76"/>
      <c r="H73" s="59" t="s">
        <v>332</v>
      </c>
      <c r="I73" s="39">
        <v>241</v>
      </c>
    </row>
    <row r="74" spans="1:9" ht="15" x14ac:dyDescent="0.2">
      <c r="A74" s="39" t="s">
        <v>328</v>
      </c>
      <c r="B74" s="76"/>
      <c r="C74" s="76"/>
      <c r="D74" s="76"/>
      <c r="E74" s="76"/>
      <c r="F74" s="76"/>
      <c r="G74" s="76"/>
      <c r="H74" s="59" t="s">
        <v>342</v>
      </c>
      <c r="I74" s="39">
        <v>243</v>
      </c>
    </row>
    <row r="75" spans="1:9" ht="15" x14ac:dyDescent="0.2">
      <c r="A75" s="39" t="s">
        <v>328</v>
      </c>
      <c r="B75" s="76"/>
      <c r="C75" s="76"/>
      <c r="D75" s="76"/>
      <c r="E75" s="76"/>
      <c r="F75" s="76"/>
      <c r="G75" s="76"/>
      <c r="H75" s="59" t="s">
        <v>343</v>
      </c>
      <c r="I75" s="39">
        <v>246</v>
      </c>
    </row>
    <row r="76" spans="1:9" ht="15" x14ac:dyDescent="0.2">
      <c r="A76" s="38" t="s">
        <v>328</v>
      </c>
      <c r="B76" s="77"/>
      <c r="C76" s="77"/>
      <c r="D76" s="77"/>
      <c r="E76" s="77"/>
      <c r="F76" s="77"/>
      <c r="G76" s="77"/>
      <c r="H76" s="60" t="s">
        <v>344</v>
      </c>
      <c r="I76" s="38">
        <v>372</v>
      </c>
    </row>
  </sheetData>
  <mergeCells count="73">
    <mergeCell ref="I2:I3"/>
    <mergeCell ref="B5:B8"/>
    <mergeCell ref="H2:H3"/>
    <mergeCell ref="C5:C8"/>
    <mergeCell ref="D5:D8"/>
    <mergeCell ref="F5:F8"/>
    <mergeCell ref="G5:G8"/>
    <mergeCell ref="B2:D2"/>
    <mergeCell ref="E2:G2"/>
    <mergeCell ref="B4:D4"/>
    <mergeCell ref="B10:D10"/>
    <mergeCell ref="A2:A3"/>
    <mergeCell ref="F11:F16"/>
    <mergeCell ref="G11:G16"/>
    <mergeCell ref="C17:C20"/>
    <mergeCell ref="D17:D20"/>
    <mergeCell ref="F17:F20"/>
    <mergeCell ref="G17:G20"/>
    <mergeCell ref="B11:B16"/>
    <mergeCell ref="B17:B20"/>
    <mergeCell ref="E5:E8"/>
    <mergeCell ref="E11:E16"/>
    <mergeCell ref="E17:E20"/>
    <mergeCell ref="C11:C16"/>
    <mergeCell ref="D11:D16"/>
    <mergeCell ref="F21:F24"/>
    <mergeCell ref="G21:G24"/>
    <mergeCell ref="C27:C31"/>
    <mergeCell ref="D27:D31"/>
    <mergeCell ref="F27:F31"/>
    <mergeCell ref="G27:G31"/>
    <mergeCell ref="E21:E24"/>
    <mergeCell ref="E27:E31"/>
    <mergeCell ref="F32:F36"/>
    <mergeCell ref="G32:G36"/>
    <mergeCell ref="C37:C41"/>
    <mergeCell ref="D37:D41"/>
    <mergeCell ref="F37:F41"/>
    <mergeCell ref="G37:G41"/>
    <mergeCell ref="F44:F49"/>
    <mergeCell ref="G44:G49"/>
    <mergeCell ref="C50:C54"/>
    <mergeCell ref="D50:D54"/>
    <mergeCell ref="F50:F54"/>
    <mergeCell ref="G50:G54"/>
    <mergeCell ref="F55:F59"/>
    <mergeCell ref="G55:G59"/>
    <mergeCell ref="C62:C76"/>
    <mergeCell ref="D62:D76"/>
    <mergeCell ref="F62:F76"/>
    <mergeCell ref="G62:G76"/>
    <mergeCell ref="E62:E76"/>
    <mergeCell ref="B21:B24"/>
    <mergeCell ref="B27:B31"/>
    <mergeCell ref="B32:B36"/>
    <mergeCell ref="E32:E36"/>
    <mergeCell ref="B37:B41"/>
    <mergeCell ref="E37:E41"/>
    <mergeCell ref="C32:C36"/>
    <mergeCell ref="D32:D36"/>
    <mergeCell ref="C21:C24"/>
    <mergeCell ref="D21:D24"/>
    <mergeCell ref="B62:B76"/>
    <mergeCell ref="B44:B49"/>
    <mergeCell ref="E44:E49"/>
    <mergeCell ref="B50:B54"/>
    <mergeCell ref="E50:E54"/>
    <mergeCell ref="B55:B59"/>
    <mergeCell ref="E55:E59"/>
    <mergeCell ref="C55:C59"/>
    <mergeCell ref="D55:D59"/>
    <mergeCell ref="C44:C49"/>
    <mergeCell ref="D44:D49"/>
  </mergeCells>
  <phoneticPr fontId="1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103"/>
  <sheetViews>
    <sheetView zoomScaleNormal="100" workbookViewId="0">
      <selection activeCell="B6" sqref="B6:B9"/>
    </sheetView>
  </sheetViews>
  <sheetFormatPr defaultRowHeight="14.25" x14ac:dyDescent="0.2"/>
  <cols>
    <col min="1" max="1" width="21.375" customWidth="1"/>
    <col min="2" max="2" width="13.625" bestFit="1" customWidth="1"/>
    <col min="3" max="3" width="18.25" customWidth="1"/>
    <col min="4" max="4" width="6.25" bestFit="1" customWidth="1"/>
    <col min="5" max="5" width="12.75" bestFit="1" customWidth="1"/>
    <col min="6" max="6" width="16.125" bestFit="1" customWidth="1"/>
    <col min="7" max="7" width="12.75" bestFit="1" customWidth="1"/>
    <col min="8" max="8" width="11.25" customWidth="1"/>
    <col min="9" max="9" width="21" bestFit="1" customWidth="1"/>
    <col min="10" max="10" width="16" bestFit="1" customWidth="1"/>
    <col min="11" max="11" width="47.375" bestFit="1" customWidth="1"/>
    <col min="12" max="12" width="5.875" bestFit="1" customWidth="1"/>
  </cols>
  <sheetData>
    <row r="1" spans="1:17" ht="15" x14ac:dyDescent="0.2">
      <c r="A1" s="53" t="s">
        <v>2232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ht="30" x14ac:dyDescent="0.2">
      <c r="A2" s="54" t="s">
        <v>2214</v>
      </c>
      <c r="B2" s="54" t="s">
        <v>2219</v>
      </c>
      <c r="C2" s="54" t="s">
        <v>2216</v>
      </c>
      <c r="D2" s="54" t="s">
        <v>2215</v>
      </c>
      <c r="E2" s="55" t="s">
        <v>2222</v>
      </c>
      <c r="F2" s="55" t="s">
        <v>2220</v>
      </c>
      <c r="G2" s="55" t="s">
        <v>2223</v>
      </c>
      <c r="H2" s="55" t="s">
        <v>2221</v>
      </c>
      <c r="I2" s="54" t="s">
        <v>2185</v>
      </c>
      <c r="J2" s="54" t="s">
        <v>2212</v>
      </c>
      <c r="K2" s="54" t="s">
        <v>2213</v>
      </c>
      <c r="L2" s="54" t="s">
        <v>2151</v>
      </c>
      <c r="M2" s="54" t="s">
        <v>2224</v>
      </c>
      <c r="N2" s="54" t="s">
        <v>2225</v>
      </c>
      <c r="O2" s="54" t="s">
        <v>2186</v>
      </c>
      <c r="P2" s="54" t="s">
        <v>2187</v>
      </c>
      <c r="Q2" s="54" t="s">
        <v>2188</v>
      </c>
    </row>
    <row r="3" spans="1:17" ht="15" x14ac:dyDescent="0.2">
      <c r="A3" s="78" t="s">
        <v>49</v>
      </c>
      <c r="B3" s="91" t="s">
        <v>52</v>
      </c>
      <c r="C3" s="53" t="s">
        <v>61</v>
      </c>
      <c r="D3" s="53" t="s">
        <v>52</v>
      </c>
      <c r="E3" s="53">
        <v>194</v>
      </c>
      <c r="F3" s="53" t="s">
        <v>59</v>
      </c>
      <c r="G3" s="53">
        <v>65</v>
      </c>
      <c r="H3" s="53" t="s">
        <v>60</v>
      </c>
      <c r="I3" s="53" t="s">
        <v>1664</v>
      </c>
      <c r="J3" s="53" t="s">
        <v>2189</v>
      </c>
      <c r="K3" s="53" t="s">
        <v>2152</v>
      </c>
      <c r="L3" s="53">
        <v>34.5</v>
      </c>
      <c r="M3" s="3">
        <v>9.9999999999999998E-13</v>
      </c>
      <c r="N3" s="53">
        <v>19</v>
      </c>
      <c r="O3" s="53">
        <v>79</v>
      </c>
      <c r="P3" s="53">
        <v>36</v>
      </c>
      <c r="Q3" s="53">
        <v>96</v>
      </c>
    </row>
    <row r="4" spans="1:17" ht="15" x14ac:dyDescent="0.2">
      <c r="A4" s="76"/>
      <c r="B4" s="92"/>
      <c r="C4" s="53" t="s">
        <v>63</v>
      </c>
      <c r="D4" s="53" t="s">
        <v>52</v>
      </c>
      <c r="E4" s="53">
        <v>193</v>
      </c>
      <c r="F4" s="53" t="s">
        <v>59</v>
      </c>
      <c r="G4" s="53">
        <v>65</v>
      </c>
      <c r="H4" s="53" t="s">
        <v>62</v>
      </c>
      <c r="I4" s="53" t="s">
        <v>1664</v>
      </c>
      <c r="J4" s="53" t="s">
        <v>2189</v>
      </c>
      <c r="K4" s="53" t="s">
        <v>2152</v>
      </c>
      <c r="L4" s="53">
        <v>34.5</v>
      </c>
      <c r="M4" s="3">
        <v>9.9999999999999998E-13</v>
      </c>
      <c r="N4" s="53">
        <v>19</v>
      </c>
      <c r="O4" s="53">
        <v>79</v>
      </c>
      <c r="P4" s="53">
        <v>36</v>
      </c>
      <c r="Q4" s="53">
        <v>96</v>
      </c>
    </row>
    <row r="5" spans="1:17" ht="15" x14ac:dyDescent="0.2">
      <c r="A5" s="76"/>
      <c r="B5" s="92"/>
      <c r="C5" s="53" t="s">
        <v>66</v>
      </c>
      <c r="D5" s="53" t="s">
        <v>52</v>
      </c>
      <c r="E5" s="53">
        <v>182</v>
      </c>
      <c r="F5" s="53" t="s">
        <v>64</v>
      </c>
      <c r="G5" s="53">
        <v>61</v>
      </c>
      <c r="H5" s="53" t="s">
        <v>65</v>
      </c>
      <c r="I5" s="53" t="s">
        <v>1664</v>
      </c>
      <c r="J5" s="53" t="s">
        <v>2189</v>
      </c>
      <c r="K5" s="53" t="s">
        <v>2152</v>
      </c>
      <c r="L5" s="53">
        <v>34.5</v>
      </c>
      <c r="M5" s="3">
        <v>9.9999999999999998E-13</v>
      </c>
      <c r="N5" s="53">
        <v>19</v>
      </c>
      <c r="O5" s="53">
        <v>79</v>
      </c>
      <c r="P5" s="53">
        <v>36</v>
      </c>
      <c r="Q5" s="53">
        <v>96</v>
      </c>
    </row>
    <row r="6" spans="1:17" ht="15" x14ac:dyDescent="0.2">
      <c r="A6" s="76" t="s">
        <v>22</v>
      </c>
      <c r="B6" s="92" t="s">
        <v>23</v>
      </c>
      <c r="C6" s="76" t="s">
        <v>92</v>
      </c>
      <c r="D6" s="76" t="s">
        <v>52</v>
      </c>
      <c r="E6" s="76">
        <v>467</v>
      </c>
      <c r="F6" s="76" t="s">
        <v>90</v>
      </c>
      <c r="G6" s="76">
        <v>156</v>
      </c>
      <c r="H6" s="76" t="s">
        <v>91</v>
      </c>
      <c r="I6" s="76" t="s">
        <v>361</v>
      </c>
      <c r="J6" s="53" t="s">
        <v>2190</v>
      </c>
      <c r="K6" s="53" t="s">
        <v>2154</v>
      </c>
      <c r="L6" s="53">
        <v>869.5</v>
      </c>
      <c r="M6" s="3">
        <v>1.1000000000000001E-265</v>
      </c>
      <c r="N6" s="53">
        <v>1</v>
      </c>
      <c r="O6" s="53">
        <v>599</v>
      </c>
      <c r="P6" s="53">
        <v>8</v>
      </c>
      <c r="Q6" s="53">
        <v>617</v>
      </c>
    </row>
    <row r="7" spans="1:17" ht="15" x14ac:dyDescent="0.2">
      <c r="A7" s="76"/>
      <c r="B7" s="92"/>
      <c r="C7" s="76"/>
      <c r="D7" s="76" t="s">
        <v>52</v>
      </c>
      <c r="E7" s="76">
        <v>467</v>
      </c>
      <c r="F7" s="76" t="s">
        <v>90</v>
      </c>
      <c r="G7" s="76">
        <v>156</v>
      </c>
      <c r="H7" s="76" t="s">
        <v>91</v>
      </c>
      <c r="I7" s="76" t="s">
        <v>361</v>
      </c>
      <c r="J7" s="53" t="s">
        <v>2191</v>
      </c>
      <c r="K7" s="53" t="s">
        <v>2155</v>
      </c>
      <c r="L7" s="53">
        <v>52.6</v>
      </c>
      <c r="M7" s="3">
        <v>3.3000000000000002E-18</v>
      </c>
      <c r="N7" s="53">
        <v>92</v>
      </c>
      <c r="O7" s="53">
        <v>316</v>
      </c>
      <c r="P7" s="53">
        <v>141</v>
      </c>
      <c r="Q7" s="53">
        <v>379</v>
      </c>
    </row>
    <row r="8" spans="1:17" ht="15" x14ac:dyDescent="0.2">
      <c r="A8" s="76"/>
      <c r="B8" s="92"/>
      <c r="C8" s="76" t="s">
        <v>95</v>
      </c>
      <c r="D8" s="76" t="s">
        <v>52</v>
      </c>
      <c r="E8" s="76">
        <v>466</v>
      </c>
      <c r="F8" s="76" t="s">
        <v>93</v>
      </c>
      <c r="G8" s="76">
        <v>156</v>
      </c>
      <c r="H8" s="76" t="s">
        <v>94</v>
      </c>
      <c r="I8" s="76" t="s">
        <v>361</v>
      </c>
      <c r="J8" s="53" t="s">
        <v>2190</v>
      </c>
      <c r="K8" s="53" t="s">
        <v>2154</v>
      </c>
      <c r="L8" s="53">
        <v>869.5</v>
      </c>
      <c r="M8" s="3">
        <v>1.1000000000000001E-265</v>
      </c>
      <c r="N8" s="53">
        <v>1</v>
      </c>
      <c r="O8" s="53">
        <v>599</v>
      </c>
      <c r="P8" s="53">
        <v>8</v>
      </c>
      <c r="Q8" s="53">
        <v>617</v>
      </c>
    </row>
    <row r="9" spans="1:17" ht="15" x14ac:dyDescent="0.2">
      <c r="A9" s="76"/>
      <c r="B9" s="92"/>
      <c r="C9" s="76"/>
      <c r="D9" s="76" t="s">
        <v>52</v>
      </c>
      <c r="E9" s="76">
        <v>466</v>
      </c>
      <c r="F9" s="76" t="s">
        <v>93</v>
      </c>
      <c r="G9" s="76">
        <v>156</v>
      </c>
      <c r="H9" s="76" t="s">
        <v>94</v>
      </c>
      <c r="I9" s="76" t="s">
        <v>361</v>
      </c>
      <c r="J9" s="53" t="s">
        <v>2191</v>
      </c>
      <c r="K9" s="53" t="s">
        <v>2155</v>
      </c>
      <c r="L9" s="53">
        <v>52.6</v>
      </c>
      <c r="M9" s="3">
        <v>3.3000000000000002E-18</v>
      </c>
      <c r="N9" s="53">
        <v>92</v>
      </c>
      <c r="O9" s="53">
        <v>316</v>
      </c>
      <c r="P9" s="53">
        <v>141</v>
      </c>
      <c r="Q9" s="53">
        <v>379</v>
      </c>
    </row>
    <row r="10" spans="1:17" ht="15" x14ac:dyDescent="0.2">
      <c r="A10" s="76" t="s">
        <v>99</v>
      </c>
      <c r="B10" s="92" t="s">
        <v>79</v>
      </c>
      <c r="C10" s="53" t="s">
        <v>102</v>
      </c>
      <c r="D10" s="53" t="s">
        <v>77</v>
      </c>
      <c r="E10" s="53">
        <v>1117</v>
      </c>
      <c r="F10" s="53" t="s">
        <v>100</v>
      </c>
      <c r="G10" s="53">
        <v>373</v>
      </c>
      <c r="H10" s="53" t="s">
        <v>101</v>
      </c>
      <c r="I10" s="53" t="s">
        <v>380</v>
      </c>
      <c r="J10" s="53" t="s">
        <v>2192</v>
      </c>
      <c r="K10" s="53" t="s">
        <v>2153</v>
      </c>
      <c r="L10" s="53">
        <v>131.69999999999999</v>
      </c>
      <c r="M10" s="3">
        <v>1.8000000000000001E-42</v>
      </c>
      <c r="N10" s="53">
        <v>1</v>
      </c>
      <c r="O10" s="53">
        <v>125</v>
      </c>
      <c r="P10" s="53">
        <v>261</v>
      </c>
      <c r="Q10" s="53">
        <v>382</v>
      </c>
    </row>
    <row r="11" spans="1:17" ht="15" x14ac:dyDescent="0.2">
      <c r="A11" s="76"/>
      <c r="B11" s="92"/>
      <c r="C11" s="53" t="s">
        <v>104</v>
      </c>
      <c r="D11" s="53" t="s">
        <v>77</v>
      </c>
      <c r="E11" s="53">
        <v>1120</v>
      </c>
      <c r="F11" s="53" t="s">
        <v>59</v>
      </c>
      <c r="G11" s="53">
        <v>374</v>
      </c>
      <c r="H11" s="53" t="s">
        <v>103</v>
      </c>
      <c r="I11" s="53" t="s">
        <v>380</v>
      </c>
      <c r="J11" s="53" t="s">
        <v>2192</v>
      </c>
      <c r="K11" s="53" t="s">
        <v>2153</v>
      </c>
      <c r="L11" s="53">
        <v>131.69999999999999</v>
      </c>
      <c r="M11" s="3">
        <v>1.8000000000000001E-42</v>
      </c>
      <c r="N11" s="53">
        <v>1</v>
      </c>
      <c r="O11" s="53">
        <v>125</v>
      </c>
      <c r="P11" s="53">
        <v>261</v>
      </c>
      <c r="Q11" s="53">
        <v>382</v>
      </c>
    </row>
    <row r="12" spans="1:17" ht="15" x14ac:dyDescent="0.2">
      <c r="A12" s="76"/>
      <c r="B12" s="92"/>
      <c r="C12" s="53" t="s">
        <v>106</v>
      </c>
      <c r="D12" s="53" t="s">
        <v>77</v>
      </c>
      <c r="E12" s="53">
        <v>1131</v>
      </c>
      <c r="F12" s="53" t="s">
        <v>70</v>
      </c>
      <c r="G12" s="53">
        <v>377</v>
      </c>
      <c r="H12" s="53" t="s">
        <v>105</v>
      </c>
      <c r="I12" s="53" t="s">
        <v>380</v>
      </c>
      <c r="J12" s="53" t="s">
        <v>2192</v>
      </c>
      <c r="K12" s="53" t="s">
        <v>2153</v>
      </c>
      <c r="L12" s="53">
        <v>131.69999999999999</v>
      </c>
      <c r="M12" s="3">
        <v>1.8000000000000001E-42</v>
      </c>
      <c r="N12" s="53">
        <v>1</v>
      </c>
      <c r="O12" s="53">
        <v>125</v>
      </c>
      <c r="P12" s="53">
        <v>261</v>
      </c>
      <c r="Q12" s="53">
        <v>382</v>
      </c>
    </row>
    <row r="13" spans="1:17" ht="15" x14ac:dyDescent="0.2">
      <c r="A13" s="76"/>
      <c r="B13" s="92"/>
      <c r="C13" s="53" t="s">
        <v>108</v>
      </c>
      <c r="D13" s="53" t="s">
        <v>77</v>
      </c>
      <c r="E13" s="53">
        <v>1136</v>
      </c>
      <c r="F13" s="53" t="s">
        <v>83</v>
      </c>
      <c r="G13" s="53">
        <v>379</v>
      </c>
      <c r="H13" s="53" t="s">
        <v>107</v>
      </c>
      <c r="I13" s="53" t="s">
        <v>380</v>
      </c>
      <c r="J13" s="53" t="s">
        <v>2192</v>
      </c>
      <c r="K13" s="53" t="s">
        <v>2153</v>
      </c>
      <c r="L13" s="53">
        <v>131.69999999999999</v>
      </c>
      <c r="M13" s="3">
        <v>1.8000000000000001E-42</v>
      </c>
      <c r="N13" s="53">
        <v>1</v>
      </c>
      <c r="O13" s="53">
        <v>125</v>
      </c>
      <c r="P13" s="53">
        <v>261</v>
      </c>
      <c r="Q13" s="53">
        <v>382</v>
      </c>
    </row>
    <row r="14" spans="1:17" ht="15" x14ac:dyDescent="0.2">
      <c r="A14" s="53" t="s">
        <v>116</v>
      </c>
      <c r="B14" s="15" t="s">
        <v>119</v>
      </c>
      <c r="C14" s="53" t="s">
        <v>118</v>
      </c>
      <c r="D14" s="53" t="s">
        <v>52</v>
      </c>
      <c r="E14" s="53">
        <v>1315</v>
      </c>
      <c r="F14" s="53" t="s">
        <v>83</v>
      </c>
      <c r="G14" s="53">
        <v>439</v>
      </c>
      <c r="H14" s="53" t="s">
        <v>117</v>
      </c>
      <c r="I14" s="53" t="s">
        <v>454</v>
      </c>
      <c r="J14" s="53" t="s">
        <v>2209</v>
      </c>
      <c r="K14" s="53" t="s">
        <v>2156</v>
      </c>
      <c r="L14" s="53">
        <v>112.7</v>
      </c>
      <c r="M14" s="3">
        <v>1.2E-36</v>
      </c>
      <c r="N14" s="53">
        <v>2</v>
      </c>
      <c r="O14" s="53">
        <v>86</v>
      </c>
      <c r="P14" s="53">
        <v>362</v>
      </c>
      <c r="Q14" s="53">
        <v>451</v>
      </c>
    </row>
    <row r="15" spans="1:17" ht="15" x14ac:dyDescent="0.2">
      <c r="A15" s="76" t="s">
        <v>142</v>
      </c>
      <c r="B15" s="92" t="s">
        <v>144</v>
      </c>
      <c r="C15" s="76" t="s">
        <v>149</v>
      </c>
      <c r="D15" s="76" t="s">
        <v>52</v>
      </c>
      <c r="E15" s="76">
        <v>535</v>
      </c>
      <c r="F15" s="76" t="s">
        <v>76</v>
      </c>
      <c r="G15" s="76">
        <v>179</v>
      </c>
      <c r="H15" s="76" t="s">
        <v>148</v>
      </c>
      <c r="I15" s="76" t="s">
        <v>601</v>
      </c>
      <c r="J15" s="53" t="s">
        <v>2193</v>
      </c>
      <c r="K15" s="53" t="s">
        <v>2158</v>
      </c>
      <c r="L15" s="53">
        <v>114.5</v>
      </c>
      <c r="M15" s="3">
        <v>6.1000000000000003E-37</v>
      </c>
      <c r="N15" s="53">
        <v>1</v>
      </c>
      <c r="O15" s="53">
        <v>72</v>
      </c>
      <c r="P15" s="53">
        <v>154</v>
      </c>
      <c r="Q15" s="53">
        <v>225</v>
      </c>
    </row>
    <row r="16" spans="1:17" ht="15" x14ac:dyDescent="0.2">
      <c r="A16" s="76"/>
      <c r="B16" s="92"/>
      <c r="C16" s="76"/>
      <c r="D16" s="76" t="s">
        <v>52</v>
      </c>
      <c r="E16" s="76">
        <v>535</v>
      </c>
      <c r="F16" s="76" t="s">
        <v>76</v>
      </c>
      <c r="G16" s="76">
        <v>179</v>
      </c>
      <c r="H16" s="76" t="s">
        <v>148</v>
      </c>
      <c r="I16" s="76" t="s">
        <v>601</v>
      </c>
      <c r="J16" s="53" t="s">
        <v>2194</v>
      </c>
      <c r="K16" s="53" t="s">
        <v>2159</v>
      </c>
      <c r="L16" s="53">
        <v>58.3</v>
      </c>
      <c r="M16" s="3">
        <v>2.0999999999999999E-19</v>
      </c>
      <c r="N16" s="53">
        <v>1</v>
      </c>
      <c r="O16" s="53">
        <v>72</v>
      </c>
      <c r="P16" s="53">
        <v>152</v>
      </c>
      <c r="Q16" s="53">
        <v>222</v>
      </c>
    </row>
    <row r="17" spans="1:17" ht="15" x14ac:dyDescent="0.2">
      <c r="A17" s="76"/>
      <c r="B17" s="92"/>
      <c r="C17" s="76"/>
      <c r="D17" s="76" t="s">
        <v>52</v>
      </c>
      <c r="E17" s="76">
        <v>535</v>
      </c>
      <c r="F17" s="76" t="s">
        <v>76</v>
      </c>
      <c r="G17" s="76">
        <v>179</v>
      </c>
      <c r="H17" s="76" t="s">
        <v>148</v>
      </c>
      <c r="I17" s="76" t="s">
        <v>601</v>
      </c>
      <c r="J17" s="53" t="s">
        <v>2195</v>
      </c>
      <c r="K17" s="53" t="s">
        <v>2160</v>
      </c>
      <c r="L17" s="53">
        <v>19.899999999999999</v>
      </c>
      <c r="M17" s="3">
        <v>3.3000000000000002E-7</v>
      </c>
      <c r="N17" s="53">
        <v>14</v>
      </c>
      <c r="O17" s="53">
        <v>80</v>
      </c>
      <c r="P17" s="53">
        <v>162</v>
      </c>
      <c r="Q17" s="53">
        <v>220</v>
      </c>
    </row>
    <row r="18" spans="1:17" ht="15" x14ac:dyDescent="0.2">
      <c r="A18" s="76" t="s">
        <v>38</v>
      </c>
      <c r="B18" s="92" t="s">
        <v>39</v>
      </c>
      <c r="C18" s="76" t="s">
        <v>151</v>
      </c>
      <c r="D18" s="76" t="s">
        <v>52</v>
      </c>
      <c r="E18" s="76">
        <v>875</v>
      </c>
      <c r="F18" s="76" t="s">
        <v>50</v>
      </c>
      <c r="G18" s="76">
        <v>292</v>
      </c>
      <c r="H18" s="76" t="s">
        <v>150</v>
      </c>
      <c r="I18" s="76" t="s">
        <v>1782</v>
      </c>
      <c r="J18" s="53" t="s">
        <v>2196</v>
      </c>
      <c r="K18" s="53" t="s">
        <v>2162</v>
      </c>
      <c r="L18" s="53">
        <v>75.599999999999994</v>
      </c>
      <c r="M18" s="3">
        <v>5.5E-25</v>
      </c>
      <c r="N18" s="53">
        <v>1</v>
      </c>
      <c r="O18" s="53">
        <v>128</v>
      </c>
      <c r="P18" s="53">
        <v>166</v>
      </c>
      <c r="Q18" s="53">
        <v>305</v>
      </c>
    </row>
    <row r="19" spans="1:17" ht="15" x14ac:dyDescent="0.2">
      <c r="A19" s="76"/>
      <c r="B19" s="92"/>
      <c r="C19" s="76"/>
      <c r="D19" s="76" t="s">
        <v>52</v>
      </c>
      <c r="E19" s="76">
        <v>875</v>
      </c>
      <c r="F19" s="76" t="s">
        <v>50</v>
      </c>
      <c r="G19" s="76">
        <v>292</v>
      </c>
      <c r="H19" s="76" t="s">
        <v>150</v>
      </c>
      <c r="I19" s="76" t="s">
        <v>1782</v>
      </c>
      <c r="J19" s="53" t="s">
        <v>2210</v>
      </c>
      <c r="K19" s="53" t="s">
        <v>2162</v>
      </c>
      <c r="L19" s="53">
        <v>33.299999999999997</v>
      </c>
      <c r="M19" s="3">
        <v>1.5E-11</v>
      </c>
      <c r="N19" s="53">
        <v>2</v>
      </c>
      <c r="O19" s="53">
        <v>133</v>
      </c>
      <c r="P19" s="53">
        <v>200</v>
      </c>
      <c r="Q19" s="53">
        <v>345</v>
      </c>
    </row>
    <row r="20" spans="1:17" ht="15" x14ac:dyDescent="0.2">
      <c r="A20" s="76"/>
      <c r="B20" s="92"/>
      <c r="C20" s="76" t="s">
        <v>154</v>
      </c>
      <c r="D20" s="76" t="s">
        <v>52</v>
      </c>
      <c r="E20" s="76">
        <v>872</v>
      </c>
      <c r="F20" s="76" t="s">
        <v>152</v>
      </c>
      <c r="G20" s="76">
        <v>291</v>
      </c>
      <c r="H20" s="76" t="s">
        <v>153</v>
      </c>
      <c r="I20" s="76" t="s">
        <v>1782</v>
      </c>
      <c r="J20" s="53" t="s">
        <v>2196</v>
      </c>
      <c r="K20" s="53" t="s">
        <v>2162</v>
      </c>
      <c r="L20" s="53">
        <v>75.599999999999994</v>
      </c>
      <c r="M20" s="3">
        <v>5.5E-25</v>
      </c>
      <c r="N20" s="53">
        <v>1</v>
      </c>
      <c r="O20" s="53">
        <v>128</v>
      </c>
      <c r="P20" s="53">
        <v>166</v>
      </c>
      <c r="Q20" s="53">
        <v>305</v>
      </c>
    </row>
    <row r="21" spans="1:17" ht="15" x14ac:dyDescent="0.2">
      <c r="A21" s="76"/>
      <c r="B21" s="92"/>
      <c r="C21" s="76" t="s">
        <v>154</v>
      </c>
      <c r="D21" s="76" t="s">
        <v>52</v>
      </c>
      <c r="E21" s="76">
        <v>872</v>
      </c>
      <c r="F21" s="76" t="s">
        <v>152</v>
      </c>
      <c r="G21" s="76">
        <v>291</v>
      </c>
      <c r="H21" s="76" t="s">
        <v>153</v>
      </c>
      <c r="I21" s="76" t="s">
        <v>1782</v>
      </c>
      <c r="J21" s="53" t="s">
        <v>2210</v>
      </c>
      <c r="K21" s="53" t="s">
        <v>2162</v>
      </c>
      <c r="L21" s="53">
        <v>33.299999999999997</v>
      </c>
      <c r="M21" s="3">
        <v>1.5E-11</v>
      </c>
      <c r="N21" s="53">
        <v>2</v>
      </c>
      <c r="O21" s="53">
        <v>133</v>
      </c>
      <c r="P21" s="53">
        <v>200</v>
      </c>
      <c r="Q21" s="53">
        <v>345</v>
      </c>
    </row>
    <row r="22" spans="1:17" ht="15" x14ac:dyDescent="0.2">
      <c r="A22" s="53" t="s">
        <v>9</v>
      </c>
      <c r="B22" s="15" t="s">
        <v>10</v>
      </c>
      <c r="C22" s="53" t="s">
        <v>158</v>
      </c>
      <c r="D22" s="53" t="s">
        <v>52</v>
      </c>
      <c r="E22" s="53">
        <v>398</v>
      </c>
      <c r="F22" s="53" t="s">
        <v>67</v>
      </c>
      <c r="G22" s="53">
        <v>133</v>
      </c>
      <c r="H22" s="53" t="s">
        <v>157</v>
      </c>
      <c r="I22" s="53" t="s">
        <v>627</v>
      </c>
      <c r="J22" s="53" t="s">
        <v>2211</v>
      </c>
      <c r="K22" s="53" t="s">
        <v>2163</v>
      </c>
      <c r="L22" s="53">
        <v>30.9</v>
      </c>
      <c r="M22" s="3">
        <v>3.7999999999999998E-11</v>
      </c>
      <c r="N22" s="53">
        <v>3</v>
      </c>
      <c r="O22" s="53">
        <v>38</v>
      </c>
      <c r="P22" s="53">
        <v>107</v>
      </c>
      <c r="Q22" s="53">
        <v>143</v>
      </c>
    </row>
    <row r="23" spans="1:17" ht="15" x14ac:dyDescent="0.2">
      <c r="A23" s="76" t="s">
        <v>177</v>
      </c>
      <c r="B23" s="92" t="s">
        <v>14</v>
      </c>
      <c r="C23" s="76" t="s">
        <v>180</v>
      </c>
      <c r="D23" s="76" t="s">
        <v>77</v>
      </c>
      <c r="E23" s="76">
        <v>520</v>
      </c>
      <c r="F23" s="76" t="s">
        <v>178</v>
      </c>
      <c r="G23" s="76">
        <v>174</v>
      </c>
      <c r="H23" s="76" t="s">
        <v>179</v>
      </c>
      <c r="I23" s="76" t="s">
        <v>727</v>
      </c>
      <c r="J23" s="53" t="s">
        <v>2190</v>
      </c>
      <c r="K23" s="53" t="s">
        <v>2154</v>
      </c>
      <c r="L23" s="53">
        <v>863.6</v>
      </c>
      <c r="M23" s="3">
        <v>6.7000000000000004E-264</v>
      </c>
      <c r="N23" s="53">
        <v>1</v>
      </c>
      <c r="O23" s="53">
        <v>599</v>
      </c>
      <c r="P23" s="53">
        <v>9</v>
      </c>
      <c r="Q23" s="53">
        <v>618</v>
      </c>
    </row>
    <row r="24" spans="1:17" ht="15" x14ac:dyDescent="0.2">
      <c r="A24" s="76"/>
      <c r="B24" s="92"/>
      <c r="C24" s="76"/>
      <c r="D24" s="76" t="s">
        <v>77</v>
      </c>
      <c r="E24" s="76">
        <v>520</v>
      </c>
      <c r="F24" s="76" t="s">
        <v>178</v>
      </c>
      <c r="G24" s="76">
        <v>174</v>
      </c>
      <c r="H24" s="76" t="s">
        <v>179</v>
      </c>
      <c r="I24" s="76" t="s">
        <v>727</v>
      </c>
      <c r="J24" s="53" t="s">
        <v>2191</v>
      </c>
      <c r="K24" s="53" t="s">
        <v>2155</v>
      </c>
      <c r="L24" s="53">
        <v>49.4</v>
      </c>
      <c r="M24" s="3">
        <v>3.2000000000000002E-17</v>
      </c>
      <c r="N24" s="53">
        <v>79</v>
      </c>
      <c r="O24" s="53">
        <v>316</v>
      </c>
      <c r="P24" s="53">
        <v>129</v>
      </c>
      <c r="Q24" s="53">
        <v>380</v>
      </c>
    </row>
    <row r="25" spans="1:17" ht="15" x14ac:dyDescent="0.2">
      <c r="A25" s="76"/>
      <c r="B25" s="92"/>
      <c r="C25" s="76" t="s">
        <v>181</v>
      </c>
      <c r="D25" s="76" t="s">
        <v>77</v>
      </c>
      <c r="E25" s="76">
        <v>522</v>
      </c>
      <c r="F25" s="76" t="s">
        <v>70</v>
      </c>
      <c r="G25" s="76">
        <v>174</v>
      </c>
      <c r="H25" s="76" t="s">
        <v>105</v>
      </c>
      <c r="I25" s="76" t="s">
        <v>727</v>
      </c>
      <c r="J25" s="53" t="s">
        <v>2190</v>
      </c>
      <c r="K25" s="53" t="s">
        <v>2154</v>
      </c>
      <c r="L25" s="53">
        <v>863.6</v>
      </c>
      <c r="M25" s="3">
        <v>6.7000000000000004E-264</v>
      </c>
      <c r="N25" s="53">
        <v>1</v>
      </c>
      <c r="O25" s="53">
        <v>599</v>
      </c>
      <c r="P25" s="53">
        <v>9</v>
      </c>
      <c r="Q25" s="53">
        <v>618</v>
      </c>
    </row>
    <row r="26" spans="1:17" ht="15" x14ac:dyDescent="0.2">
      <c r="A26" s="76"/>
      <c r="B26" s="92"/>
      <c r="C26" s="76" t="s">
        <v>181</v>
      </c>
      <c r="D26" s="76" t="s">
        <v>77</v>
      </c>
      <c r="E26" s="76">
        <v>522</v>
      </c>
      <c r="F26" s="76" t="s">
        <v>70</v>
      </c>
      <c r="G26" s="76">
        <v>174</v>
      </c>
      <c r="H26" s="76" t="s">
        <v>105</v>
      </c>
      <c r="I26" s="76" t="s">
        <v>727</v>
      </c>
      <c r="J26" s="53" t="s">
        <v>2191</v>
      </c>
      <c r="K26" s="53" t="s">
        <v>2155</v>
      </c>
      <c r="L26" s="53">
        <v>49.4</v>
      </c>
      <c r="M26" s="3">
        <v>3.2000000000000002E-17</v>
      </c>
      <c r="N26" s="53">
        <v>79</v>
      </c>
      <c r="O26" s="53">
        <v>316</v>
      </c>
      <c r="P26" s="53">
        <v>129</v>
      </c>
      <c r="Q26" s="53">
        <v>380</v>
      </c>
    </row>
    <row r="27" spans="1:17" ht="15" x14ac:dyDescent="0.2">
      <c r="A27" s="76" t="s">
        <v>184</v>
      </c>
      <c r="B27" s="92" t="s">
        <v>52</v>
      </c>
      <c r="C27" s="53" t="s">
        <v>196</v>
      </c>
      <c r="D27" s="53" t="s">
        <v>52</v>
      </c>
      <c r="E27" s="53">
        <v>207</v>
      </c>
      <c r="F27" s="53" t="s">
        <v>76</v>
      </c>
      <c r="G27" s="53">
        <v>69</v>
      </c>
      <c r="H27" s="53" t="s">
        <v>195</v>
      </c>
      <c r="I27" s="53" t="s">
        <v>760</v>
      </c>
      <c r="J27" s="53" t="s">
        <v>2197</v>
      </c>
      <c r="K27" s="53" t="s">
        <v>2157</v>
      </c>
      <c r="L27" s="53">
        <v>183.1</v>
      </c>
      <c r="M27" s="3">
        <v>6.7E-58</v>
      </c>
      <c r="N27" s="53">
        <v>1</v>
      </c>
      <c r="O27" s="53">
        <v>191</v>
      </c>
      <c r="P27" s="53">
        <v>5</v>
      </c>
      <c r="Q27" s="53">
        <v>222</v>
      </c>
    </row>
    <row r="28" spans="1:17" ht="15" x14ac:dyDescent="0.2">
      <c r="A28" s="76"/>
      <c r="B28" s="92"/>
      <c r="C28" s="53" t="s">
        <v>197</v>
      </c>
      <c r="D28" s="53" t="s">
        <v>52</v>
      </c>
      <c r="E28" s="53">
        <v>28</v>
      </c>
      <c r="F28" s="53" t="s">
        <v>59</v>
      </c>
      <c r="G28" s="53">
        <v>10</v>
      </c>
      <c r="H28" s="53" t="s">
        <v>103</v>
      </c>
      <c r="I28" s="53" t="s">
        <v>760</v>
      </c>
      <c r="J28" s="53" t="s">
        <v>2197</v>
      </c>
      <c r="K28" s="53" t="s">
        <v>2157</v>
      </c>
      <c r="L28" s="53">
        <v>183.1</v>
      </c>
      <c r="M28" s="3">
        <v>6.7E-58</v>
      </c>
      <c r="N28" s="53">
        <v>1</v>
      </c>
      <c r="O28" s="53">
        <v>191</v>
      </c>
      <c r="P28" s="53">
        <v>5</v>
      </c>
      <c r="Q28" s="53">
        <v>222</v>
      </c>
    </row>
    <row r="29" spans="1:17" ht="15" x14ac:dyDescent="0.2">
      <c r="A29" s="76"/>
      <c r="B29" s="92"/>
      <c r="C29" s="53" t="s">
        <v>199</v>
      </c>
      <c r="D29" s="53" t="s">
        <v>52</v>
      </c>
      <c r="E29" s="53">
        <v>22</v>
      </c>
      <c r="F29" s="53" t="s">
        <v>178</v>
      </c>
      <c r="G29" s="53">
        <v>8</v>
      </c>
      <c r="H29" s="53" t="s">
        <v>198</v>
      </c>
      <c r="I29" s="53" t="s">
        <v>760</v>
      </c>
      <c r="J29" s="53" t="s">
        <v>2197</v>
      </c>
      <c r="K29" s="53" t="s">
        <v>2157</v>
      </c>
      <c r="L29" s="53">
        <v>183.1</v>
      </c>
      <c r="M29" s="3">
        <v>6.7E-58</v>
      </c>
      <c r="N29" s="53">
        <v>1</v>
      </c>
      <c r="O29" s="53">
        <v>191</v>
      </c>
      <c r="P29" s="53">
        <v>5</v>
      </c>
      <c r="Q29" s="53">
        <v>222</v>
      </c>
    </row>
    <row r="30" spans="1:17" ht="15" x14ac:dyDescent="0.2">
      <c r="A30" s="76" t="s">
        <v>4</v>
      </c>
      <c r="B30" s="92" t="s">
        <v>5</v>
      </c>
      <c r="C30" s="76" t="s">
        <v>201</v>
      </c>
      <c r="D30" s="76" t="s">
        <v>77</v>
      </c>
      <c r="E30" s="76">
        <v>212</v>
      </c>
      <c r="F30" s="76" t="s">
        <v>178</v>
      </c>
      <c r="G30" s="76">
        <v>71</v>
      </c>
      <c r="H30" s="76" t="s">
        <v>200</v>
      </c>
      <c r="I30" s="76" t="s">
        <v>921</v>
      </c>
      <c r="J30" s="53" t="s">
        <v>2198</v>
      </c>
      <c r="K30" s="53" t="s">
        <v>2164</v>
      </c>
      <c r="L30" s="53">
        <v>33.1</v>
      </c>
      <c r="M30" s="3">
        <v>9.7999999999999994E-12</v>
      </c>
      <c r="N30" s="53">
        <v>1</v>
      </c>
      <c r="O30" s="53">
        <v>28</v>
      </c>
      <c r="P30" s="53">
        <v>48</v>
      </c>
      <c r="Q30" s="53">
        <v>75</v>
      </c>
    </row>
    <row r="31" spans="1:17" ht="15" x14ac:dyDescent="0.2">
      <c r="A31" s="76"/>
      <c r="B31" s="92"/>
      <c r="C31" s="76"/>
      <c r="D31" s="76" t="s">
        <v>77</v>
      </c>
      <c r="E31" s="76">
        <v>212</v>
      </c>
      <c r="F31" s="76" t="s">
        <v>178</v>
      </c>
      <c r="G31" s="76">
        <v>71</v>
      </c>
      <c r="H31" s="76" t="s">
        <v>200</v>
      </c>
      <c r="I31" s="76" t="s">
        <v>921</v>
      </c>
      <c r="J31" s="53" t="s">
        <v>2199</v>
      </c>
      <c r="K31" s="53" t="s">
        <v>2165</v>
      </c>
      <c r="L31" s="53">
        <v>56.6</v>
      </c>
      <c r="M31" s="3">
        <v>1.2E-18</v>
      </c>
      <c r="N31" s="53">
        <v>3</v>
      </c>
      <c r="O31" s="53">
        <v>69</v>
      </c>
      <c r="P31" s="53">
        <v>12</v>
      </c>
      <c r="Q31" s="53">
        <v>73</v>
      </c>
    </row>
    <row r="32" spans="1:17" ht="15" x14ac:dyDescent="0.2">
      <c r="A32" s="76"/>
      <c r="B32" s="92"/>
      <c r="C32" s="76"/>
      <c r="D32" s="76" t="s">
        <v>77</v>
      </c>
      <c r="E32" s="76">
        <v>212</v>
      </c>
      <c r="F32" s="76" t="s">
        <v>178</v>
      </c>
      <c r="G32" s="76">
        <v>71</v>
      </c>
      <c r="H32" s="76" t="s">
        <v>200</v>
      </c>
      <c r="I32" s="76" t="s">
        <v>921</v>
      </c>
      <c r="J32" s="53" t="s">
        <v>2200</v>
      </c>
      <c r="K32" s="53" t="s">
        <v>2166</v>
      </c>
      <c r="L32" s="53">
        <v>15.2</v>
      </c>
      <c r="M32" s="3">
        <v>6.1999999999999999E-6</v>
      </c>
      <c r="N32" s="53">
        <v>2</v>
      </c>
      <c r="O32" s="53">
        <v>27</v>
      </c>
      <c r="P32" s="53">
        <v>49</v>
      </c>
      <c r="Q32" s="53">
        <v>74</v>
      </c>
    </row>
    <row r="33" spans="1:17" ht="15" x14ac:dyDescent="0.2">
      <c r="A33" s="76"/>
      <c r="B33" s="92"/>
      <c r="C33" s="76"/>
      <c r="D33" s="76" t="s">
        <v>77</v>
      </c>
      <c r="E33" s="76">
        <v>212</v>
      </c>
      <c r="F33" s="76" t="s">
        <v>178</v>
      </c>
      <c r="G33" s="76">
        <v>71</v>
      </c>
      <c r="H33" s="76" t="s">
        <v>200</v>
      </c>
      <c r="I33" s="76" t="s">
        <v>921</v>
      </c>
      <c r="J33" s="53" t="s">
        <v>2201</v>
      </c>
      <c r="K33" s="53" t="s">
        <v>2165</v>
      </c>
      <c r="L33" s="53">
        <v>45.2</v>
      </c>
      <c r="M33" s="3">
        <v>2.7000000000000001E-15</v>
      </c>
      <c r="N33" s="53">
        <v>2</v>
      </c>
      <c r="O33" s="53">
        <v>53</v>
      </c>
      <c r="P33" s="53">
        <v>25</v>
      </c>
      <c r="Q33" s="53">
        <v>75</v>
      </c>
    </row>
    <row r="34" spans="1:17" ht="15" x14ac:dyDescent="0.2">
      <c r="A34" s="76"/>
      <c r="B34" s="92"/>
      <c r="C34" s="76"/>
      <c r="D34" s="76" t="s">
        <v>77</v>
      </c>
      <c r="E34" s="76">
        <v>212</v>
      </c>
      <c r="F34" s="76" t="s">
        <v>178</v>
      </c>
      <c r="G34" s="76">
        <v>71</v>
      </c>
      <c r="H34" s="76" t="s">
        <v>200</v>
      </c>
      <c r="I34" s="76" t="s">
        <v>921</v>
      </c>
      <c r="J34" s="53" t="s">
        <v>2202</v>
      </c>
      <c r="K34" s="53" t="s">
        <v>2164</v>
      </c>
      <c r="L34" s="53">
        <v>21.8</v>
      </c>
      <c r="M34" s="3">
        <v>4.1000000000000003E-8</v>
      </c>
      <c r="N34" s="53">
        <v>1</v>
      </c>
      <c r="O34" s="53">
        <v>25</v>
      </c>
      <c r="P34" s="53">
        <v>49</v>
      </c>
      <c r="Q34" s="53">
        <v>73</v>
      </c>
    </row>
    <row r="35" spans="1:17" ht="15" x14ac:dyDescent="0.2">
      <c r="A35" s="76"/>
      <c r="B35" s="92"/>
      <c r="C35" s="76"/>
      <c r="D35" s="76" t="s">
        <v>77</v>
      </c>
      <c r="E35" s="76">
        <v>212</v>
      </c>
      <c r="F35" s="76" t="s">
        <v>178</v>
      </c>
      <c r="G35" s="76">
        <v>71</v>
      </c>
      <c r="H35" s="76" t="s">
        <v>200</v>
      </c>
      <c r="I35" s="76" t="s">
        <v>921</v>
      </c>
      <c r="J35" s="53" t="s">
        <v>2203</v>
      </c>
      <c r="K35" s="53" t="s">
        <v>2166</v>
      </c>
      <c r="L35" s="53">
        <v>36</v>
      </c>
      <c r="M35" s="3">
        <v>2.9000000000000002E-12</v>
      </c>
      <c r="N35" s="53">
        <v>3</v>
      </c>
      <c r="O35" s="53">
        <v>64</v>
      </c>
      <c r="P35" s="53">
        <v>16</v>
      </c>
      <c r="Q35" s="53">
        <v>75</v>
      </c>
    </row>
    <row r="36" spans="1:17" ht="15" x14ac:dyDescent="0.2">
      <c r="A36" s="76"/>
      <c r="B36" s="92"/>
      <c r="C36" s="76" t="s">
        <v>203</v>
      </c>
      <c r="D36" s="76" t="s">
        <v>77</v>
      </c>
      <c r="E36" s="76">
        <v>214</v>
      </c>
      <c r="F36" s="76" t="s">
        <v>90</v>
      </c>
      <c r="G36" s="76">
        <v>72</v>
      </c>
      <c r="H36" s="76" t="s">
        <v>202</v>
      </c>
      <c r="I36" s="76" t="s">
        <v>921</v>
      </c>
      <c r="J36" s="53" t="s">
        <v>2198</v>
      </c>
      <c r="K36" s="53" t="s">
        <v>2164</v>
      </c>
      <c r="L36" s="53">
        <v>33.1</v>
      </c>
      <c r="M36" s="3">
        <v>9.7999999999999994E-12</v>
      </c>
      <c r="N36" s="53">
        <v>1</v>
      </c>
      <c r="O36" s="53">
        <v>28</v>
      </c>
      <c r="P36" s="53">
        <v>48</v>
      </c>
      <c r="Q36" s="53">
        <v>75</v>
      </c>
    </row>
    <row r="37" spans="1:17" ht="15" x14ac:dyDescent="0.2">
      <c r="A37" s="76"/>
      <c r="B37" s="92"/>
      <c r="C37" s="76" t="s">
        <v>203</v>
      </c>
      <c r="D37" s="76" t="s">
        <v>77</v>
      </c>
      <c r="E37" s="76">
        <v>214</v>
      </c>
      <c r="F37" s="76" t="s">
        <v>90</v>
      </c>
      <c r="G37" s="76">
        <v>72</v>
      </c>
      <c r="H37" s="76" t="s">
        <v>202</v>
      </c>
      <c r="I37" s="76" t="s">
        <v>921</v>
      </c>
      <c r="J37" s="53" t="s">
        <v>2199</v>
      </c>
      <c r="K37" s="53" t="s">
        <v>2165</v>
      </c>
      <c r="L37" s="53">
        <v>56.6</v>
      </c>
      <c r="M37" s="3">
        <v>1.2E-18</v>
      </c>
      <c r="N37" s="53">
        <v>3</v>
      </c>
      <c r="O37" s="53">
        <v>69</v>
      </c>
      <c r="P37" s="53">
        <v>12</v>
      </c>
      <c r="Q37" s="53">
        <v>73</v>
      </c>
    </row>
    <row r="38" spans="1:17" ht="15" x14ac:dyDescent="0.2">
      <c r="A38" s="76"/>
      <c r="B38" s="92"/>
      <c r="C38" s="76" t="s">
        <v>203</v>
      </c>
      <c r="D38" s="76" t="s">
        <v>77</v>
      </c>
      <c r="E38" s="76">
        <v>214</v>
      </c>
      <c r="F38" s="76" t="s">
        <v>90</v>
      </c>
      <c r="G38" s="76">
        <v>72</v>
      </c>
      <c r="H38" s="76" t="s">
        <v>202</v>
      </c>
      <c r="I38" s="76" t="s">
        <v>921</v>
      </c>
      <c r="J38" s="53" t="s">
        <v>2200</v>
      </c>
      <c r="K38" s="53" t="s">
        <v>2166</v>
      </c>
      <c r="L38" s="53">
        <v>15.2</v>
      </c>
      <c r="M38" s="3">
        <v>6.1999999999999999E-6</v>
      </c>
      <c r="N38" s="53">
        <v>2</v>
      </c>
      <c r="O38" s="53">
        <v>27</v>
      </c>
      <c r="P38" s="53">
        <v>49</v>
      </c>
      <c r="Q38" s="53">
        <v>74</v>
      </c>
    </row>
    <row r="39" spans="1:17" ht="15" x14ac:dyDescent="0.2">
      <c r="A39" s="76"/>
      <c r="B39" s="92"/>
      <c r="C39" s="76" t="s">
        <v>203</v>
      </c>
      <c r="D39" s="76" t="s">
        <v>77</v>
      </c>
      <c r="E39" s="76">
        <v>214</v>
      </c>
      <c r="F39" s="76" t="s">
        <v>90</v>
      </c>
      <c r="G39" s="76">
        <v>72</v>
      </c>
      <c r="H39" s="76" t="s">
        <v>202</v>
      </c>
      <c r="I39" s="76" t="s">
        <v>921</v>
      </c>
      <c r="J39" s="53" t="s">
        <v>2201</v>
      </c>
      <c r="K39" s="53" t="s">
        <v>2165</v>
      </c>
      <c r="L39" s="53">
        <v>45.2</v>
      </c>
      <c r="M39" s="3">
        <v>2.7000000000000001E-15</v>
      </c>
      <c r="N39" s="53">
        <v>2</v>
      </c>
      <c r="O39" s="53">
        <v>53</v>
      </c>
      <c r="P39" s="53">
        <v>25</v>
      </c>
      <c r="Q39" s="53">
        <v>75</v>
      </c>
    </row>
    <row r="40" spans="1:17" ht="15" x14ac:dyDescent="0.2">
      <c r="A40" s="76"/>
      <c r="B40" s="92"/>
      <c r="C40" s="76" t="s">
        <v>203</v>
      </c>
      <c r="D40" s="76" t="s">
        <v>77</v>
      </c>
      <c r="E40" s="76">
        <v>214</v>
      </c>
      <c r="F40" s="76" t="s">
        <v>90</v>
      </c>
      <c r="G40" s="76">
        <v>72</v>
      </c>
      <c r="H40" s="76" t="s">
        <v>202</v>
      </c>
      <c r="I40" s="76" t="s">
        <v>921</v>
      </c>
      <c r="J40" s="53" t="s">
        <v>2202</v>
      </c>
      <c r="K40" s="53" t="s">
        <v>2164</v>
      </c>
      <c r="L40" s="53">
        <v>21.8</v>
      </c>
      <c r="M40" s="3">
        <v>4.1000000000000003E-8</v>
      </c>
      <c r="N40" s="53">
        <v>1</v>
      </c>
      <c r="O40" s="53">
        <v>25</v>
      </c>
      <c r="P40" s="53">
        <v>49</v>
      </c>
      <c r="Q40" s="53">
        <v>73</v>
      </c>
    </row>
    <row r="41" spans="1:17" ht="15" x14ac:dyDescent="0.2">
      <c r="A41" s="76"/>
      <c r="B41" s="92"/>
      <c r="C41" s="76" t="s">
        <v>203</v>
      </c>
      <c r="D41" s="76" t="s">
        <v>77</v>
      </c>
      <c r="E41" s="76">
        <v>214</v>
      </c>
      <c r="F41" s="76" t="s">
        <v>90</v>
      </c>
      <c r="G41" s="76">
        <v>72</v>
      </c>
      <c r="H41" s="76" t="s">
        <v>202</v>
      </c>
      <c r="I41" s="76" t="s">
        <v>921</v>
      </c>
      <c r="J41" s="53" t="s">
        <v>2203</v>
      </c>
      <c r="K41" s="53" t="s">
        <v>2166</v>
      </c>
      <c r="L41" s="53">
        <v>36</v>
      </c>
      <c r="M41" s="3">
        <v>2.9000000000000002E-12</v>
      </c>
      <c r="N41" s="53">
        <v>3</v>
      </c>
      <c r="O41" s="53">
        <v>64</v>
      </c>
      <c r="P41" s="53">
        <v>16</v>
      </c>
      <c r="Q41" s="53">
        <v>75</v>
      </c>
    </row>
    <row r="42" spans="1:17" ht="15" x14ac:dyDescent="0.2">
      <c r="A42" s="76"/>
      <c r="B42" s="92"/>
      <c r="C42" s="76" t="s">
        <v>204</v>
      </c>
      <c r="D42" s="76" t="s">
        <v>77</v>
      </c>
      <c r="E42" s="76">
        <v>178</v>
      </c>
      <c r="F42" s="76" t="s">
        <v>83</v>
      </c>
      <c r="G42" s="76">
        <v>60</v>
      </c>
      <c r="H42" s="76" t="s">
        <v>109</v>
      </c>
      <c r="I42" s="76" t="s">
        <v>921</v>
      </c>
      <c r="J42" s="53" t="s">
        <v>2198</v>
      </c>
      <c r="K42" s="53" t="s">
        <v>2164</v>
      </c>
      <c r="L42" s="53">
        <v>33.1</v>
      </c>
      <c r="M42" s="3">
        <v>9.7999999999999994E-12</v>
      </c>
      <c r="N42" s="53">
        <v>1</v>
      </c>
      <c r="O42" s="53">
        <v>28</v>
      </c>
      <c r="P42" s="53">
        <v>48</v>
      </c>
      <c r="Q42" s="53">
        <v>75</v>
      </c>
    </row>
    <row r="43" spans="1:17" ht="15" x14ac:dyDescent="0.2">
      <c r="A43" s="76"/>
      <c r="B43" s="92"/>
      <c r="C43" s="76" t="s">
        <v>204</v>
      </c>
      <c r="D43" s="76" t="s">
        <v>77</v>
      </c>
      <c r="E43" s="76">
        <v>178</v>
      </c>
      <c r="F43" s="76" t="s">
        <v>83</v>
      </c>
      <c r="G43" s="76">
        <v>60</v>
      </c>
      <c r="H43" s="76" t="s">
        <v>109</v>
      </c>
      <c r="I43" s="76" t="s">
        <v>921</v>
      </c>
      <c r="J43" s="53" t="s">
        <v>2199</v>
      </c>
      <c r="K43" s="53" t="s">
        <v>2165</v>
      </c>
      <c r="L43" s="53">
        <v>56.6</v>
      </c>
      <c r="M43" s="3">
        <v>1.2E-18</v>
      </c>
      <c r="N43" s="53">
        <v>3</v>
      </c>
      <c r="O43" s="53">
        <v>69</v>
      </c>
      <c r="P43" s="53">
        <v>12</v>
      </c>
      <c r="Q43" s="53">
        <v>73</v>
      </c>
    </row>
    <row r="44" spans="1:17" ht="15" x14ac:dyDescent="0.2">
      <c r="A44" s="76"/>
      <c r="B44" s="92"/>
      <c r="C44" s="76" t="s">
        <v>204</v>
      </c>
      <c r="D44" s="76" t="s">
        <v>77</v>
      </c>
      <c r="E44" s="76">
        <v>178</v>
      </c>
      <c r="F44" s="76" t="s">
        <v>83</v>
      </c>
      <c r="G44" s="76">
        <v>60</v>
      </c>
      <c r="H44" s="76" t="s">
        <v>109</v>
      </c>
      <c r="I44" s="76" t="s">
        <v>921</v>
      </c>
      <c r="J44" s="53" t="s">
        <v>2200</v>
      </c>
      <c r="K44" s="53" t="s">
        <v>2166</v>
      </c>
      <c r="L44" s="53">
        <v>15.2</v>
      </c>
      <c r="M44" s="3">
        <v>6.1999999999999999E-6</v>
      </c>
      <c r="N44" s="53">
        <v>2</v>
      </c>
      <c r="O44" s="53">
        <v>27</v>
      </c>
      <c r="P44" s="53">
        <v>49</v>
      </c>
      <c r="Q44" s="53">
        <v>74</v>
      </c>
    </row>
    <row r="45" spans="1:17" ht="15" x14ac:dyDescent="0.2">
      <c r="A45" s="76"/>
      <c r="B45" s="92"/>
      <c r="C45" s="76" t="s">
        <v>204</v>
      </c>
      <c r="D45" s="76" t="s">
        <v>77</v>
      </c>
      <c r="E45" s="76">
        <v>178</v>
      </c>
      <c r="F45" s="76" t="s">
        <v>83</v>
      </c>
      <c r="G45" s="76">
        <v>60</v>
      </c>
      <c r="H45" s="76" t="s">
        <v>109</v>
      </c>
      <c r="I45" s="76" t="s">
        <v>921</v>
      </c>
      <c r="J45" s="53" t="s">
        <v>2201</v>
      </c>
      <c r="K45" s="53" t="s">
        <v>2165</v>
      </c>
      <c r="L45" s="53">
        <v>45.2</v>
      </c>
      <c r="M45" s="3">
        <v>2.7000000000000001E-15</v>
      </c>
      <c r="N45" s="53">
        <v>2</v>
      </c>
      <c r="O45" s="53">
        <v>53</v>
      </c>
      <c r="P45" s="53">
        <v>25</v>
      </c>
      <c r="Q45" s="53">
        <v>75</v>
      </c>
    </row>
    <row r="46" spans="1:17" ht="15" x14ac:dyDescent="0.2">
      <c r="A46" s="76"/>
      <c r="B46" s="92"/>
      <c r="C46" s="76" t="s">
        <v>204</v>
      </c>
      <c r="D46" s="76" t="s">
        <v>77</v>
      </c>
      <c r="E46" s="76">
        <v>178</v>
      </c>
      <c r="F46" s="76" t="s">
        <v>83</v>
      </c>
      <c r="G46" s="76">
        <v>60</v>
      </c>
      <c r="H46" s="76" t="s">
        <v>109</v>
      </c>
      <c r="I46" s="76" t="s">
        <v>921</v>
      </c>
      <c r="J46" s="53" t="s">
        <v>2202</v>
      </c>
      <c r="K46" s="53" t="s">
        <v>2164</v>
      </c>
      <c r="L46" s="53">
        <v>21.8</v>
      </c>
      <c r="M46" s="3">
        <v>4.1000000000000003E-8</v>
      </c>
      <c r="N46" s="53">
        <v>1</v>
      </c>
      <c r="O46" s="53">
        <v>25</v>
      </c>
      <c r="P46" s="53">
        <v>49</v>
      </c>
      <c r="Q46" s="53">
        <v>73</v>
      </c>
    </row>
    <row r="47" spans="1:17" ht="15" x14ac:dyDescent="0.2">
      <c r="A47" s="76"/>
      <c r="B47" s="92"/>
      <c r="C47" s="76" t="s">
        <v>204</v>
      </c>
      <c r="D47" s="76" t="s">
        <v>77</v>
      </c>
      <c r="E47" s="76">
        <v>178</v>
      </c>
      <c r="F47" s="76" t="s">
        <v>83</v>
      </c>
      <c r="G47" s="76">
        <v>60</v>
      </c>
      <c r="H47" s="76" t="s">
        <v>109</v>
      </c>
      <c r="I47" s="76" t="s">
        <v>921</v>
      </c>
      <c r="J47" s="53" t="s">
        <v>2203</v>
      </c>
      <c r="K47" s="53" t="s">
        <v>2166</v>
      </c>
      <c r="L47" s="53">
        <v>36</v>
      </c>
      <c r="M47" s="3">
        <v>2.9000000000000002E-12</v>
      </c>
      <c r="N47" s="53">
        <v>3</v>
      </c>
      <c r="O47" s="53">
        <v>64</v>
      </c>
      <c r="P47" s="53">
        <v>16</v>
      </c>
      <c r="Q47" s="53">
        <v>75</v>
      </c>
    </row>
    <row r="48" spans="1:17" ht="15" x14ac:dyDescent="0.2">
      <c r="A48" s="76"/>
      <c r="B48" s="92"/>
      <c r="C48" s="76" t="s">
        <v>206</v>
      </c>
      <c r="D48" s="76" t="s">
        <v>77</v>
      </c>
      <c r="E48" s="76">
        <v>179</v>
      </c>
      <c r="F48" s="76" t="s">
        <v>83</v>
      </c>
      <c r="G48" s="76">
        <v>60</v>
      </c>
      <c r="H48" s="76" t="s">
        <v>205</v>
      </c>
      <c r="I48" s="76" t="s">
        <v>921</v>
      </c>
      <c r="J48" s="53" t="s">
        <v>2198</v>
      </c>
      <c r="K48" s="53" t="s">
        <v>2164</v>
      </c>
      <c r="L48" s="53">
        <v>33.1</v>
      </c>
      <c r="M48" s="3">
        <v>9.7999999999999994E-12</v>
      </c>
      <c r="N48" s="53">
        <v>1</v>
      </c>
      <c r="O48" s="53">
        <v>28</v>
      </c>
      <c r="P48" s="53">
        <v>48</v>
      </c>
      <c r="Q48" s="53">
        <v>75</v>
      </c>
    </row>
    <row r="49" spans="1:17" ht="15" x14ac:dyDescent="0.2">
      <c r="A49" s="76"/>
      <c r="B49" s="92"/>
      <c r="C49" s="76" t="s">
        <v>206</v>
      </c>
      <c r="D49" s="76" t="s">
        <v>77</v>
      </c>
      <c r="E49" s="76">
        <v>179</v>
      </c>
      <c r="F49" s="76" t="s">
        <v>83</v>
      </c>
      <c r="G49" s="76">
        <v>60</v>
      </c>
      <c r="H49" s="76" t="s">
        <v>205</v>
      </c>
      <c r="I49" s="76" t="s">
        <v>921</v>
      </c>
      <c r="J49" s="53" t="s">
        <v>2199</v>
      </c>
      <c r="K49" s="53" t="s">
        <v>2165</v>
      </c>
      <c r="L49" s="53">
        <v>56.6</v>
      </c>
      <c r="M49" s="3">
        <v>1.2E-18</v>
      </c>
      <c r="N49" s="53">
        <v>3</v>
      </c>
      <c r="O49" s="53">
        <v>69</v>
      </c>
      <c r="P49" s="53">
        <v>12</v>
      </c>
      <c r="Q49" s="53">
        <v>73</v>
      </c>
    </row>
    <row r="50" spans="1:17" ht="15" x14ac:dyDescent="0.2">
      <c r="A50" s="76"/>
      <c r="B50" s="92"/>
      <c r="C50" s="76" t="s">
        <v>206</v>
      </c>
      <c r="D50" s="76" t="s">
        <v>77</v>
      </c>
      <c r="E50" s="76">
        <v>179</v>
      </c>
      <c r="F50" s="76" t="s">
        <v>83</v>
      </c>
      <c r="G50" s="76">
        <v>60</v>
      </c>
      <c r="H50" s="76" t="s">
        <v>205</v>
      </c>
      <c r="I50" s="76" t="s">
        <v>921</v>
      </c>
      <c r="J50" s="53" t="s">
        <v>2200</v>
      </c>
      <c r="K50" s="53" t="s">
        <v>2166</v>
      </c>
      <c r="L50" s="53">
        <v>15.2</v>
      </c>
      <c r="M50" s="3">
        <v>6.1999999999999999E-6</v>
      </c>
      <c r="N50" s="53">
        <v>2</v>
      </c>
      <c r="O50" s="53">
        <v>27</v>
      </c>
      <c r="P50" s="53">
        <v>49</v>
      </c>
      <c r="Q50" s="53">
        <v>74</v>
      </c>
    </row>
    <row r="51" spans="1:17" ht="15" x14ac:dyDescent="0.2">
      <c r="A51" s="76"/>
      <c r="B51" s="92"/>
      <c r="C51" s="76" t="s">
        <v>206</v>
      </c>
      <c r="D51" s="76" t="s">
        <v>77</v>
      </c>
      <c r="E51" s="76">
        <v>179</v>
      </c>
      <c r="F51" s="76" t="s">
        <v>83</v>
      </c>
      <c r="G51" s="76">
        <v>60</v>
      </c>
      <c r="H51" s="76" t="s">
        <v>205</v>
      </c>
      <c r="I51" s="76" t="s">
        <v>921</v>
      </c>
      <c r="J51" s="53" t="s">
        <v>2201</v>
      </c>
      <c r="K51" s="53" t="s">
        <v>2165</v>
      </c>
      <c r="L51" s="53">
        <v>45.2</v>
      </c>
      <c r="M51" s="3">
        <v>2.7000000000000001E-15</v>
      </c>
      <c r="N51" s="53">
        <v>2</v>
      </c>
      <c r="O51" s="53">
        <v>53</v>
      </c>
      <c r="P51" s="53">
        <v>25</v>
      </c>
      <c r="Q51" s="53">
        <v>75</v>
      </c>
    </row>
    <row r="52" spans="1:17" ht="15" x14ac:dyDescent="0.2">
      <c r="A52" s="76"/>
      <c r="B52" s="92"/>
      <c r="C52" s="76" t="s">
        <v>206</v>
      </c>
      <c r="D52" s="76" t="s">
        <v>77</v>
      </c>
      <c r="E52" s="76">
        <v>179</v>
      </c>
      <c r="F52" s="76" t="s">
        <v>83</v>
      </c>
      <c r="G52" s="76">
        <v>60</v>
      </c>
      <c r="H52" s="76" t="s">
        <v>205</v>
      </c>
      <c r="I52" s="76" t="s">
        <v>921</v>
      </c>
      <c r="J52" s="53" t="s">
        <v>2202</v>
      </c>
      <c r="K52" s="53" t="s">
        <v>2164</v>
      </c>
      <c r="L52" s="53">
        <v>21.8</v>
      </c>
      <c r="M52" s="3">
        <v>4.1000000000000003E-8</v>
      </c>
      <c r="N52" s="53">
        <v>1</v>
      </c>
      <c r="O52" s="53">
        <v>25</v>
      </c>
      <c r="P52" s="53">
        <v>49</v>
      </c>
      <c r="Q52" s="53">
        <v>73</v>
      </c>
    </row>
    <row r="53" spans="1:17" ht="15" x14ac:dyDescent="0.2">
      <c r="A53" s="76"/>
      <c r="B53" s="92"/>
      <c r="C53" s="76" t="s">
        <v>206</v>
      </c>
      <c r="D53" s="76" t="s">
        <v>77</v>
      </c>
      <c r="E53" s="76">
        <v>179</v>
      </c>
      <c r="F53" s="76" t="s">
        <v>83</v>
      </c>
      <c r="G53" s="76">
        <v>60</v>
      </c>
      <c r="H53" s="76" t="s">
        <v>205</v>
      </c>
      <c r="I53" s="76" t="s">
        <v>921</v>
      </c>
      <c r="J53" s="53" t="s">
        <v>2203</v>
      </c>
      <c r="K53" s="53" t="s">
        <v>2166</v>
      </c>
      <c r="L53" s="53">
        <v>36</v>
      </c>
      <c r="M53" s="3">
        <v>2.9000000000000002E-12</v>
      </c>
      <c r="N53" s="53">
        <v>3</v>
      </c>
      <c r="O53" s="53">
        <v>64</v>
      </c>
      <c r="P53" s="53">
        <v>16</v>
      </c>
      <c r="Q53" s="53">
        <v>75</v>
      </c>
    </row>
    <row r="54" spans="1:17" ht="15" x14ac:dyDescent="0.2">
      <c r="A54" s="76" t="s">
        <v>219</v>
      </c>
      <c r="B54" s="92" t="s">
        <v>221</v>
      </c>
      <c r="C54" s="53" t="s">
        <v>222</v>
      </c>
      <c r="D54" s="53" t="s">
        <v>77</v>
      </c>
      <c r="E54" s="53">
        <v>286</v>
      </c>
      <c r="F54" s="53" t="s">
        <v>83</v>
      </c>
      <c r="G54" s="53">
        <v>96</v>
      </c>
      <c r="H54" s="53" t="s">
        <v>117</v>
      </c>
      <c r="I54" s="53" t="s">
        <v>1045</v>
      </c>
      <c r="J54" s="53" t="s">
        <v>2204</v>
      </c>
      <c r="K54" s="53" t="s">
        <v>2167</v>
      </c>
      <c r="L54" s="53">
        <v>108.4</v>
      </c>
      <c r="M54" s="3">
        <v>1.6999999999999999E-35</v>
      </c>
      <c r="N54" s="53">
        <v>1</v>
      </c>
      <c r="O54" s="53">
        <v>121</v>
      </c>
      <c r="P54" s="53">
        <v>17</v>
      </c>
      <c r="Q54" s="53">
        <v>149</v>
      </c>
    </row>
    <row r="55" spans="1:17" ht="15" x14ac:dyDescent="0.2">
      <c r="A55" s="76"/>
      <c r="B55" s="92"/>
      <c r="C55" s="53" t="s">
        <v>224</v>
      </c>
      <c r="D55" s="53" t="s">
        <v>77</v>
      </c>
      <c r="E55" s="53">
        <v>305</v>
      </c>
      <c r="F55" s="53" t="s">
        <v>152</v>
      </c>
      <c r="G55" s="53">
        <v>102</v>
      </c>
      <c r="H55" s="53" t="s">
        <v>223</v>
      </c>
      <c r="I55" s="53" t="s">
        <v>1045</v>
      </c>
      <c r="J55" s="53" t="s">
        <v>2204</v>
      </c>
      <c r="K55" s="53" t="s">
        <v>2167</v>
      </c>
      <c r="L55" s="53">
        <v>108.4</v>
      </c>
      <c r="M55" s="3">
        <v>1.6999999999999999E-35</v>
      </c>
      <c r="N55" s="53">
        <v>1</v>
      </c>
      <c r="O55" s="53">
        <v>121</v>
      </c>
      <c r="P55" s="53">
        <v>17</v>
      </c>
      <c r="Q55" s="53">
        <v>149</v>
      </c>
    </row>
    <row r="56" spans="1:17" ht="15" x14ac:dyDescent="0.2">
      <c r="A56" s="53" t="s">
        <v>225</v>
      </c>
      <c r="B56" s="15" t="s">
        <v>227</v>
      </c>
      <c r="C56" s="53" t="s">
        <v>226</v>
      </c>
      <c r="D56" s="53" t="s">
        <v>77</v>
      </c>
      <c r="E56" s="53">
        <v>469</v>
      </c>
      <c r="F56" s="53" t="s">
        <v>59</v>
      </c>
      <c r="G56" s="53">
        <v>157</v>
      </c>
      <c r="H56" s="53" t="s">
        <v>103</v>
      </c>
      <c r="I56" s="53" t="s">
        <v>1070</v>
      </c>
      <c r="J56" s="53" t="s">
        <v>2205</v>
      </c>
      <c r="K56" s="53" t="s">
        <v>2168</v>
      </c>
      <c r="L56" s="53">
        <v>150.9</v>
      </c>
      <c r="M56" s="3">
        <v>1.9999999999999999E-48</v>
      </c>
      <c r="N56" s="53">
        <v>2</v>
      </c>
      <c r="O56" s="53">
        <v>115</v>
      </c>
      <c r="P56" s="53">
        <v>98</v>
      </c>
      <c r="Q56" s="53">
        <v>224</v>
      </c>
    </row>
    <row r="57" spans="1:17" ht="15" x14ac:dyDescent="0.2">
      <c r="A57" s="76" t="s">
        <v>228</v>
      </c>
      <c r="B57" s="92" t="s">
        <v>230</v>
      </c>
      <c r="C57" s="76" t="s">
        <v>236</v>
      </c>
      <c r="D57" s="76" t="s">
        <v>77</v>
      </c>
      <c r="E57" s="76">
        <v>178</v>
      </c>
      <c r="F57" s="76" t="s">
        <v>83</v>
      </c>
      <c r="G57" s="76">
        <v>60</v>
      </c>
      <c r="H57" s="76" t="s">
        <v>109</v>
      </c>
      <c r="I57" s="76" t="s">
        <v>1079</v>
      </c>
      <c r="J57" s="53" t="s">
        <v>2198</v>
      </c>
      <c r="K57" s="53" t="s">
        <v>2164</v>
      </c>
      <c r="L57" s="53">
        <v>33.1</v>
      </c>
      <c r="M57" s="3">
        <v>1.1000000000000001E-11</v>
      </c>
      <c r="N57" s="53">
        <v>1</v>
      </c>
      <c r="O57" s="53">
        <v>28</v>
      </c>
      <c r="P57" s="53">
        <v>48</v>
      </c>
      <c r="Q57" s="53">
        <v>75</v>
      </c>
    </row>
    <row r="58" spans="1:17" ht="15" x14ac:dyDescent="0.2">
      <c r="A58" s="76"/>
      <c r="B58" s="92"/>
      <c r="C58" s="76"/>
      <c r="D58" s="76" t="s">
        <v>77</v>
      </c>
      <c r="E58" s="76">
        <v>178</v>
      </c>
      <c r="F58" s="76" t="s">
        <v>83</v>
      </c>
      <c r="G58" s="76">
        <v>60</v>
      </c>
      <c r="H58" s="76" t="s">
        <v>109</v>
      </c>
      <c r="I58" s="76" t="s">
        <v>1079</v>
      </c>
      <c r="J58" s="53" t="s">
        <v>2199</v>
      </c>
      <c r="K58" s="53" t="s">
        <v>2165</v>
      </c>
      <c r="L58" s="53">
        <v>56.6</v>
      </c>
      <c r="M58" s="3">
        <v>1.3E-18</v>
      </c>
      <c r="N58" s="53">
        <v>3</v>
      </c>
      <c r="O58" s="53">
        <v>69</v>
      </c>
      <c r="P58" s="53">
        <v>12</v>
      </c>
      <c r="Q58" s="53">
        <v>73</v>
      </c>
    </row>
    <row r="59" spans="1:17" ht="15" x14ac:dyDescent="0.2">
      <c r="A59" s="76"/>
      <c r="B59" s="92"/>
      <c r="C59" s="76"/>
      <c r="D59" s="76" t="s">
        <v>77</v>
      </c>
      <c r="E59" s="76">
        <v>178</v>
      </c>
      <c r="F59" s="76" t="s">
        <v>83</v>
      </c>
      <c r="G59" s="76">
        <v>60</v>
      </c>
      <c r="H59" s="76" t="s">
        <v>109</v>
      </c>
      <c r="I59" s="76" t="s">
        <v>1079</v>
      </c>
      <c r="J59" s="53" t="s">
        <v>2201</v>
      </c>
      <c r="K59" s="53" t="s">
        <v>2165</v>
      </c>
      <c r="L59" s="53">
        <v>45.2</v>
      </c>
      <c r="M59" s="3">
        <v>2.9999999999999998E-15</v>
      </c>
      <c r="N59" s="53">
        <v>2</v>
      </c>
      <c r="O59" s="53">
        <v>53</v>
      </c>
      <c r="P59" s="53">
        <v>25</v>
      </c>
      <c r="Q59" s="53">
        <v>75</v>
      </c>
    </row>
    <row r="60" spans="1:17" ht="15" x14ac:dyDescent="0.2">
      <c r="A60" s="76"/>
      <c r="B60" s="92"/>
      <c r="C60" s="76"/>
      <c r="D60" s="76" t="s">
        <v>77</v>
      </c>
      <c r="E60" s="76">
        <v>178</v>
      </c>
      <c r="F60" s="76" t="s">
        <v>83</v>
      </c>
      <c r="G60" s="76">
        <v>60</v>
      </c>
      <c r="H60" s="76" t="s">
        <v>109</v>
      </c>
      <c r="I60" s="76" t="s">
        <v>1079</v>
      </c>
      <c r="J60" s="53" t="s">
        <v>2200</v>
      </c>
      <c r="K60" s="53" t="s">
        <v>2166</v>
      </c>
      <c r="L60" s="53">
        <v>15.2</v>
      </c>
      <c r="M60" s="3">
        <v>6.9999999999999999E-6</v>
      </c>
      <c r="N60" s="53">
        <v>2</v>
      </c>
      <c r="O60" s="53">
        <v>27</v>
      </c>
      <c r="P60" s="53">
        <v>49</v>
      </c>
      <c r="Q60" s="53">
        <v>74</v>
      </c>
    </row>
    <row r="61" spans="1:17" ht="15" x14ac:dyDescent="0.2">
      <c r="A61" s="76"/>
      <c r="B61" s="92"/>
      <c r="C61" s="76"/>
      <c r="D61" s="76" t="s">
        <v>77</v>
      </c>
      <c r="E61" s="76">
        <v>178</v>
      </c>
      <c r="F61" s="76" t="s">
        <v>83</v>
      </c>
      <c r="G61" s="76">
        <v>60</v>
      </c>
      <c r="H61" s="76" t="s">
        <v>109</v>
      </c>
      <c r="I61" s="76" t="s">
        <v>1079</v>
      </c>
      <c r="J61" s="53" t="s">
        <v>2202</v>
      </c>
      <c r="K61" s="53" t="s">
        <v>2164</v>
      </c>
      <c r="L61" s="53">
        <v>21.8</v>
      </c>
      <c r="M61" s="3">
        <v>4.6000000000000002E-8</v>
      </c>
      <c r="N61" s="53">
        <v>1</v>
      </c>
      <c r="O61" s="53">
        <v>25</v>
      </c>
      <c r="P61" s="53">
        <v>49</v>
      </c>
      <c r="Q61" s="53">
        <v>73</v>
      </c>
    </row>
    <row r="62" spans="1:17" ht="15" x14ac:dyDescent="0.2">
      <c r="A62" s="76"/>
      <c r="B62" s="92"/>
      <c r="C62" s="76"/>
      <c r="D62" s="76" t="s">
        <v>77</v>
      </c>
      <c r="E62" s="76">
        <v>178</v>
      </c>
      <c r="F62" s="76" t="s">
        <v>83</v>
      </c>
      <c r="G62" s="76">
        <v>60</v>
      </c>
      <c r="H62" s="76" t="s">
        <v>109</v>
      </c>
      <c r="I62" s="76" t="s">
        <v>1079</v>
      </c>
      <c r="J62" s="53" t="s">
        <v>2203</v>
      </c>
      <c r="K62" s="53" t="s">
        <v>2166</v>
      </c>
      <c r="L62" s="53">
        <v>36</v>
      </c>
      <c r="M62" s="3">
        <v>3.3000000000000001E-12</v>
      </c>
      <c r="N62" s="53">
        <v>3</v>
      </c>
      <c r="O62" s="53">
        <v>64</v>
      </c>
      <c r="P62" s="53">
        <v>16</v>
      </c>
      <c r="Q62" s="53">
        <v>75</v>
      </c>
    </row>
    <row r="63" spans="1:17" ht="15" x14ac:dyDescent="0.2">
      <c r="A63" s="76"/>
      <c r="B63" s="92"/>
      <c r="C63" s="76" t="s">
        <v>237</v>
      </c>
      <c r="D63" s="76" t="s">
        <v>77</v>
      </c>
      <c r="E63" s="76">
        <v>179</v>
      </c>
      <c r="F63" s="76" t="s">
        <v>83</v>
      </c>
      <c r="G63" s="76">
        <v>60</v>
      </c>
      <c r="H63" s="76" t="s">
        <v>205</v>
      </c>
      <c r="I63" s="76" t="s">
        <v>1079</v>
      </c>
      <c r="J63" s="53" t="s">
        <v>2198</v>
      </c>
      <c r="K63" s="53" t="s">
        <v>2164</v>
      </c>
      <c r="L63" s="53">
        <v>33.1</v>
      </c>
      <c r="M63" s="3">
        <v>1.1000000000000001E-11</v>
      </c>
      <c r="N63" s="53">
        <v>1</v>
      </c>
      <c r="O63" s="53">
        <v>28</v>
      </c>
      <c r="P63" s="53">
        <v>48</v>
      </c>
      <c r="Q63" s="53">
        <v>75</v>
      </c>
    </row>
    <row r="64" spans="1:17" ht="15" x14ac:dyDescent="0.2">
      <c r="A64" s="76"/>
      <c r="B64" s="92"/>
      <c r="C64" s="76"/>
      <c r="D64" s="76" t="s">
        <v>77</v>
      </c>
      <c r="E64" s="76">
        <v>179</v>
      </c>
      <c r="F64" s="76" t="s">
        <v>83</v>
      </c>
      <c r="G64" s="76">
        <v>60</v>
      </c>
      <c r="H64" s="76" t="s">
        <v>205</v>
      </c>
      <c r="I64" s="76" t="s">
        <v>1079</v>
      </c>
      <c r="J64" s="53" t="s">
        <v>2199</v>
      </c>
      <c r="K64" s="53" t="s">
        <v>2165</v>
      </c>
      <c r="L64" s="53">
        <v>56.6</v>
      </c>
      <c r="M64" s="3">
        <v>1.3E-18</v>
      </c>
      <c r="N64" s="53">
        <v>3</v>
      </c>
      <c r="O64" s="53">
        <v>69</v>
      </c>
      <c r="P64" s="53">
        <v>12</v>
      </c>
      <c r="Q64" s="53">
        <v>73</v>
      </c>
    </row>
    <row r="65" spans="1:17" ht="15" x14ac:dyDescent="0.2">
      <c r="A65" s="76"/>
      <c r="B65" s="92"/>
      <c r="C65" s="76"/>
      <c r="D65" s="76" t="s">
        <v>77</v>
      </c>
      <c r="E65" s="76">
        <v>179</v>
      </c>
      <c r="F65" s="76" t="s">
        <v>83</v>
      </c>
      <c r="G65" s="76">
        <v>60</v>
      </c>
      <c r="H65" s="76" t="s">
        <v>205</v>
      </c>
      <c r="I65" s="76" t="s">
        <v>1079</v>
      </c>
      <c r="J65" s="53" t="s">
        <v>2201</v>
      </c>
      <c r="K65" s="53" t="s">
        <v>2165</v>
      </c>
      <c r="L65" s="53">
        <v>45.2</v>
      </c>
      <c r="M65" s="3">
        <v>2.9999999999999998E-15</v>
      </c>
      <c r="N65" s="53">
        <v>2</v>
      </c>
      <c r="O65" s="53">
        <v>53</v>
      </c>
      <c r="P65" s="53">
        <v>25</v>
      </c>
      <c r="Q65" s="53">
        <v>75</v>
      </c>
    </row>
    <row r="66" spans="1:17" ht="15" x14ac:dyDescent="0.2">
      <c r="A66" s="76"/>
      <c r="B66" s="92"/>
      <c r="C66" s="76"/>
      <c r="D66" s="76" t="s">
        <v>77</v>
      </c>
      <c r="E66" s="76">
        <v>179</v>
      </c>
      <c r="F66" s="76" t="s">
        <v>83</v>
      </c>
      <c r="G66" s="76">
        <v>60</v>
      </c>
      <c r="H66" s="76" t="s">
        <v>205</v>
      </c>
      <c r="I66" s="76" t="s">
        <v>1079</v>
      </c>
      <c r="J66" s="53" t="s">
        <v>2200</v>
      </c>
      <c r="K66" s="53" t="s">
        <v>2166</v>
      </c>
      <c r="L66" s="53">
        <v>15.2</v>
      </c>
      <c r="M66" s="3">
        <v>6.9999999999999999E-6</v>
      </c>
      <c r="N66" s="53">
        <v>2</v>
      </c>
      <c r="O66" s="53">
        <v>27</v>
      </c>
      <c r="P66" s="53">
        <v>49</v>
      </c>
      <c r="Q66" s="53">
        <v>74</v>
      </c>
    </row>
    <row r="67" spans="1:17" ht="15" x14ac:dyDescent="0.2">
      <c r="A67" s="76"/>
      <c r="B67" s="92"/>
      <c r="C67" s="76"/>
      <c r="D67" s="76" t="s">
        <v>77</v>
      </c>
      <c r="E67" s="76">
        <v>179</v>
      </c>
      <c r="F67" s="76" t="s">
        <v>83</v>
      </c>
      <c r="G67" s="76">
        <v>60</v>
      </c>
      <c r="H67" s="76" t="s">
        <v>205</v>
      </c>
      <c r="I67" s="76" t="s">
        <v>1079</v>
      </c>
      <c r="J67" s="53" t="s">
        <v>2202</v>
      </c>
      <c r="K67" s="53" t="s">
        <v>2164</v>
      </c>
      <c r="L67" s="53">
        <v>21.8</v>
      </c>
      <c r="M67" s="3">
        <v>4.6000000000000002E-8</v>
      </c>
      <c r="N67" s="53">
        <v>1</v>
      </c>
      <c r="O67" s="53">
        <v>25</v>
      </c>
      <c r="P67" s="53">
        <v>49</v>
      </c>
      <c r="Q67" s="53">
        <v>73</v>
      </c>
    </row>
    <row r="68" spans="1:17" ht="15" x14ac:dyDescent="0.2">
      <c r="A68" s="76"/>
      <c r="B68" s="92"/>
      <c r="C68" s="76"/>
      <c r="D68" s="76" t="s">
        <v>77</v>
      </c>
      <c r="E68" s="76">
        <v>179</v>
      </c>
      <c r="F68" s="76" t="s">
        <v>83</v>
      </c>
      <c r="G68" s="76">
        <v>60</v>
      </c>
      <c r="H68" s="76" t="s">
        <v>205</v>
      </c>
      <c r="I68" s="76" t="s">
        <v>1079</v>
      </c>
      <c r="J68" s="53" t="s">
        <v>2203</v>
      </c>
      <c r="K68" s="53" t="s">
        <v>2166</v>
      </c>
      <c r="L68" s="53">
        <v>36</v>
      </c>
      <c r="M68" s="3">
        <v>3.3000000000000001E-12</v>
      </c>
      <c r="N68" s="53">
        <v>3</v>
      </c>
      <c r="O68" s="53">
        <v>64</v>
      </c>
      <c r="P68" s="53">
        <v>16</v>
      </c>
      <c r="Q68" s="53">
        <v>75</v>
      </c>
    </row>
    <row r="69" spans="1:17" ht="15" x14ac:dyDescent="0.2">
      <c r="A69" s="76"/>
      <c r="B69" s="92"/>
      <c r="C69" s="76" t="s">
        <v>238</v>
      </c>
      <c r="D69" s="76" t="s">
        <v>77</v>
      </c>
      <c r="E69" s="76">
        <v>212</v>
      </c>
      <c r="F69" s="76" t="s">
        <v>178</v>
      </c>
      <c r="G69" s="76">
        <v>71</v>
      </c>
      <c r="H69" s="76" t="s">
        <v>200</v>
      </c>
      <c r="I69" s="76" t="s">
        <v>1079</v>
      </c>
      <c r="J69" s="53" t="s">
        <v>2198</v>
      </c>
      <c r="K69" s="53" t="s">
        <v>2164</v>
      </c>
      <c r="L69" s="53">
        <v>33.1</v>
      </c>
      <c r="M69" s="3">
        <v>1.1000000000000001E-11</v>
      </c>
      <c r="N69" s="53">
        <v>1</v>
      </c>
      <c r="O69" s="53">
        <v>28</v>
      </c>
      <c r="P69" s="53">
        <v>48</v>
      </c>
      <c r="Q69" s="53">
        <v>75</v>
      </c>
    </row>
    <row r="70" spans="1:17" ht="15" x14ac:dyDescent="0.2">
      <c r="A70" s="76"/>
      <c r="B70" s="92"/>
      <c r="C70" s="76"/>
      <c r="D70" s="76" t="s">
        <v>77</v>
      </c>
      <c r="E70" s="76">
        <v>212</v>
      </c>
      <c r="F70" s="76" t="s">
        <v>178</v>
      </c>
      <c r="G70" s="76">
        <v>71</v>
      </c>
      <c r="H70" s="76" t="s">
        <v>200</v>
      </c>
      <c r="I70" s="76" t="s">
        <v>1079</v>
      </c>
      <c r="J70" s="53" t="s">
        <v>2199</v>
      </c>
      <c r="K70" s="53" t="s">
        <v>2165</v>
      </c>
      <c r="L70" s="53">
        <v>56.6</v>
      </c>
      <c r="M70" s="3">
        <v>1.3E-18</v>
      </c>
      <c r="N70" s="53">
        <v>3</v>
      </c>
      <c r="O70" s="53">
        <v>69</v>
      </c>
      <c r="P70" s="53">
        <v>12</v>
      </c>
      <c r="Q70" s="53">
        <v>73</v>
      </c>
    </row>
    <row r="71" spans="1:17" ht="15" x14ac:dyDescent="0.2">
      <c r="A71" s="76"/>
      <c r="B71" s="92"/>
      <c r="C71" s="76"/>
      <c r="D71" s="76" t="s">
        <v>77</v>
      </c>
      <c r="E71" s="76">
        <v>212</v>
      </c>
      <c r="F71" s="76" t="s">
        <v>178</v>
      </c>
      <c r="G71" s="76">
        <v>71</v>
      </c>
      <c r="H71" s="76" t="s">
        <v>200</v>
      </c>
      <c r="I71" s="76" t="s">
        <v>1079</v>
      </c>
      <c r="J71" s="53" t="s">
        <v>2201</v>
      </c>
      <c r="K71" s="53" t="s">
        <v>2165</v>
      </c>
      <c r="L71" s="53">
        <v>45.2</v>
      </c>
      <c r="M71" s="3">
        <v>2.9999999999999998E-15</v>
      </c>
      <c r="N71" s="53">
        <v>2</v>
      </c>
      <c r="O71" s="53">
        <v>53</v>
      </c>
      <c r="P71" s="53">
        <v>25</v>
      </c>
      <c r="Q71" s="53">
        <v>75</v>
      </c>
    </row>
    <row r="72" spans="1:17" ht="15" x14ac:dyDescent="0.2">
      <c r="A72" s="76"/>
      <c r="B72" s="92"/>
      <c r="C72" s="76"/>
      <c r="D72" s="76" t="s">
        <v>77</v>
      </c>
      <c r="E72" s="76">
        <v>212</v>
      </c>
      <c r="F72" s="76" t="s">
        <v>178</v>
      </c>
      <c r="G72" s="76">
        <v>71</v>
      </c>
      <c r="H72" s="76" t="s">
        <v>200</v>
      </c>
      <c r="I72" s="76" t="s">
        <v>1079</v>
      </c>
      <c r="J72" s="53" t="s">
        <v>2200</v>
      </c>
      <c r="K72" s="53" t="s">
        <v>2166</v>
      </c>
      <c r="L72" s="53">
        <v>15.2</v>
      </c>
      <c r="M72" s="3">
        <v>6.9999999999999999E-6</v>
      </c>
      <c r="N72" s="53">
        <v>2</v>
      </c>
      <c r="O72" s="53">
        <v>27</v>
      </c>
      <c r="P72" s="53">
        <v>49</v>
      </c>
      <c r="Q72" s="53">
        <v>74</v>
      </c>
    </row>
    <row r="73" spans="1:17" ht="15" x14ac:dyDescent="0.2">
      <c r="A73" s="76"/>
      <c r="B73" s="92"/>
      <c r="C73" s="76"/>
      <c r="D73" s="76" t="s">
        <v>77</v>
      </c>
      <c r="E73" s="76">
        <v>212</v>
      </c>
      <c r="F73" s="76" t="s">
        <v>178</v>
      </c>
      <c r="G73" s="76">
        <v>71</v>
      </c>
      <c r="H73" s="76" t="s">
        <v>200</v>
      </c>
      <c r="I73" s="76" t="s">
        <v>1079</v>
      </c>
      <c r="J73" s="53" t="s">
        <v>2202</v>
      </c>
      <c r="K73" s="53" t="s">
        <v>2164</v>
      </c>
      <c r="L73" s="53">
        <v>21.8</v>
      </c>
      <c r="M73" s="3">
        <v>4.6000000000000002E-8</v>
      </c>
      <c r="N73" s="53">
        <v>1</v>
      </c>
      <c r="O73" s="53">
        <v>25</v>
      </c>
      <c r="P73" s="53">
        <v>49</v>
      </c>
      <c r="Q73" s="53">
        <v>73</v>
      </c>
    </row>
    <row r="74" spans="1:17" ht="15" x14ac:dyDescent="0.2">
      <c r="A74" s="76"/>
      <c r="B74" s="92"/>
      <c r="C74" s="76"/>
      <c r="D74" s="76" t="s">
        <v>77</v>
      </c>
      <c r="E74" s="76">
        <v>212</v>
      </c>
      <c r="F74" s="76" t="s">
        <v>178</v>
      </c>
      <c r="G74" s="76">
        <v>71</v>
      </c>
      <c r="H74" s="76" t="s">
        <v>200</v>
      </c>
      <c r="I74" s="76" t="s">
        <v>1079</v>
      </c>
      <c r="J74" s="53" t="s">
        <v>2203</v>
      </c>
      <c r="K74" s="53" t="s">
        <v>2166</v>
      </c>
      <c r="L74" s="53">
        <v>36</v>
      </c>
      <c r="M74" s="3">
        <v>3.3000000000000001E-12</v>
      </c>
      <c r="N74" s="53">
        <v>3</v>
      </c>
      <c r="O74" s="53">
        <v>64</v>
      </c>
      <c r="P74" s="53">
        <v>16</v>
      </c>
      <c r="Q74" s="53">
        <v>75</v>
      </c>
    </row>
    <row r="75" spans="1:17" ht="15" x14ac:dyDescent="0.2">
      <c r="A75" s="76"/>
      <c r="B75" s="92"/>
      <c r="C75" s="76" t="s">
        <v>239</v>
      </c>
      <c r="D75" s="76" t="s">
        <v>77</v>
      </c>
      <c r="E75" s="76">
        <v>214</v>
      </c>
      <c r="F75" s="76" t="s">
        <v>90</v>
      </c>
      <c r="G75" s="76">
        <v>72</v>
      </c>
      <c r="H75" s="76" t="s">
        <v>202</v>
      </c>
      <c r="I75" s="76" t="s">
        <v>1079</v>
      </c>
      <c r="J75" s="53" t="s">
        <v>2198</v>
      </c>
      <c r="K75" s="53" t="s">
        <v>2164</v>
      </c>
      <c r="L75" s="53">
        <v>33.1</v>
      </c>
      <c r="M75" s="3">
        <v>1.1000000000000001E-11</v>
      </c>
      <c r="N75" s="53">
        <v>1</v>
      </c>
      <c r="O75" s="53">
        <v>28</v>
      </c>
      <c r="P75" s="53">
        <v>48</v>
      </c>
      <c r="Q75" s="53">
        <v>75</v>
      </c>
    </row>
    <row r="76" spans="1:17" ht="15" x14ac:dyDescent="0.2">
      <c r="A76" s="76"/>
      <c r="B76" s="92"/>
      <c r="C76" s="76"/>
      <c r="D76" s="76" t="s">
        <v>77</v>
      </c>
      <c r="E76" s="76">
        <v>214</v>
      </c>
      <c r="F76" s="76" t="s">
        <v>90</v>
      </c>
      <c r="G76" s="76">
        <v>72</v>
      </c>
      <c r="H76" s="76" t="s">
        <v>202</v>
      </c>
      <c r="I76" s="76" t="s">
        <v>1079</v>
      </c>
      <c r="J76" s="53" t="s">
        <v>2199</v>
      </c>
      <c r="K76" s="53" t="s">
        <v>2165</v>
      </c>
      <c r="L76" s="53">
        <v>56.6</v>
      </c>
      <c r="M76" s="3">
        <v>1.3E-18</v>
      </c>
      <c r="N76" s="53">
        <v>3</v>
      </c>
      <c r="O76" s="53">
        <v>69</v>
      </c>
      <c r="P76" s="53">
        <v>12</v>
      </c>
      <c r="Q76" s="53">
        <v>73</v>
      </c>
    </row>
    <row r="77" spans="1:17" ht="15" x14ac:dyDescent="0.2">
      <c r="A77" s="76"/>
      <c r="B77" s="92"/>
      <c r="C77" s="76"/>
      <c r="D77" s="76" t="s">
        <v>77</v>
      </c>
      <c r="E77" s="76">
        <v>214</v>
      </c>
      <c r="F77" s="76" t="s">
        <v>90</v>
      </c>
      <c r="G77" s="76">
        <v>72</v>
      </c>
      <c r="H77" s="76" t="s">
        <v>202</v>
      </c>
      <c r="I77" s="76" t="s">
        <v>1079</v>
      </c>
      <c r="J77" s="53" t="s">
        <v>2201</v>
      </c>
      <c r="K77" s="53" t="s">
        <v>2165</v>
      </c>
      <c r="L77" s="53">
        <v>45.2</v>
      </c>
      <c r="M77" s="3">
        <v>2.9999999999999998E-15</v>
      </c>
      <c r="N77" s="53">
        <v>2</v>
      </c>
      <c r="O77" s="53">
        <v>53</v>
      </c>
      <c r="P77" s="53">
        <v>25</v>
      </c>
      <c r="Q77" s="53">
        <v>75</v>
      </c>
    </row>
    <row r="78" spans="1:17" ht="15" x14ac:dyDescent="0.2">
      <c r="A78" s="76"/>
      <c r="B78" s="92"/>
      <c r="C78" s="76"/>
      <c r="D78" s="76" t="s">
        <v>77</v>
      </c>
      <c r="E78" s="76">
        <v>214</v>
      </c>
      <c r="F78" s="76" t="s">
        <v>90</v>
      </c>
      <c r="G78" s="76">
        <v>72</v>
      </c>
      <c r="H78" s="76" t="s">
        <v>202</v>
      </c>
      <c r="I78" s="76" t="s">
        <v>1079</v>
      </c>
      <c r="J78" s="53" t="s">
        <v>2200</v>
      </c>
      <c r="K78" s="53" t="s">
        <v>2166</v>
      </c>
      <c r="L78" s="53">
        <v>15.2</v>
      </c>
      <c r="M78" s="3">
        <v>6.9999999999999999E-6</v>
      </c>
      <c r="N78" s="53">
        <v>2</v>
      </c>
      <c r="O78" s="53">
        <v>27</v>
      </c>
      <c r="P78" s="53">
        <v>49</v>
      </c>
      <c r="Q78" s="53">
        <v>74</v>
      </c>
    </row>
    <row r="79" spans="1:17" ht="15" x14ac:dyDescent="0.2">
      <c r="A79" s="76"/>
      <c r="B79" s="92"/>
      <c r="C79" s="76"/>
      <c r="D79" s="76" t="s">
        <v>77</v>
      </c>
      <c r="E79" s="76">
        <v>214</v>
      </c>
      <c r="F79" s="76" t="s">
        <v>90</v>
      </c>
      <c r="G79" s="76">
        <v>72</v>
      </c>
      <c r="H79" s="76" t="s">
        <v>202</v>
      </c>
      <c r="I79" s="76" t="s">
        <v>1079</v>
      </c>
      <c r="J79" s="53" t="s">
        <v>2202</v>
      </c>
      <c r="K79" s="53" t="s">
        <v>2164</v>
      </c>
      <c r="L79" s="53">
        <v>21.8</v>
      </c>
      <c r="M79" s="3">
        <v>4.6000000000000002E-8</v>
      </c>
      <c r="N79" s="53">
        <v>1</v>
      </c>
      <c r="O79" s="53">
        <v>25</v>
      </c>
      <c r="P79" s="53">
        <v>49</v>
      </c>
      <c r="Q79" s="53">
        <v>73</v>
      </c>
    </row>
    <row r="80" spans="1:17" ht="15" x14ac:dyDescent="0.2">
      <c r="A80" s="76"/>
      <c r="B80" s="92"/>
      <c r="C80" s="76"/>
      <c r="D80" s="76" t="s">
        <v>77</v>
      </c>
      <c r="E80" s="76">
        <v>214</v>
      </c>
      <c r="F80" s="76" t="s">
        <v>90</v>
      </c>
      <c r="G80" s="76">
        <v>72</v>
      </c>
      <c r="H80" s="76" t="s">
        <v>202</v>
      </c>
      <c r="I80" s="76" t="s">
        <v>1079</v>
      </c>
      <c r="J80" s="53" t="s">
        <v>2203</v>
      </c>
      <c r="K80" s="53" t="s">
        <v>2166</v>
      </c>
      <c r="L80" s="53">
        <v>36</v>
      </c>
      <c r="M80" s="3">
        <v>3.3000000000000001E-12</v>
      </c>
      <c r="N80" s="53">
        <v>3</v>
      </c>
      <c r="O80" s="53">
        <v>64</v>
      </c>
      <c r="P80" s="53">
        <v>16</v>
      </c>
      <c r="Q80" s="53">
        <v>75</v>
      </c>
    </row>
    <row r="81" spans="1:17" ht="15" x14ac:dyDescent="0.2">
      <c r="A81" s="53" t="s">
        <v>18</v>
      </c>
      <c r="B81" s="15" t="s">
        <v>19</v>
      </c>
      <c r="C81" s="53" t="s">
        <v>243</v>
      </c>
      <c r="D81" s="53" t="s">
        <v>52</v>
      </c>
      <c r="E81" s="53">
        <v>1310</v>
      </c>
      <c r="F81" s="53" t="s">
        <v>152</v>
      </c>
      <c r="G81" s="53">
        <v>437</v>
      </c>
      <c r="H81" s="53" t="s">
        <v>223</v>
      </c>
      <c r="I81" s="53" t="s">
        <v>1160</v>
      </c>
      <c r="J81" s="53" t="s">
        <v>2190</v>
      </c>
      <c r="K81" s="53" t="s">
        <v>2154</v>
      </c>
      <c r="L81" s="53">
        <v>864.2</v>
      </c>
      <c r="M81" s="3">
        <v>4.2000000000000004E-264</v>
      </c>
      <c r="N81" s="53">
        <v>1</v>
      </c>
      <c r="O81" s="53">
        <v>599</v>
      </c>
      <c r="P81" s="53">
        <v>9</v>
      </c>
      <c r="Q81" s="53">
        <v>618</v>
      </c>
    </row>
    <row r="82" spans="1:17" ht="15" x14ac:dyDescent="0.2">
      <c r="A82" s="76" t="s">
        <v>13</v>
      </c>
      <c r="B82" s="92" t="s">
        <v>14</v>
      </c>
      <c r="C82" s="76" t="s">
        <v>250</v>
      </c>
      <c r="D82" s="76" t="s">
        <v>52</v>
      </c>
      <c r="E82" s="76">
        <v>477</v>
      </c>
      <c r="F82" s="76" t="s">
        <v>50</v>
      </c>
      <c r="G82" s="76">
        <v>159</v>
      </c>
      <c r="H82" s="76" t="s">
        <v>249</v>
      </c>
      <c r="I82" s="76" t="s">
        <v>1201</v>
      </c>
      <c r="J82" s="53" t="s">
        <v>2190</v>
      </c>
      <c r="K82" s="53" t="s">
        <v>2154</v>
      </c>
      <c r="L82" s="53">
        <v>863.3</v>
      </c>
      <c r="M82" s="3">
        <v>8.0000000000000001E-264</v>
      </c>
      <c r="N82" s="53">
        <v>1</v>
      </c>
      <c r="O82" s="53">
        <v>599</v>
      </c>
      <c r="P82" s="53">
        <v>9</v>
      </c>
      <c r="Q82" s="53">
        <v>618</v>
      </c>
    </row>
    <row r="83" spans="1:17" ht="15" x14ac:dyDescent="0.2">
      <c r="A83" s="76"/>
      <c r="B83" s="92"/>
      <c r="C83" s="76"/>
      <c r="D83" s="76" t="s">
        <v>52</v>
      </c>
      <c r="E83" s="76">
        <v>477</v>
      </c>
      <c r="F83" s="76" t="s">
        <v>50</v>
      </c>
      <c r="G83" s="76">
        <v>159</v>
      </c>
      <c r="H83" s="76" t="s">
        <v>249</v>
      </c>
      <c r="I83" s="76" t="s">
        <v>1201</v>
      </c>
      <c r="J83" s="53" t="s">
        <v>2191</v>
      </c>
      <c r="K83" s="53" t="s">
        <v>2155</v>
      </c>
      <c r="L83" s="53">
        <v>49.4</v>
      </c>
      <c r="M83" s="3">
        <v>3.2000000000000002E-17</v>
      </c>
      <c r="N83" s="53">
        <v>79</v>
      </c>
      <c r="O83" s="53">
        <v>316</v>
      </c>
      <c r="P83" s="53">
        <v>129</v>
      </c>
      <c r="Q83" s="53">
        <v>380</v>
      </c>
    </row>
    <row r="84" spans="1:17" ht="15" x14ac:dyDescent="0.2">
      <c r="A84" s="76"/>
      <c r="B84" s="92"/>
      <c r="C84" s="76" t="s">
        <v>251</v>
      </c>
      <c r="D84" s="76" t="s">
        <v>52</v>
      </c>
      <c r="E84" s="76">
        <v>386</v>
      </c>
      <c r="F84" s="76" t="s">
        <v>178</v>
      </c>
      <c r="G84" s="76">
        <v>129</v>
      </c>
      <c r="H84" s="76" t="s">
        <v>200</v>
      </c>
      <c r="I84" s="76" t="s">
        <v>1201</v>
      </c>
      <c r="J84" s="53" t="s">
        <v>2190</v>
      </c>
      <c r="K84" s="53" t="s">
        <v>2154</v>
      </c>
      <c r="L84" s="53">
        <v>863.3</v>
      </c>
      <c r="M84" s="3">
        <v>8.0000000000000001E-264</v>
      </c>
      <c r="N84" s="53">
        <v>1</v>
      </c>
      <c r="O84" s="53">
        <v>599</v>
      </c>
      <c r="P84" s="53">
        <v>9</v>
      </c>
      <c r="Q84" s="53">
        <v>618</v>
      </c>
    </row>
    <row r="85" spans="1:17" ht="15" x14ac:dyDescent="0.2">
      <c r="A85" s="76"/>
      <c r="B85" s="92"/>
      <c r="C85" s="76"/>
      <c r="D85" s="76" t="s">
        <v>52</v>
      </c>
      <c r="E85" s="76">
        <v>386</v>
      </c>
      <c r="F85" s="76" t="s">
        <v>178</v>
      </c>
      <c r="G85" s="76">
        <v>129</v>
      </c>
      <c r="H85" s="76" t="s">
        <v>200</v>
      </c>
      <c r="I85" s="76" t="s">
        <v>1201</v>
      </c>
      <c r="J85" s="53" t="s">
        <v>2191</v>
      </c>
      <c r="K85" s="53" t="s">
        <v>2155</v>
      </c>
      <c r="L85" s="53">
        <v>49.4</v>
      </c>
      <c r="M85" s="3">
        <v>3.2000000000000002E-17</v>
      </c>
      <c r="N85" s="53">
        <v>79</v>
      </c>
      <c r="O85" s="53">
        <v>316</v>
      </c>
      <c r="P85" s="53">
        <v>129</v>
      </c>
      <c r="Q85" s="53">
        <v>380</v>
      </c>
    </row>
    <row r="86" spans="1:17" ht="15" x14ac:dyDescent="0.2">
      <c r="A86" s="76" t="s">
        <v>287</v>
      </c>
      <c r="B86" s="92" t="s">
        <v>144</v>
      </c>
      <c r="C86" s="76" t="s">
        <v>288</v>
      </c>
      <c r="D86" s="76" t="s">
        <v>77</v>
      </c>
      <c r="E86" s="76">
        <v>310</v>
      </c>
      <c r="F86" s="76" t="s">
        <v>76</v>
      </c>
      <c r="G86" s="76">
        <v>104</v>
      </c>
      <c r="H86" s="76" t="s">
        <v>148</v>
      </c>
      <c r="I86" s="76" t="s">
        <v>1408</v>
      </c>
      <c r="J86" s="53" t="s">
        <v>2193</v>
      </c>
      <c r="K86" s="53" t="s">
        <v>2158</v>
      </c>
      <c r="L86" s="53">
        <v>115.7</v>
      </c>
      <c r="M86" s="3">
        <v>2.2E-37</v>
      </c>
      <c r="N86" s="53">
        <v>1</v>
      </c>
      <c r="O86" s="53">
        <v>72</v>
      </c>
      <c r="P86" s="53">
        <v>79</v>
      </c>
      <c r="Q86" s="53">
        <v>150</v>
      </c>
    </row>
    <row r="87" spans="1:17" ht="15" x14ac:dyDescent="0.2">
      <c r="A87" s="76"/>
      <c r="B87" s="92"/>
      <c r="C87" s="76"/>
      <c r="D87" s="76" t="s">
        <v>77</v>
      </c>
      <c r="E87" s="76">
        <v>310</v>
      </c>
      <c r="F87" s="76" t="s">
        <v>76</v>
      </c>
      <c r="G87" s="76">
        <v>104</v>
      </c>
      <c r="H87" s="76" t="s">
        <v>148</v>
      </c>
      <c r="I87" s="76" t="s">
        <v>1408</v>
      </c>
      <c r="J87" s="53" t="s">
        <v>2194</v>
      </c>
      <c r="K87" s="53" t="s">
        <v>2159</v>
      </c>
      <c r="L87" s="53">
        <v>59.6</v>
      </c>
      <c r="M87" s="3">
        <v>7.7000000000000004E-20</v>
      </c>
      <c r="N87" s="53">
        <v>1</v>
      </c>
      <c r="O87" s="53">
        <v>72</v>
      </c>
      <c r="P87" s="53">
        <v>77</v>
      </c>
      <c r="Q87" s="53">
        <v>147</v>
      </c>
    </row>
    <row r="88" spans="1:17" ht="15" x14ac:dyDescent="0.2">
      <c r="A88" s="76"/>
      <c r="B88" s="92"/>
      <c r="C88" s="76"/>
      <c r="D88" s="76" t="s">
        <v>77</v>
      </c>
      <c r="E88" s="76">
        <v>310</v>
      </c>
      <c r="F88" s="76" t="s">
        <v>76</v>
      </c>
      <c r="G88" s="76">
        <v>104</v>
      </c>
      <c r="H88" s="76" t="s">
        <v>148</v>
      </c>
      <c r="I88" s="76" t="s">
        <v>1408</v>
      </c>
      <c r="J88" s="53" t="s">
        <v>2195</v>
      </c>
      <c r="K88" s="53" t="s">
        <v>2160</v>
      </c>
      <c r="L88" s="53">
        <v>21.1</v>
      </c>
      <c r="M88" s="3">
        <v>1.3E-7</v>
      </c>
      <c r="N88" s="53">
        <v>14</v>
      </c>
      <c r="O88" s="53">
        <v>80</v>
      </c>
      <c r="P88" s="53">
        <v>87</v>
      </c>
      <c r="Q88" s="53">
        <v>145</v>
      </c>
    </row>
    <row r="89" spans="1:17" ht="15" x14ac:dyDescent="0.2">
      <c r="A89" s="76"/>
      <c r="B89" s="92"/>
      <c r="C89" s="76"/>
      <c r="D89" s="76" t="s">
        <v>77</v>
      </c>
      <c r="E89" s="76">
        <v>310</v>
      </c>
      <c r="F89" s="76" t="s">
        <v>76</v>
      </c>
      <c r="G89" s="76">
        <v>104</v>
      </c>
      <c r="H89" s="76" t="s">
        <v>148</v>
      </c>
      <c r="I89" s="76" t="s">
        <v>1408</v>
      </c>
      <c r="J89" s="53" t="s">
        <v>2206</v>
      </c>
      <c r="K89" s="53" t="s">
        <v>2161</v>
      </c>
      <c r="L89" s="53">
        <v>15.7</v>
      </c>
      <c r="M89" s="3">
        <v>4.1999999999999996E-6</v>
      </c>
      <c r="N89" s="53">
        <v>19</v>
      </c>
      <c r="O89" s="53">
        <v>53</v>
      </c>
      <c r="P89" s="53">
        <v>93</v>
      </c>
      <c r="Q89" s="53">
        <v>127</v>
      </c>
    </row>
    <row r="90" spans="1:17" ht="15" x14ac:dyDescent="0.2">
      <c r="A90" s="76"/>
      <c r="B90" s="92"/>
      <c r="C90" s="76"/>
      <c r="D90" s="76" t="s">
        <v>77</v>
      </c>
      <c r="E90" s="76">
        <v>310</v>
      </c>
      <c r="F90" s="76" t="s">
        <v>76</v>
      </c>
      <c r="G90" s="76">
        <v>104</v>
      </c>
      <c r="H90" s="76" t="s">
        <v>148</v>
      </c>
      <c r="I90" s="76" t="s">
        <v>1408</v>
      </c>
      <c r="J90" s="53" t="s">
        <v>2207</v>
      </c>
      <c r="K90" s="53" t="s">
        <v>2160</v>
      </c>
      <c r="L90" s="53">
        <v>15</v>
      </c>
      <c r="M90" s="3">
        <v>8.8999999999999995E-6</v>
      </c>
      <c r="N90" s="53">
        <v>34</v>
      </c>
      <c r="O90" s="53">
        <v>93</v>
      </c>
      <c r="P90" s="53">
        <v>89</v>
      </c>
      <c r="Q90" s="53">
        <v>149</v>
      </c>
    </row>
    <row r="91" spans="1:17" ht="15" x14ac:dyDescent="0.2">
      <c r="A91" s="76" t="s">
        <v>314</v>
      </c>
      <c r="B91" s="92" t="s">
        <v>52</v>
      </c>
      <c r="C91" s="76" t="s">
        <v>315</v>
      </c>
      <c r="D91" s="76" t="s">
        <v>52</v>
      </c>
      <c r="E91" s="76">
        <v>310</v>
      </c>
      <c r="F91" s="76" t="s">
        <v>76</v>
      </c>
      <c r="G91" s="76">
        <v>104</v>
      </c>
      <c r="H91" s="76" t="s">
        <v>148</v>
      </c>
      <c r="I91" s="76" t="s">
        <v>1547</v>
      </c>
      <c r="J91" s="53" t="s">
        <v>2193</v>
      </c>
      <c r="K91" s="53" t="s">
        <v>2158</v>
      </c>
      <c r="L91" s="53">
        <v>114</v>
      </c>
      <c r="M91" s="3">
        <v>4.2999999999999997E-37</v>
      </c>
      <c r="N91" s="53">
        <v>1</v>
      </c>
      <c r="O91" s="53">
        <v>72</v>
      </c>
      <c r="P91" s="53">
        <v>79</v>
      </c>
      <c r="Q91" s="53">
        <v>150</v>
      </c>
    </row>
    <row r="92" spans="1:17" ht="15" x14ac:dyDescent="0.2">
      <c r="A92" s="76"/>
      <c r="B92" s="92"/>
      <c r="C92" s="76"/>
      <c r="D92" s="76" t="s">
        <v>52</v>
      </c>
      <c r="E92" s="76">
        <v>310</v>
      </c>
      <c r="F92" s="76" t="s">
        <v>76</v>
      </c>
      <c r="G92" s="76">
        <v>104</v>
      </c>
      <c r="H92" s="76" t="s">
        <v>148</v>
      </c>
      <c r="I92" s="76" t="s">
        <v>1547</v>
      </c>
      <c r="J92" s="53" t="s">
        <v>2194</v>
      </c>
      <c r="K92" s="53" t="s">
        <v>2159</v>
      </c>
      <c r="L92" s="53">
        <v>57.9</v>
      </c>
      <c r="M92" s="3">
        <v>1.5E-19</v>
      </c>
      <c r="N92" s="53">
        <v>1</v>
      </c>
      <c r="O92" s="53">
        <v>72</v>
      </c>
      <c r="P92" s="53">
        <v>77</v>
      </c>
      <c r="Q92" s="53">
        <v>147</v>
      </c>
    </row>
    <row r="93" spans="1:17" ht="15" x14ac:dyDescent="0.2">
      <c r="A93" s="76"/>
      <c r="B93" s="92"/>
      <c r="C93" s="76"/>
      <c r="D93" s="76" t="s">
        <v>52</v>
      </c>
      <c r="E93" s="76">
        <v>310</v>
      </c>
      <c r="F93" s="76" t="s">
        <v>76</v>
      </c>
      <c r="G93" s="76">
        <v>104</v>
      </c>
      <c r="H93" s="76" t="s">
        <v>148</v>
      </c>
      <c r="I93" s="76" t="s">
        <v>1547</v>
      </c>
      <c r="J93" s="53" t="s">
        <v>2195</v>
      </c>
      <c r="K93" s="53" t="s">
        <v>2160</v>
      </c>
      <c r="L93" s="53">
        <v>19.5</v>
      </c>
      <c r="M93" s="3">
        <v>2.2999999999999999E-7</v>
      </c>
      <c r="N93" s="53">
        <v>14</v>
      </c>
      <c r="O93" s="53">
        <v>80</v>
      </c>
      <c r="P93" s="53">
        <v>87</v>
      </c>
      <c r="Q93" s="53">
        <v>145</v>
      </c>
    </row>
    <row r="94" spans="1:17" ht="15" x14ac:dyDescent="0.2">
      <c r="A94" s="76"/>
      <c r="B94" s="92"/>
      <c r="C94" s="76"/>
      <c r="D94" s="76" t="s">
        <v>52</v>
      </c>
      <c r="E94" s="76">
        <v>310</v>
      </c>
      <c r="F94" s="76" t="s">
        <v>76</v>
      </c>
      <c r="G94" s="76">
        <v>104</v>
      </c>
      <c r="H94" s="76" t="s">
        <v>148</v>
      </c>
      <c r="I94" s="76" t="s">
        <v>1547</v>
      </c>
      <c r="J94" s="53" t="s">
        <v>2206</v>
      </c>
      <c r="K94" s="53" t="s">
        <v>2161</v>
      </c>
      <c r="L94" s="53">
        <v>14.2</v>
      </c>
      <c r="M94" s="3">
        <v>6.8000000000000001E-6</v>
      </c>
      <c r="N94" s="53">
        <v>19</v>
      </c>
      <c r="O94" s="53">
        <v>53</v>
      </c>
      <c r="P94" s="53">
        <v>93</v>
      </c>
      <c r="Q94" s="53">
        <v>127</v>
      </c>
    </row>
    <row r="95" spans="1:17" ht="15" x14ac:dyDescent="0.2">
      <c r="A95" s="76" t="s">
        <v>30</v>
      </c>
      <c r="B95" s="92" t="s">
        <v>31</v>
      </c>
      <c r="C95" s="76" t="s">
        <v>316</v>
      </c>
      <c r="D95" s="76" t="s">
        <v>77</v>
      </c>
      <c r="E95" s="76">
        <v>85</v>
      </c>
      <c r="F95" s="76" t="s">
        <v>76</v>
      </c>
      <c r="G95" s="76">
        <v>29</v>
      </c>
      <c r="H95" s="76" t="s">
        <v>148</v>
      </c>
      <c r="I95" s="76" t="s">
        <v>1425</v>
      </c>
      <c r="J95" s="53" t="s">
        <v>2193</v>
      </c>
      <c r="K95" s="53" t="s">
        <v>2158</v>
      </c>
      <c r="L95" s="53">
        <v>114.4</v>
      </c>
      <c r="M95" s="3">
        <v>7.7999999999999998E-37</v>
      </c>
      <c r="N95" s="53">
        <v>1</v>
      </c>
      <c r="O95" s="53">
        <v>72</v>
      </c>
      <c r="P95" s="53">
        <v>4</v>
      </c>
      <c r="Q95" s="53">
        <v>75</v>
      </c>
    </row>
    <row r="96" spans="1:17" ht="15" x14ac:dyDescent="0.2">
      <c r="A96" s="76"/>
      <c r="B96" s="92"/>
      <c r="C96" s="76"/>
      <c r="D96" s="76" t="s">
        <v>77</v>
      </c>
      <c r="E96" s="76">
        <v>85</v>
      </c>
      <c r="F96" s="76" t="s">
        <v>76</v>
      </c>
      <c r="G96" s="76">
        <v>29</v>
      </c>
      <c r="H96" s="76" t="s">
        <v>148</v>
      </c>
      <c r="I96" s="76" t="s">
        <v>1425</v>
      </c>
      <c r="J96" s="53" t="s">
        <v>2194</v>
      </c>
      <c r="K96" s="53" t="s">
        <v>2159</v>
      </c>
      <c r="L96" s="53">
        <v>58.3</v>
      </c>
      <c r="M96" s="3">
        <v>2.7000000000000001E-19</v>
      </c>
      <c r="N96" s="53">
        <v>1</v>
      </c>
      <c r="O96" s="53">
        <v>72</v>
      </c>
      <c r="P96" s="53">
        <v>2</v>
      </c>
      <c r="Q96" s="53">
        <v>72</v>
      </c>
    </row>
    <row r="97" spans="1:17" ht="15" x14ac:dyDescent="0.2">
      <c r="A97" s="76"/>
      <c r="B97" s="92"/>
      <c r="C97" s="76"/>
      <c r="D97" s="76" t="s">
        <v>77</v>
      </c>
      <c r="E97" s="76">
        <v>85</v>
      </c>
      <c r="F97" s="76" t="s">
        <v>76</v>
      </c>
      <c r="G97" s="76">
        <v>29</v>
      </c>
      <c r="H97" s="76" t="s">
        <v>148</v>
      </c>
      <c r="I97" s="76" t="s">
        <v>1425</v>
      </c>
      <c r="J97" s="53" t="s">
        <v>2195</v>
      </c>
      <c r="K97" s="53" t="s">
        <v>2160</v>
      </c>
      <c r="L97" s="53">
        <v>19.899999999999999</v>
      </c>
      <c r="M97" s="3">
        <v>4.2E-7</v>
      </c>
      <c r="N97" s="53">
        <v>14</v>
      </c>
      <c r="O97" s="53">
        <v>80</v>
      </c>
      <c r="P97" s="53">
        <v>12</v>
      </c>
      <c r="Q97" s="53">
        <v>70</v>
      </c>
    </row>
    <row r="98" spans="1:17" ht="15" x14ac:dyDescent="0.2">
      <c r="A98" s="76"/>
      <c r="B98" s="92"/>
      <c r="C98" s="76" t="s">
        <v>317</v>
      </c>
      <c r="D98" s="76" t="s">
        <v>77</v>
      </c>
      <c r="E98" s="76">
        <v>208</v>
      </c>
      <c r="F98" s="76" t="s">
        <v>50</v>
      </c>
      <c r="G98" s="76">
        <v>70</v>
      </c>
      <c r="H98" s="76" t="s">
        <v>275</v>
      </c>
      <c r="I98" s="76" t="s">
        <v>1425</v>
      </c>
      <c r="J98" s="53" t="s">
        <v>2193</v>
      </c>
      <c r="K98" s="53" t="s">
        <v>2158</v>
      </c>
      <c r="L98" s="53">
        <v>114.4</v>
      </c>
      <c r="M98" s="3">
        <v>7.7999999999999998E-37</v>
      </c>
      <c r="N98" s="53">
        <v>1</v>
      </c>
      <c r="O98" s="53">
        <v>72</v>
      </c>
      <c r="P98" s="53">
        <v>4</v>
      </c>
      <c r="Q98" s="53">
        <v>75</v>
      </c>
    </row>
    <row r="99" spans="1:17" ht="15" x14ac:dyDescent="0.2">
      <c r="A99" s="76"/>
      <c r="B99" s="92"/>
      <c r="C99" s="76"/>
      <c r="D99" s="76" t="s">
        <v>77</v>
      </c>
      <c r="E99" s="76">
        <v>208</v>
      </c>
      <c r="F99" s="76" t="s">
        <v>50</v>
      </c>
      <c r="G99" s="76">
        <v>70</v>
      </c>
      <c r="H99" s="76" t="s">
        <v>275</v>
      </c>
      <c r="I99" s="76" t="s">
        <v>1425</v>
      </c>
      <c r="J99" s="53" t="s">
        <v>2194</v>
      </c>
      <c r="K99" s="53" t="s">
        <v>2159</v>
      </c>
      <c r="L99" s="53">
        <v>58.3</v>
      </c>
      <c r="M99" s="3">
        <v>2.7000000000000001E-19</v>
      </c>
      <c r="N99" s="53">
        <v>1</v>
      </c>
      <c r="O99" s="53">
        <v>72</v>
      </c>
      <c r="P99" s="53">
        <v>2</v>
      </c>
      <c r="Q99" s="53">
        <v>72</v>
      </c>
    </row>
    <row r="100" spans="1:17" ht="15" x14ac:dyDescent="0.2">
      <c r="A100" s="76"/>
      <c r="B100" s="92"/>
      <c r="C100" s="76"/>
      <c r="D100" s="76" t="s">
        <v>77</v>
      </c>
      <c r="E100" s="76">
        <v>208</v>
      </c>
      <c r="F100" s="76" t="s">
        <v>50</v>
      </c>
      <c r="G100" s="76">
        <v>70</v>
      </c>
      <c r="H100" s="76" t="s">
        <v>275</v>
      </c>
      <c r="I100" s="76" t="s">
        <v>1425</v>
      </c>
      <c r="J100" s="53" t="s">
        <v>2195</v>
      </c>
      <c r="K100" s="53" t="s">
        <v>2160</v>
      </c>
      <c r="L100" s="53">
        <v>19.899999999999999</v>
      </c>
      <c r="M100" s="3">
        <v>4.2E-7</v>
      </c>
      <c r="N100" s="53">
        <v>14</v>
      </c>
      <c r="O100" s="53">
        <v>80</v>
      </c>
      <c r="P100" s="53">
        <v>12</v>
      </c>
      <c r="Q100" s="53">
        <v>70</v>
      </c>
    </row>
    <row r="101" spans="1:17" ht="15" x14ac:dyDescent="0.2">
      <c r="A101" s="90" t="s">
        <v>328</v>
      </c>
      <c r="B101" s="93" t="s">
        <v>52</v>
      </c>
      <c r="C101" s="4" t="s">
        <v>330</v>
      </c>
      <c r="D101" s="4" t="s">
        <v>77</v>
      </c>
      <c r="E101" s="4">
        <v>161</v>
      </c>
      <c r="F101" s="4" t="s">
        <v>59</v>
      </c>
      <c r="G101" s="4">
        <v>54</v>
      </c>
      <c r="H101" s="4" t="s">
        <v>329</v>
      </c>
      <c r="I101" s="4" t="s">
        <v>1574</v>
      </c>
      <c r="J101" s="4" t="s">
        <v>2208</v>
      </c>
      <c r="K101" s="4" t="s">
        <v>2169</v>
      </c>
      <c r="L101" s="4">
        <v>181.5</v>
      </c>
      <c r="M101" s="5">
        <v>4.4000000000000001E-58</v>
      </c>
      <c r="N101" s="4">
        <v>1</v>
      </c>
      <c r="O101" s="4">
        <v>131</v>
      </c>
      <c r="P101" s="4">
        <v>1</v>
      </c>
      <c r="Q101" s="4">
        <v>132</v>
      </c>
    </row>
    <row r="102" spans="1:17" ht="15" x14ac:dyDescent="0.2">
      <c r="A102" s="90"/>
      <c r="B102" s="93"/>
      <c r="C102" s="4" t="s">
        <v>332</v>
      </c>
      <c r="D102" s="4" t="s">
        <v>77</v>
      </c>
      <c r="E102" s="4">
        <v>241</v>
      </c>
      <c r="F102" s="4" t="s">
        <v>152</v>
      </c>
      <c r="G102" s="4">
        <v>81</v>
      </c>
      <c r="H102" s="4" t="s">
        <v>331</v>
      </c>
      <c r="I102" s="4" t="s">
        <v>1574</v>
      </c>
      <c r="J102" s="4" t="s">
        <v>2208</v>
      </c>
      <c r="K102" s="4" t="s">
        <v>2169</v>
      </c>
      <c r="L102" s="4">
        <v>181.5</v>
      </c>
      <c r="M102" s="5">
        <v>4.4000000000000001E-58</v>
      </c>
      <c r="N102" s="4">
        <v>1</v>
      </c>
      <c r="O102" s="4">
        <v>131</v>
      </c>
      <c r="P102" s="4">
        <v>1</v>
      </c>
      <c r="Q102" s="4">
        <v>132</v>
      </c>
    </row>
    <row r="103" spans="1:17" ht="15" x14ac:dyDescent="0.2">
      <c r="A103" s="77"/>
      <c r="B103" s="94"/>
      <c r="C103" s="52" t="s">
        <v>334</v>
      </c>
      <c r="D103" s="52" t="s">
        <v>77</v>
      </c>
      <c r="E103" s="52">
        <v>125</v>
      </c>
      <c r="F103" s="52" t="s">
        <v>93</v>
      </c>
      <c r="G103" s="52">
        <v>42</v>
      </c>
      <c r="H103" s="52" t="s">
        <v>333</v>
      </c>
      <c r="I103" s="52" t="s">
        <v>1574</v>
      </c>
      <c r="J103" s="52" t="s">
        <v>2208</v>
      </c>
      <c r="K103" s="52" t="s">
        <v>2169</v>
      </c>
      <c r="L103" s="52">
        <v>181.5</v>
      </c>
      <c r="M103" s="7">
        <v>4.4000000000000001E-58</v>
      </c>
      <c r="N103" s="52">
        <v>1</v>
      </c>
      <c r="O103" s="52">
        <v>131</v>
      </c>
      <c r="P103" s="52">
        <v>1</v>
      </c>
      <c r="Q103" s="52">
        <v>132</v>
      </c>
    </row>
  </sheetData>
  <mergeCells count="177">
    <mergeCell ref="F98:F100"/>
    <mergeCell ref="G98:G100"/>
    <mergeCell ref="H98:H100"/>
    <mergeCell ref="I98:I100"/>
    <mergeCell ref="D95:D97"/>
    <mergeCell ref="E95:E97"/>
    <mergeCell ref="F95:F97"/>
    <mergeCell ref="G95:G97"/>
    <mergeCell ref="H95:H97"/>
    <mergeCell ref="I95:I97"/>
    <mergeCell ref="F91:F94"/>
    <mergeCell ref="G91:G94"/>
    <mergeCell ref="H91:H94"/>
    <mergeCell ref="I91:I94"/>
    <mergeCell ref="D86:D90"/>
    <mergeCell ref="E86:E90"/>
    <mergeCell ref="F86:F90"/>
    <mergeCell ref="G86:G90"/>
    <mergeCell ref="H86:H90"/>
    <mergeCell ref="I86:I90"/>
    <mergeCell ref="F82:F83"/>
    <mergeCell ref="G82:G83"/>
    <mergeCell ref="H82:H83"/>
    <mergeCell ref="I82:I83"/>
    <mergeCell ref="D84:D85"/>
    <mergeCell ref="E84:E85"/>
    <mergeCell ref="F84:F85"/>
    <mergeCell ref="G84:G85"/>
    <mergeCell ref="H84:H85"/>
    <mergeCell ref="I84:I85"/>
    <mergeCell ref="F69:F74"/>
    <mergeCell ref="G69:G74"/>
    <mergeCell ref="H69:H74"/>
    <mergeCell ref="I69:I74"/>
    <mergeCell ref="D75:D80"/>
    <mergeCell ref="E75:E80"/>
    <mergeCell ref="F75:F80"/>
    <mergeCell ref="G75:G80"/>
    <mergeCell ref="H75:H80"/>
    <mergeCell ref="I75:I80"/>
    <mergeCell ref="F57:F62"/>
    <mergeCell ref="G57:G62"/>
    <mergeCell ref="H57:H62"/>
    <mergeCell ref="I57:I62"/>
    <mergeCell ref="D63:D68"/>
    <mergeCell ref="E63:E68"/>
    <mergeCell ref="F63:F68"/>
    <mergeCell ref="G63:G68"/>
    <mergeCell ref="H63:H68"/>
    <mergeCell ref="I63:I68"/>
    <mergeCell ref="C86:C90"/>
    <mergeCell ref="C91:C94"/>
    <mergeCell ref="C95:C97"/>
    <mergeCell ref="C98:C100"/>
    <mergeCell ref="D57:D62"/>
    <mergeCell ref="E57:E62"/>
    <mergeCell ref="D69:D74"/>
    <mergeCell ref="E69:E74"/>
    <mergeCell ref="D82:D83"/>
    <mergeCell ref="E82:E83"/>
    <mergeCell ref="C57:C62"/>
    <mergeCell ref="C63:C68"/>
    <mergeCell ref="C69:C74"/>
    <mergeCell ref="C75:C80"/>
    <mergeCell ref="C82:C83"/>
    <mergeCell ref="C84:C85"/>
    <mergeCell ref="D91:D94"/>
    <mergeCell ref="E91:E94"/>
    <mergeCell ref="D98:D100"/>
    <mergeCell ref="E98:E100"/>
    <mergeCell ref="G30:G35"/>
    <mergeCell ref="H30:H35"/>
    <mergeCell ref="I30:I35"/>
    <mergeCell ref="C36:C41"/>
    <mergeCell ref="C42:C47"/>
    <mergeCell ref="C48:C53"/>
    <mergeCell ref="D36:D41"/>
    <mergeCell ref="E36:E41"/>
    <mergeCell ref="F36:F41"/>
    <mergeCell ref="G36:G41"/>
    <mergeCell ref="H36:H41"/>
    <mergeCell ref="D48:D53"/>
    <mergeCell ref="E48:E53"/>
    <mergeCell ref="F48:F53"/>
    <mergeCell ref="G48:G53"/>
    <mergeCell ref="H48:H53"/>
    <mergeCell ref="I48:I53"/>
    <mergeCell ref="I36:I41"/>
    <mergeCell ref="D42:D47"/>
    <mergeCell ref="E42:E47"/>
    <mergeCell ref="F42:F47"/>
    <mergeCell ref="G42:G47"/>
    <mergeCell ref="H42:H47"/>
    <mergeCell ref="I42:I47"/>
    <mergeCell ref="I18:I19"/>
    <mergeCell ref="I20:I21"/>
    <mergeCell ref="C23:C24"/>
    <mergeCell ref="C25:C26"/>
    <mergeCell ref="D25:D26"/>
    <mergeCell ref="E25:E26"/>
    <mergeCell ref="F25:F26"/>
    <mergeCell ref="G25:G26"/>
    <mergeCell ref="H25:H26"/>
    <mergeCell ref="I25:I26"/>
    <mergeCell ref="D23:D24"/>
    <mergeCell ref="C20:C21"/>
    <mergeCell ref="D20:D21"/>
    <mergeCell ref="E20:E21"/>
    <mergeCell ref="F20:F21"/>
    <mergeCell ref="G20:G21"/>
    <mergeCell ref="H20:H21"/>
    <mergeCell ref="E23:E24"/>
    <mergeCell ref="F23:F24"/>
    <mergeCell ref="G23:G24"/>
    <mergeCell ref="H23:H24"/>
    <mergeCell ref="I23:I24"/>
    <mergeCell ref="B57:B80"/>
    <mergeCell ref="B82:B85"/>
    <mergeCell ref="B86:B90"/>
    <mergeCell ref="B95:B100"/>
    <mergeCell ref="B91:B94"/>
    <mergeCell ref="G6:G7"/>
    <mergeCell ref="H6:H7"/>
    <mergeCell ref="I6:I7"/>
    <mergeCell ref="C8:C9"/>
    <mergeCell ref="D8:D9"/>
    <mergeCell ref="E8:E9"/>
    <mergeCell ref="F8:F9"/>
    <mergeCell ref="G8:G9"/>
    <mergeCell ref="H8:H9"/>
    <mergeCell ref="I8:I9"/>
    <mergeCell ref="G15:G17"/>
    <mergeCell ref="H15:H17"/>
    <mergeCell ref="I15:I17"/>
    <mergeCell ref="C18:C19"/>
    <mergeCell ref="D18:D19"/>
    <mergeCell ref="E18:E19"/>
    <mergeCell ref="F18:F19"/>
    <mergeCell ref="G18:G19"/>
    <mergeCell ref="H18:H19"/>
    <mergeCell ref="C6:C7"/>
    <mergeCell ref="D6:D7"/>
    <mergeCell ref="E6:E7"/>
    <mergeCell ref="F6:F7"/>
    <mergeCell ref="C15:C17"/>
    <mergeCell ref="D15:D17"/>
    <mergeCell ref="E15:E17"/>
    <mergeCell ref="F15:F17"/>
    <mergeCell ref="B54:B55"/>
    <mergeCell ref="C30:C35"/>
    <mergeCell ref="D30:D35"/>
    <mergeCell ref="E30:E35"/>
    <mergeCell ref="F30:F35"/>
    <mergeCell ref="A91:A94"/>
    <mergeCell ref="A95:A100"/>
    <mergeCell ref="A101:A103"/>
    <mergeCell ref="B3:B5"/>
    <mergeCell ref="B6:B9"/>
    <mergeCell ref="B10:B13"/>
    <mergeCell ref="B15:B17"/>
    <mergeCell ref="B18:B21"/>
    <mergeCell ref="B23:B26"/>
    <mergeCell ref="B30:B53"/>
    <mergeCell ref="A27:A29"/>
    <mergeCell ref="A30:A53"/>
    <mergeCell ref="A54:A55"/>
    <mergeCell ref="A57:A80"/>
    <mergeCell ref="A82:A85"/>
    <mergeCell ref="A86:A90"/>
    <mergeCell ref="A3:A5"/>
    <mergeCell ref="A6:A9"/>
    <mergeCell ref="A10:A13"/>
    <mergeCell ref="A15:A17"/>
    <mergeCell ref="A18:A21"/>
    <mergeCell ref="A23:A26"/>
    <mergeCell ref="B101:B103"/>
    <mergeCell ref="B27:B29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Yang Guang</cp:lastModifiedBy>
  <dcterms:created xsi:type="dcterms:W3CDTF">2021-06-18T08:24:00Z</dcterms:created>
  <dcterms:modified xsi:type="dcterms:W3CDTF">2022-06-04T06:37:06Z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30049021649841BFB1B5E84E0C898BFD</vt:lpwstr>
  </property>
  <property fmtid="{D5CDD505-2E9C-101B-9397-08002B2CF9AE}" pid="3" name="KSOProductBuildVer">
    <vt:lpwstr>2052-11.1.0.11294</vt:lpwstr>
  </property>
</Properties>
</file>