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0.28\pdf2--18\ijms-1932346-supplementary\supplementary\"/>
    </mc:Choice>
  </mc:AlternateContent>
  <xr:revisionPtr revIDLastSave="0" documentId="13_ncr:1_{7E2D74DD-D2AC-407A-913E-0580BBFB002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ummar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H7" i="1" l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101" i="1"/>
  <c r="BH102" i="1"/>
  <c r="BH103" i="1"/>
  <c r="BH104" i="1"/>
  <c r="BH105" i="1"/>
  <c r="BH106" i="1"/>
  <c r="BH107" i="1"/>
  <c r="BH108" i="1"/>
  <c r="BH109" i="1"/>
  <c r="BH110" i="1"/>
  <c r="BH111" i="1"/>
  <c r="BH112" i="1"/>
  <c r="BH113" i="1"/>
  <c r="BH114" i="1"/>
  <c r="BH115" i="1"/>
  <c r="BH116" i="1"/>
  <c r="BH117" i="1"/>
  <c r="BH118" i="1"/>
  <c r="BH119" i="1"/>
  <c r="BH120" i="1"/>
  <c r="BH121" i="1"/>
  <c r="BH122" i="1"/>
  <c r="BH123" i="1"/>
  <c r="BH124" i="1"/>
  <c r="BH125" i="1"/>
  <c r="BH126" i="1"/>
  <c r="BH127" i="1"/>
  <c r="BH128" i="1"/>
  <c r="BH129" i="1"/>
  <c r="BH130" i="1"/>
  <c r="BH131" i="1"/>
  <c r="BH132" i="1"/>
  <c r="BH133" i="1"/>
  <c r="BH134" i="1"/>
  <c r="BH135" i="1"/>
  <c r="BH136" i="1"/>
  <c r="BH137" i="1"/>
  <c r="BH138" i="1"/>
  <c r="BH139" i="1"/>
  <c r="BH140" i="1"/>
  <c r="BH141" i="1"/>
  <c r="BH142" i="1"/>
  <c r="BH143" i="1"/>
  <c r="BH144" i="1"/>
  <c r="BH145" i="1"/>
  <c r="BH146" i="1"/>
  <c r="BH147" i="1"/>
  <c r="BH148" i="1"/>
  <c r="BH149" i="1"/>
  <c r="BH150" i="1"/>
  <c r="BH151" i="1"/>
  <c r="BH152" i="1"/>
  <c r="BH153" i="1"/>
  <c r="BH154" i="1"/>
  <c r="BH155" i="1"/>
  <c r="BH156" i="1"/>
  <c r="BH157" i="1"/>
  <c r="BH158" i="1"/>
  <c r="BH159" i="1"/>
  <c r="BH160" i="1"/>
  <c r="BH161" i="1"/>
  <c r="BH162" i="1"/>
  <c r="BH163" i="1"/>
  <c r="BH164" i="1"/>
  <c r="BH165" i="1"/>
  <c r="BH166" i="1"/>
  <c r="BH167" i="1"/>
  <c r="BH168" i="1"/>
  <c r="BH169" i="1"/>
  <c r="BH170" i="1"/>
  <c r="BH171" i="1"/>
  <c r="BH172" i="1"/>
  <c r="BH173" i="1"/>
  <c r="BH174" i="1"/>
  <c r="BH175" i="1"/>
  <c r="BH176" i="1"/>
  <c r="BH177" i="1"/>
  <c r="BH178" i="1"/>
  <c r="BH179" i="1"/>
  <c r="BH180" i="1"/>
  <c r="BH181" i="1"/>
  <c r="BH182" i="1"/>
  <c r="BH183" i="1"/>
  <c r="BH184" i="1"/>
  <c r="BH185" i="1"/>
  <c r="BH186" i="1"/>
  <c r="BH187" i="1"/>
  <c r="BH188" i="1"/>
  <c r="BH189" i="1"/>
  <c r="BH190" i="1"/>
  <c r="BH191" i="1"/>
  <c r="BH192" i="1"/>
  <c r="BH193" i="1"/>
  <c r="BH194" i="1"/>
  <c r="BH195" i="1"/>
  <c r="BH196" i="1"/>
  <c r="BH197" i="1"/>
  <c r="BH198" i="1"/>
  <c r="BH199" i="1"/>
  <c r="BH200" i="1"/>
  <c r="BH201" i="1"/>
  <c r="BH202" i="1"/>
  <c r="BH203" i="1"/>
  <c r="BH204" i="1"/>
  <c r="BH205" i="1"/>
  <c r="BH206" i="1"/>
  <c r="BH207" i="1"/>
  <c r="BH208" i="1"/>
  <c r="BH209" i="1"/>
  <c r="BH210" i="1"/>
  <c r="BH211" i="1"/>
  <c r="BH212" i="1"/>
  <c r="BH213" i="1"/>
  <c r="BH214" i="1"/>
  <c r="BH215" i="1"/>
  <c r="BH216" i="1"/>
  <c r="BH217" i="1"/>
  <c r="BH218" i="1"/>
  <c r="BH219" i="1"/>
  <c r="BH220" i="1"/>
  <c r="BH221" i="1"/>
  <c r="BH222" i="1"/>
  <c r="BH223" i="1"/>
  <c r="BH224" i="1"/>
  <c r="BH225" i="1"/>
  <c r="BH226" i="1"/>
  <c r="BH227" i="1"/>
  <c r="BH228" i="1"/>
  <c r="BH229" i="1"/>
  <c r="BH230" i="1"/>
  <c r="BH231" i="1"/>
  <c r="BH232" i="1"/>
  <c r="BH233" i="1"/>
  <c r="BH234" i="1"/>
  <c r="BH235" i="1"/>
  <c r="BH236" i="1"/>
  <c r="BH237" i="1"/>
  <c r="BH238" i="1"/>
  <c r="BH239" i="1"/>
  <c r="BH240" i="1"/>
  <c r="BH241" i="1"/>
  <c r="BH242" i="1"/>
  <c r="BH243" i="1"/>
  <c r="BH244" i="1"/>
  <c r="BH245" i="1"/>
  <c r="BH246" i="1"/>
  <c r="BH247" i="1"/>
  <c r="BH248" i="1"/>
  <c r="BH249" i="1"/>
  <c r="BH250" i="1"/>
  <c r="BH251" i="1"/>
  <c r="BH252" i="1"/>
  <c r="BH253" i="1"/>
  <c r="BH254" i="1"/>
  <c r="BH3" i="1"/>
  <c r="BH4" i="1"/>
  <c r="BH5" i="1"/>
  <c r="BH6" i="1"/>
</calcChain>
</file>

<file path=xl/sharedStrings.xml><?xml version="1.0" encoding="utf-8"?>
<sst xmlns="http://schemas.openxmlformats.org/spreadsheetml/2006/main" count="529" uniqueCount="523">
  <si>
    <t>id</t>
  </si>
  <si>
    <t>theoretical m/z</t>
  </si>
  <si>
    <t xml:space="preserve"> structures</t>
  </si>
  <si>
    <t xml:space="preserve"> linked structures</t>
  </si>
  <si>
    <t>obs. m/z1</t>
  </si>
  <si>
    <t>obs. m/z2</t>
  </si>
  <si>
    <t>obs. m/z3</t>
  </si>
  <si>
    <t>obs. m/z4</t>
  </si>
  <si>
    <t>obs. m/z5</t>
  </si>
  <si>
    <t>obs. m/z6</t>
  </si>
  <si>
    <t>obs. m/z7</t>
  </si>
  <si>
    <t>obs. m/z8</t>
  </si>
  <si>
    <t>obs. m/z9</t>
  </si>
  <si>
    <t>obs. m/z10</t>
  </si>
  <si>
    <t>obs. m/z11</t>
  </si>
  <si>
    <t>obs. m/z12</t>
  </si>
  <si>
    <t>obs. m/z13</t>
  </si>
  <si>
    <t>obs. m/z14</t>
  </si>
  <si>
    <t>obs. m/z15</t>
  </si>
  <si>
    <t>obs. m/z16</t>
  </si>
  <si>
    <t>obs. m/z17</t>
  </si>
  <si>
    <t>obs. m/z18</t>
  </si>
  <si>
    <t>obs. m/z19</t>
  </si>
  <si>
    <t>obs. m/z20</t>
  </si>
  <si>
    <t>area 1</t>
  </si>
  <si>
    <t>area 2</t>
  </si>
  <si>
    <t>area 3</t>
  </si>
  <si>
    <t>area 4</t>
  </si>
  <si>
    <t>area 5</t>
  </si>
  <si>
    <t>area 6</t>
  </si>
  <si>
    <t>area 7</t>
  </si>
  <si>
    <t>area 8</t>
  </si>
  <si>
    <t>area 9</t>
  </si>
  <si>
    <t>area 10</t>
  </si>
  <si>
    <t>area 11</t>
  </si>
  <si>
    <t>area 12</t>
  </si>
  <si>
    <t>area 13</t>
  </si>
  <si>
    <t>area 14</t>
  </si>
  <si>
    <t>area 15</t>
  </si>
  <si>
    <t>area 16</t>
  </si>
  <si>
    <t>area 17</t>
  </si>
  <si>
    <t>area 18</t>
  </si>
  <si>
    <t>area 19</t>
  </si>
  <si>
    <t>area 20</t>
  </si>
  <si>
    <t>ave</t>
  </si>
  <si>
    <t>std</t>
  </si>
  <si>
    <t>cv</t>
  </si>
  <si>
    <t>links</t>
  </si>
  <si>
    <t>(Hex)6</t>
  </si>
  <si>
    <t>[251](Hex)5</t>
  </si>
  <si>
    <t>(Hex)4 (HexNAc)2</t>
  </si>
  <si>
    <t>[3](Hex)2 + (Man)3(GlcNAc)2_x000D_
[5](Hex)1 (HexNAc)1 + (Man)3(GlcNAc)2</t>
  </si>
  <si>
    <t>(HexNAc)1 + (Man)3(GlcNAc)2</t>
  </si>
  <si>
    <t>[7](HexNAc)2 + (Man)3(GlcNAc)2_x000D_
[5](Hex)1 (HexNAc)1 + (Man)3(GlcNAc)2_x000D_
[4](HexNAc)1 (Fuc)1 + (Man)3(GlcNAc)2_x000D_
[11](HexNAc)1 (6NeuAc)1 + (Man)3(GlcNAc)2</t>
  </si>
  <si>
    <t>(Hex)2 + (Man)3(GlcNAc)2</t>
  </si>
  <si>
    <t>[1](Hex)4 (HexNAc)2_x000D_
[8](Hex)3 + (Man)3(GlcNAc)2_x000D_
[10](Hex)2 (HexNAc)1 + (Man)3(GlcNAc)2</t>
  </si>
  <si>
    <t>(HexNAc)1 (Fuc)1 + (Man)3(GlcNAc)2</t>
  </si>
  <si>
    <t>[2](HexNAc)1 + (Man)3(GlcNAc)2_x000D_
[12](HexNAc)2 (Fuc)1 + (Man)3(GlcNAc)2_x000D_
[9](Hex)1 (HexNAc)1 (Fuc)1 + (Man)3(GlcNAc)2</t>
  </si>
  <si>
    <t>(Hex)1 (HexNAc)1 + (Man)3(GlcNAc)2</t>
  </si>
  <si>
    <t>[1](Hex)4 (HexNAc)2_x000D_
[2](HexNAc)1 + (Man)3(GlcNAc)2_x000D_
[13](Hex)1 (HexNAc)2 + (Man)3(GlcNAc)2_x000D_
[10](Hex)2 (HexNAc)1 + (Man)3(GlcNAc)2_x000D_
[9](Hex)1 (HexNAc)1 (Fuc)1 + (Man)3(GlcNAc)2_x000D_
[20](Hex)1 (HexNAc)1 (6NeuAc)1 + (Man)3(GlcNAc)2_x000D_
[17](Hex)1 (HexNAc)1 (3-8NeuAc)1 + (Man)3(GlcNAc)2</t>
  </si>
  <si>
    <t>(Hex)8</t>
  </si>
  <si>
    <t>(HexNAc)2 + (Man)3(GlcNAc)2</t>
  </si>
  <si>
    <t>[2](HexNAc)1 + (Man)3(GlcNAc)2_x000D_
[14](HexNAc)3 + (Man)3(GlcNAc)2_x000D_
[13](Hex)1 (HexNAc)2 + (Man)3(GlcNAc)2_x000D_
[12](HexNAc)2 (Fuc)1 + (Man)3(GlcNAc)2_x000D_
[15](HexNAc)2 (GlcA)1 + (Man)3(GlcNAc)2</t>
  </si>
  <si>
    <t>(Hex)3 + (Man)3(GlcNAc)2</t>
  </si>
  <si>
    <t>[3](Hex)2 + (Man)3(GlcNAc)2_x000D_
[16](Hex)4 + (Man)3(GlcNAc)2_x000D_
[19](Hex)3 (HexNAc)1 + (Man)3(GlcNAc)2</t>
  </si>
  <si>
    <t>(Hex)1 (HexNAc)1 (Fuc)1 + (Man)3(GlcNAc)2</t>
  </si>
  <si>
    <t>[5](Hex)1 (HexNAc)1 + (Man)3(GlcNAc)2_x000D_
[4](HexNAc)1 (Fuc)1 + (Man)3(GlcNAc)2_x000D_
[21](Hex)1 (HexNAc)2 (Fuc)1 + (Man)3(GlcNAc)2_x000D_
[18](Hex)2 (HexNAc)1 (Fuc)1 + (Man)3(GlcNAc)2_x000D_
[29](Hex)1 (HexNAc)1 (Fuc)1 (6NeuAc)1 + (Man)3(GlcNAc)2</t>
  </si>
  <si>
    <t>(Hex)2 (HexNAc)1 + (Man)3(GlcNAc)2</t>
  </si>
  <si>
    <t>[3](Hex)2 + (Man)3(GlcNAc)2_x000D_
[5](Hex)1 (HexNAc)1 + (Man)3(GlcNAc)2_x000D_
[22](Hex)2 (HexNAc)2 + (Man)3(GlcNAc)2_x000D_
[19](Hex)3 (HexNAc)1 + (Man)3(GlcNAc)2_x000D_
[18](Hex)2 (HexNAc)1 (Fuc)1 + (Man)3(GlcNAc)2_x000D_
[30](Hex)2 (HexNAc)1 (6NeuAc)1 + (Man)3(GlcNAc)2_x000D_
[28](Hex)2 (HexNAc)1 (3-8NeuAc)1 + (Man)3(GlcNAc)2</t>
  </si>
  <si>
    <t>(HexNAc)1 (6NeuAc)1 + (Man)3(GlcNAc)2</t>
  </si>
  <si>
    <t>[2](HexNAc)1 + (Man)3(GlcNAc)2_x000D_
[20](Hex)1 (HexNAc)1 (6NeuAc)1 + (Man)3(GlcNAc)2</t>
  </si>
  <si>
    <t>(HexNAc)2 (Fuc)1 + (Man)3(GlcNAc)2</t>
  </si>
  <si>
    <t>[7](HexNAc)2 + (Man)3(GlcNAc)2_x000D_
[4](HexNAc)1 (Fuc)1 + (Man)3(GlcNAc)2_x000D_
[23](HexNAc)3 (Fuc)1 + (Man)3(GlcNAc)2_x000D_
[21](Hex)1 (HexNAc)2 (Fuc)1 + (Man)3(GlcNAc)2</t>
  </si>
  <si>
    <t>(Hex)1 (HexNAc)2 + (Man)3(GlcNAc)2</t>
  </si>
  <si>
    <t>[7](HexNAc)2 + (Man)3(GlcNAc)2_x000D_
[5](Hex)1 (HexNAc)1 + (Man)3(GlcNAc)2_x000D_
[24](Hex)1 (HexNAc)3 + (Man)3(GlcNAc)2_x000D_
[22](Hex)2 (HexNAc)2 + (Man)3(GlcNAc)2_x000D_
[21](Hex)1 (HexNAc)2 (Fuc)1 + (Man)3(GlcNAc)2_x000D_
[25](Hex)1 (HexNAc)2 (GlcA)1 + (Man)3(GlcNAc)2_x000D_
[33](Hex)1 (HexNAc)2 (6NeuAc)1 + (Man)3(GlcNAc)2</t>
  </si>
  <si>
    <t>(HexNAc)3 + (Man)3(GlcNAc)2</t>
  </si>
  <si>
    <t>[7](HexNAc)2 + (Man)3(GlcNAc)2_x000D_
[24](Hex)1 (HexNAc)3 + (Man)3(GlcNAc)2_x000D_
[23](HexNAc)3 (Fuc)1 + (Man)3(GlcNAc)2_x000D_
[27](HexNAc)3 (GlcA)1 + (Man)3(GlcNAc)2</t>
  </si>
  <si>
    <t>[7](HexNAc)2 + (Man)3(GlcNAc)2_x000D_
[27](HexNAc)3 (GlcA)1 + (Man)3(GlcNAc)2_x000D_
[25](Hex)1 (HexNAc)2 (GlcA)1 + (Man)3(GlcNAc)2</t>
  </si>
  <si>
    <t>(Hex)4 + (Man)3(GlcNAc)2</t>
  </si>
  <si>
    <t>[8](Hex)3 + (Man)3(GlcNAc)2_x000D_
[26](Hex)5 + (Man)3(GlcNAc)2</t>
  </si>
  <si>
    <t>(Hex)1 (HexNAc)1 (3-8NeuAc)1 + (Man)3(GlcNAc)2</t>
  </si>
  <si>
    <t>[5](Hex)1 (HexNAc)1 + (Man)3(GlcNAc)2_x000D_
[28](Hex)2 (HexNAc)1 (3-8NeuAc)1 + (Man)3(GlcNAc)2</t>
  </si>
  <si>
    <t>(Hex)2 (HexNAc)1 (Fuc)1 + (Man)3(GlcNAc)2</t>
  </si>
  <si>
    <t>[10](Hex)2 (HexNAc)1 + (Man)3(GlcNAc)2_x000D_
[9](Hex)1 (HexNAc)1 (Fuc)1 + (Man)3(GlcNAc)2_x000D_
[31](Hex)2 (HexNAc)2 (Fuc)1 + (Man)3(GlcNAc)2</t>
  </si>
  <si>
    <t>(Hex)3 (HexNAc)1 + (Man)3(GlcNAc)2</t>
  </si>
  <si>
    <t>[8](Hex)3 + (Man)3(GlcNAc)2_x000D_
[10](Hex)2 (HexNAc)1 + (Man)3(GlcNAc)2_x000D_
[32](Hex)3 (HexNAc)2 + (Man)3(GlcNAc)2_x000D_
[43](Hex)3 (HexNAc)1 (6NeuAc)1 + (Man)3(GlcNAc)2_x000D_
[40](Hex)3 (HexNAc)1 (3-8NeuAc)1 + (Man)3(GlcNAc)2</t>
  </si>
  <si>
    <t>(Hex)1 (HexNAc)1 (6NeuAc)1 + (Man)3(GlcNAc)2</t>
  </si>
  <si>
    <t>[5](Hex)1 (HexNAc)1 + (Man)3(GlcNAc)2_x000D_
[11](HexNAc)1 (6NeuAc)1 + (Man)3(GlcNAc)2_x000D_
[33](Hex)1 (HexNAc)2 (6NeuAc)1 + (Man)3(GlcNAc)2_x000D_
[30](Hex)2 (HexNAc)1 (6NeuAc)1 + (Man)3(GlcNAc)2_x000D_
[29](Hex)1 (HexNAc)1 (Fuc)1 (6NeuAc)1 + (Man)3(GlcNAc)2</t>
  </si>
  <si>
    <t>(Hex)1 (HexNAc)2 (Fuc)1 + (Man)3(GlcNAc)2</t>
  </si>
  <si>
    <t>[13](Hex)1 (HexNAc)2 + (Man)3(GlcNAc)2_x000D_
[12](HexNAc)2 (Fuc)1 + (Man)3(GlcNAc)2_x000D_
[9](Hex)1 (HexNAc)1 (Fuc)1 + (Man)3(GlcNAc)2_x000D_
[34](Hex)1 (HexNAc)3 (Fuc)1 + (Man)3(GlcNAc)2_x000D_
[31](Hex)2 (HexNAc)2 (Fuc)1 + (Man)3(GlcNAc)2_x000D_
[45](Hex)1 (HexNAc)2 (Fuc)1 (6NeuAc)1 + (Man)3(GlcNAc)2</t>
  </si>
  <si>
    <t>(Hex)2 (HexNAc)2 + (Man)3(GlcNAc)2</t>
  </si>
  <si>
    <t>[13](Hex)1 (HexNAc)2 + (Man)3(GlcNAc)2_x000D_
[10](Hex)2 (HexNAc)1 + (Man)3(GlcNAc)2_x000D_
[35](Hex)2 (HexNAc)3 + (Man)3(GlcNAc)2_x000D_
[32](Hex)3 (HexNAc)2 + (Man)3(GlcNAc)2_x000D_
[31](Hex)2 (HexNAc)2 (Fuc)1 + (Man)3(GlcNAc)2_x000D_
[47](Hex)2 (HexNAc)2 (6NeuAc)1 + (Man)3(GlcNAc)2_x000D_
[44](Hex)2 (HexNAc)2 (3-8NeuAc)1 + (Man)3(GlcNAc)2</t>
  </si>
  <si>
    <t>(HexNAc)3 (Fuc)1 + (Man)3(GlcNAc)2</t>
  </si>
  <si>
    <t>[14](HexNAc)3 + (Man)3(GlcNAc)2_x000D_
[12](HexNAc)2 (Fuc)1 + (Man)3(GlcNAc)2_x000D_
[36](HexNAc)4 (Fuc)1 + (Man)3(GlcNAc)2_x000D_
[34](Hex)1 (HexNAc)3 (Fuc)1 + (Man)3(GlcNAc)2_x000D_
[38](HexNAc)3 (Fuc)1 (GlcA)1 + (Man)3(GlcNAc)2_x000D_
[46](HexNAc)3 (Fuc)1 (3-8NeuAc)1 + (Man)3(GlcNAc)2</t>
  </si>
  <si>
    <t>(Hex)1 (HexNAc)3 + (Man)3(GlcNAc)2</t>
  </si>
  <si>
    <t>[14](HexNAc)3 + (Man)3(GlcNAc)2_x000D_
[13](Hex)1 (HexNAc)2 + (Man)3(GlcNAc)2_x000D_
[35](Hex)2 (HexNAc)3 + (Man)3(GlcNAc)2_x000D_
[34](Hex)1 (HexNAc)3 (Fuc)1 + (Man)3(GlcNAc)2_x000D_
[39](Hex)1 (HexNAc)3 (GlcA)1 + (Man)3(GlcNAc)2_x000D_
[50](Hex)1 (HexNAc)3 (6NeuAc)1 + (Man)3(GlcNAc)2</t>
  </si>
  <si>
    <t>(Hex)1 (HexNAc)2 (GlcA)1 + (Man)3(GlcNAc)2</t>
  </si>
  <si>
    <t>[13](Hex)1 (HexNAc)2 + (Man)3(GlcNAc)2_x000D_
[15](HexNAc)2 (GlcA)1 + (Man)3(GlcNAc)2_x000D_
[39](Hex)1 (HexNAc)3 (GlcA)1 + (Man)3(GlcNAc)2</t>
  </si>
  <si>
    <t>(Hex)5 + (Man)3(GlcNAc)2</t>
  </si>
  <si>
    <t>[16](Hex)4 + (Man)3(GlcNAc)2_x000D_
[37](Hex)6 + (Man)3(GlcNAc)2_x000D_
[41](Hex)5 (HexNAc)1 + (Man)3(GlcNAc)2</t>
  </si>
  <si>
    <t>(HexNAc)3 (GlcA)1 + (Man)3(GlcNAc)2</t>
  </si>
  <si>
    <t>[14](HexNAc)3 + (Man)3(GlcNAc)2_x000D_
[15](HexNAc)2 (GlcA)1 + (Man)3(GlcNAc)2_x000D_
[39](Hex)1 (HexNAc)3 (GlcA)1 + (Man)3(GlcNAc)2_x000D_
[38](HexNAc)3 (Fuc)1 (GlcA)1 + (Man)3(GlcNAc)2</t>
  </si>
  <si>
    <t>(Hex)2 (HexNAc)1 (3-8NeuAc)1 + (Man)3(GlcNAc)2</t>
  </si>
  <si>
    <t>[10](Hex)2 (HexNAc)1 + (Man)3(GlcNAc)2_x000D_
[17](Hex)1 (HexNAc)1 (3-8NeuAc)1 + (Man)3(GlcNAc)2_x000D_
[44](Hex)2 (HexNAc)2 (3-8NeuAc)1 + (Man)3(GlcNAc)2_x000D_
[40](Hex)3 (HexNAc)1 (3-8NeuAc)1 + (Man)3(GlcNAc)2</t>
  </si>
  <si>
    <t>(Hex)1 (HexNAc)1 (Fuc)1 (6NeuAc)1 + (Man)3(GlcNAc)2</t>
  </si>
  <si>
    <t>[9](Hex)1 (HexNAc)1 (Fuc)1 + (Man)3(GlcNAc)2_x000D_
[20](Hex)1 (HexNAc)1 (6NeuAc)1 + (Man)3(GlcNAc)2_x000D_
[45](Hex)1 (HexNAc)2 (Fuc)1 (6NeuAc)1 + (Man)3(GlcNAc)2</t>
  </si>
  <si>
    <t>(Hex)2 (HexNAc)1 (6NeuAc)1 + (Man)3(GlcNAc)2</t>
  </si>
  <si>
    <t>[10](Hex)2 (HexNAc)1 + (Man)3(GlcNAc)2_x000D_
[20](Hex)1 (HexNAc)1 (6NeuAc)1 + (Man)3(GlcNAc)2_x000D_
[47](Hex)2 (HexNAc)2 (6NeuAc)1 + (Man)3(GlcNAc)2_x000D_
[43](Hex)3 (HexNAc)1 (6NeuAc)1 + (Man)3(GlcNAc)2</t>
  </si>
  <si>
    <t>(Hex)2 (HexNAc)2 (Fuc)1 + (Man)3(GlcNAc)2</t>
  </si>
  <si>
    <t>[22](Hex)2 (HexNAc)2 + (Man)3(GlcNAc)2_x000D_
[21](Hex)1 (HexNAc)2 (Fuc)1 + (Man)3(GlcNAc)2_x000D_
[18](Hex)2 (HexNAc)1 (Fuc)1 + (Man)3(GlcNAc)2_x000D_
[48](Hex)2 (HexNAc)3 (Fuc)1 + (Man)3(GlcNAc)2_x000D_
[63](Hex)2 (HexNAc)2 (Fuc)1 (6NeuAc)1 + (Man)3(GlcNAc)2_x000D_
[60](Hex)2 (HexNAc)2 (Fuc)1 (3-8NeuAc)1 + (Man)3(GlcNAc)2</t>
  </si>
  <si>
    <t>(Hex)3 (HexNAc)2 + (Man)3(GlcNAc)2</t>
  </si>
  <si>
    <t>[22](Hex)2 (HexNAc)2 + (Man)3(GlcNAc)2_x000D_
[19](Hex)3 (HexNAc)1 + (Man)3(GlcNAc)2_x000D_
[49](Hex)3 (HexNAc)3 + (Man)3(GlcNAc)2_x000D_
[66](Hex)3 (HexNAc)2 (6NeuAc)1 + (Man)3(GlcNAc)2</t>
  </si>
  <si>
    <t>(Hex)1 (HexNAc)2 (6NeuAc)1 + (Man)3(GlcNAc)2</t>
  </si>
  <si>
    <t>[13](Hex)1 (HexNAc)2 + (Man)3(GlcNAc)2_x000D_
[20](Hex)1 (HexNAc)1 (6NeuAc)1 + (Man)3(GlcNAc)2_x000D_
[50](Hex)1 (HexNAc)3 (6NeuAc)1 + (Man)3(GlcNAc)2_x000D_
[47](Hex)2 (HexNAc)2 (6NeuAc)1 + (Man)3(GlcNAc)2_x000D_
[45](Hex)1 (HexNAc)2 (Fuc)1 (6NeuAc)1 + (Man)3(GlcNAc)2_x000D_
[68](Hex)1 (HexNAc)2 (6NeuAc)2 + (Man)3(GlcNAc)2</t>
  </si>
  <si>
    <t>(Hex)1 (HexNAc)3 (Fuc)1 + (Man)3(GlcNAc)2</t>
  </si>
  <si>
    <t>[24](Hex)1 (HexNAc)3 + (Man)3(GlcNAc)2_x000D_
[23](HexNAc)3 (Fuc)1 + (Man)3(GlcNAc)2_x000D_
[21](Hex)1 (HexNAc)2 (Fuc)1 + (Man)3(GlcNAc)2_x000D_
[53](Hex)1 (HexNAc)4 (Fuc)1 + (Man)3(GlcNAc)2_x000D_
[48](Hex)2 (HexNAc)3 (Fuc)1 + (Man)3(GlcNAc)2_x000D_
[56](Hex)1 (HexNAc)3 (Fuc)1 (GlcA)1 + (Man)3(GlcNAc)2_x000D_
[71](Hex)1 (HexNAc)3 (Fuc)1 (6NeuAc)1 + (Man)3(GlcNAc)2</t>
  </si>
  <si>
    <t>(Hex)2 (HexNAc)3 + (Man)3(GlcNAc)2</t>
  </si>
  <si>
    <t>[24](Hex)1 (HexNAc)3 + (Man)3(GlcNAc)2_x000D_
[22](Hex)2 (HexNAc)2 + (Man)3(GlcNAc)2_x000D_
[49](Hex)3 (HexNAc)3 + (Man)3(GlcNAc)2_x000D_
[48](Hex)2 (HexNAc)3 (Fuc)1 + (Man)3(GlcNAc)2_x000D_
[57](Hex)2 (HexNAc)3 (GlcA)1 + (Man)3(GlcNAc)2_x000D_
[75](Hex)2 (HexNAc)3 (6NeuAc)1 + (Man)3(GlcNAc)2</t>
  </si>
  <si>
    <t>(HexNAc)4 (Fuc)1 + (Man)3(GlcNAc)2</t>
  </si>
  <si>
    <t>[23](HexNAc)3 (Fuc)1 + (Man)3(GlcNAc)2_x000D_
[53](Hex)1 (HexNAc)4 (Fuc)1 + (Man)3(GlcNAc)2_x000D_
[51](HexNAc)4 (Fuc)2 + (Man)3(GlcNAc)2</t>
  </si>
  <si>
    <t>[26](Hex)5 + (Man)3(GlcNAc)2_x000D_
[55](Hex)7 + (Man)3(GlcNAc)2</t>
  </si>
  <si>
    <t>(HexNAc)3 (Fuc)1 (GlcA)1 + (Man)3(GlcNAc)2</t>
  </si>
  <si>
    <t>[23](HexNAc)3 (Fuc)1 + (Man)3(GlcNAc)2_x000D_
[27](HexNAc)3 (GlcA)1 + (Man)3(GlcNAc)2_x000D_
[56](Hex)1 (HexNAc)3 (Fuc)1 (GlcA)1 + (Man)3(GlcNAc)2</t>
  </si>
  <si>
    <t>(Hex)1 (HexNAc)3 (GlcA)1 + (Man)3(GlcNAc)2</t>
  </si>
  <si>
    <t>[24](Hex)1 (HexNAc)3 + (Man)3(GlcNAc)2_x000D_
[27](HexNAc)3 (GlcA)1 + (Man)3(GlcNAc)2_x000D_
[25](Hex)1 (HexNAc)2 (GlcA)1 + (Man)3(GlcNAc)2_x000D_
[61](Hex)1 (HexNAc)4 (GlcA)1 + (Man)3(GlcNAc)2_x000D_
[57](Hex)2 (HexNAc)3 (GlcA)1 + (Man)3(GlcNAc)2_x000D_
[56](Hex)1 (HexNAc)3 (Fuc)1 (GlcA)1 + (Man)3(GlcNAc)2</t>
  </si>
  <si>
    <t>(Hex)3 (HexNAc)1 (3-8NeuAc)1 + (Man)3(GlcNAc)2</t>
  </si>
  <si>
    <t>[19](Hex)3 (HexNAc)1 + (Man)3(GlcNAc)2_x000D_
[28](Hex)2 (HexNAc)1 (3-8NeuAc)1 + (Man)3(GlcNAc)2</t>
  </si>
  <si>
    <t>(Hex)5 (HexNAc)1 + (Man)3(GlcNAc)2</t>
  </si>
  <si>
    <t>[26](Hex)5 + (Man)3(GlcNAc)2_x000D_
[65](Hex)5 (HexNAc)2 + (Man)3(GlcNAc)2_x000D_
[58](Hex)5 (HexNAc)1 (Fuc)1 + (Man)3(GlcNAc)2_x000D_
[90](Hex)5 (HexNAc)1 (6NeuAc)1 + (Man)3(GlcNAc)2</t>
  </si>
  <si>
    <t>(HexNAc)5 + (Man)3(GlcNAc)2</t>
  </si>
  <si>
    <t>[67](HexNAc)5 (GlcA)1 + (Man)3(GlcNAc)2_x000D_
[92](HexNAc)5 (6NeuAc)1 + (Man)3(GlcNAc)2</t>
  </si>
  <si>
    <t>(Hex)3 (HexNAc)1 (6NeuAc)1 + (Man)3(GlcNAc)2</t>
  </si>
  <si>
    <t>[19](Hex)3 (HexNAc)1 + (Man)3(GlcNAc)2_x000D_
[30](Hex)2 (HexNAc)1 (6NeuAc)1 + (Man)3(GlcNAc)2_x000D_
[66](Hex)3 (HexNAc)2 (6NeuAc)1 + (Man)3(GlcNAc)2_x000D_
[59](Hex)3 (HexNAc)1 (Fuc)1 (6NeuAc)1 + (Man)3(GlcNAc)2</t>
  </si>
  <si>
    <t>(Hex)2 (HexNAc)2 (3-8NeuAc)1 + (Man)3(GlcNAc)2</t>
  </si>
  <si>
    <t>[22](Hex)2 (HexNAc)2 + (Man)3(GlcNAc)2_x000D_
[28](Hex)2 (HexNAc)1 (3-8NeuAc)1 + (Man)3(GlcNAc)2_x000D_
[60](Hex)2 (HexNAc)2 (Fuc)1 (3-8NeuAc)1 + (Man)3(GlcNAc)2_x000D_
[73](Hex)2 (HexNAc)2 (3-8NeuAc)1 (GlcA)1 + (Man)3(GlcNAc)2_x000D_
[93](Hex)2 (HexNAc)2 (3-8NeuAc)1 (6NeuAc)1 + (Man)3(GlcNAc)2_x000D_
[89](Hex)2 (HexNAc)2 (3-8NeuAc)2 + (Man)3(GlcNAc)2</t>
  </si>
  <si>
    <t>(Hex)1 (HexNAc)2 (Fuc)1 (6NeuAc)1 + (Man)3(GlcNAc)2</t>
  </si>
  <si>
    <t>[21](Hex)1 (HexNAc)2 (Fuc)1 + (Man)3(GlcNAc)2_x000D_
[33](Hex)1 (HexNAc)2 (6NeuAc)1 + (Man)3(GlcNAc)2_x000D_
[29](Hex)1 (HexNAc)1 (Fuc)1 (6NeuAc)1 + (Man)3(GlcNAc)2_x000D_
[71](Hex)1 (HexNAc)3 (Fuc)1 (6NeuAc)1 + (Man)3(GlcNAc)2_x000D_
[63](Hex)2 (HexNAc)2 (Fuc)1 (6NeuAc)1 + (Man)3(GlcNAc)2</t>
  </si>
  <si>
    <t>(HexNAc)3 (Fuc)1 (3-8NeuAc)1 + (Man)3(GlcNAc)2</t>
  </si>
  <si>
    <t>[23](HexNAc)3 (Fuc)1 + (Man)3(GlcNAc)2</t>
  </si>
  <si>
    <t>(Hex)2 (HexNAc)2 (6NeuAc)1 + (Man)3(GlcNAc)2</t>
  </si>
  <si>
    <t>[22](Hex)2 (HexNAc)2 + (Man)3(GlcNAc)2_x000D_
[33](Hex)1 (HexNAc)2 (6NeuAc)1 + (Man)3(GlcNAc)2_x000D_
[30](Hex)2 (HexNAc)1 (6NeuAc)1 + (Man)3(GlcNAc)2_x000D_
[75](Hex)2 (HexNAc)3 (6NeuAc)1 + (Man)3(GlcNAc)2_x000D_
[66](Hex)3 (HexNAc)2 (6NeuAc)1 + (Man)3(GlcNAc)2_x000D_
[63](Hex)2 (HexNAc)2 (Fuc)1 (6NeuAc)1 + (Man)3(GlcNAc)2_x000D_
[76](Hex)2 (HexNAc)2 (6NeuAc)1 (GlcA)1 + (Man)3(GlcNAc)2_x000D_
[96](Hex)2 (HexNAc)2 (6NeuAc)2 + (Man)3(GlcNAc)2_x000D_
[93](Hex)2 (HexNAc)2 (3-8NeuAc)1 (6NeuAc)1 + (Man)3(GlcNAc)2</t>
  </si>
  <si>
    <t>(Hex)2 (HexNAc)3 (Fuc)1 + (Man)3(GlcNAc)2</t>
  </si>
  <si>
    <t>[35](Hex)2 (HexNAc)3 + (Man)3(GlcNAc)2_x000D_
[34](Hex)1 (HexNAc)3 (Fuc)1 + (Man)3(GlcNAc)2_x000D_
[31](Hex)2 (HexNAc)2 (Fuc)1 + (Man)3(GlcNAc)2_x000D_
[78](Hex)2 (HexNAc)4 (Fuc)1 + (Man)3(GlcNAc)2_x000D_
[98](Hex)2 (HexNAc)3 (Fuc)1 (6NeuAc)1 + (Man)3(GlcNAc)2</t>
  </si>
  <si>
    <t>(Hex)3 (HexNAc)3 + (Man)3(GlcNAc)2</t>
  </si>
  <si>
    <t>[35](Hex)2 (HexNAc)3 + (Man)3(GlcNAc)2_x000D_
[32](Hex)3 (HexNAc)2 + (Man)3(GlcNAc)2_x000D_
[74](Hex)4 (HexNAc)3 + (Man)3(GlcNAc)2_x000D_
[99](Hex)3 (HexNAc)3 (6NeuAc)1 + (Man)3(GlcNAc)2</t>
  </si>
  <si>
    <t>(Hex)1 (HexNAc)3 (6NeuAc)1 + (Man)3(GlcNAc)2</t>
  </si>
  <si>
    <t>[24](Hex)1 (HexNAc)3 + (Man)3(GlcNAc)2_x000D_
[33](Hex)1 (HexNAc)2 (6NeuAc)1 + (Man)3(GlcNAc)2_x000D_
[83](Hex)1 (HexNAc)4 (6NeuAc)1 + (Man)3(GlcNAc)2_x000D_
[75](Hex)2 (HexNAc)3 (6NeuAc)1 + (Man)3(GlcNAc)2_x000D_
[71](Hex)1 (HexNAc)3 (Fuc)1 (6NeuAc)1 + (Man)3(GlcNAc)2</t>
  </si>
  <si>
    <t>(HexNAc)4 (Fuc)2 + (Man)3(GlcNAc)2</t>
  </si>
  <si>
    <t>[36](HexNAc)4 (Fuc)1 + (Man)3(GlcNAc)2_x000D_
[84](HexNAc)5 (Fuc)2 + (Man)3(GlcNAc)2_x000D_
[72](HexNAc)4 (Fuc)3 + (Man)3(GlcNAc)2_x000D_
[86](HexNAc)4 (Fuc)2 (GlcA)1 + (Man)3(GlcNAc)2_x000D_
[100](HexNAc)4 (Fuc)2 (6NeuAc)1 + (Man)3(GlcNAc)2</t>
  </si>
  <si>
    <t>(HexNAc)4 (3-8NeuAc)1 + (Man)3(GlcNAc)2</t>
  </si>
  <si>
    <t>(Hex)1 (HexNAc)4 (Fuc)1 + (Man)3(GlcNAc)2</t>
  </si>
  <si>
    <t>[36](HexNAc)4 (Fuc)1 + (Man)3(GlcNAc)2_x000D_
[34](Hex)1 (HexNAc)3 (Fuc)1 + (Man)3(GlcNAc)2_x000D_
[88](Hex)1 (HexNAc)5 (Fuc)1 + (Man)3(GlcNAc)2_x000D_
[78](Hex)2 (HexNAc)4 (Fuc)1 + (Man)3(GlcNAc)2_x000D_
[103](Hex)1 (HexNAc)4 (Fuc)1 (6NeuAc)1 + (Man)3(GlcNAc)2</t>
  </si>
  <si>
    <t>(Hex)3 (HexNAc)1 (Fuc)3 + (Man)3(GlcNAc)2</t>
  </si>
  <si>
    <t>[80](Hex)4 (HexNAc)1 (Fuc)3 + (Man)3(GlcNAc)2</t>
  </si>
  <si>
    <t>(Hex)7 + (Man)3(GlcNAc)2</t>
  </si>
  <si>
    <t>[37](Hex)6 + (Man)3(GlcNAc)2</t>
  </si>
  <si>
    <t>(Hex)1 (HexNAc)3 (Fuc)1 (GlcA)1 + (Man)3(GlcNAc)2</t>
  </si>
  <si>
    <t>[34](Hex)1 (HexNAc)3 (Fuc)1 + (Man)3(GlcNAc)2_x000D_
[39](Hex)1 (HexNAc)3 (GlcA)1 + (Man)3(GlcNAc)2_x000D_
[38](HexNAc)3 (Fuc)1 (GlcA)1 + (Man)3(GlcNAc)2_x000D_
[77](Hex)1 (HexNAc)3 (Fuc)2 (GlcA)1 + (Man)3(GlcNAc)2_x000D_
[106](Hex)1 (HexNAc)3 (Fuc)1 (6NeuAc)1 (GlcA)1 + (Man)3(GlcNAc)2</t>
  </si>
  <si>
    <t>(Hex)2 (HexNAc)3 (GlcA)1 + (Man)3(GlcNAc)2</t>
  </si>
  <si>
    <t>[35](Hex)2 (HexNAc)3 + (Man)3(GlcNAc)2_x000D_
[39](Hex)1 (HexNAc)3 (GlcA)1 + (Man)3(GlcNAc)2_x000D_
[105](Hex)2 (HexNAc)3 (3-8NeuAc)1 (GlcA)1 + (Man)3(GlcNAc)2</t>
  </si>
  <si>
    <t>(Hex)5 (HexNAc)1 (Fuc)1 + (Man)3(GlcNAc)2</t>
  </si>
  <si>
    <t>[41](Hex)5 (HexNAc)1 + (Man)3(GlcNAc)2_x000D_
[85](Hex)6 (HexNAc)1 (Fuc)1 + (Man)3(GlcNAc)2_x000D_
[82](Hex)5 (HexNAc)1 (Fuc)2 + (Man)3(GlcNAc)2_x000D_
[94](Hex)5 (HexNAc)1 (Fuc)1 (GlcA)1 + (Man)3(GlcNAc)2</t>
  </si>
  <si>
    <t>(Hex)3 (HexNAc)1 (Fuc)1 (6NeuAc)1 + (Man)3(GlcNAc)2</t>
  </si>
  <si>
    <t>[43](Hex)3 (HexNAc)1 (6NeuAc)1 + (Man)3(GlcNAc)2</t>
  </si>
  <si>
    <t>(Hex)2 (HexNAc)2 (Fuc)1 (3-8NeuAc)1 + (Man)3(GlcNAc)2</t>
  </si>
  <si>
    <t>[31](Hex)2 (HexNAc)2 (Fuc)1 + (Man)3(GlcNAc)2_x000D_
[44](Hex)2 (HexNAc)2 (3-8NeuAc)1 + (Man)3(GlcNAc)2_x000D_
[115](Hex)2 (HexNAc)2 (Fuc)1 (3-8NeuAc)1 (6NeuAc)1 + (Man)3(GlcNAc)2_x000D_
[111](Hex)2 (HexNAc)2 (Fuc)1 (3-8NeuAc)2 + (Man)3(GlcNAc)2</t>
  </si>
  <si>
    <t>(Hex)1 (HexNAc)4 (GlcA)1 + (Man)3(GlcNAc)2</t>
  </si>
  <si>
    <t>[39](Hex)1 (HexNAc)3 (GlcA)1 + (Man)3(GlcNAc)2_x000D_
[95](Hex)1 (HexNAc)5 (GlcA)1 + (Man)3(GlcNAc)2</t>
  </si>
  <si>
    <t>(Hex)4 (HexNAc)2 (Fuc)1 + (Man)3(GlcNAc)2</t>
  </si>
  <si>
    <t>[91](Hex)4 (HexNAc)2 (Fuc)2 + (Man)3(GlcNAc)2</t>
  </si>
  <si>
    <t>(Hex)2 (HexNAc)2 (Fuc)1 (6NeuAc)1 + (Man)3(GlcNAc)2</t>
  </si>
  <si>
    <t>[31](Hex)2 (HexNAc)2 (Fuc)1 + (Man)3(GlcNAc)2_x000D_
[47](Hex)2 (HexNAc)2 (6NeuAc)1 + (Man)3(GlcNAc)2_x000D_
[45](Hex)1 (HexNAc)2 (Fuc)1 (6NeuAc)1 + (Man)3(GlcNAc)2_x000D_
[98](Hex)2 (HexNAc)3 (Fuc)1 (6NeuAc)1 + (Man)3(GlcNAc)2_x000D_
[118](Hex)2 (HexNAc)2 (Fuc)1 (6NeuAc)2 + (Man)3(GlcNAc)2_x000D_
[115](Hex)2 (HexNAc)2 (Fuc)1 (3-8NeuAc)1 (6NeuAc)1 + (Man)3(GlcNAc)2</t>
  </si>
  <si>
    <t>(Hex)1 (HexNAc)3 (Fuc)3 + (Man)3(GlcNAc)2</t>
  </si>
  <si>
    <t>(Hex)5 (HexNAc)2 + (Man)3(GlcNAc)2</t>
  </si>
  <si>
    <t>[41](Hex)5 (HexNAc)1 + (Man)3(GlcNAc)2</t>
  </si>
  <si>
    <t>(Hex)3 (HexNAc)2 (6NeuAc)1 + (Man)3(GlcNAc)2</t>
  </si>
  <si>
    <t>[32](Hex)3 (HexNAc)2 + (Man)3(GlcNAc)2_x000D_
[47](Hex)2 (HexNAc)2 (6NeuAc)1 + (Man)3(GlcNAc)2_x000D_
[43](Hex)3 (HexNAc)1 (6NeuAc)1 + (Man)3(GlcNAc)2_x000D_
[99](Hex)3 (HexNAc)3 (6NeuAc)1 + (Man)3(GlcNAc)2_x000D_
[120](Hex)3 (HexNAc)2 (6NeuAc)2 + (Man)3(GlcNAc)2_x000D_
[116](Hex)3 (HexNAc)2 (3-8NeuAc)1 (6NeuAc)1 + (Man)3(GlcNAc)2</t>
  </si>
  <si>
    <t>(HexNAc)5 (GlcA)1 + (Man)3(GlcNAc)2</t>
  </si>
  <si>
    <t>[42](HexNAc)5 + (Man)3(GlcNAc)2_x000D_
[95](Hex)1 (HexNAc)5 (GlcA)1 + (Man)3(GlcNAc)2</t>
  </si>
  <si>
    <t>(Hex)1 (HexNAc)2 (6NeuAc)2 + (Man)3(GlcNAc)2</t>
  </si>
  <si>
    <t>[33](Hex)1 (HexNAc)2 (6NeuAc)1 + (Man)3(GlcNAc)2_x000D_
[96](Hex)2 (HexNAc)2 (6NeuAc)2 + (Man)3(GlcNAc)2</t>
  </si>
  <si>
    <t>(HexNAc)3 (Fuc)2 (6NeuAc)1 + (Man)3(GlcNAc)2</t>
  </si>
  <si>
    <t>[100](HexNAc)4 (Fuc)2 (6NeuAc)1 + (Man)3(GlcNAc)2</t>
  </si>
  <si>
    <t>(Hex)1 (HexNAc)2 (Fuc)1 (3-8NeuAc)1 (GlcA)1 + (Man)3(GlcNAc)2</t>
  </si>
  <si>
    <t>(Hex)1 (HexNAc)3 (Fuc)1 (6NeuAc)1 + (Man)3(GlcNAc)2</t>
  </si>
  <si>
    <t>[34](Hex)1 (HexNAc)3 (Fuc)1 + (Man)3(GlcNAc)2_x000D_
[50](Hex)1 (HexNAc)3 (6NeuAc)1 + (Man)3(GlcNAc)2_x000D_
[45](Hex)1 (HexNAc)2 (Fuc)1 (6NeuAc)1 + (Man)3(GlcNAc)2_x000D_
[103](Hex)1 (HexNAc)4 (Fuc)1 (6NeuAc)1 + (Man)3(GlcNAc)2_x000D_
[98](Hex)2 (HexNAc)3 (Fuc)1 (6NeuAc)1 + (Man)3(GlcNAc)2_x000D_
[106](Hex)1 (HexNAc)3 (Fuc)1 (6NeuAc)1 (GlcA)1 + (Man)3(GlcNAc)2</t>
  </si>
  <si>
    <t>(HexNAc)4 (Fuc)3 + (Man)3(GlcNAc)2</t>
  </si>
  <si>
    <t>[51](HexNAc)4 (Fuc)2 + (Man)3(GlcNAc)2_x000D_
[104](HexNAc)5 (Fuc)3 + (Man)3(GlcNAc)2_x000D_
[108](HexNAc)4 (Fuc)3 (GlcA)1 + (Man)3(GlcNAc)2</t>
  </si>
  <si>
    <t>(Hex)2 (HexNAc)2 (3-8NeuAc)1 (GlcA)1 + (Man)3(GlcNAc)2</t>
  </si>
  <si>
    <t>[44](Hex)2 (HexNAc)2 (3-8NeuAc)1 + (Man)3(GlcNAc)2_x000D_
[105](Hex)2 (HexNAc)3 (3-8NeuAc)1 (GlcA)1 + (Man)3(GlcNAc)2</t>
  </si>
  <si>
    <t>(Hex)4 (HexNAc)3 + (Man)3(GlcNAc)2</t>
  </si>
  <si>
    <t>[49](Hex)3 (HexNAc)3 + (Man)3(GlcNAc)2</t>
  </si>
  <si>
    <t>(Hex)2 (HexNAc)3 (6NeuAc)1 + (Man)3(GlcNAc)2</t>
  </si>
  <si>
    <t>[35](Hex)2 (HexNAc)3 + (Man)3(GlcNAc)2_x000D_
[50](Hex)1 (HexNAc)3 (6NeuAc)1 + (Man)3(GlcNAc)2_x000D_
[47](Hex)2 (HexNAc)2 (6NeuAc)1 + (Man)3(GlcNAc)2_x000D_
[99](Hex)3 (HexNAc)3 (6NeuAc)1 + (Man)3(GlcNAc)2_x000D_
[98](Hex)2 (HexNAc)3 (Fuc)1 (6NeuAc)1 + (Man)3(GlcNAc)2_x000D_
[123](Hex)2 (HexNAc)3 (6NeuAc)2 + (Man)3(GlcNAc)2_x000D_
[121](Hex)2 (HexNAc)3 (3-8NeuAc)1 (6NeuAc)1 + (Man)3(GlcNAc)2</t>
  </si>
  <si>
    <t>(Hex)2 (HexNAc)2 (6NeuAc)1 (GlcA)1 + (Man)3(GlcNAc)2</t>
  </si>
  <si>
    <t>[47](Hex)2 (HexNAc)2 (6NeuAc)1 + (Man)3(GlcNAc)2</t>
  </si>
  <si>
    <t>(Hex)1 (HexNAc)3 (Fuc)2 (GlcA)1 + (Man)3(GlcNAc)2</t>
  </si>
  <si>
    <t>[56](Hex)1 (HexNAc)3 (Fuc)1 (GlcA)1 + (Man)3(GlcNAc)2</t>
  </si>
  <si>
    <t>(Hex)2 (HexNAc)4 (Fuc)1 + (Man)3(GlcNAc)2</t>
  </si>
  <si>
    <t>[53](Hex)1 (HexNAc)4 (Fuc)1 + (Man)3(GlcNAc)2_x000D_
[48](Hex)2 (HexNAc)3 (Fuc)1 + (Man)3(GlcNAc)2_x000D_
[112](Hex)2 (HexNAc)4 (Fuc)1 (GlcA)1 + (Man)3(GlcNAc)2</t>
  </si>
  <si>
    <t>(Hex)3 (HexNAc)1 (Fuc)2 (3-8NeuAc)1 + (Man)3(GlcNAc)2</t>
  </si>
  <si>
    <t>[101](Hex)4 (HexNAc)1 (Fuc)2 (3-8NeuAc)1 + (Man)3(GlcNAc)2</t>
  </si>
  <si>
    <t>(Hex)4 (HexNAc)1 (Fuc)3 + (Man)3(GlcNAc)2</t>
  </si>
  <si>
    <t>[54](Hex)3 (HexNAc)1 (Fuc)3 + (Man)3(GlcNAc)2_x000D_
[102](Hex)5 (HexNAc)1 (Fuc)3 + (Man)3(GlcNAc)2</t>
  </si>
  <si>
    <t>(Hex)4 (HexNAc)1 (Fuc)1 (3-8NeuAc)1 + (Man)3(GlcNAc)2</t>
  </si>
  <si>
    <t>(Hex)5 (HexNAc)1 (Fuc)2 + (Man)3(GlcNAc)2</t>
  </si>
  <si>
    <t>[58](Hex)5 (HexNAc)1 (Fuc)1 + (Man)3(GlcNAc)2_x000D_
[114](Hex)5 (HexNAc)2 (Fuc)2 + (Man)3(GlcNAc)2_x000D_
[107](Hex)6 (HexNAc)1 (Fuc)2 + (Man)3(GlcNAc)2_x000D_
[102](Hex)5 (HexNAc)1 (Fuc)3 + (Man)3(GlcNAc)2</t>
  </si>
  <si>
    <t>(Hex)1 (HexNAc)4 (6NeuAc)1 + (Man)3(GlcNAc)2</t>
  </si>
  <si>
    <t>[50](Hex)1 (HexNAc)3 (6NeuAc)1 + (Man)3(GlcNAc)2_x000D_
[103](Hex)1 (HexNAc)4 (Fuc)1 (6NeuAc)1 + (Man)3(GlcNAc)2_x000D_
[126](Hex)1 (HexNAc)4 (6NeuAc)2 + (Man)3(GlcNAc)2</t>
  </si>
  <si>
    <t>(HexNAc)5 (Fuc)2 + (Man)3(GlcNAc)2</t>
  </si>
  <si>
    <t>[51](HexNAc)4 (Fuc)2 + (Man)3(GlcNAc)2_x000D_
[109](Hex)1 (HexNAc)5 (Fuc)2 + (Man)3(GlcNAc)2_x000D_
[104](HexNAc)5 (Fuc)3 + (Man)3(GlcNAc)2_x000D_
[127](HexNAc)5 (Fuc)2 (6NeuAc)1 + (Man)3(GlcNAc)2</t>
  </si>
  <si>
    <t>(Hex)6 (HexNAc)1 (Fuc)1 + (Man)3(GlcNAc)2</t>
  </si>
  <si>
    <t>[58](Hex)5 (HexNAc)1 (Fuc)1 + (Man)3(GlcNAc)2_x000D_
[107](Hex)6 (HexNAc)1 (Fuc)2 + (Man)3(GlcNAc)2_x000D_
[124](Hex)6 (HexNAc)1 (Fuc)1 (3-8NeuAc)1 + (Man)3(GlcNAc)2</t>
  </si>
  <si>
    <t>(HexNAc)4 (Fuc)2 (GlcA)1 + (Man)3(GlcNAc)2</t>
  </si>
  <si>
    <t>[51](HexNAc)4 (Fuc)2 + (Man)3(GlcNAc)2_x000D_
[108](HexNAc)4 (Fuc)3 (GlcA)1 + (Man)3(GlcNAc)2</t>
  </si>
  <si>
    <t>(Hex)1 (HexNAc)2 (Fuc)1 (3-8NeuAc)2 + (Man)3(GlcNAc)2</t>
  </si>
  <si>
    <t>[111](Hex)2 (HexNAc)2 (Fuc)1 (3-8NeuAc)2 + (Man)3(GlcNAc)2</t>
  </si>
  <si>
    <t>(Hex)1 (HexNAc)5 (Fuc)1 + (Man)3(GlcNAc)2</t>
  </si>
  <si>
    <t>[53](Hex)1 (HexNAc)4 (Fuc)1 + (Man)3(GlcNAc)2_x000D_
[109](Hex)1 (HexNAc)5 (Fuc)2 + (Man)3(GlcNAc)2_x000D_
[117](Hex)1 (HexNAc)5 (Fuc)1 (GlcA)1 + (Man)3(GlcNAc)2_x000D_
[130](Hex)1 (HexNAc)5 (Fuc)1 (6NeuAc)1 + (Man)3(GlcNAc)2_x000D_
[125](Hex)1 (HexNAc)5 (Fuc)1 (3-8NeuAc)1 + (Man)3(GlcNAc)2</t>
  </si>
  <si>
    <t>(Hex)2 (HexNAc)2 (3-8NeuAc)2 + (Man)3(GlcNAc)2</t>
  </si>
  <si>
    <t>[44](Hex)2 (HexNAc)2 (3-8NeuAc)1 + (Man)3(GlcNAc)2_x000D_
[113](Hex)3 (HexNAc)2 (3-8NeuAc)2 + (Man)3(GlcNAc)2_x000D_
[111](Hex)2 (HexNAc)2 (Fuc)1 (3-8NeuAc)2 + (Man)3(GlcNAc)2</t>
  </si>
  <si>
    <t>(Hex)4 (HexNAc)2 (Fuc)2 + (Man)3(GlcNAc)2</t>
  </si>
  <si>
    <t>[62](Hex)4 (HexNAc)2 (Fuc)1 + (Man)3(GlcNAc)2_x000D_
[114](Hex)5 (HexNAc)2 (Fuc)2 + (Man)3(GlcNAc)2</t>
  </si>
  <si>
    <t>(HexNAc)5 (6NeuAc)1 + (Man)3(GlcNAc)2</t>
  </si>
  <si>
    <t>[42](HexNAc)5 + (Man)3(GlcNAc)2</t>
  </si>
  <si>
    <t>(Hex)2 (HexNAc)2 (3-8NeuAc)1 (6NeuAc)1 + (Man)3(GlcNAc)2</t>
  </si>
  <si>
    <t>[47](Hex)2 (HexNAc)2 (6NeuAc)1 + (Man)3(GlcNAc)2_x000D_
[44](Hex)2 (HexNAc)2 (3-8NeuAc)1 + (Man)3(GlcNAc)2_x000D_
[121](Hex)2 (HexNAc)3 (3-8NeuAc)1 (6NeuAc)1 + (Man)3(GlcNAc)2_x000D_
[116](Hex)3 (HexNAc)2 (3-8NeuAc)1 (6NeuAc)1 + (Man)3(GlcNAc)2_x000D_
[115](Hex)2 (HexNAc)2 (Fuc)1 (3-8NeuAc)1 (6NeuAc)1 + (Man)3(GlcNAc)2</t>
  </si>
  <si>
    <t>(Hex)5 (HexNAc)1 (Fuc)1 (GlcA)1 + (Man)3(GlcNAc)2</t>
  </si>
  <si>
    <t>[58](Hex)5 (HexNAc)1 (Fuc)1 + (Man)3(GlcNAc)2</t>
  </si>
  <si>
    <t>(Hex)1 (HexNAc)5 (GlcA)1 + (Man)3(GlcNAc)2</t>
  </si>
  <si>
    <t>[67](HexNAc)5 (GlcA)1 + (Man)3(GlcNAc)2_x000D_
[61](Hex)1 (HexNAc)4 (GlcA)1 + (Man)3(GlcNAc)2_x000D_
[119](Hex)2 (HexNAc)5 (GlcA)1 + (Man)3(GlcNAc)2_x000D_
[117](Hex)1 (HexNAc)5 (Fuc)1 (GlcA)1 + (Man)3(GlcNAc)2</t>
  </si>
  <si>
    <t>(Hex)2 (HexNAc)2 (6NeuAc)2 + (Man)3(GlcNAc)2</t>
  </si>
  <si>
    <t>[47](Hex)2 (HexNAc)2 (6NeuAc)1 + (Man)3(GlcNAc)2_x000D_
[68](Hex)1 (HexNAc)2 (6NeuAc)2 + (Man)3(GlcNAc)2_x000D_
[123](Hex)2 (HexNAc)3 (6NeuAc)2 + (Man)3(GlcNAc)2_x000D_
[120](Hex)3 (HexNAc)2 (6NeuAc)2 + (Man)3(GlcNAc)2_x000D_
[118](Hex)2 (HexNAc)2 (Fuc)1 (6NeuAc)2 + (Man)3(GlcNAc)2</t>
  </si>
  <si>
    <t>(Hex)3 (HexNAc)2 (Fuc)2 (GlcA)1 + (Man)3(GlcNAc)2</t>
  </si>
  <si>
    <t>(Hex)2 (HexNAc)3 (Fuc)1 (6NeuAc)1 + (Man)3(GlcNAc)2</t>
  </si>
  <si>
    <t>[48](Hex)2 (HexNAc)3 (Fuc)1 + (Man)3(GlcNAc)2_x000D_
[75](Hex)2 (HexNAc)3 (6NeuAc)1 + (Man)3(GlcNAc)2_x000D_
[71](Hex)1 (HexNAc)3 (Fuc)1 (6NeuAc)1 + (Man)3(GlcNAc)2_x000D_
[63](Hex)2 (HexNAc)2 (Fuc)1 (6NeuAc)1 + (Man)3(GlcNAc)2_x000D_
[122](Hex)3 (HexNAc)3 (Fuc)1 (6NeuAc)1 + (Man)3(GlcNAc)2_x000D_
[135](Hex)2 (HexNAc)3 (Fuc)1 (6NeuAc)2 + (Man)3(GlcNAc)2_x000D_
[133](Hex)2 (HexNAc)3 (Fuc)1 (3-8NeuAc)1 (6NeuAc)1 + (Man)3(GlcNAc)2</t>
  </si>
  <si>
    <t>(Hex)3 (HexNAc)3 (6NeuAc)1 + (Man)3(GlcNAc)2</t>
  </si>
  <si>
    <t>[49](Hex)3 (HexNAc)3 + (Man)3(GlcNAc)2_x000D_
[75](Hex)2 (HexNAc)3 (6NeuAc)1 + (Man)3(GlcNAc)2_x000D_
[66](Hex)3 (HexNAc)2 (6NeuAc)1 + (Man)3(GlcNAc)2_x000D_
[122](Hex)3 (HexNAc)3 (Fuc)1 (6NeuAc)1 + (Man)3(GlcNAc)2_x000D_
[137](Hex)3 (HexNAc)3 (6NeuAc)2 + (Man)3(GlcNAc)2_x000D_
[134](Hex)3 (HexNAc)3 (3-8NeuAc)1 (6NeuAc)1 + (Man)3(GlcNAc)2</t>
  </si>
  <si>
    <t>(HexNAc)4 (Fuc)2 (6NeuAc)1 + (Man)3(GlcNAc)2</t>
  </si>
  <si>
    <t>[51](HexNAc)4 (Fuc)2 + (Man)3(GlcNAc)2_x000D_
[69](HexNAc)3 (Fuc)2 (6NeuAc)1 + (Man)3(GlcNAc)2_x000D_
[127](HexNAc)5 (Fuc)2 (6NeuAc)1 + (Man)3(GlcNAc)2</t>
  </si>
  <si>
    <t>(Hex)4 (HexNAc)1 (Fuc)2 (3-8NeuAc)1 + (Man)3(GlcNAc)2</t>
  </si>
  <si>
    <t>[81](Hex)4 (HexNAc)1 (Fuc)1 (3-8NeuAc)1 + (Man)3(GlcNAc)2_x000D_
[79](Hex)3 (HexNAc)1 (Fuc)2 (3-8NeuAc)1 + (Man)3(GlcNAc)2</t>
  </si>
  <si>
    <t>(Hex)5 (HexNAc)1 (Fuc)3 + (Man)3(GlcNAc)2</t>
  </si>
  <si>
    <t>[82](Hex)5 (HexNAc)1 (Fuc)2 + (Man)3(GlcNAc)2_x000D_
[80](Hex)4 (HexNAc)1 (Fuc)3 + (Man)3(GlcNAc)2_x000D_
[129](Hex)5 (HexNAc)2 (Fuc)3 + (Man)3(GlcNAc)2</t>
  </si>
  <si>
    <t>(Hex)1 (HexNAc)4 (Fuc)1 (6NeuAc)1 + (Man)3(GlcNAc)2</t>
  </si>
  <si>
    <t>[53](Hex)1 (HexNAc)4 (Fuc)1 + (Man)3(GlcNAc)2_x000D_
[83](Hex)1 (HexNAc)4 (6NeuAc)1 + (Man)3(GlcNAc)2_x000D_
[71](Hex)1 (HexNAc)3 (Fuc)1 (6NeuAc)1 + (Man)3(GlcNAc)2_x000D_
[130](Hex)1 (HexNAc)5 (Fuc)1 (6NeuAc)1 + (Man)3(GlcNAc)2</t>
  </si>
  <si>
    <t>(HexNAc)5 (Fuc)3 + (Man)3(GlcNAc)2</t>
  </si>
  <si>
    <t>[84](HexNAc)5 (Fuc)2 + (Man)3(GlcNAc)2_x000D_
[72](HexNAc)4 (Fuc)3 + (Man)3(GlcNAc)2_x000D_
[141](HexNAc)5 (Fuc)3 (6NeuAc)1 + (Man)3(GlcNAc)2</t>
  </si>
  <si>
    <t>(Hex)2 (HexNAc)3 (3-8NeuAc)1 (GlcA)1 + (Man)3(GlcNAc)2</t>
  </si>
  <si>
    <t>[57](Hex)2 (HexNAc)3 (GlcA)1 + (Man)3(GlcNAc)2_x000D_
[73](Hex)2 (HexNAc)2 (3-8NeuAc)1 (GlcA)1 + (Man)3(GlcNAc)2</t>
  </si>
  <si>
    <t>(Hex)1 (HexNAc)3 (Fuc)1 (6NeuAc)1 (GlcA)1 + (Man)3(GlcNAc)2</t>
  </si>
  <si>
    <t>[56](Hex)1 (HexNAc)3 (Fuc)1 (GlcA)1 + (Man)3(GlcNAc)2_x000D_
[71](Hex)1 (HexNAc)3 (Fuc)1 (6NeuAc)1 + (Man)3(GlcNAc)2</t>
  </si>
  <si>
    <t>(Hex)6 (HexNAc)1 (Fuc)2 + (Man)3(GlcNAc)2</t>
  </si>
  <si>
    <t>[85](Hex)6 (HexNAc)1 (Fuc)1 + (Man)3(GlcNAc)2_x000D_
[82](Hex)5 (HexNAc)1 (Fuc)2 + (Man)3(GlcNAc)2</t>
  </si>
  <si>
    <t>(HexNAc)4 (Fuc)3 (GlcA)1 + (Man)3(GlcNAc)2</t>
  </si>
  <si>
    <t>[72](HexNAc)4 (Fuc)3 + (Man)3(GlcNAc)2_x000D_
[86](HexNAc)4 (Fuc)2 (GlcA)1 + (Man)3(GlcNAc)2</t>
  </si>
  <si>
    <t>(Hex)1 (HexNAc)5 (Fuc)2 + (Man)3(GlcNAc)2</t>
  </si>
  <si>
    <t>[88](Hex)1 (HexNAc)5 (Fuc)1 + (Man)3(GlcNAc)2_x000D_
[84](HexNAc)5 (Fuc)2 + (Man)3(GlcNAc)2_x000D_
[138](Hex)1 (HexNAc)5 (Fuc)2 (3-8NeuAc)1 + (Man)3(GlcNAc)2</t>
  </si>
  <si>
    <t>(Hex)6 (HexNAc)1 (3-8NeuAc)1 + (Man)3(GlcNAc)2</t>
  </si>
  <si>
    <t>[124](Hex)6 (HexNAc)1 (Fuc)1 (3-8NeuAc)1 + (Man)3(GlcNAc)2</t>
  </si>
  <si>
    <t>(Hex)2 (HexNAc)2 (Fuc)1 (3-8NeuAc)2 + (Man)3(GlcNAc)2</t>
  </si>
  <si>
    <t>[60](Hex)2 (HexNAc)2 (Fuc)1 (3-8NeuAc)1 + (Man)3(GlcNAc)2_x000D_
[89](Hex)2 (HexNAc)2 (3-8NeuAc)2 + (Man)3(GlcNAc)2_x000D_
[87](Hex)1 (HexNAc)2 (Fuc)1 (3-8NeuAc)2 + (Man)3(GlcNAc)2</t>
  </si>
  <si>
    <t>(Hex)2 (HexNAc)4 (Fuc)1 (GlcA)1 + (Man)3(GlcNAc)2</t>
  </si>
  <si>
    <t>[78](Hex)2 (HexNAc)4 (Fuc)1 + (Man)3(GlcNAc)2_x000D_
[144](Hex)2 (HexNAc)4 (Fuc)1 (3-8NeuAc)1 (GlcA)1 + (Man)3(GlcNAc)2</t>
  </si>
  <si>
    <t>(Hex)3 (HexNAc)2 (3-8NeuAc)2 + (Man)3(GlcNAc)2</t>
  </si>
  <si>
    <t>[89](Hex)2 (HexNAc)2 (3-8NeuAc)2 + (Man)3(GlcNAc)2_x000D_
[131](Hex)3 (HexNAc)3 (3-8NeuAc)2 + (Man)3(GlcNAc)2</t>
  </si>
  <si>
    <t>(Hex)5 (HexNAc)2 (Fuc)2 + (Man)3(GlcNAc)2</t>
  </si>
  <si>
    <t>[91](Hex)4 (HexNAc)2 (Fuc)2 + (Man)3(GlcNAc)2_x000D_
[82](Hex)5 (HexNAc)1 (Fuc)2 + (Man)3(GlcNAc)2_x000D_
[129](Hex)5 (HexNAc)2 (Fuc)3 + (Man)3(GlcNAc)2</t>
  </si>
  <si>
    <t>(Hex)2 (HexNAc)2 (Fuc)1 (3-8NeuAc)1 (6NeuAc)1 + (Man)3(GlcNAc)2</t>
  </si>
  <si>
    <t>[63](Hex)2 (HexNAc)2 (Fuc)1 (6NeuAc)1 + (Man)3(GlcNAc)2_x000D_
[60](Hex)2 (HexNAc)2 (Fuc)1 (3-8NeuAc)1 + (Man)3(GlcNAc)2_x000D_
[93](Hex)2 (HexNAc)2 (3-8NeuAc)1 (6NeuAc)1 + (Man)3(GlcNAc)2_x000D_
[133](Hex)2 (HexNAc)3 (Fuc)1 (3-8NeuAc)1 (6NeuAc)1 + (Man)3(GlcNAc)2</t>
  </si>
  <si>
    <t>(Hex)3 (HexNAc)2 (3-8NeuAc)1 (6NeuAc)1 + (Man)3(GlcNAc)2</t>
  </si>
  <si>
    <t>[66](Hex)3 (HexNAc)2 (6NeuAc)1 + (Man)3(GlcNAc)2_x000D_
[93](Hex)2 (HexNAc)2 (3-8NeuAc)1 (6NeuAc)1 + (Man)3(GlcNAc)2_x000D_
[134](Hex)3 (HexNAc)3 (3-8NeuAc)1 (6NeuAc)1 + (Man)3(GlcNAc)2</t>
  </si>
  <si>
    <t>(Hex)1 (HexNAc)5 (Fuc)1 (GlcA)1 + (Man)3(GlcNAc)2</t>
  </si>
  <si>
    <t>[88](Hex)1 (HexNAc)5 (Fuc)1 + (Man)3(GlcNAc)2_x000D_
[95](Hex)1 (HexNAc)5 (GlcA)1 + (Man)3(GlcNAc)2</t>
  </si>
  <si>
    <t>(Hex)2 (HexNAc)2 (Fuc)1 (6NeuAc)2 + (Man)3(GlcNAc)2</t>
  </si>
  <si>
    <t>[63](Hex)2 (HexNAc)2 (Fuc)1 (6NeuAc)1 + (Man)3(GlcNAc)2_x000D_
[96](Hex)2 (HexNAc)2 (6NeuAc)2 + (Man)3(GlcNAc)2_x000D_
[135](Hex)2 (HexNAc)3 (Fuc)1 (6NeuAc)2 + (Man)3(GlcNAc)2</t>
  </si>
  <si>
    <t>(Hex)2 (HexNAc)5 (GlcA)1 + (Man)3(GlcNAc)2</t>
  </si>
  <si>
    <t>[95](Hex)1 (HexNAc)5 (GlcA)1 + (Man)3(GlcNAc)2_x000D_
[149](Hex)2 (HexNAc)5 (3-8NeuAc)1 (GlcA)1 + (Man)3(GlcNAc)2</t>
  </si>
  <si>
    <t>(Hex)3 (HexNAc)2 (6NeuAc)2 + (Man)3(GlcNAc)2</t>
  </si>
  <si>
    <t>[66](Hex)3 (HexNAc)2 (6NeuAc)1 + (Man)3(GlcNAc)2_x000D_
[96](Hex)2 (HexNAc)2 (6NeuAc)2 + (Man)3(GlcNAc)2_x000D_
[137](Hex)3 (HexNAc)3 (6NeuAc)2 + (Man)3(GlcNAc)2</t>
  </si>
  <si>
    <t>(Hex)2 (HexNAc)3 (3-8NeuAc)1 (6NeuAc)1 + (Man)3(GlcNAc)2</t>
  </si>
  <si>
    <t>[75](Hex)2 (HexNAc)3 (6NeuAc)1 + (Man)3(GlcNAc)2_x000D_
[93](Hex)2 (HexNAc)2 (3-8NeuAc)1 (6NeuAc)1 + (Man)3(GlcNAc)2_x000D_
[134](Hex)3 (HexNAc)3 (3-8NeuAc)1 (6NeuAc)1 + (Man)3(GlcNAc)2_x000D_
[133](Hex)2 (HexNAc)3 (Fuc)1 (3-8NeuAc)1 (6NeuAc)1 + (Man)3(GlcNAc)2</t>
  </si>
  <si>
    <t>(Hex)3 (HexNAc)3 (Fuc)1 (6NeuAc)1 + (Man)3(GlcNAc)2</t>
  </si>
  <si>
    <t>[99](Hex)3 (HexNAc)3 (6NeuAc)1 + (Man)3(GlcNAc)2_x000D_
[98](Hex)2 (HexNAc)3 (Fuc)1 (6NeuAc)1 + (Man)3(GlcNAc)2_x000D_
[153](Hex)3 (HexNAc)3 (Fuc)1 (6NeuAc)2 + (Man)3(GlcNAc)2_x000D_
[150](Hex)3 (HexNAc)3 (Fuc)1 (3-8NeuAc)1 (6NeuAc)1 + (Man)3(GlcNAc)2</t>
  </si>
  <si>
    <t>(Hex)2 (HexNAc)3 (6NeuAc)2 + (Man)3(GlcNAc)2</t>
  </si>
  <si>
    <t>[75](Hex)2 (HexNAc)3 (6NeuAc)1 + (Man)3(GlcNAc)2_x000D_
[96](Hex)2 (HexNAc)2 (6NeuAc)2 + (Man)3(GlcNAc)2_x000D_
[137](Hex)3 (HexNAc)3 (6NeuAc)2 + (Man)3(GlcNAc)2_x000D_
[135](Hex)2 (HexNAc)3 (Fuc)1 (6NeuAc)2 + (Man)3(GlcNAc)2_x000D_
[154](Hex)2 (HexNAc)3 (6NeuAc)3 + (Man)3(GlcNAc)2</t>
  </si>
  <si>
    <t>(Hex)6 (HexNAc)1 (Fuc)1 (3-8NeuAc)1 + (Man)3(GlcNAc)2</t>
  </si>
  <si>
    <t>[85](Hex)6 (HexNAc)1 (Fuc)1 + (Man)3(GlcNAc)2_x000D_
[110](Hex)6 (HexNAc)1 (3-8NeuAc)1 + (Man)3(GlcNAc)2</t>
  </si>
  <si>
    <t>(Hex)1 (HexNAc)5 (Fuc)1 (3-8NeuAc)1 + (Man)3(GlcNAc)2</t>
  </si>
  <si>
    <t>[88](Hex)1 (HexNAc)5 (Fuc)1 + (Man)3(GlcNAc)2_x000D_
[138](Hex)1 (HexNAc)5 (Fuc)2 (3-8NeuAc)1 + (Man)3(GlcNAc)2</t>
  </si>
  <si>
    <t>(Hex)1 (HexNAc)4 (6NeuAc)2 + (Man)3(GlcNAc)2</t>
  </si>
  <si>
    <t>[83](Hex)1 (HexNAc)4 (6NeuAc)1 + (Man)3(GlcNAc)2</t>
  </si>
  <si>
    <t>(HexNAc)5 (Fuc)2 (6NeuAc)1 + (Man)3(GlcNAc)2</t>
  </si>
  <si>
    <t>[84](HexNAc)5 (Fuc)2 + (Man)3(GlcNAc)2_x000D_
[100](HexNAc)4 (Fuc)2 (6NeuAc)1 + (Man)3(GlcNAc)2_x000D_
[141](HexNAc)5 (Fuc)3 (6NeuAc)1 + (Man)3(GlcNAc)2</t>
  </si>
  <si>
    <t>(Hex)1 (HexNAc)4 (Fuc)1 (3-8NeuAc)1 (GlcA)1 + (Man)3(GlcNAc)2</t>
  </si>
  <si>
    <t>[144](Hex)2 (HexNAc)4 (Fuc)1 (3-8NeuAc)1 (GlcA)1 + (Man)3(GlcNAc)2</t>
  </si>
  <si>
    <t>(Hex)5 (HexNAc)2 (Fuc)3 + (Man)3(GlcNAc)2</t>
  </si>
  <si>
    <t>[114](Hex)5 (HexNAc)2 (Fuc)2 + (Man)3(GlcNAc)2_x000D_
[102](Hex)5 (HexNAc)1 (Fuc)3 + (Man)3(GlcNAc)2_x000D_
[148](Hex)5 (HexNAc)3 (Fuc)3 + (Man)3(GlcNAc)2_x000D_
[164](Hex)5 (HexNAc)2 (Fuc)3 (6NeuAc)1 + (Man)3(GlcNAc)2_x000D_
[159](Hex)5 (HexNAc)2 (Fuc)3 (3-8NeuAc)1 + (Man)3(GlcNAc)2</t>
  </si>
  <si>
    <t>(Hex)1 (HexNAc)5 (Fuc)1 (6NeuAc)1 + (Man)3(GlcNAc)2</t>
  </si>
  <si>
    <t>[88](Hex)1 (HexNAc)5 (Fuc)1 + (Man)3(GlcNAc)2_x000D_
[103](Hex)1 (HexNAc)4 (Fuc)1 (6NeuAc)1 + (Man)3(GlcNAc)2</t>
  </si>
  <si>
    <t>(Hex)3 (HexNAc)3 (3-8NeuAc)2 + (Man)3(GlcNAc)2</t>
  </si>
  <si>
    <t>[113](Hex)3 (HexNAc)2 (3-8NeuAc)2 + (Man)3(GlcNAc)2_x000D_
[147](Hex)3 (HexNAc)3 (Fuc)1 (3-8NeuAc)2 + (Man)3(GlcNAc)2_x000D_
[169](Hex)3 (HexNAc)3 (3-8NeuAc)2 (6NeuAc)1 + (Man)3(GlcNAc)2_x000D_
[167](Hex)3 (HexNAc)3 (3-8NeuAc)3 + (Man)3(GlcNAc)2</t>
  </si>
  <si>
    <t>(Hex)2 (HexNAc)3 (Fuc)3 (6NeuAc)1 + (Man)3(GlcNAc)2</t>
  </si>
  <si>
    <t>[170](Hex)2 (HexNAc)3 (Fuc)3 (6NeuAc)2 + (Man)3(GlcNAc)2_x000D_
[168](Hex)2 (HexNAc)3 (Fuc)3 (3-8NeuAc)1 (6NeuAc)1 + (Man)3(GlcNAc)2</t>
  </si>
  <si>
    <t>(Hex)2 (HexNAc)3 (Fuc)1 (3-8NeuAc)1 (6NeuAc)1 + (Man)3(GlcNAc)2</t>
  </si>
  <si>
    <t>[98](Hex)2 (HexNAc)3 (Fuc)1 (6NeuAc)1 + (Man)3(GlcNAc)2_x000D_
[121](Hex)2 (HexNAc)3 (3-8NeuAc)1 (6NeuAc)1 + (Man)3(GlcNAc)2_x000D_
[115](Hex)2 (HexNAc)2 (Fuc)1 (3-8NeuAc)1 (6NeuAc)1 + (Man)3(GlcNAc)2_x000D_
[150](Hex)3 (HexNAc)3 (Fuc)1 (3-8NeuAc)1 (6NeuAc)1 + (Man)3(GlcNAc)2</t>
  </si>
  <si>
    <t>(Hex)3 (HexNAc)3 (3-8NeuAc)1 (6NeuAc)1 + (Man)3(GlcNAc)2</t>
  </si>
  <si>
    <t>[99](Hex)3 (HexNAc)3 (6NeuAc)1 + (Man)3(GlcNAc)2_x000D_
[121](Hex)2 (HexNAc)3 (3-8NeuAc)1 (6NeuAc)1 + (Man)3(GlcNAc)2_x000D_
[116](Hex)3 (HexNAc)2 (3-8NeuAc)1 (6NeuAc)1 + (Man)3(GlcNAc)2_x000D_
[152](Hex)4 (HexNAc)3 (3-8NeuAc)1 (6NeuAc)1 + (Man)3(GlcNAc)2_x000D_
[150](Hex)3 (HexNAc)3 (Fuc)1 (3-8NeuAc)1 (6NeuAc)1 + (Man)3(GlcNAc)2_x000D_
[157](Hex)3 (HexNAc)3 (3-8NeuAc)1 (6NeuAc)1 (GlcA)1 + (Man)3(GlcNAc)2_x000D_
[175](Hex)3 (HexNAc)3 (3-8NeuAc)1 (6NeuAc)2 + (Man)3(GlcNAc)2_x000D_
[169](Hex)3 (HexNAc)3 (3-8NeuAc)2 (6NeuAc)1 + (Man)3(GlcNAc)2</t>
  </si>
  <si>
    <t>(Hex)2 (HexNAc)3 (Fuc)1 (6NeuAc)2 + (Man)3(GlcNAc)2</t>
  </si>
  <si>
    <t>[98](Hex)2 (HexNAc)3 (Fuc)1 (6NeuAc)1 + (Man)3(GlcNAc)2_x000D_
[123](Hex)2 (HexNAc)3 (6NeuAc)2 + (Man)3(GlcNAc)2_x000D_
[118](Hex)2 (HexNAc)2 (Fuc)1 (6NeuAc)2 + (Man)3(GlcNAc)2_x000D_
[153](Hex)3 (HexNAc)3 (Fuc)1 (6NeuAc)2 + (Man)3(GlcNAc)2</t>
  </si>
  <si>
    <t>(Hex)3 (HexNAc)4 (Fuc)1 (3-8NeuAc)1 + (Man)3(GlcNAc)2</t>
  </si>
  <si>
    <t>(Hex)3 (HexNAc)3 (6NeuAc)2 + (Man)3(GlcNAc)2</t>
  </si>
  <si>
    <t>[99](Hex)3 (HexNAc)3 (6NeuAc)1 + (Man)3(GlcNAc)2_x000D_
[123](Hex)2 (HexNAc)3 (6NeuAc)2 + (Man)3(GlcNAc)2_x000D_
[120](Hex)3 (HexNAc)2 (6NeuAc)2 + (Man)3(GlcNAc)2_x000D_
[153](Hex)3 (HexNAc)3 (Fuc)1 (6NeuAc)2 + (Man)3(GlcNAc)2_x000D_
[162](Hex)3 (HexNAc)3 (6NeuAc)2 (GlcA)1 + (Man)3(GlcNAc)2_x000D_
[176](Hex)3 (HexNAc)3 (6NeuAc)3 + (Man)3(GlcNAc)2_x000D_
[175](Hex)3 (HexNAc)3 (3-8NeuAc)1 (6NeuAc)2 + (Man)3(GlcNAc)2</t>
  </si>
  <si>
    <t>(Hex)1 (HexNAc)5 (Fuc)2 (3-8NeuAc)1 + (Man)3(GlcNAc)2</t>
  </si>
  <si>
    <t>[109](Hex)1 (HexNAc)5 (Fuc)2 + (Man)3(GlcNAc)2_x000D_
[125](Hex)1 (HexNAc)5 (Fuc)1 (3-8NeuAc)1 + (Man)3(GlcNAc)2_x000D_
[180](Hex)1 (HexNAc)5 (Fuc)2 (3-8NeuAc)1 (6NeuAc)1 + (Man)3(GlcNAc)2</t>
  </si>
  <si>
    <t>(Hex)2 (HexNAc)3 (Fuc)2 (6NeuAc)1 (GlcA)1 + (Man)3(GlcNAc)2</t>
  </si>
  <si>
    <t>[181](Hex)2 (HexNAc)3 (Fuc)2 (6NeuAc)2 (GlcA)1 + (Man)3(GlcNAc)2</t>
  </si>
  <si>
    <t>(Hex)1 (HexNAc)5 (3-8NeuAc)2 + (Man)3(GlcNAc)2</t>
  </si>
  <si>
    <t>(HexNAc)5 (Fuc)3 (6NeuAc)1 + (Man)3(GlcNAc)2</t>
  </si>
  <si>
    <t>[104](HexNAc)5 (Fuc)3 + (Man)3(GlcNAc)2_x000D_
[127](HexNAc)5 (Fuc)2 (6NeuAc)1 + (Man)3(GlcNAc)2</t>
  </si>
  <si>
    <t>(Hex)4 (HexNAc)4 (6NeuAc)1 + (Man)3(GlcNAc)2</t>
  </si>
  <si>
    <t>[191](Hex)4 (HexNAc)4 (6NeuAc)2 + (Man)3(GlcNAc)2_x000D_
[177](Hex)4 (HexNAc)4 (3-8NeuAc)1 (6NeuAc)1 + (Man)3(GlcNAc)2</t>
  </si>
  <si>
    <t>(Hex)3 (HexNAc)2 (Fuc)2 (3-8NeuAc)2 + (Man)3(GlcNAc)2</t>
  </si>
  <si>
    <t>(Hex)2 (HexNAc)4 (Fuc)1 (3-8NeuAc)1 (GlcA)1 + (Man)3(GlcNAc)2</t>
  </si>
  <si>
    <t>[112](Hex)2 (HexNAc)4 (Fuc)1 (GlcA)1 + (Man)3(GlcNAc)2_x000D_
[128](Hex)1 (HexNAc)4 (Fuc)1 (3-8NeuAc)1 (GlcA)1 + (Man)3(GlcNAc)2_x000D_
[166](Hex)2 (HexNAc)5 (Fuc)1 (3-8NeuAc)1 (GlcA)1 + (Man)3(GlcNAc)2_x000D_
[158](Hex)2 (HexNAc)4 (Fuc)2 (3-8NeuAc)1 (GlcA)1 + (Man)3(GlcNAc)2_x000D_
[182](Hex)2 (HexNAc)4 (Fuc)1 (3-8NeuAc)2 (GlcA)1 + (Man)3(GlcNAc)2</t>
  </si>
  <si>
    <t>(Hex)2 (HexNAc)5 (Fuc)2 (GlcA)1 + (Man)3(GlcNAc)2</t>
  </si>
  <si>
    <t>[193](Hex)2 (HexNAc)5 (Fuc)2 (3-8NeuAc)1 (GlcA)1 + (Man)3(GlcNAc)2</t>
  </si>
  <si>
    <t>(Hex)3 (HexNAc)2 (Fuc)2 (6NeuAc)2 + (Man)3(GlcNAc)2</t>
  </si>
  <si>
    <t>[174](Hex)3 (HexNAc)3 (Fuc)2 (6NeuAc)2 + (Man)3(GlcNAc)2</t>
  </si>
  <si>
    <t>(Hex)3 (HexNAc)3 (Fuc)1 (3-8NeuAc)2 + (Man)3(GlcNAc)2</t>
  </si>
  <si>
    <t>[131](Hex)3 (HexNAc)3 (3-8NeuAc)2 + (Man)3(GlcNAc)2_x000D_
[195](Hex)3 (HexNAc)3 (Fuc)1 (3-8NeuAc)2 (6NeuAc)1 + (Man)3(GlcNAc)2_x000D_
[194](Hex)3 (HexNAc)3 (Fuc)1 (3-8NeuAc)3 + (Man)3(GlcNAc)2</t>
  </si>
  <si>
    <t>(Hex)5 (HexNAc)3 (Fuc)3 + (Man)3(GlcNAc)2</t>
  </si>
  <si>
    <t>[129](Hex)5 (HexNAc)2 (Fuc)3 + (Man)3(GlcNAc)2</t>
  </si>
  <si>
    <t>(Hex)2 (HexNAc)5 (3-8NeuAc)1 (GlcA)1 + (Man)3(GlcNAc)2</t>
  </si>
  <si>
    <t>[119](Hex)2 (HexNAc)5 (GlcA)1 + (Man)3(GlcNAc)2_x000D_
[166](Hex)2 (HexNAc)5 (Fuc)1 (3-8NeuAc)1 (GlcA)1 + (Man)3(GlcNAc)2</t>
  </si>
  <si>
    <t>(Hex)3 (HexNAc)3 (Fuc)1 (3-8NeuAc)1 (6NeuAc)1 + (Man)3(GlcNAc)2</t>
  </si>
  <si>
    <t>[122](Hex)3 (HexNAc)3 (Fuc)1 (6NeuAc)1 + (Man)3(GlcNAc)2_x000D_
[134](Hex)3 (HexNAc)3 (3-8NeuAc)1 (6NeuAc)1 + (Man)3(GlcNAc)2_x000D_
[133](Hex)2 (HexNAc)3 (Fuc)1 (3-8NeuAc)1 (6NeuAc)1 + (Man)3(GlcNAc)2_x000D_
[200](Hex)3 (HexNAc)3 (Fuc)1 (3-8NeuAc)1 (6NeuAc)2 + (Man)3(GlcNAc)2_x000D_
[195](Hex)3 (HexNAc)3 (Fuc)1 (3-8NeuAc)2 (6NeuAc)1 + (Man)3(GlcNAc)2</t>
  </si>
  <si>
    <t>(Hex)6 (HexNAc)2 (Fuc)2 (GlcA)1 + (Man)3(GlcNAc)2</t>
  </si>
  <si>
    <t>(Hex)4 (HexNAc)3 (3-8NeuAc)1 (6NeuAc)1 + (Man)3(GlcNAc)2</t>
  </si>
  <si>
    <t>[134](Hex)3 (HexNAc)3 (3-8NeuAc)1 (6NeuAc)1 + (Man)3(GlcNAc)2_x000D_
[177](Hex)4 (HexNAc)4 (3-8NeuAc)1 (6NeuAc)1 + (Man)3(GlcNAc)2_x000D_
[201](Hex)4 (HexNAc)3 (3-8NeuAc)1 (6NeuAc)2 + (Man)3(GlcNAc)2_x000D_
[198](Hex)4 (HexNAc)3 (3-8NeuAc)2 (6NeuAc)1 + (Man)3(GlcNAc)2</t>
  </si>
  <si>
    <t>(Hex)3 (HexNAc)3 (Fuc)1 (6NeuAc)2 + (Man)3(GlcNAc)2</t>
  </si>
  <si>
    <t>[122](Hex)3 (HexNAc)3 (Fuc)1 (6NeuAc)1 + (Man)3(GlcNAc)2_x000D_
[137](Hex)3 (HexNAc)3 (6NeuAc)2 + (Man)3(GlcNAc)2_x000D_
[135](Hex)2 (HexNAc)3 (Fuc)1 (6NeuAc)2 + (Man)3(GlcNAc)2_x000D_
[183](Hex)3 (HexNAc)4 (Fuc)1 (6NeuAc)2 + (Man)3(GlcNAc)2_x000D_
[174](Hex)3 (HexNAc)3 (Fuc)2 (6NeuAc)2 + (Man)3(GlcNAc)2_x000D_
[188](Hex)3 (HexNAc)3 (Fuc)1 (6NeuAc)2 (GlcA)1 + (Man)3(GlcNAc)2_x000D_
[202](Hex)3 (HexNAc)3 (Fuc)1 (6NeuAc)3 + (Man)3(GlcNAc)2_x000D_
[200](Hex)3 (HexNAc)3 (Fuc)1 (3-8NeuAc)1 (6NeuAc)2 + (Man)3(GlcNAc)2</t>
  </si>
  <si>
    <t>(Hex)2 (HexNAc)3 (6NeuAc)3 + (Man)3(GlcNAc)2</t>
  </si>
  <si>
    <t>[123](Hex)2 (HexNAc)3 (6NeuAc)2 + (Man)3(GlcNAc)2_x000D_
[176](Hex)3 (HexNAc)3 (6NeuAc)3 + (Man)3(GlcNAc)2</t>
  </si>
  <si>
    <t>(Hex)6 (HexNAc)4 (Fuc)1 + (Man)3(GlcNAc)2</t>
  </si>
  <si>
    <t>(Hex)1 (HexNAc)4 (Fuc)2 (6NeuAc)2 + (Man)3(GlcNAc)2</t>
  </si>
  <si>
    <t>(Hex)3 (HexNAc)3 (3-8NeuAc)1 (6NeuAc)1 (GlcA)1 + (Man)3(GlcNAc)2</t>
  </si>
  <si>
    <t>[134](Hex)3 (HexNAc)3 (3-8NeuAc)1 (6NeuAc)1 + (Man)3(GlcNAc)2</t>
  </si>
  <si>
    <t>(Hex)2 (HexNAc)4 (Fuc)2 (3-8NeuAc)1 (GlcA)1 + (Man)3(GlcNAc)2</t>
  </si>
  <si>
    <t>[144](Hex)2 (HexNAc)4 (Fuc)1 (3-8NeuAc)1 (GlcA)1 + (Man)3(GlcNAc)2_x000D_
[193](Hex)2 (HexNAc)5 (Fuc)2 (3-8NeuAc)1 (GlcA)1 + (Man)3(GlcNAc)2</t>
  </si>
  <si>
    <t>(Hex)5 (HexNAc)2 (Fuc)3 (3-8NeuAc)1 + (Man)3(GlcNAc)2</t>
  </si>
  <si>
    <t>[129](Hex)5 (HexNAc)2 (Fuc)3 + (Man)3(GlcNAc)2_x000D_
[186](Hex)6 (HexNAc)2 (Fuc)3 (3-8NeuAc)1 + (Man)3(GlcNAc)2</t>
  </si>
  <si>
    <t>(Hex)6 (HexNAc)2 (Fuc)2 (3-8NeuAc)1 + (Man)3(GlcNAc)2</t>
  </si>
  <si>
    <t>[186](Hex)6 (HexNAc)2 (Fuc)3 (3-8NeuAc)1 + (Man)3(GlcNAc)2</t>
  </si>
  <si>
    <t>(Hex)2 (HexNAc)5 (3-8NeuAc)1 (6NeuAc)1 + (Man)3(GlcNAc)2</t>
  </si>
  <si>
    <t>[187](Hex)2 (HexNAc)5 (Fuc)1 (3-8NeuAc)1 (6NeuAc)1 + (Man)3(GlcNAc)2</t>
  </si>
  <si>
    <t>(Hex)3 (HexNAc)3 (6NeuAc)2 (GlcA)1 + (Man)3(GlcNAc)2</t>
  </si>
  <si>
    <t>[137](Hex)3 (HexNAc)3 (6NeuAc)2 + (Man)3(GlcNAc)2_x000D_
[188](Hex)3 (HexNAc)3 (Fuc)1 (6NeuAc)2 (GlcA)1 + (Man)3(GlcNAc)2</t>
  </si>
  <si>
    <t>(Hex)6 (HexNAc)2 (3-8NeuAc)2 + (Man)3(GlcNAc)2</t>
  </si>
  <si>
    <t>(Hex)5 (HexNAc)2 (Fuc)3 (6NeuAc)1 + (Man)3(GlcNAc)2</t>
  </si>
  <si>
    <t>(Hex)2 (HexNAc)5 (6NeuAc)2 + (Man)3(GlcNAc)2</t>
  </si>
  <si>
    <t>(Hex)2 (HexNAc)5 (Fuc)1 (3-8NeuAc)1 (GlcA)1 + (Man)3(GlcNAc)2</t>
  </si>
  <si>
    <t>[149](Hex)2 (HexNAc)5 (3-8NeuAc)1 (GlcA)1 + (Man)3(GlcNAc)2_x000D_
[144](Hex)2 (HexNAc)4 (Fuc)1 (3-8NeuAc)1 (GlcA)1 + (Man)3(GlcNAc)2_x000D_
[193](Hex)2 (HexNAc)5 (Fuc)2 (3-8NeuAc)1 (GlcA)1 + (Man)3(GlcNAc)2</t>
  </si>
  <si>
    <t>(Hex)3 (HexNAc)3 (3-8NeuAc)3 + (Man)3(GlcNAc)2</t>
  </si>
  <si>
    <t>[131](Hex)3 (HexNAc)3 (3-8NeuAc)2 + (Man)3(GlcNAc)2_x000D_
[194](Hex)3 (HexNAc)3 (Fuc)1 (3-8NeuAc)3 + (Man)3(GlcNAc)2</t>
  </si>
  <si>
    <t>(Hex)2 (HexNAc)3 (Fuc)3 (3-8NeuAc)1 (6NeuAc)1 + (Man)3(GlcNAc)2</t>
  </si>
  <si>
    <t>[132](Hex)2 (HexNAc)3 (Fuc)3 (6NeuAc)1 + (Man)3(GlcNAc)2</t>
  </si>
  <si>
    <t>(Hex)3 (HexNAc)3 (3-8NeuAc)2 (6NeuAc)1 + (Man)3(GlcNAc)2</t>
  </si>
  <si>
    <t>[134](Hex)3 (HexNAc)3 (3-8NeuAc)1 (6NeuAc)1 + (Man)3(GlcNAc)2_x000D_
[131](Hex)3 (HexNAc)3 (3-8NeuAc)2 + (Man)3(GlcNAc)2_x000D_
[203](Hex)3 (HexNAc)4 (3-8NeuAc)2 (6NeuAc)1 + (Man)3(GlcNAc)2_x000D_
[198](Hex)4 (HexNAc)3 (3-8NeuAc)2 (6NeuAc)1 + (Man)3(GlcNAc)2_x000D_
[195](Hex)3 (HexNAc)3 (Fuc)1 (3-8NeuAc)2 (6NeuAc)1 + (Man)3(GlcNAc)2</t>
  </si>
  <si>
    <t>(Hex)2 (HexNAc)3 (Fuc)3 (6NeuAc)2 + (Man)3(GlcNAc)2</t>
  </si>
  <si>
    <t>[132](Hex)2 (HexNAc)3 (Fuc)3 (6NeuAc)1 + (Man)3(GlcNAc)2_x000D_
[204](Hex)2 (HexNAc)4 (Fuc)3 (6NeuAc)2 + (Man)3(GlcNAc)2_x000D_
[199](Hex)3 (HexNAc)3 (Fuc)3 (6NeuAc)2 + (Man)3(GlcNAc)2_x000D_
[209](Hex)2 (HexNAc)3 (Fuc)3 (6NeuAc)2 (GlcA)1 + (Man)3(GlcNAc)2</t>
  </si>
  <si>
    <t>(Hex)6 (HexNAc)2 (Fuc)1 (3-8NeuAc)1 (GlcA)1 + (Man)3(GlcNAc)2</t>
  </si>
  <si>
    <t>(Hex)3 (HexNAc)5 (6NeuAc)1 (GlcA)1 + (Man)3(GlcNAc)2</t>
  </si>
  <si>
    <t>[196](Hex)3 (HexNAc)5 (Fuc)1 (6NeuAc)1 (GlcA)1 + (Man)3(GlcNAc)2</t>
  </si>
  <si>
    <t>(Hex)2 (HexNAc)3 (Fuc)2 (3-8NeuAc)2 (GlcA)1 + (Man)3(GlcNAc)2</t>
  </si>
  <si>
    <t>[197](Hex)2 (HexNAc)3 (Fuc)3 (3-8NeuAc)2 (GlcA)1 + (Man)3(GlcNAc)2</t>
  </si>
  <si>
    <t>(Hex)3 (HexNAc)3 (Fuc)2 (6NeuAc)2 + (Man)3(GlcNAc)2</t>
  </si>
  <si>
    <t>[153](Hex)3 (HexNAc)3 (Fuc)1 (6NeuAc)2 + (Man)3(GlcNAc)2_x000D_
[146](Hex)3 (HexNAc)2 (Fuc)2 (6NeuAc)2 + (Man)3(GlcNAc)2_x000D_
[199](Hex)3 (HexNAc)3 (Fuc)3 (6NeuAc)2 + (Man)3(GlcNAc)2_x000D_
[213](Hex)3 (HexNAc)3 (Fuc)2 (3-8NeuAc)1 (6NeuAc)2 + (Man)3(GlcNAc)2</t>
  </si>
  <si>
    <t>(Hex)3 (HexNAc)3 (3-8NeuAc)1 (6NeuAc)2 + (Man)3(GlcNAc)2</t>
  </si>
  <si>
    <t>[137](Hex)3 (HexNAc)3 (6NeuAc)2 + (Man)3(GlcNAc)2_x000D_
[134](Hex)3 (HexNAc)3 (3-8NeuAc)1 (6NeuAc)1 + (Man)3(GlcNAc)2_x000D_
[210](Hex)3 (HexNAc)4 (3-8NeuAc)1 (6NeuAc)2 + (Man)3(GlcNAc)2_x000D_
[201](Hex)4 (HexNAc)3 (3-8NeuAc)1 (6NeuAc)2 + (Man)3(GlcNAc)2_x000D_
[200](Hex)3 (HexNAc)3 (Fuc)1 (3-8NeuAc)1 (6NeuAc)2 + (Man)3(GlcNAc)2</t>
  </si>
  <si>
    <t>(Hex)3 (HexNAc)3 (6NeuAc)3 + (Man)3(GlcNAc)2</t>
  </si>
  <si>
    <t>[137](Hex)3 (HexNAc)3 (6NeuAc)2 + (Man)3(GlcNAc)2_x000D_
[154](Hex)2 (HexNAc)3 (6NeuAc)3 + (Man)3(GlcNAc)2_x000D_
[202](Hex)3 (HexNAc)3 (Fuc)1 (6NeuAc)3 + (Man)3(GlcNAc)2</t>
  </si>
  <si>
    <t>(Hex)4 (HexNAc)4 (3-8NeuAc)1 (6NeuAc)1 + (Man)3(GlcNAc)2</t>
  </si>
  <si>
    <t>[142](Hex)4 (HexNAc)4 (6NeuAc)1 + (Man)3(GlcNAc)2_x000D_
[152](Hex)4 (HexNAc)3 (3-8NeuAc)1 (6NeuAc)1 + (Man)3(GlcNAc)2_x000D_
[205](Hex)4 (HexNAc)4 (Fuc)1 (3-8NeuAc)1 (6NeuAc)1 + (Man)3(GlcNAc)2_x000D_
[220](Hex)4 (HexNAc)4 (3-8NeuAc)1 (6NeuAc)2 + (Man)3(GlcNAc)2_x000D_
[217](Hex)4 (HexNAc)4 (3-8NeuAc)2 (6NeuAc)1 + (Man)3(GlcNAc)2</t>
  </si>
  <si>
    <t>(Hex)6 (HexNAc)3 (3-8NeuAc)1 (GlcA)1 + (Man)3(GlcNAc)2</t>
  </si>
  <si>
    <t>[210](Hex)3 (HexNAc)4 (3-8NeuAc)1 (6NeuAc)2 + (Man)3(GlcNAc)2</t>
  </si>
  <si>
    <t>(Hex)1 (HexNAc)5 (Fuc)2 (3-8NeuAc)1 (6NeuAc)1 + (Man)3(GlcNAc)2</t>
  </si>
  <si>
    <t>[138](Hex)1 (HexNAc)5 (Fuc)2 (3-8NeuAc)1 + (Man)3(GlcNAc)2_x000D_
[208](Hex)1 (HexNAc)5 (Fuc)3 (3-8NeuAc)1 (6NeuAc)1 + (Man)3(GlcNAc)2</t>
  </si>
  <si>
    <t>(Hex)2 (HexNAc)3 (Fuc)2 (6NeuAc)2 (GlcA)1 + (Man)3(GlcNAc)2</t>
  </si>
  <si>
    <t>[139](Hex)2 (HexNAc)3 (Fuc)2 (6NeuAc)1 (GlcA)1 + (Man)3(GlcNAc)2_x000D_
[209](Hex)2 (HexNAc)3 (Fuc)3 (6NeuAc)2 (GlcA)1 + (Man)3(GlcNAc)2</t>
  </si>
  <si>
    <t>(Hex)2 (HexNAc)4 (Fuc)1 (3-8NeuAc)2 (GlcA)1 + (Man)3(GlcNAc)2</t>
  </si>
  <si>
    <t>(Hex)3 (HexNAc)4 (Fuc)1 (6NeuAc)2 + (Man)3(GlcNAc)2</t>
  </si>
  <si>
    <t>[153](Hex)3 (HexNAc)3 (Fuc)1 (6NeuAc)2 + (Man)3(GlcNAc)2</t>
  </si>
  <si>
    <t>(Hex)3 (HexNAc)5 (3-8NeuAc)2 + (Man)3(GlcNAc)2</t>
  </si>
  <si>
    <t>(Hex)2 (HexNAc)5 (Fuc)3 (6NeuAc)1 + (Man)3(GlcNAc)2</t>
  </si>
  <si>
    <t>(Hex)6 (HexNAc)2 (Fuc)3 (3-8NeuAc)1 + (Man)3(GlcNAc)2</t>
  </si>
  <si>
    <t>[160](Hex)6 (HexNAc)2 (Fuc)2 (3-8NeuAc)1 + (Man)3(GlcNAc)2_x000D_
[159](Hex)5 (HexNAc)2 (Fuc)3 (3-8NeuAc)1 + (Man)3(GlcNAc)2</t>
  </si>
  <si>
    <t>(Hex)2 (HexNAc)5 (Fuc)1 (3-8NeuAc)1 (6NeuAc)1 + (Man)3(GlcNAc)2</t>
  </si>
  <si>
    <t>[161](Hex)2 (HexNAc)5 (3-8NeuAc)1 (6NeuAc)1 + (Man)3(GlcNAc)2</t>
  </si>
  <si>
    <t>(Hex)3 (HexNAc)3 (Fuc)1 (6NeuAc)2 (GlcA)1 + (Man)3(GlcNAc)2</t>
  </si>
  <si>
    <t>[153](Hex)3 (HexNAc)3 (Fuc)1 (6NeuAc)2 + (Man)3(GlcNAc)2_x000D_
[162](Hex)3 (HexNAc)3 (6NeuAc)2 (GlcA)1 + (Man)3(GlcNAc)2</t>
  </si>
  <si>
    <t>(Hex)3 (HexNAc)4 (3-8NeuAc)2 (GlcA)1 + (Man)3(GlcNAc)2</t>
  </si>
  <si>
    <t>(Hex)2 (HexNAc)4 (Fuc)3 (6NeuAc)1 (GlcA)1 + (Man)3(GlcNAc)2</t>
  </si>
  <si>
    <t>(Hex)4 (HexNAc)4 (6NeuAc)2 + (Man)3(GlcNAc)2</t>
  </si>
  <si>
    <t>[142](Hex)4 (HexNAc)4 (6NeuAc)1 + (Man)3(GlcNAc)2_x000D_
[211](Hex)4 (HexNAc)5 (6NeuAc)2 + (Man)3(GlcNAc)2_x000D_
[224](Hex)4 (HexNAc)4 (6NeuAc)3 + (Man)3(GlcNAc)2_x000D_
[220](Hex)4 (HexNAc)4 (3-8NeuAc)1 (6NeuAc)2 + (Man)3(GlcNAc)2</t>
  </si>
  <si>
    <t>(Hex)3 (HexNAc)4 (Fuc)2 (6NeuAc)1 (GlcA)1 + (Man)3(GlcNAc)2</t>
  </si>
  <si>
    <t>[222](Hex)3 (HexNAc)4 (Fuc)2 (3-8NeuAc)1 (6NeuAc)1 (GlcA)1 + (Man)3(GlcNAc)2</t>
  </si>
  <si>
    <t>(Hex)2 (HexNAc)5 (Fuc)2 (3-8NeuAc)1 (GlcA)1 + (Man)3(GlcNAc)2</t>
  </si>
  <si>
    <t>[145](Hex)2 (HexNAc)5 (Fuc)2 (GlcA)1 + (Man)3(GlcNAc)2_x000D_
[166](Hex)2 (HexNAc)5 (Fuc)1 (3-8NeuAc)1 (GlcA)1 + (Man)3(GlcNAc)2_x000D_
[158](Hex)2 (HexNAc)4 (Fuc)2 (3-8NeuAc)1 (GlcA)1 + (Man)3(GlcNAc)2_x000D_
[223](Hex)2 (HexNAc)5 (Fuc)2 (3-8NeuAc)2 (GlcA)1 + (Man)3(GlcNAc)2</t>
  </si>
  <si>
    <t>(Hex)3 (HexNAc)3 (Fuc)1 (3-8NeuAc)3 + (Man)3(GlcNAc)2</t>
  </si>
  <si>
    <t>[147](Hex)3 (HexNAc)3 (Fuc)1 (3-8NeuAc)2 + (Man)3(GlcNAc)2_x000D_
[167](Hex)3 (HexNAc)3 (3-8NeuAc)3 + (Man)3(GlcNAc)2</t>
  </si>
  <si>
    <t>(Hex)3 (HexNAc)3 (Fuc)1 (3-8NeuAc)2 (6NeuAc)1 + (Man)3(GlcNAc)2</t>
  </si>
  <si>
    <t>[150](Hex)3 (HexNAc)3 (Fuc)1 (3-8NeuAc)1 (6NeuAc)1 + (Man)3(GlcNAc)2_x000D_
[147](Hex)3 (HexNAc)3 (Fuc)1 (3-8NeuAc)2 + (Man)3(GlcNAc)2_x000D_
[169](Hex)3 (HexNAc)3 (3-8NeuAc)2 (6NeuAc)1 + (Man)3(GlcNAc)2_x000D_
[212](Hex)3 (HexNAc)3 (Fuc)2 (3-8NeuAc)2 (6NeuAc)1 + (Man)3(GlcNAc)2</t>
  </si>
  <si>
    <t>(Hex)3 (HexNAc)5 (Fuc)1 (6NeuAc)1 (GlcA)1 + (Man)3(GlcNAc)2</t>
  </si>
  <si>
    <t>[172](Hex)3 (HexNAc)5 (6NeuAc)1 (GlcA)1 + (Man)3(GlcNAc)2</t>
  </si>
  <si>
    <t>(Hex)2 (HexNAc)3 (Fuc)3 (3-8NeuAc)2 (GlcA)1 + (Man)3(GlcNAc)2</t>
  </si>
  <si>
    <t>[173](Hex)2 (HexNAc)3 (Fuc)2 (3-8NeuAc)2 (GlcA)1 + (Man)3(GlcNAc)2</t>
  </si>
  <si>
    <t>(Hex)4 (HexNAc)3 (3-8NeuAc)2 (6NeuAc)1 + (Man)3(GlcNAc)2</t>
  </si>
  <si>
    <t>[152](Hex)4 (HexNAc)3 (3-8NeuAc)1 (6NeuAc)1 + (Man)3(GlcNAc)2_x000D_
[169](Hex)3 (HexNAc)3 (3-8NeuAc)2 (6NeuAc)1 + (Man)3(GlcNAc)2_x000D_
[217](Hex)4 (HexNAc)4 (3-8NeuAc)2 (6NeuAc)1 + (Man)3(GlcNAc)2</t>
  </si>
  <si>
    <t>(Hex)3 (HexNAc)3 (Fuc)3 (6NeuAc)2 + (Man)3(GlcNAc)2</t>
  </si>
  <si>
    <t>[174](Hex)3 (HexNAc)3 (Fuc)2 (6NeuAc)2 + (Man)3(GlcNAc)2_x000D_
[170](Hex)2 (HexNAc)3 (Fuc)3 (6NeuAc)2 + (Man)3(GlcNAc)2_x000D_
[218](Hex)3 (HexNAc)4 (Fuc)3 (6NeuAc)2 + (Man)3(GlcNAc)2</t>
  </si>
  <si>
    <t>(Hex)3 (HexNAc)3 (Fuc)1 (3-8NeuAc)1 (6NeuAc)2 + (Man)3(GlcNAc)2</t>
  </si>
  <si>
    <t>[153](Hex)3 (HexNAc)3 (Fuc)1 (6NeuAc)2 + (Man)3(GlcNAc)2_x000D_
[150](Hex)3 (HexNAc)3 (Fuc)1 (3-8NeuAc)1 (6NeuAc)1 + (Man)3(GlcNAc)2_x000D_
[175](Hex)3 (HexNAc)3 (3-8NeuAc)1 (6NeuAc)2 + (Man)3(GlcNAc)2_x000D_
[214](Hex)4 (HexNAc)3 (Fuc)1 (3-8NeuAc)1 (6NeuAc)2 + (Man)3(GlcNAc)2_x000D_
[213](Hex)3 (HexNAc)3 (Fuc)2 (3-8NeuAc)1 (6NeuAc)2 + (Man)3(GlcNAc)2</t>
  </si>
  <si>
    <t>(Hex)4 (HexNAc)3 (3-8NeuAc)1 (6NeuAc)2 + (Man)3(GlcNAc)2</t>
  </si>
  <si>
    <t>[152](Hex)4 (HexNAc)3 (3-8NeuAc)1 (6NeuAc)1 + (Man)3(GlcNAc)2_x000D_
[175](Hex)3 (HexNAc)3 (3-8NeuAc)1 (6NeuAc)2 + (Man)3(GlcNAc)2_x000D_
[220](Hex)4 (HexNAc)4 (3-8NeuAc)1 (6NeuAc)2 + (Man)3(GlcNAc)2_x000D_
[214](Hex)4 (HexNAc)3 (Fuc)1 (3-8NeuAc)1 (6NeuAc)2 + (Man)3(GlcNAc)2</t>
  </si>
  <si>
    <t>(Hex)3 (HexNAc)3 (Fuc)1 (6NeuAc)3 + (Man)3(GlcNAc)2</t>
  </si>
  <si>
    <t>[153](Hex)3 (HexNAc)3 (Fuc)1 (6NeuAc)2 + (Man)3(GlcNAc)2_x000D_
[176](Hex)3 (HexNAc)3 (6NeuAc)3 + (Man)3(GlcNAc)2</t>
  </si>
  <si>
    <t>(Hex)3 (HexNAc)4 (3-8NeuAc)2 (6NeuAc)1 + (Man)3(GlcNAc)2</t>
  </si>
  <si>
    <t>[169](Hex)3 (HexNAc)3 (3-8NeuAc)2 (6NeuAc)1 + (Man)3(GlcNAc)2_x000D_
[217](Hex)4 (HexNAc)4 (3-8NeuAc)2 (6NeuAc)1 + (Man)3(GlcNAc)2</t>
  </si>
  <si>
    <t>(Hex)2 (HexNAc)4 (Fuc)3 (6NeuAc)2 + (Man)3(GlcNAc)2</t>
  </si>
  <si>
    <t>[170](Hex)2 (HexNAc)3 (Fuc)3 (6NeuAc)2 + (Man)3(GlcNAc)2_x000D_
[218](Hex)3 (HexNAc)4 (Fuc)3 (6NeuAc)2 + (Man)3(GlcNAc)2</t>
  </si>
  <si>
    <t>(Hex)4 (HexNAc)4 (Fuc)1 (3-8NeuAc)1 (6NeuAc)1 + (Man)3(GlcNAc)2</t>
  </si>
  <si>
    <t>[177](Hex)4 (HexNAc)4 (3-8NeuAc)1 (6NeuAc)1 + (Man)3(GlcNAc)2_x000D_
[227](Hex)4 (HexNAc)4 (Fuc)1 (3-8NeuAc)1 (6NeuAc)2 + (Man)3(GlcNAc)2_x000D_
[226](Hex)4 (HexNAc)4 (Fuc)1 (3-8NeuAc)2 (6NeuAc)1 + (Man)3(GlcNAc)2</t>
  </si>
  <si>
    <t>(Hex)3 (HexNAc)5 (Fuc)3 (3-8NeuAc)1 + (Man)3(GlcNAc)2</t>
  </si>
  <si>
    <t>(Hex)2 (HexNAc)5 (3-8NeuAc)3 + (Man)3(GlcNAc)2</t>
  </si>
  <si>
    <t>(Hex)1 (HexNAc)5 (Fuc)3 (3-8NeuAc)1 (6NeuAc)1 + (Man)3(GlcNAc)2</t>
  </si>
  <si>
    <t>[180](Hex)1 (HexNAc)5 (Fuc)2 (3-8NeuAc)1 (6NeuAc)1 + (Man)3(GlcNAc)2</t>
  </si>
  <si>
    <t>(Hex)2 (HexNAc)3 (Fuc)3 (6NeuAc)2 (GlcA)1 + (Man)3(GlcNAc)2</t>
  </si>
  <si>
    <t>[170](Hex)2 (HexNAc)3 (Fuc)3 (6NeuAc)2 + (Man)3(GlcNAc)2_x000D_
[181](Hex)2 (HexNAc)3 (Fuc)2 (6NeuAc)2 (GlcA)1 + (Man)3(GlcNAc)2</t>
  </si>
  <si>
    <t>(Hex)3 (HexNAc)4 (3-8NeuAc)1 (6NeuAc)2 + (Man)3(GlcNAc)2</t>
  </si>
  <si>
    <t>[179](Hex)2 (HexNAc)4 (3-8NeuAc)1 (6NeuAc)2 + (Man)3(GlcNAc)2_x000D_
[175](Hex)3 (HexNAc)3 (3-8NeuAc)1 (6NeuAc)2 + (Man)3(GlcNAc)2_x000D_
[220](Hex)4 (HexNAc)4 (3-8NeuAc)1 (6NeuAc)2 + (Man)3(GlcNAc)2</t>
  </si>
  <si>
    <t>(Hex)4 (HexNAc)5 (6NeuAc)2 + (Man)3(GlcNAc)2</t>
  </si>
  <si>
    <t>[191](Hex)4 (HexNAc)4 (6NeuAc)2 + (Man)3(GlcNAc)2</t>
  </si>
  <si>
    <t>(Hex)3 (HexNAc)3 (Fuc)2 (3-8NeuAc)2 (6NeuAc)1 + (Man)3(GlcNAc)2</t>
  </si>
  <si>
    <t>[195](Hex)3 (HexNAc)3 (Fuc)1 (3-8NeuAc)2 (6NeuAc)1 + (Man)3(GlcNAc)2</t>
  </si>
  <si>
    <t>(Hex)3 (HexNAc)3 (Fuc)2 (3-8NeuAc)1 (6NeuAc)2 + (Man)3(GlcNAc)2</t>
  </si>
  <si>
    <t>[174](Hex)3 (HexNAc)3 (Fuc)2 (6NeuAc)2 + (Man)3(GlcNAc)2_x000D_
[200](Hex)3 (HexNAc)3 (Fuc)1 (3-8NeuAc)1 (6NeuAc)2 + (Man)3(GlcNAc)2</t>
  </si>
  <si>
    <t>(Hex)4 (HexNAc)3 (Fuc)1 (3-8NeuAc)1 (6NeuAc)2 + (Man)3(GlcNAc)2</t>
  </si>
  <si>
    <t>[201](Hex)4 (HexNAc)3 (3-8NeuAc)1 (6NeuAc)2 + (Man)3(GlcNAc)2_x000D_
[200](Hex)3 (HexNAc)3 (Fuc)1 (3-8NeuAc)1 (6NeuAc)2 + (Man)3(GlcNAc)2_x000D_
[227](Hex)4 (HexNAc)4 (Fuc)1 (3-8NeuAc)1 (6NeuAc)2 + (Man)3(GlcNAc)2</t>
  </si>
  <si>
    <t>(Hex)4 (HexNAc)4 (3-8NeuAc)3 + (Man)3(GlcNAc)2</t>
  </si>
  <si>
    <t>[228](Hex)4 (HexNAc)4 (3-8NeuAc)3 (6NeuAc)1 + (Man)3(GlcNAc)2</t>
  </si>
  <si>
    <t>(Hex)3 (HexNAc)4 (Fuc)3 (3-8NeuAc)1 (6NeuAc)1 + (Man)3(GlcNAc)2</t>
  </si>
  <si>
    <t>[229](Hex)3 (HexNAc)4 (Fuc)3 (3-8NeuAc)1 (6NeuAc)2 + (Man)3(GlcNAc)2</t>
  </si>
  <si>
    <t>(Hex)4 (HexNAc)4 (3-8NeuAc)2 (6NeuAc)1 + (Man)3(GlcNAc)2</t>
  </si>
  <si>
    <t>[177](Hex)4 (HexNAc)4 (3-8NeuAc)1 (6NeuAc)1 + (Man)3(GlcNAc)2_x000D_
[203](Hex)3 (HexNAc)4 (3-8NeuAc)2 (6NeuAc)1 + (Man)3(GlcNAc)2_x000D_
[198](Hex)4 (HexNAc)3 (3-8NeuAc)2 (6NeuAc)1 + (Man)3(GlcNAc)2_x000D_
[226](Hex)4 (HexNAc)4 (Fuc)1 (3-8NeuAc)2 (6NeuAc)1 + (Man)3(GlcNAc)2_x000D_
[231](Hex)4 (HexNAc)4 (3-8NeuAc)2 (6NeuAc)2 + (Man)3(GlcNAc)2_x000D_
[228](Hex)4 (HexNAc)4 (3-8NeuAc)3 (6NeuAc)1 + (Man)3(GlcNAc)2</t>
  </si>
  <si>
    <t>(Hex)3 (HexNAc)4 (Fuc)3 (6NeuAc)2 + (Man)3(GlcNAc)2</t>
  </si>
  <si>
    <t>[204](Hex)2 (HexNAc)4 (Fuc)3 (6NeuAc)2 + (Man)3(GlcNAc)2_x000D_
[199](Hex)3 (HexNAc)3 (Fuc)3 (6NeuAc)2 + (Man)3(GlcNAc)2_x000D_
[232](Hex)3 (HexNAc)4 (Fuc)3 (6NeuAc)3 + (Man)3(GlcNAc)2_x000D_
[229](Hex)3 (HexNAc)4 (Fuc)3 (3-8NeuAc)1 (6NeuAc)2 + (Man)3(GlcNAc)2</t>
  </si>
  <si>
    <t>(Hex)4 (HexNAc)4 (Fuc)2 (6NeuAc)2 + (Man)3(GlcNAc)2</t>
  </si>
  <si>
    <t>[233](Hex)4 (HexNAc)4 (Fuc)2 (6NeuAc)3 + (Man)3(GlcNAc)2_x000D_
[230](Hex)4 (HexNAc)4 (Fuc)2 (3-8NeuAc)1 (6NeuAc)2 + (Man)3(GlcNAc)2</t>
  </si>
  <si>
    <t>(Hex)4 (HexNAc)4 (3-8NeuAc)1 (6NeuAc)2 + (Man)3(GlcNAc)2</t>
  </si>
  <si>
    <t>[191](Hex)4 (HexNAc)4 (6NeuAc)2 + (Man)3(GlcNAc)2_x000D_
[177](Hex)4 (HexNAc)4 (3-8NeuAc)1 (6NeuAc)1 + (Man)3(GlcNAc)2_x000D_
[210](Hex)3 (HexNAc)4 (3-8NeuAc)1 (6NeuAc)2 + (Man)3(GlcNAc)2_x000D_
[201](Hex)4 (HexNAc)3 (3-8NeuAc)1 (6NeuAc)2 + (Man)3(GlcNAc)2_x000D_
[227](Hex)4 (HexNAc)4 (Fuc)1 (3-8NeuAc)1 (6NeuAc)2 + (Man)3(GlcNAc)2_x000D_
[234](Hex)4 (HexNAc)4 (3-8NeuAc)1 (6NeuAc)3 + (Man)3(GlcNAc)2_x000D_
[231](Hex)4 (HexNAc)4 (3-8NeuAc)2 (6NeuAc)2 + (Man)3(GlcNAc)2</t>
  </si>
  <si>
    <t>(Hex)3 (HexNAc)5 (Fuc)2 (3-8NeuAc)1 (6NeuAc)1 + (Man)3(GlcNAc)2</t>
  </si>
  <si>
    <t>(Hex)3 (HexNAc)4 (Fuc)2 (3-8NeuAc)1 (6NeuAc)1 (GlcA)1 + (Man)3(GlcNAc)2</t>
  </si>
  <si>
    <t>[192](Hex)3 (HexNAc)4 (Fuc)2 (6NeuAc)1 (GlcA)1 + (Man)3(GlcNAc)2</t>
  </si>
  <si>
    <t>(Hex)2 (HexNAc)5 (Fuc)2 (3-8NeuAc)2 (GlcA)1 + (Man)3(GlcNAc)2</t>
  </si>
  <si>
    <t>(Hex)4 (HexNAc)4 (6NeuAc)3 + (Man)3(GlcNAc)2</t>
  </si>
  <si>
    <t>[191](Hex)4 (HexNAc)4 (6NeuAc)2 + (Man)3(GlcNAc)2_x000D_
[234](Hex)4 (HexNAc)4 (3-8NeuAc)1 (6NeuAc)3 + (Man)3(GlcNAc)2</t>
  </si>
  <si>
    <t>(Hex)3 (HexNAc)5 (Fuc)2 (6NeuAc)2 + (Man)3(GlcNAc)2</t>
  </si>
  <si>
    <t>(Hex)4 (HexNAc)4 (Fuc)1 (3-8NeuAc)2 (6NeuAc)1 + (Man)3(GlcNAc)2</t>
  </si>
  <si>
    <t>[205](Hex)4 (HexNAc)4 (Fuc)1 (3-8NeuAc)1 (6NeuAc)1 + (Man)3(GlcNAc)2_x000D_
[217](Hex)4 (HexNAc)4 (3-8NeuAc)2 (6NeuAc)1 + (Man)3(GlcNAc)2_x000D_
[239](Hex)4 (HexNAc)4 (Fuc)1 (3-8NeuAc)2 (6NeuAc)2 + (Man)3(GlcNAc)2_x000D_
[238](Hex)4 (HexNAc)4 (Fuc)1 (3-8NeuAc)3 (6NeuAc)1 + (Man)3(GlcNAc)2</t>
  </si>
  <si>
    <t>(Hex)4 (HexNAc)4 (Fuc)1 (3-8NeuAc)1 (6NeuAc)2 + (Man)3(GlcNAc)2</t>
  </si>
  <si>
    <t>[205](Hex)4 (HexNAc)4 (Fuc)1 (3-8NeuAc)1 (6NeuAc)1 + (Man)3(GlcNAc)2_x000D_
[220](Hex)4 (HexNAc)4 (3-8NeuAc)1 (6NeuAc)2 + (Man)3(GlcNAc)2_x000D_
[214](Hex)4 (HexNAc)3 (Fuc)1 (3-8NeuAc)1 (6NeuAc)2 + (Man)3(GlcNAc)2_x000D_
[230](Hex)4 (HexNAc)4 (Fuc)2 (3-8NeuAc)1 (6NeuAc)2 + (Man)3(GlcNAc)2_x000D_
[240](Hex)4 (HexNAc)4 (Fuc)1 (3-8NeuAc)1 (6NeuAc)3 + (Man)3(GlcNAc)2_x000D_
[239](Hex)4 (HexNAc)4 (Fuc)1 (3-8NeuAc)2 (6NeuAc)2 + (Man)3(GlcNAc)2</t>
  </si>
  <si>
    <t>(Hex)4 (HexNAc)4 (3-8NeuAc)3 (6NeuAc)1 + (Man)3(GlcNAc)2</t>
  </si>
  <si>
    <t>[217](Hex)4 (HexNAc)4 (3-8NeuAc)2 (6NeuAc)1 + (Man)3(GlcNAc)2_x000D_
[215](Hex)4 (HexNAc)4 (3-8NeuAc)3 + (Man)3(GlcNAc)2_x000D_
[238](Hex)4 (HexNAc)4 (Fuc)1 (3-8NeuAc)3 (6NeuAc)1 + (Man)3(GlcNAc)2</t>
  </si>
  <si>
    <t>(Hex)3 (HexNAc)4 (Fuc)3 (3-8NeuAc)1 (6NeuAc)2 + (Man)3(GlcNAc)2</t>
  </si>
  <si>
    <t>[218](Hex)3 (HexNAc)4 (Fuc)3 (6NeuAc)2 + (Man)3(GlcNAc)2_x000D_
[216](Hex)3 (HexNAc)4 (Fuc)3 (3-8NeuAc)1 (6NeuAc)1 + (Man)3(GlcNAc)2</t>
  </si>
  <si>
    <t>(Hex)4 (HexNAc)4 (Fuc)2 (3-8NeuAc)1 (6NeuAc)2 + (Man)3(GlcNAc)2</t>
  </si>
  <si>
    <t>[219](Hex)4 (HexNAc)4 (Fuc)2 (6NeuAc)2 + (Man)3(GlcNAc)2_x000D_
[227](Hex)4 (HexNAc)4 (Fuc)1 (3-8NeuAc)1 (6NeuAc)2 + (Man)3(GlcNAc)2_x000D_
[242](Hex)4 (HexNAc)4 (Fuc)2 (3-8NeuAc)2 (6NeuAc)2 + (Man)3(GlcNAc)2</t>
  </si>
  <si>
    <t>(Hex)4 (HexNAc)4 (3-8NeuAc)2 (6NeuAc)2 + (Man)3(GlcNAc)2</t>
  </si>
  <si>
    <t>[220](Hex)4 (HexNAc)4 (3-8NeuAc)1 (6NeuAc)2 + (Man)3(GlcNAc)2_x000D_
[217](Hex)4 (HexNAc)4 (3-8NeuAc)2 (6NeuAc)1 + (Man)3(GlcNAc)2_x000D_
[239](Hex)4 (HexNAc)4 (Fuc)1 (3-8NeuAc)2 (6NeuAc)2 + (Man)3(GlcNAc)2</t>
  </si>
  <si>
    <t>(Hex)3 (HexNAc)4 (Fuc)3 (6NeuAc)3 + (Man)3(GlcNAc)2</t>
  </si>
  <si>
    <t>[218](Hex)3 (HexNAc)4 (Fuc)3 (6NeuAc)2 + (Man)3(GlcNAc)2</t>
  </si>
  <si>
    <t>(Hex)4 (HexNAc)4 (Fuc)2 (6NeuAc)3 + (Man)3(GlcNAc)2</t>
  </si>
  <si>
    <t>[219](Hex)4 (HexNAc)4 (Fuc)2 (6NeuAc)2 + (Man)3(GlcNAc)2</t>
  </si>
  <si>
    <t>(Hex)4 (HexNAc)4 (3-8NeuAc)1 (6NeuAc)3 + (Man)3(GlcNAc)2</t>
  </si>
  <si>
    <t>[224](Hex)4 (HexNAc)4 (6NeuAc)3 + (Man)3(GlcNAc)2_x000D_
[220](Hex)4 (HexNAc)4 (3-8NeuAc)1 (6NeuAc)2 + (Man)3(GlcNAc)2_x000D_
[240](Hex)4 (HexNAc)4 (Fuc)1 (3-8NeuAc)1 (6NeuAc)3 + (Man)3(GlcNAc)2</t>
  </si>
  <si>
    <t>(Hex)5 (HexNAc)5 (3-8NeuAc)2 (6NeuAc)1 + (Man)3(GlcNAc)2</t>
  </si>
  <si>
    <t>[245](Hex)5 (HexNAc)5 (3-8NeuAc)2 (6NeuAc)2 + (Man)3(GlcNAc)2_x000D_
[243](Hex)5 (HexNAc)5 (3-8NeuAc)3 (6NeuAc)1 + (Man)3(GlcNAc)2</t>
  </si>
  <si>
    <t>(Hex)4 (HexNAc)5 (Fuc)3 (6NeuAc)2 + (Man)3(GlcNAc)2</t>
  </si>
  <si>
    <t>[246](Hex)4 (HexNAc)5 (Fuc)3 (6NeuAc)3 + (Man)3(GlcNAc)2_x000D_
[244](Hex)4 (HexNAc)5 (Fuc)3 (3-8NeuAc)1 (6NeuAc)2 + (Man)3(GlcNAc)2</t>
  </si>
  <si>
    <t>(Hex)5 (HexNAc)5 (3-8NeuAc)1 (6NeuAc)2 + (Man)3(GlcNAc)2</t>
  </si>
  <si>
    <t>[247](Hex)5 (HexNAc)5 (3-8NeuAc)1 (6NeuAc)3 + (Man)3(GlcNAc)2_x000D_
[245](Hex)5 (HexNAc)5 (3-8NeuAc)2 (6NeuAc)2 + (Man)3(GlcNAc)2</t>
  </si>
  <si>
    <t>(Hex)4 (HexNAc)4 (Fuc)1 (3-8NeuAc)3 (6NeuAc)1 + (Man)3(GlcNAc)2</t>
  </si>
  <si>
    <t>[226](Hex)4 (HexNAc)4 (Fuc)1 (3-8NeuAc)2 (6NeuAc)1 + (Man)3(GlcNAc)2_x000D_
[228](Hex)4 (HexNAc)4 (3-8NeuAc)3 (6NeuAc)1 + (Man)3(GlcNAc)2_x000D_
[241](Hex)4 (HexNAc)4 (Fuc)2 (3-8NeuAc)3 (6NeuAc)1 + (Man)3(GlcNAc)2</t>
  </si>
  <si>
    <t>(Hex)4 (HexNAc)4 (Fuc)1 (3-8NeuAc)2 (6NeuAc)2 + (Man)3(GlcNAc)2</t>
  </si>
  <si>
    <t>[227](Hex)4 (HexNAc)4 (Fuc)1 (3-8NeuAc)1 (6NeuAc)2 + (Man)3(GlcNAc)2_x000D_
[226](Hex)4 (HexNAc)4 (Fuc)1 (3-8NeuAc)2 (6NeuAc)1 + (Man)3(GlcNAc)2_x000D_
[231](Hex)4 (HexNAc)4 (3-8NeuAc)2 (6NeuAc)2 + (Man)3(GlcNAc)2_x000D_
[242](Hex)4 (HexNAc)4 (Fuc)2 (3-8NeuAc)2 (6NeuAc)2 + (Man)3(GlcNAc)2</t>
  </si>
  <si>
    <t>(Hex)4 (HexNAc)4 (Fuc)1 (3-8NeuAc)1 (6NeuAc)3 + (Man)3(GlcNAc)2</t>
  </si>
  <si>
    <t>[227](Hex)4 (HexNAc)4 (Fuc)1 (3-8NeuAc)1 (6NeuAc)2 + (Man)3(GlcNAc)2_x000D_
[234](Hex)4 (HexNAc)4 (3-8NeuAc)1 (6NeuAc)3 + (Man)3(GlcNAc)2</t>
  </si>
  <si>
    <t>(Hex)4 (HexNAc)4 (Fuc)2 (3-8NeuAc)3 (6NeuAc)1 + (Man)3(GlcNAc)2</t>
  </si>
  <si>
    <t>[238](Hex)4 (HexNAc)4 (Fuc)1 (3-8NeuAc)3 (6NeuAc)1 + (Man)3(GlcNAc)2</t>
  </si>
  <si>
    <t>(Hex)4 (HexNAc)4 (Fuc)2 (3-8NeuAc)2 (6NeuAc)2 + (Man)3(GlcNAc)2</t>
  </si>
  <si>
    <t>[230](Hex)4 (HexNAc)4 (Fuc)2 (3-8NeuAc)1 (6NeuAc)2 + (Man)3(GlcNAc)2_x000D_
[239](Hex)4 (HexNAc)4 (Fuc)1 (3-8NeuAc)2 (6NeuAc)2 + (Man)3(GlcNAc)2</t>
  </si>
  <si>
    <t>(Hex)5 (HexNAc)5 (3-8NeuAc)3 (6NeuAc)1 + (Man)3(GlcNAc)2</t>
  </si>
  <si>
    <t>[235](Hex)5 (HexNAc)5 (3-8NeuAc)2 (6NeuAc)1 + (Man)3(GlcNAc)2</t>
  </si>
  <si>
    <t>(Hex)4 (HexNAc)5 (Fuc)3 (3-8NeuAc)1 (6NeuAc)2 + (Man)3(GlcNAc)2</t>
  </si>
  <si>
    <t>[236](Hex)4 (HexNAc)5 (Fuc)3 (6NeuAc)2 + (Man)3(GlcNAc)2</t>
  </si>
  <si>
    <t>(Hex)5 (HexNAc)5 (3-8NeuAc)2 (6NeuAc)2 + (Man)3(GlcNAc)2</t>
  </si>
  <si>
    <t>[237](Hex)5 (HexNAc)5 (3-8NeuAc)1 (6NeuAc)2 + (Man)3(GlcNAc)2_x000D_
[235](Hex)5 (HexNAc)5 (3-8NeuAc)2 (6NeuAc)1 + (Man)3(GlcNAc)2</t>
  </si>
  <si>
    <t>(Hex)4 (HexNAc)5 (Fuc)3 (6NeuAc)3 + (Man)3(GlcNAc)2</t>
  </si>
  <si>
    <t>(Hex)5 (HexNAc)5 (3-8NeuAc)1 (6NeuAc)3 + (Man)3(GlcNAc)2</t>
  </si>
  <si>
    <t>[237](Hex)5 (HexNAc)5 (3-8NeuAc)1 (6NeuAc)2 + (Man)3(GlcNAc)2</t>
  </si>
  <si>
    <t>(Hex)2</t>
  </si>
  <si>
    <t>[249](Hex)3</t>
  </si>
  <si>
    <t>(Hex)3</t>
  </si>
  <si>
    <t>[248](Hex)2</t>
  </si>
  <si>
    <t>(Hex)1 (HexNAc)2 (Fuc)1</t>
  </si>
  <si>
    <t>(Hex)5</t>
  </si>
  <si>
    <t>[0](Hex)6</t>
  </si>
  <si>
    <t>(Hex)5 (HexNAc)1 (6NeuAc)1 + (Man)3(GlcNAc)2</t>
    <phoneticPr fontId="19"/>
  </si>
  <si>
    <t>(HexNAc)2 (GlcA)1 + (Man)3(GlcNAc)2</t>
    <phoneticPr fontId="19"/>
  </si>
  <si>
    <t>(Hex)2 (HexNAc)4 (3-8NeuAc)1 (6NeuAc)2 + (Man)3(GlcNAc)2</t>
    <phoneticPr fontId="19"/>
  </si>
  <si>
    <t>(Hex)6 + (Man)3(GlcNAc)2</t>
    <phoneticPr fontId="19"/>
  </si>
  <si>
    <t xml:space="preserve"> Table S5: Summary file of human serum glycomics for calibration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</si>
</sst>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sz val="18"/>
      <color theme="3"/>
      <name val="Calibri Light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57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11"/>
      <color theme="1"/>
      <name val="Calibri"/>
      <family val="2"/>
    </font>
    <font>
      <sz val="6"/>
      <name val="Calibri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vertical="center" wrapText="1"/>
    </xf>
    <xf numFmtId="0" fontId="18" fillId="33" borderId="0" xfId="0" applyFont="1" applyFill="1">
      <alignment vertical="center"/>
    </xf>
    <xf numFmtId="0" fontId="18" fillId="33" borderId="0" xfId="0" applyFont="1" applyFill="1" applyAlignment="1">
      <alignment vertical="center" wrapText="1"/>
    </xf>
    <xf numFmtId="0" fontId="18" fillId="34" borderId="0" xfId="0" applyFont="1" applyFill="1">
      <alignment vertical="center"/>
    </xf>
    <xf numFmtId="0" fontId="18" fillId="34" borderId="0" xfId="0" applyFont="1" applyFill="1" applyAlignment="1">
      <alignment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254"/>
  <sheetViews>
    <sheetView tabSelected="1" zoomScale="150" zoomScaleNormal="150" workbookViewId="0">
      <pane xSplit="1" ySplit="2" topLeftCell="B42" activePane="bottomRight" state="frozen"/>
      <selection pane="topRight" activeCell="B1" sqref="B1"/>
      <selection pane="bottomLeft" activeCell="A2" sqref="A2"/>
      <selection pane="bottomRight"/>
    </sheetView>
  </sheetViews>
  <sheetFormatPr defaultColWidth="8.6640625" defaultRowHeight="14.4"/>
  <cols>
    <col min="1" max="1" width="6.109375" style="1" customWidth="1"/>
    <col min="2" max="2" width="8.6640625" style="1"/>
    <col min="3" max="3" width="45.109375" style="1" customWidth="1"/>
    <col min="4" max="4" width="58.5546875" style="1" customWidth="1"/>
    <col min="5" max="16384" width="8.6640625" style="1"/>
  </cols>
  <sheetData>
    <row r="1" spans="1:60">
      <c r="A1" s="1" t="s">
        <v>522</v>
      </c>
    </row>
    <row r="2" spans="1:60" ht="21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  <c r="AR2" s="1" t="s">
        <v>43</v>
      </c>
      <c r="AS2" s="1" t="s">
        <v>44</v>
      </c>
      <c r="AX2" s="1" t="s">
        <v>45</v>
      </c>
      <c r="BC2" s="1" t="s">
        <v>46</v>
      </c>
      <c r="BH2" s="1" t="s">
        <v>47</v>
      </c>
    </row>
    <row r="3" spans="1:60">
      <c r="A3" s="1">
        <v>248</v>
      </c>
      <c r="B3" s="1">
        <v>470.16379999999998</v>
      </c>
      <c r="C3" s="1" t="s">
        <v>511</v>
      </c>
      <c r="D3" s="1" t="s">
        <v>512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469.89648695</v>
      </c>
      <c r="W3" s="1">
        <v>0</v>
      </c>
      <c r="X3" s="1">
        <v>469.89995878000002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0.61857435999999999</v>
      </c>
      <c r="AQ3" s="1">
        <v>0</v>
      </c>
      <c r="AR3" s="1">
        <v>0.56000128000000005</v>
      </c>
      <c r="AS3" s="1">
        <v>0</v>
      </c>
      <c r="AT3" s="1">
        <v>0</v>
      </c>
      <c r="AU3" s="1">
        <v>0</v>
      </c>
      <c r="AV3" s="1">
        <v>0</v>
      </c>
      <c r="AW3" s="1">
        <v>0.29464400000000002</v>
      </c>
      <c r="AX3" s="1">
        <v>0</v>
      </c>
      <c r="AY3" s="1">
        <v>0</v>
      </c>
      <c r="AZ3" s="1">
        <v>0</v>
      </c>
      <c r="BA3" s="1">
        <v>0</v>
      </c>
      <c r="BB3" s="1">
        <v>0.34106500000000001</v>
      </c>
      <c r="BC3" s="1">
        <v>0</v>
      </c>
      <c r="BD3" s="1">
        <v>0</v>
      </c>
      <c r="BE3" s="1">
        <v>0</v>
      </c>
      <c r="BF3" s="1">
        <v>0</v>
      </c>
      <c r="BG3" s="1">
        <v>115.754903</v>
      </c>
      <c r="BH3" s="1" t="str">
        <f>HYPERLINK("https://glyconnect.expasy.org/browser/compositions?f=Hex:2 ")</f>
        <v xml:space="preserve">https://glyconnect.expasy.org/browser/compositions?f=Hex:2 </v>
      </c>
    </row>
    <row r="4" spans="1:60">
      <c r="A4" s="1">
        <v>249</v>
      </c>
      <c r="B4" s="1">
        <v>632.21659999999997</v>
      </c>
      <c r="C4" s="1" t="s">
        <v>513</v>
      </c>
      <c r="D4" s="1" t="s">
        <v>514</v>
      </c>
      <c r="E4" s="1">
        <v>0</v>
      </c>
      <c r="F4" s="1">
        <v>0</v>
      </c>
      <c r="G4" s="1">
        <v>0</v>
      </c>
      <c r="H4" s="1">
        <v>0</v>
      </c>
      <c r="I4" s="1">
        <v>632.26542620999999</v>
      </c>
      <c r="J4" s="1">
        <v>632.27189484999997</v>
      </c>
      <c r="K4" s="1">
        <v>632.27785133999998</v>
      </c>
      <c r="L4" s="1">
        <v>632.27590032000001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0.62856694999999996</v>
      </c>
      <c r="AD4" s="1">
        <v>0.57095808000000003</v>
      </c>
      <c r="AE4" s="1">
        <v>0.54339331999999996</v>
      </c>
      <c r="AF4" s="1">
        <v>0.41146695999999999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 s="1">
        <v>0</v>
      </c>
      <c r="AT4" s="1">
        <v>0.53859599999999996</v>
      </c>
      <c r="AU4" s="1">
        <v>0</v>
      </c>
      <c r="AV4" s="1">
        <v>0</v>
      </c>
      <c r="AW4" s="1">
        <v>0</v>
      </c>
      <c r="AX4" s="1">
        <v>0</v>
      </c>
      <c r="AY4" s="1">
        <v>9.1882000000000005E-2</v>
      </c>
      <c r="AZ4" s="1">
        <v>0</v>
      </c>
      <c r="BA4" s="1">
        <v>0</v>
      </c>
      <c r="BB4" s="1">
        <v>0</v>
      </c>
      <c r="BC4" s="1">
        <v>0</v>
      </c>
      <c r="BD4" s="1">
        <v>17.059522000000001</v>
      </c>
      <c r="BE4" s="1">
        <v>0</v>
      </c>
      <c r="BF4" s="1">
        <v>0</v>
      </c>
      <c r="BG4" s="1">
        <v>0</v>
      </c>
      <c r="BH4" s="1" t="str">
        <f>HYPERLINK("https://glyconnect.expasy.org/browser/compositions?f=Hex:3 ")</f>
        <v xml:space="preserve">https://glyconnect.expasy.org/browser/compositions?f=Hex:3 </v>
      </c>
    </row>
    <row r="5" spans="1:60">
      <c r="A5" s="1">
        <v>250</v>
      </c>
      <c r="B5" s="1">
        <v>860.32749999999999</v>
      </c>
      <c r="C5" s="1" t="s">
        <v>515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861.02874130999999</v>
      </c>
      <c r="L5" s="1">
        <v>861.02358759000003</v>
      </c>
      <c r="M5" s="1">
        <v>0</v>
      </c>
      <c r="N5" s="1">
        <v>0</v>
      </c>
      <c r="O5" s="1">
        <v>0</v>
      </c>
      <c r="P5" s="1">
        <v>0</v>
      </c>
      <c r="Q5" s="1">
        <v>861.03207979000001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1.2504124599999999</v>
      </c>
      <c r="AF5" s="1">
        <v>0.69592361999999997</v>
      </c>
      <c r="AG5" s="1">
        <v>0</v>
      </c>
      <c r="AH5" s="1">
        <v>0</v>
      </c>
      <c r="AI5" s="1">
        <v>0</v>
      </c>
      <c r="AJ5" s="1">
        <v>0</v>
      </c>
      <c r="AK5" s="1">
        <v>1.5589580199999999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 s="1">
        <v>0</v>
      </c>
      <c r="AT5" s="1">
        <v>0.48658400000000002</v>
      </c>
      <c r="AU5" s="1">
        <v>0</v>
      </c>
      <c r="AV5" s="1">
        <v>0.38973999999999998</v>
      </c>
      <c r="AW5" s="1">
        <v>0</v>
      </c>
      <c r="AX5" s="1">
        <v>0</v>
      </c>
      <c r="AY5" s="1">
        <v>0.60574600000000001</v>
      </c>
      <c r="AZ5" s="1">
        <v>0</v>
      </c>
      <c r="BA5" s="1">
        <v>0.77947900000000003</v>
      </c>
      <c r="BB5" s="1">
        <v>0</v>
      </c>
      <c r="BC5" s="1">
        <v>0</v>
      </c>
      <c r="BD5" s="1">
        <v>124.489515</v>
      </c>
      <c r="BE5" s="1">
        <v>0</v>
      </c>
      <c r="BF5" s="1">
        <v>200</v>
      </c>
      <c r="BG5" s="1">
        <v>0</v>
      </c>
      <c r="BH5" s="1" t="str">
        <f>HYPERLINK("https://glyconnect.expasy.org/browser/compositions?f=Hex:1 HexNAc:2 dHex:1 ")</f>
        <v xml:space="preserve">https://glyconnect.expasy.org/browser/compositions?f=Hex:1 HexNAc:2 dHex:1 </v>
      </c>
    </row>
    <row r="6" spans="1:60">
      <c r="A6" s="1">
        <v>251</v>
      </c>
      <c r="B6" s="1">
        <v>956.32219999999995</v>
      </c>
      <c r="C6" s="1" t="s">
        <v>516</v>
      </c>
      <c r="D6" s="1" t="s">
        <v>517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956.32084587999998</v>
      </c>
      <c r="K6" s="1">
        <v>956.32607112000005</v>
      </c>
      <c r="L6" s="1">
        <v>956.33078466999996</v>
      </c>
      <c r="M6" s="1">
        <v>0</v>
      </c>
      <c r="N6" s="1">
        <v>0</v>
      </c>
      <c r="O6" s="1">
        <v>0</v>
      </c>
      <c r="P6" s="1">
        <v>0</v>
      </c>
      <c r="Q6" s="1">
        <v>956.32512259999999</v>
      </c>
      <c r="R6" s="1">
        <v>956.32355508000001</v>
      </c>
      <c r="S6" s="1">
        <v>956.32907786999999</v>
      </c>
      <c r="T6" s="1">
        <v>0</v>
      </c>
      <c r="U6" s="1">
        <v>956.33503645999997</v>
      </c>
      <c r="V6" s="1">
        <v>956.33479794000004</v>
      </c>
      <c r="W6" s="1">
        <v>956.33692047</v>
      </c>
      <c r="X6" s="1">
        <v>956.34459668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0.39915663000000001</v>
      </c>
      <c r="AE6" s="1">
        <v>0.35055366999999998</v>
      </c>
      <c r="AF6" s="1">
        <v>0.36700769999999999</v>
      </c>
      <c r="AG6" s="1">
        <v>0</v>
      </c>
      <c r="AH6" s="1">
        <v>0</v>
      </c>
      <c r="AI6" s="1">
        <v>0</v>
      </c>
      <c r="AJ6" s="1">
        <v>0</v>
      </c>
      <c r="AK6" s="1">
        <v>0.38316006000000002</v>
      </c>
      <c r="AL6" s="1">
        <v>0.38762667000000001</v>
      </c>
      <c r="AM6" s="1">
        <v>0.35797971000000001</v>
      </c>
      <c r="AN6" s="1">
        <v>0</v>
      </c>
      <c r="AO6" s="1">
        <v>0.49768459999999998</v>
      </c>
      <c r="AP6" s="1">
        <v>0.41567586000000001</v>
      </c>
      <c r="AQ6" s="1">
        <v>0.35571431999999997</v>
      </c>
      <c r="AR6" s="1">
        <v>0.34407706999999998</v>
      </c>
      <c r="AS6" s="1">
        <v>0</v>
      </c>
      <c r="AT6" s="1">
        <v>0.27917999999999998</v>
      </c>
      <c r="AU6" s="1">
        <v>0</v>
      </c>
      <c r="AV6" s="1">
        <v>0.282192</v>
      </c>
      <c r="AW6" s="1">
        <v>0.40328799999999998</v>
      </c>
      <c r="AX6" s="1">
        <v>0</v>
      </c>
      <c r="AY6" s="1">
        <v>0.18721099999999999</v>
      </c>
      <c r="AZ6" s="1">
        <v>0</v>
      </c>
      <c r="BA6" s="1">
        <v>0.18858</v>
      </c>
      <c r="BB6" s="1">
        <v>7.0317000000000005E-2</v>
      </c>
      <c r="BC6" s="1">
        <v>0</v>
      </c>
      <c r="BD6" s="1">
        <v>67.057540000000003</v>
      </c>
      <c r="BE6" s="1">
        <v>0</v>
      </c>
      <c r="BF6" s="1">
        <v>66.826892999999998</v>
      </c>
      <c r="BG6" s="1">
        <v>17.435884000000001</v>
      </c>
      <c r="BH6" s="1" t="str">
        <f>HYPERLINK("https://glyconnect.expasy.org/browser/compositions?f=Hex:5 ")</f>
        <v xml:space="preserve">https://glyconnect.expasy.org/browser/compositions?f=Hex:5 </v>
      </c>
    </row>
    <row r="7" spans="1:60">
      <c r="A7" s="1">
        <v>0</v>
      </c>
      <c r="B7" s="1">
        <v>1118.375</v>
      </c>
      <c r="C7" s="1" t="s">
        <v>48</v>
      </c>
      <c r="D7" s="1" t="s">
        <v>49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1118.3937854999999</v>
      </c>
      <c r="Q7" s="1">
        <v>0</v>
      </c>
      <c r="R7" s="1">
        <v>1118.37080388</v>
      </c>
      <c r="S7" s="1">
        <v>1118.36914544</v>
      </c>
      <c r="T7" s="1">
        <v>1118.3890359500001</v>
      </c>
      <c r="U7" s="1">
        <v>0</v>
      </c>
      <c r="V7" s="1">
        <v>1118.3848091100001</v>
      </c>
      <c r="W7" s="1">
        <v>1118.3858269299999</v>
      </c>
      <c r="X7" s="1">
        <v>1118.3908077399999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0.47789937999999998</v>
      </c>
      <c r="AK7" s="1">
        <v>0</v>
      </c>
      <c r="AL7" s="1">
        <v>0.5011274</v>
      </c>
      <c r="AM7" s="1">
        <v>0.42371866000000002</v>
      </c>
      <c r="AN7" s="1">
        <v>0.46289823000000002</v>
      </c>
      <c r="AO7" s="1">
        <v>0</v>
      </c>
      <c r="AP7" s="1">
        <v>0.46025729999999998</v>
      </c>
      <c r="AQ7" s="1">
        <v>0.48003626999999999</v>
      </c>
      <c r="AR7" s="1">
        <v>0.38603546999999999</v>
      </c>
      <c r="AS7" s="1">
        <v>0</v>
      </c>
      <c r="AT7" s="1">
        <v>0</v>
      </c>
      <c r="AU7" s="1">
        <v>0.119475</v>
      </c>
      <c r="AV7" s="1">
        <v>0.34693600000000002</v>
      </c>
      <c r="AW7" s="1">
        <v>0.33158199999999999</v>
      </c>
      <c r="AX7" s="1">
        <v>0</v>
      </c>
      <c r="AY7" s="1">
        <v>0</v>
      </c>
      <c r="AZ7" s="1">
        <v>0.23895</v>
      </c>
      <c r="BA7" s="1">
        <v>0.23344000000000001</v>
      </c>
      <c r="BB7" s="1">
        <v>0.22472800000000001</v>
      </c>
      <c r="BC7" s="1">
        <v>0</v>
      </c>
      <c r="BD7" s="1">
        <v>0</v>
      </c>
      <c r="BE7" s="1">
        <v>200</v>
      </c>
      <c r="BF7" s="1">
        <v>67.286107999999999</v>
      </c>
      <c r="BG7" s="1">
        <v>67.774386000000007</v>
      </c>
      <c r="BH7" s="1" t="str">
        <f>HYPERLINK("https://glyconnect.expasy.org/browser/compositions?f=Hex:6 ")</f>
        <v xml:space="preserve">https://glyconnect.expasy.org/browser/compositions?f=Hex:6 </v>
      </c>
    </row>
    <row r="8" spans="1:60" ht="28.8">
      <c r="A8" s="1">
        <v>1</v>
      </c>
      <c r="B8" s="1">
        <v>1200.4280000000001</v>
      </c>
      <c r="C8" s="1" t="s">
        <v>50</v>
      </c>
      <c r="D8" s="2" t="s">
        <v>51</v>
      </c>
      <c r="E8" s="1">
        <v>0</v>
      </c>
      <c r="F8" s="1">
        <v>0</v>
      </c>
      <c r="G8" s="1">
        <v>0</v>
      </c>
      <c r="H8" s="1">
        <v>1201.15279399</v>
      </c>
      <c r="I8" s="1">
        <v>0</v>
      </c>
      <c r="J8" s="1">
        <v>0</v>
      </c>
      <c r="K8" s="1">
        <v>1201.1762636200001</v>
      </c>
      <c r="L8" s="1">
        <v>0</v>
      </c>
      <c r="M8" s="1">
        <v>0</v>
      </c>
      <c r="N8" s="1">
        <v>1201.17930789</v>
      </c>
      <c r="O8" s="1">
        <v>0</v>
      </c>
      <c r="P8" s="1">
        <v>1201.1970736400001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0.98072669000000001</v>
      </c>
      <c r="AC8" s="1">
        <v>0</v>
      </c>
      <c r="AD8" s="1">
        <v>0</v>
      </c>
      <c r="AE8" s="1">
        <v>0.59416910000000001</v>
      </c>
      <c r="AF8" s="1">
        <v>0</v>
      </c>
      <c r="AG8" s="1">
        <v>0</v>
      </c>
      <c r="AH8" s="1">
        <v>0.94774988000000004</v>
      </c>
      <c r="AI8" s="1">
        <v>0</v>
      </c>
      <c r="AJ8" s="1">
        <v>0.93632026000000002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0.24518200000000001</v>
      </c>
      <c r="AT8" s="1">
        <v>0.14854200000000001</v>
      </c>
      <c r="AU8" s="1">
        <v>0.47101799999999999</v>
      </c>
      <c r="AV8" s="1">
        <v>0</v>
      </c>
      <c r="AW8" s="1">
        <v>0</v>
      </c>
      <c r="AX8" s="1">
        <v>0.49036299999999999</v>
      </c>
      <c r="AY8" s="1">
        <v>0.29708499999999999</v>
      </c>
      <c r="AZ8" s="1">
        <v>0.54390400000000005</v>
      </c>
      <c r="BA8" s="1">
        <v>0</v>
      </c>
      <c r="BB8" s="1">
        <v>0</v>
      </c>
      <c r="BC8" s="1">
        <v>200</v>
      </c>
      <c r="BD8" s="1">
        <v>200</v>
      </c>
      <c r="BE8" s="1">
        <v>115.47430300000001</v>
      </c>
      <c r="BF8" s="1">
        <v>0</v>
      </c>
      <c r="BG8" s="1">
        <v>0</v>
      </c>
      <c r="BH8" s="1" t="str">
        <f>HYPERLINK("https://glyconnect.expasy.org/browser/compositions?f=Hex:4 HexNAc:2 ")</f>
        <v xml:space="preserve">https://glyconnect.expasy.org/browser/compositions?f=Hex:4 HexNAc:2 </v>
      </c>
    </row>
    <row r="9" spans="1:60" ht="57.6">
      <c r="A9" s="1">
        <v>2</v>
      </c>
      <c r="B9" s="1">
        <v>1241.4545000000001</v>
      </c>
      <c r="C9" s="1" t="s">
        <v>52</v>
      </c>
      <c r="D9" s="2" t="s">
        <v>53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1241.4652188499999</v>
      </c>
      <c r="R9" s="1">
        <v>1241.4716191699999</v>
      </c>
      <c r="S9" s="1">
        <v>1241.4720731800001</v>
      </c>
      <c r="T9" s="1">
        <v>1241.47897442</v>
      </c>
      <c r="U9" s="1">
        <v>1241.4978590799999</v>
      </c>
      <c r="V9" s="1">
        <v>1241.49253714</v>
      </c>
      <c r="W9" s="1">
        <v>1241.46871796</v>
      </c>
      <c r="X9" s="1">
        <v>1241.4785032699999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0.77424671</v>
      </c>
      <c r="AL9" s="1">
        <v>0.88562001000000001</v>
      </c>
      <c r="AM9" s="1">
        <v>0.75966931000000004</v>
      </c>
      <c r="AN9" s="1">
        <v>0.85196024999999997</v>
      </c>
      <c r="AO9" s="1">
        <v>0.87739935999999996</v>
      </c>
      <c r="AP9" s="1">
        <v>0.84472895000000003</v>
      </c>
      <c r="AQ9" s="1">
        <v>0.74295054999999999</v>
      </c>
      <c r="AR9" s="1">
        <v>0.70669645999999997</v>
      </c>
      <c r="AS9" s="1">
        <v>0</v>
      </c>
      <c r="AT9" s="1">
        <v>0</v>
      </c>
      <c r="AU9" s="1">
        <v>0</v>
      </c>
      <c r="AV9" s="1">
        <v>0.81787399999999999</v>
      </c>
      <c r="AW9" s="1">
        <v>0.79294399999999998</v>
      </c>
      <c r="AX9" s="1">
        <v>0</v>
      </c>
      <c r="AY9" s="1">
        <v>0</v>
      </c>
      <c r="AZ9" s="1">
        <v>0</v>
      </c>
      <c r="BA9" s="1">
        <v>6.0670000000000002E-2</v>
      </c>
      <c r="BB9" s="1">
        <v>8.1143000000000007E-2</v>
      </c>
      <c r="BC9" s="1">
        <v>0</v>
      </c>
      <c r="BD9" s="1">
        <v>0</v>
      </c>
      <c r="BE9" s="1">
        <v>0</v>
      </c>
      <c r="BF9" s="1">
        <v>7.4180039999999998</v>
      </c>
      <c r="BG9" s="1">
        <v>10.233085000000001</v>
      </c>
      <c r="BH9" s="1" t="str">
        <f>HYPERLINK("https://glyconnect.expasy.org/browser/compositions?f=Hex:3 HexNAc:3 ")</f>
        <v xml:space="preserve">https://glyconnect.expasy.org/browser/compositions?f=Hex:3 HexNAc:3 </v>
      </c>
    </row>
    <row r="10" spans="1:60" ht="43.2">
      <c r="A10" s="1">
        <v>3</v>
      </c>
      <c r="B10" s="1">
        <v>1362.4808</v>
      </c>
      <c r="C10" s="1" t="s">
        <v>54</v>
      </c>
      <c r="D10" s="2" t="s">
        <v>55</v>
      </c>
      <c r="E10" s="1">
        <v>1362.4666540400001</v>
      </c>
      <c r="F10" s="1">
        <v>1362.4757483799999</v>
      </c>
      <c r="G10" s="1">
        <v>1362.48722866</v>
      </c>
      <c r="H10" s="1">
        <v>1362.49254163</v>
      </c>
      <c r="I10" s="1">
        <v>1362.48573962</v>
      </c>
      <c r="J10" s="1">
        <v>1362.5006926799999</v>
      </c>
      <c r="K10" s="1">
        <v>1362.50928387</v>
      </c>
      <c r="L10" s="1">
        <v>1362.5079955000001</v>
      </c>
      <c r="M10" s="1">
        <v>1362.51462745</v>
      </c>
      <c r="N10" s="1">
        <v>1362.5181945100001</v>
      </c>
      <c r="O10" s="1">
        <v>1362.5354831899999</v>
      </c>
      <c r="P10" s="1">
        <v>1362.53802503</v>
      </c>
      <c r="Q10" s="1">
        <v>1362.5213236300001</v>
      </c>
      <c r="R10" s="1">
        <v>1362.51809213</v>
      </c>
      <c r="S10" s="1">
        <v>1362.52712696</v>
      </c>
      <c r="T10" s="1">
        <v>1362.5309776300001</v>
      </c>
      <c r="U10" s="1">
        <v>1362.5283608300001</v>
      </c>
      <c r="V10" s="1">
        <v>1362.5313391899999</v>
      </c>
      <c r="W10" s="1">
        <v>1362.52953258</v>
      </c>
      <c r="X10" s="1">
        <v>1362.53801649</v>
      </c>
      <c r="Y10" s="1">
        <v>6.8303665499999999</v>
      </c>
      <c r="Z10" s="1">
        <v>6.6616709700000003</v>
      </c>
      <c r="AA10" s="1">
        <v>6.6855329000000001</v>
      </c>
      <c r="AB10" s="1">
        <v>6.3541488900000003</v>
      </c>
      <c r="AC10" s="1">
        <v>12.1292718</v>
      </c>
      <c r="AD10" s="1">
        <v>12.18729437</v>
      </c>
      <c r="AE10" s="1">
        <v>12.04886763</v>
      </c>
      <c r="AF10" s="1">
        <v>11.407162960000001</v>
      </c>
      <c r="AG10" s="1">
        <v>21.627804050000002</v>
      </c>
      <c r="AH10" s="1">
        <v>21.299171399999999</v>
      </c>
      <c r="AI10" s="1">
        <v>21.243236060000001</v>
      </c>
      <c r="AJ10" s="1">
        <v>21.281493390000001</v>
      </c>
      <c r="AK10" s="1">
        <v>25.15499281</v>
      </c>
      <c r="AL10" s="1">
        <v>24.406887739999998</v>
      </c>
      <c r="AM10" s="1">
        <v>24.836140319999998</v>
      </c>
      <c r="AN10" s="1">
        <v>24.579685420000001</v>
      </c>
      <c r="AO10" s="1">
        <v>29.237243849999999</v>
      </c>
      <c r="AP10" s="1">
        <v>27.70008563</v>
      </c>
      <c r="AQ10" s="1">
        <v>29.913699829999999</v>
      </c>
      <c r="AR10" s="1">
        <v>28.53748336</v>
      </c>
      <c r="AS10" s="1">
        <v>6.63293</v>
      </c>
      <c r="AT10" s="1">
        <v>11.943149</v>
      </c>
      <c r="AU10" s="1">
        <v>21.362926000000002</v>
      </c>
      <c r="AV10" s="1">
        <v>24.744427000000002</v>
      </c>
      <c r="AW10" s="1">
        <v>28.847128000000001</v>
      </c>
      <c r="AX10" s="1">
        <v>0.20024400000000001</v>
      </c>
      <c r="AY10" s="1">
        <v>0.36180400000000001</v>
      </c>
      <c r="AZ10" s="1">
        <v>0.178122</v>
      </c>
      <c r="BA10" s="1">
        <v>0.32560099999999997</v>
      </c>
      <c r="BB10" s="1">
        <v>0.94892100000000001</v>
      </c>
      <c r="BC10" s="1">
        <v>3.0189400000000002</v>
      </c>
      <c r="BD10" s="1">
        <v>3.0293839999999999</v>
      </c>
      <c r="BE10" s="1">
        <v>0.833789</v>
      </c>
      <c r="BF10" s="1">
        <v>1.3158559999999999</v>
      </c>
      <c r="BG10" s="1">
        <v>3.2894809999999999</v>
      </c>
      <c r="BH10" s="1" t="str">
        <f>HYPERLINK("https://glyconnect.expasy.org/browser/compositions?f=Hex:5 HexNAc:2 ")</f>
        <v xml:space="preserve">https://glyconnect.expasy.org/browser/compositions?f=Hex:5 HexNAc:2 </v>
      </c>
    </row>
    <row r="11" spans="1:60" ht="43.2">
      <c r="A11" s="1">
        <v>4</v>
      </c>
      <c r="B11" s="1">
        <v>1387.5124000000001</v>
      </c>
      <c r="C11" s="1" t="s">
        <v>56</v>
      </c>
      <c r="D11" s="2" t="s">
        <v>57</v>
      </c>
      <c r="E11" s="1">
        <v>0</v>
      </c>
      <c r="F11" s="1">
        <v>0</v>
      </c>
      <c r="G11" s="1">
        <v>0</v>
      </c>
      <c r="H11" s="1">
        <v>0</v>
      </c>
      <c r="I11" s="1">
        <v>1387.5107811400001</v>
      </c>
      <c r="J11" s="1">
        <v>1387.5207418299999</v>
      </c>
      <c r="K11" s="1">
        <v>1387.53136881</v>
      </c>
      <c r="L11" s="1">
        <v>1387.52678833</v>
      </c>
      <c r="M11" s="1">
        <v>1387.5427745300001</v>
      </c>
      <c r="N11" s="1">
        <v>1387.54895874</v>
      </c>
      <c r="O11" s="1">
        <v>1387.5608343900001</v>
      </c>
      <c r="P11" s="1">
        <v>1387.56428916</v>
      </c>
      <c r="Q11" s="1">
        <v>1387.5444239000001</v>
      </c>
      <c r="R11" s="1">
        <v>1387.5466527799999</v>
      </c>
      <c r="S11" s="1">
        <v>1387.5521205699999</v>
      </c>
      <c r="T11" s="1">
        <v>1387.5575410399999</v>
      </c>
      <c r="U11" s="1">
        <v>1387.5553557799999</v>
      </c>
      <c r="V11" s="1">
        <v>1387.5593822599999</v>
      </c>
      <c r="W11" s="1">
        <v>1387.55781699</v>
      </c>
      <c r="X11" s="1">
        <v>1387.5670439099999</v>
      </c>
      <c r="Y11" s="1">
        <v>0</v>
      </c>
      <c r="Z11" s="1">
        <v>0</v>
      </c>
      <c r="AA11" s="1">
        <v>0</v>
      </c>
      <c r="AB11" s="1">
        <v>0</v>
      </c>
      <c r="AC11" s="1">
        <v>0.49473606999999997</v>
      </c>
      <c r="AD11" s="1">
        <v>0.51625407999999995</v>
      </c>
      <c r="AE11" s="1">
        <v>0.47666695999999997</v>
      </c>
      <c r="AF11" s="1">
        <v>0.47543730000000001</v>
      </c>
      <c r="AG11" s="1">
        <v>0.76724751000000002</v>
      </c>
      <c r="AH11" s="1">
        <v>0.66808164999999997</v>
      </c>
      <c r="AI11" s="1">
        <v>0.87257333999999998</v>
      </c>
      <c r="AJ11" s="1">
        <v>0.69181698000000003</v>
      </c>
      <c r="AK11" s="1">
        <v>0.70250957999999997</v>
      </c>
      <c r="AL11" s="1">
        <v>0.63877033000000005</v>
      </c>
      <c r="AM11" s="1">
        <v>0.65323346000000004</v>
      </c>
      <c r="AN11" s="1">
        <v>0.60764722000000004</v>
      </c>
      <c r="AO11" s="1">
        <v>0.94791596</v>
      </c>
      <c r="AP11" s="1">
        <v>0.79660838</v>
      </c>
      <c r="AQ11" s="1">
        <v>0.97860882000000005</v>
      </c>
      <c r="AR11" s="1">
        <v>0.78610177000000003</v>
      </c>
      <c r="AS11" s="1">
        <v>0</v>
      </c>
      <c r="AT11" s="1">
        <v>0.49077399999999999</v>
      </c>
      <c r="AU11" s="1">
        <v>0.74992999999999999</v>
      </c>
      <c r="AV11" s="1">
        <v>0.65054000000000001</v>
      </c>
      <c r="AW11" s="1">
        <v>0.87730900000000001</v>
      </c>
      <c r="AX11" s="1">
        <v>0</v>
      </c>
      <c r="AY11" s="1">
        <v>1.9140999999999998E-2</v>
      </c>
      <c r="AZ11" s="1">
        <v>9.2046000000000003E-2</v>
      </c>
      <c r="BA11" s="1">
        <v>3.9523999999999997E-2</v>
      </c>
      <c r="BB11" s="1">
        <v>0.10013</v>
      </c>
      <c r="BC11" s="1">
        <v>0</v>
      </c>
      <c r="BD11" s="1">
        <v>3.9002080000000001</v>
      </c>
      <c r="BE11" s="1">
        <v>12.273987</v>
      </c>
      <c r="BF11" s="1">
        <v>6.0755460000000001</v>
      </c>
      <c r="BG11" s="1">
        <v>11.413368999999999</v>
      </c>
      <c r="BH11" s="1" t="str">
        <f>HYPERLINK("https://glyconnect.expasy.org/browser/compositions?f=Hex:3 HexNAc:3 dHex:1 ")</f>
        <v xml:space="preserve">https://glyconnect.expasy.org/browser/compositions?f=Hex:3 HexNAc:3 dHex:1 </v>
      </c>
    </row>
    <row r="12" spans="1:60" ht="100.8">
      <c r="A12" s="1">
        <v>5</v>
      </c>
      <c r="B12" s="1">
        <v>1403.5073</v>
      </c>
      <c r="C12" s="1" t="s">
        <v>58</v>
      </c>
      <c r="D12" s="2" t="s">
        <v>59</v>
      </c>
      <c r="E12" s="1">
        <v>0</v>
      </c>
      <c r="F12" s="1">
        <v>0</v>
      </c>
      <c r="G12" s="1">
        <v>0</v>
      </c>
      <c r="H12" s="1">
        <v>0</v>
      </c>
      <c r="I12" s="1">
        <v>1403.5009621700001</v>
      </c>
      <c r="J12" s="1">
        <v>1403.51544732</v>
      </c>
      <c r="K12" s="1">
        <v>1403.54760878</v>
      </c>
      <c r="L12" s="1">
        <v>1403.5499999000001</v>
      </c>
      <c r="M12" s="1">
        <v>1403.53404492</v>
      </c>
      <c r="N12" s="1">
        <v>1403.5365022999999</v>
      </c>
      <c r="O12" s="1">
        <v>1403.5546543</v>
      </c>
      <c r="P12" s="1">
        <v>1403.55669827</v>
      </c>
      <c r="Q12" s="1">
        <v>1403.53915155</v>
      </c>
      <c r="R12" s="1">
        <v>1403.5334008699999</v>
      </c>
      <c r="S12" s="1">
        <v>1403.54384594</v>
      </c>
      <c r="T12" s="1">
        <v>1403.5482427300001</v>
      </c>
      <c r="U12" s="1">
        <v>1403.54852706</v>
      </c>
      <c r="V12" s="1">
        <v>1403.5534031300001</v>
      </c>
      <c r="W12" s="1">
        <v>1403.55043611</v>
      </c>
      <c r="X12" s="1">
        <v>1403.5595592100001</v>
      </c>
      <c r="Y12" s="1">
        <v>0</v>
      </c>
      <c r="Z12" s="1">
        <v>0</v>
      </c>
      <c r="AA12" s="1">
        <v>0</v>
      </c>
      <c r="AB12" s="1">
        <v>0</v>
      </c>
      <c r="AC12" s="1">
        <v>0.95901924000000005</v>
      </c>
      <c r="AD12" s="1">
        <v>0.87801578000000002</v>
      </c>
      <c r="AE12" s="1">
        <v>0.86109259999999999</v>
      </c>
      <c r="AF12" s="1">
        <v>0.81781415000000002</v>
      </c>
      <c r="AG12" s="1">
        <v>1.66915057</v>
      </c>
      <c r="AH12" s="1">
        <v>1.5674962800000001</v>
      </c>
      <c r="AI12" s="1">
        <v>1.81712104</v>
      </c>
      <c r="AJ12" s="1">
        <v>1.53190903</v>
      </c>
      <c r="AK12" s="1">
        <v>1.60226845</v>
      </c>
      <c r="AL12" s="1">
        <v>1.6597226700000001</v>
      </c>
      <c r="AM12" s="1">
        <v>1.5180405800000001</v>
      </c>
      <c r="AN12" s="1">
        <v>1.5750406299999999</v>
      </c>
      <c r="AO12" s="1">
        <v>2.5065203</v>
      </c>
      <c r="AP12" s="1">
        <v>1.9357186500000001</v>
      </c>
      <c r="AQ12" s="1">
        <v>2.05896846</v>
      </c>
      <c r="AR12" s="1">
        <v>1.8326970300000001</v>
      </c>
      <c r="AS12" s="1">
        <v>0</v>
      </c>
      <c r="AT12" s="1">
        <v>0.87898500000000002</v>
      </c>
      <c r="AU12" s="1">
        <v>1.6464190000000001</v>
      </c>
      <c r="AV12" s="1">
        <v>1.588768</v>
      </c>
      <c r="AW12" s="1">
        <v>2.0834760000000001</v>
      </c>
      <c r="AX12" s="1">
        <v>0</v>
      </c>
      <c r="AY12" s="1">
        <v>5.9072E-2</v>
      </c>
      <c r="AZ12" s="1">
        <v>0.12779799999999999</v>
      </c>
      <c r="BA12" s="1">
        <v>5.8900000000000001E-2</v>
      </c>
      <c r="BB12" s="1">
        <v>0.29681000000000002</v>
      </c>
      <c r="BC12" s="1">
        <v>0</v>
      </c>
      <c r="BD12" s="1">
        <v>6.7204519999999999</v>
      </c>
      <c r="BE12" s="1">
        <v>7.7621989999999998</v>
      </c>
      <c r="BF12" s="1">
        <v>3.7072759999999998</v>
      </c>
      <c r="BG12" s="1">
        <v>14.245927999999999</v>
      </c>
      <c r="BH12" s="1" t="str">
        <f>HYPERLINK("https://glyconnect.expasy.org/browser/compositions?f=Hex:4 HexNAc:3 ")</f>
        <v xml:space="preserve">https://glyconnect.expasy.org/browser/compositions?f=Hex:4 HexNAc:3 </v>
      </c>
    </row>
    <row r="13" spans="1:60">
      <c r="A13" s="1">
        <v>6</v>
      </c>
      <c r="B13" s="1">
        <v>1442.4806000000001</v>
      </c>
      <c r="C13" s="1" t="s">
        <v>60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1442.53758909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0.44740439999999998</v>
      </c>
      <c r="AQ13" s="1">
        <v>0</v>
      </c>
      <c r="AR13" s="1">
        <v>0</v>
      </c>
      <c r="AS13" s="1">
        <v>0</v>
      </c>
      <c r="AT13" s="1">
        <v>0</v>
      </c>
      <c r="AU13" s="1">
        <v>0</v>
      </c>
      <c r="AV13" s="1">
        <v>0</v>
      </c>
      <c r="AW13" s="1">
        <v>0.11185100000000001</v>
      </c>
      <c r="AX13" s="1">
        <v>0</v>
      </c>
      <c r="AY13" s="1">
        <v>0</v>
      </c>
      <c r="AZ13" s="1">
        <v>0</v>
      </c>
      <c r="BA13" s="1">
        <v>0</v>
      </c>
      <c r="BB13" s="1">
        <v>0.22370200000000001</v>
      </c>
      <c r="BC13" s="1">
        <v>0</v>
      </c>
      <c r="BD13" s="1">
        <v>0</v>
      </c>
      <c r="BE13" s="1">
        <v>0</v>
      </c>
      <c r="BF13" s="1">
        <v>0</v>
      </c>
      <c r="BG13" s="1">
        <v>200</v>
      </c>
      <c r="BH13" s="1" t="str">
        <f>HYPERLINK("https://glyconnect.expasy.org/browser/compositions?f=Hex:8 ")</f>
        <v xml:space="preserve">https://glyconnect.expasy.org/browser/compositions?f=Hex:8 </v>
      </c>
    </row>
    <row r="14" spans="1:60" ht="72">
      <c r="A14" s="1">
        <v>7</v>
      </c>
      <c r="B14" s="1">
        <v>1444.5337999999999</v>
      </c>
      <c r="C14" s="1" t="s">
        <v>61</v>
      </c>
      <c r="D14" s="2" t="s">
        <v>62</v>
      </c>
      <c r="E14" s="1">
        <v>1444.5120708300001</v>
      </c>
      <c r="F14" s="1">
        <v>1444.5260662400001</v>
      </c>
      <c r="G14" s="1">
        <v>1444.53262814</v>
      </c>
      <c r="H14" s="1">
        <v>1444.5387479200001</v>
      </c>
      <c r="I14" s="1">
        <v>1444.5388540700001</v>
      </c>
      <c r="J14" s="1">
        <v>1444.5541705200001</v>
      </c>
      <c r="K14" s="1">
        <v>1444.56319351</v>
      </c>
      <c r="L14" s="1">
        <v>1444.56135657</v>
      </c>
      <c r="M14" s="1">
        <v>1444.56977035</v>
      </c>
      <c r="N14" s="1">
        <v>1444.57385507</v>
      </c>
      <c r="O14" s="1">
        <v>1444.5928275000001</v>
      </c>
      <c r="P14" s="1">
        <v>1444.5957633999999</v>
      </c>
      <c r="Q14" s="1">
        <v>1444.57844473</v>
      </c>
      <c r="R14" s="1">
        <v>1444.5754214599999</v>
      </c>
      <c r="S14" s="1">
        <v>1444.58440408</v>
      </c>
      <c r="T14" s="1">
        <v>1444.5891612200001</v>
      </c>
      <c r="U14" s="1">
        <v>1444.58601021</v>
      </c>
      <c r="V14" s="1">
        <v>1444.5902153899999</v>
      </c>
      <c r="W14" s="1">
        <v>1444.58790806</v>
      </c>
      <c r="X14" s="1">
        <v>1444.5972249599999</v>
      </c>
      <c r="Y14" s="1">
        <v>1.1748095700000001</v>
      </c>
      <c r="Z14" s="1">
        <v>1.10636124</v>
      </c>
      <c r="AA14" s="1">
        <v>1.1737434099999999</v>
      </c>
      <c r="AB14" s="1">
        <v>1.2014308</v>
      </c>
      <c r="AC14" s="1">
        <v>1.81297759</v>
      </c>
      <c r="AD14" s="1">
        <v>1.7897016400000001</v>
      </c>
      <c r="AE14" s="1">
        <v>1.5807744699999999</v>
      </c>
      <c r="AF14" s="1">
        <v>1.5877682399999999</v>
      </c>
      <c r="AG14" s="1">
        <v>2.6738190999999998</v>
      </c>
      <c r="AH14" s="1">
        <v>2.6858743700000001</v>
      </c>
      <c r="AI14" s="1">
        <v>2.64695422</v>
      </c>
      <c r="AJ14" s="1">
        <v>2.5510191400000002</v>
      </c>
      <c r="AK14" s="1">
        <v>2.8681070200000001</v>
      </c>
      <c r="AL14" s="1">
        <v>2.7762737</v>
      </c>
      <c r="AM14" s="1">
        <v>2.7095303199999998</v>
      </c>
      <c r="AN14" s="1">
        <v>2.6793010900000001</v>
      </c>
      <c r="AO14" s="1">
        <v>3.4411883699999999</v>
      </c>
      <c r="AP14" s="1">
        <v>2.8535479100000001</v>
      </c>
      <c r="AQ14" s="1">
        <v>3.1357610899999999</v>
      </c>
      <c r="AR14" s="1">
        <v>2.83066664</v>
      </c>
      <c r="AS14" s="1">
        <v>1.164086</v>
      </c>
      <c r="AT14" s="1">
        <v>1.6928049999999999</v>
      </c>
      <c r="AU14" s="1">
        <v>2.6394169999999999</v>
      </c>
      <c r="AV14" s="1">
        <v>2.7583030000000002</v>
      </c>
      <c r="AW14" s="1">
        <v>3.0652910000000002</v>
      </c>
      <c r="AX14" s="1">
        <v>4.0558999999999998E-2</v>
      </c>
      <c r="AY14" s="1">
        <v>0.125717</v>
      </c>
      <c r="AZ14" s="1">
        <v>6.1136000000000003E-2</v>
      </c>
      <c r="BA14" s="1">
        <v>8.3666000000000004E-2</v>
      </c>
      <c r="BB14" s="1">
        <v>0.286443</v>
      </c>
      <c r="BC14" s="1">
        <v>3.4841730000000002</v>
      </c>
      <c r="BD14" s="1">
        <v>7.4265220000000003</v>
      </c>
      <c r="BE14" s="1">
        <v>2.3162639999999999</v>
      </c>
      <c r="BF14" s="1">
        <v>3.0332379999999999</v>
      </c>
      <c r="BG14" s="1">
        <v>9.3447209999999998</v>
      </c>
      <c r="BH14" s="1" t="str">
        <f>HYPERLINK("https://glyconnect.expasy.org/browser/compositions?f=Hex:3 HexNAc:4 ")</f>
        <v xml:space="preserve">https://glyconnect.expasy.org/browser/compositions?f=Hex:3 HexNAc:4 </v>
      </c>
    </row>
    <row r="15" spans="1:60" ht="43.2">
      <c r="A15" s="1">
        <v>8</v>
      </c>
      <c r="B15" s="1">
        <v>1524.5336</v>
      </c>
      <c r="C15" s="1" t="s">
        <v>63</v>
      </c>
      <c r="D15" s="2" t="s">
        <v>64</v>
      </c>
      <c r="E15" s="1">
        <v>1524.52784879</v>
      </c>
      <c r="F15" s="1">
        <v>1524.53984958</v>
      </c>
      <c r="G15" s="1">
        <v>1524.5513632300001</v>
      </c>
      <c r="H15" s="1">
        <v>1524.5557753000001</v>
      </c>
      <c r="I15" s="1">
        <v>1524.5491551099999</v>
      </c>
      <c r="J15" s="1">
        <v>1524.5663973799999</v>
      </c>
      <c r="K15" s="1">
        <v>1524.5744661900001</v>
      </c>
      <c r="L15" s="1">
        <v>1524.57397993</v>
      </c>
      <c r="M15" s="1">
        <v>1524.5808005399999</v>
      </c>
      <c r="N15" s="1">
        <v>1524.5856256300001</v>
      </c>
      <c r="O15" s="1">
        <v>1524.6050877</v>
      </c>
      <c r="P15" s="1">
        <v>1524.60772299</v>
      </c>
      <c r="Q15" s="1">
        <v>1524.5892491100001</v>
      </c>
      <c r="R15" s="1">
        <v>1524.5872327300001</v>
      </c>
      <c r="S15" s="1">
        <v>1524.5960663999999</v>
      </c>
      <c r="T15" s="1">
        <v>1524.6007403399999</v>
      </c>
      <c r="U15" s="1">
        <v>1524.5987728699999</v>
      </c>
      <c r="V15" s="1">
        <v>1524.60105871</v>
      </c>
      <c r="W15" s="1">
        <v>1524.5991188800001</v>
      </c>
      <c r="X15" s="1">
        <v>1524.6084399199999</v>
      </c>
      <c r="Y15" s="1">
        <v>8.0617830099999992</v>
      </c>
      <c r="Z15" s="1">
        <v>8.0022527799999992</v>
      </c>
      <c r="AA15" s="1">
        <v>7.9159379000000003</v>
      </c>
      <c r="AB15" s="1">
        <v>7.78529435</v>
      </c>
      <c r="AC15" s="1">
        <v>16.28224466</v>
      </c>
      <c r="AD15" s="1">
        <v>16.36039354</v>
      </c>
      <c r="AE15" s="1">
        <v>16.009830090000001</v>
      </c>
      <c r="AF15" s="1">
        <v>15.44138339</v>
      </c>
      <c r="AG15" s="1">
        <v>28.053324629999999</v>
      </c>
      <c r="AH15" s="1">
        <v>27.68218384</v>
      </c>
      <c r="AI15" s="1">
        <v>27.509264210000001</v>
      </c>
      <c r="AJ15" s="1">
        <v>27.5745361</v>
      </c>
      <c r="AK15" s="1">
        <v>33.381425919999998</v>
      </c>
      <c r="AL15" s="1">
        <v>32.455465650000001</v>
      </c>
      <c r="AM15" s="1">
        <v>32.893307120000003</v>
      </c>
      <c r="AN15" s="1">
        <v>32.155919060000002</v>
      </c>
      <c r="AO15" s="1">
        <v>37.654416959999999</v>
      </c>
      <c r="AP15" s="1">
        <v>36.197474380000003</v>
      </c>
      <c r="AQ15" s="1">
        <v>38.511039670000002</v>
      </c>
      <c r="AR15" s="1">
        <v>37.034737370000002</v>
      </c>
      <c r="AS15" s="1">
        <v>7.9413169999999997</v>
      </c>
      <c r="AT15" s="1">
        <v>16.023463</v>
      </c>
      <c r="AU15" s="1">
        <v>27.704827000000002</v>
      </c>
      <c r="AV15" s="1">
        <v>32.721528999999997</v>
      </c>
      <c r="AW15" s="1">
        <v>37.349417000000003</v>
      </c>
      <c r="AX15" s="1">
        <v>0.120017</v>
      </c>
      <c r="AY15" s="1">
        <v>0.41613</v>
      </c>
      <c r="AZ15" s="1">
        <v>0.24302499999999999</v>
      </c>
      <c r="BA15" s="1">
        <v>0.53406500000000001</v>
      </c>
      <c r="BB15" s="1">
        <v>0.97781899999999999</v>
      </c>
      <c r="BC15" s="1">
        <v>1.511301</v>
      </c>
      <c r="BD15" s="1">
        <v>2.5970049999999998</v>
      </c>
      <c r="BE15" s="1">
        <v>0.87719499999999995</v>
      </c>
      <c r="BF15" s="1">
        <v>1.6321509999999999</v>
      </c>
      <c r="BG15" s="1">
        <v>2.6180289999999999</v>
      </c>
      <c r="BH15" s="1" t="str">
        <f>HYPERLINK("https://glyconnect.expasy.org/browser/compositions?f=Hex:6 HexNAc:2 ")</f>
        <v xml:space="preserve">https://glyconnect.expasy.org/browser/compositions?f=Hex:6 HexNAc:2 </v>
      </c>
    </row>
    <row r="16" spans="1:60" ht="72">
      <c r="A16" s="1">
        <v>9</v>
      </c>
      <c r="B16" s="1">
        <v>1549.5652</v>
      </c>
      <c r="C16" s="1" t="s">
        <v>65</v>
      </c>
      <c r="D16" s="2" t="s">
        <v>66</v>
      </c>
      <c r="E16" s="1">
        <v>0</v>
      </c>
      <c r="F16" s="1">
        <v>0</v>
      </c>
      <c r="G16" s="1">
        <v>0</v>
      </c>
      <c r="H16" s="1">
        <v>0</v>
      </c>
      <c r="I16" s="1">
        <v>1549.5806799</v>
      </c>
      <c r="J16" s="1">
        <v>0</v>
      </c>
      <c r="K16" s="1">
        <v>1549.61073356</v>
      </c>
      <c r="L16" s="1">
        <v>0</v>
      </c>
      <c r="M16" s="1">
        <v>1549.61588618</v>
      </c>
      <c r="N16" s="1">
        <v>1549.62351397</v>
      </c>
      <c r="O16" s="1">
        <v>1549.63968944</v>
      </c>
      <c r="P16" s="1">
        <v>1549.6446184500001</v>
      </c>
      <c r="Q16" s="1">
        <v>0</v>
      </c>
      <c r="R16" s="1">
        <v>1549.62468339</v>
      </c>
      <c r="S16" s="1">
        <v>1549.63868372</v>
      </c>
      <c r="T16" s="1">
        <v>0</v>
      </c>
      <c r="U16" s="1">
        <v>1549.63768185</v>
      </c>
      <c r="V16" s="1">
        <v>1549.6408610200001</v>
      </c>
      <c r="W16" s="1">
        <v>1549.6402858399999</v>
      </c>
      <c r="X16" s="1">
        <v>1549.64817782</v>
      </c>
      <c r="Y16" s="1">
        <v>0</v>
      </c>
      <c r="Z16" s="1">
        <v>0</v>
      </c>
      <c r="AA16" s="1">
        <v>0</v>
      </c>
      <c r="AB16" s="1">
        <v>0</v>
      </c>
      <c r="AC16" s="1">
        <v>0.55930913000000004</v>
      </c>
      <c r="AD16" s="1">
        <v>0</v>
      </c>
      <c r="AE16" s="1">
        <v>0.50011488999999998</v>
      </c>
      <c r="AF16" s="1">
        <v>0</v>
      </c>
      <c r="AG16" s="1">
        <v>0.78246400999999999</v>
      </c>
      <c r="AH16" s="1">
        <v>0.96586578000000001</v>
      </c>
      <c r="AI16" s="1">
        <v>0.82152181999999996</v>
      </c>
      <c r="AJ16" s="1">
        <v>0.84079581999999997</v>
      </c>
      <c r="AK16" s="1">
        <v>0</v>
      </c>
      <c r="AL16" s="1">
        <v>0.98147326999999995</v>
      </c>
      <c r="AM16" s="1">
        <v>0.82405278999999998</v>
      </c>
      <c r="AN16" s="1">
        <v>0</v>
      </c>
      <c r="AO16" s="1">
        <v>1.0856780699999999</v>
      </c>
      <c r="AP16" s="1">
        <v>0.84506179000000003</v>
      </c>
      <c r="AQ16" s="1">
        <v>0.82646540000000002</v>
      </c>
      <c r="AR16" s="1">
        <v>0.81856757999999996</v>
      </c>
      <c r="AS16" s="1">
        <v>0</v>
      </c>
      <c r="AT16" s="1">
        <v>0.26485599999999998</v>
      </c>
      <c r="AU16" s="1">
        <v>0.85266200000000003</v>
      </c>
      <c r="AV16" s="1">
        <v>0.45138200000000001</v>
      </c>
      <c r="AW16" s="1">
        <v>0.89394300000000004</v>
      </c>
      <c r="AX16" s="1">
        <v>0</v>
      </c>
      <c r="AY16" s="1">
        <v>0.30678299999999997</v>
      </c>
      <c r="AZ16" s="1">
        <v>7.9274999999999998E-2</v>
      </c>
      <c r="BA16" s="1">
        <v>0.52515800000000001</v>
      </c>
      <c r="BB16" s="1">
        <v>0.128305</v>
      </c>
      <c r="BC16" s="1">
        <v>0</v>
      </c>
      <c r="BD16" s="1">
        <v>115.82997899999999</v>
      </c>
      <c r="BE16" s="1">
        <v>9.2973040000000005</v>
      </c>
      <c r="BF16" s="1">
        <v>116.34452</v>
      </c>
      <c r="BG16" s="1">
        <v>14.352683000000001</v>
      </c>
      <c r="BH16" s="1" t="str">
        <f>HYPERLINK("https://glyconnect.expasy.org/browser/compositions?f=Hex:4 HexNAc:3 dHex:1 ")</f>
        <v xml:space="preserve">https://glyconnect.expasy.org/browser/compositions?f=Hex:4 HexNAc:3 dHex:1 </v>
      </c>
    </row>
    <row r="17" spans="1:60" ht="100.8">
      <c r="A17" s="1">
        <v>10</v>
      </c>
      <c r="B17" s="1">
        <v>1565.5600999999999</v>
      </c>
      <c r="C17" s="1" t="s">
        <v>67</v>
      </c>
      <c r="D17" s="2" t="s">
        <v>68</v>
      </c>
      <c r="E17" s="1">
        <v>1565.5741535100001</v>
      </c>
      <c r="F17" s="1">
        <v>1565.5842130200001</v>
      </c>
      <c r="G17" s="1">
        <v>1565.59773438</v>
      </c>
      <c r="H17" s="1">
        <v>1565.5988575599999</v>
      </c>
      <c r="I17" s="1">
        <v>1565.5735953400001</v>
      </c>
      <c r="J17" s="1">
        <v>1565.5898333299999</v>
      </c>
      <c r="K17" s="1">
        <v>1565.601784</v>
      </c>
      <c r="L17" s="1">
        <v>1565.5981309900001</v>
      </c>
      <c r="M17" s="1">
        <v>1565.60799853</v>
      </c>
      <c r="N17" s="1">
        <v>1565.61295866</v>
      </c>
      <c r="O17" s="1">
        <v>1565.6327524799999</v>
      </c>
      <c r="P17" s="1">
        <v>1565.6360280599999</v>
      </c>
      <c r="Q17" s="1">
        <v>1565.6157720799999</v>
      </c>
      <c r="R17" s="1">
        <v>1565.6149928100001</v>
      </c>
      <c r="S17" s="1">
        <v>1565.62278345</v>
      </c>
      <c r="T17" s="1">
        <v>1565.6290495000001</v>
      </c>
      <c r="U17" s="1">
        <v>1565.6277007900001</v>
      </c>
      <c r="V17" s="1">
        <v>1565.6303348199999</v>
      </c>
      <c r="W17" s="1">
        <v>1565.6279356499999</v>
      </c>
      <c r="X17" s="1">
        <v>1565.6367044000001</v>
      </c>
      <c r="Y17" s="1">
        <v>1.11699214</v>
      </c>
      <c r="Z17" s="1">
        <v>1.08180316</v>
      </c>
      <c r="AA17" s="1">
        <v>1.08972366</v>
      </c>
      <c r="AB17" s="1">
        <v>1.1574200400000001</v>
      </c>
      <c r="AC17" s="1">
        <v>1.76401808</v>
      </c>
      <c r="AD17" s="1">
        <v>1.7377964699999999</v>
      </c>
      <c r="AE17" s="1">
        <v>1.8069647</v>
      </c>
      <c r="AF17" s="1">
        <v>1.6160869499999999</v>
      </c>
      <c r="AG17" s="1">
        <v>2.74620658</v>
      </c>
      <c r="AH17" s="1">
        <v>2.83449017</v>
      </c>
      <c r="AI17" s="1">
        <v>2.6301313999999998</v>
      </c>
      <c r="AJ17" s="1">
        <v>2.6703790199999999</v>
      </c>
      <c r="AK17" s="1">
        <v>3.2935148999999999</v>
      </c>
      <c r="AL17" s="1">
        <v>3.1393050800000002</v>
      </c>
      <c r="AM17" s="1">
        <v>3.0091713000000002</v>
      </c>
      <c r="AN17" s="1">
        <v>2.82272057</v>
      </c>
      <c r="AO17" s="1">
        <v>3.6402572800000002</v>
      </c>
      <c r="AP17" s="1">
        <v>3.41295364</v>
      </c>
      <c r="AQ17" s="1">
        <v>3.4097440300000001</v>
      </c>
      <c r="AR17" s="1">
        <v>3.18326558</v>
      </c>
      <c r="AS17" s="1">
        <v>1.1114850000000001</v>
      </c>
      <c r="AT17" s="1">
        <v>1.731217</v>
      </c>
      <c r="AU17" s="1">
        <v>2.7203020000000002</v>
      </c>
      <c r="AV17" s="1">
        <v>3.0661779999999998</v>
      </c>
      <c r="AW17" s="1">
        <v>3.4115549999999999</v>
      </c>
      <c r="AX17" s="1">
        <v>3.4132000000000003E-2</v>
      </c>
      <c r="AY17" s="1">
        <v>8.1878000000000006E-2</v>
      </c>
      <c r="AZ17" s="1">
        <v>9.0061000000000002E-2</v>
      </c>
      <c r="BA17" s="1">
        <v>0.199625</v>
      </c>
      <c r="BB17" s="1">
        <v>0.18657099999999999</v>
      </c>
      <c r="BC17" s="1">
        <v>3.0708229999999999</v>
      </c>
      <c r="BD17" s="1">
        <v>4.7294859999999996</v>
      </c>
      <c r="BE17" s="1">
        <v>3.3107039999999999</v>
      </c>
      <c r="BF17" s="1">
        <v>6.5105620000000002</v>
      </c>
      <c r="BG17" s="1">
        <v>5.4687910000000004</v>
      </c>
      <c r="BH17" s="1" t="str">
        <f>HYPERLINK("https://glyconnect.expasy.org/browser/compositions?f=Hex:5 HexNAc:3 ")</f>
        <v xml:space="preserve">https://glyconnect.expasy.org/browser/compositions?f=Hex:5 HexNAc:3 </v>
      </c>
    </row>
    <row r="18" spans="1:60" ht="28.8">
      <c r="A18" s="1">
        <v>11</v>
      </c>
      <c r="B18" s="1">
        <v>1573.6128000000001</v>
      </c>
      <c r="C18" s="1" t="s">
        <v>69</v>
      </c>
      <c r="D18" s="2" t="s">
        <v>70</v>
      </c>
      <c r="E18" s="1">
        <v>1573.61097025</v>
      </c>
      <c r="F18" s="1">
        <v>0</v>
      </c>
      <c r="G18" s="1">
        <v>0</v>
      </c>
      <c r="H18" s="1">
        <v>0</v>
      </c>
      <c r="I18" s="1">
        <v>1573.62963909</v>
      </c>
      <c r="J18" s="1">
        <v>1573.64634832</v>
      </c>
      <c r="K18" s="1">
        <v>1573.65836096</v>
      </c>
      <c r="L18" s="1">
        <v>1573.6557294900001</v>
      </c>
      <c r="M18" s="1">
        <v>1573.6589760300001</v>
      </c>
      <c r="N18" s="1">
        <v>1573.6640167400001</v>
      </c>
      <c r="O18" s="1">
        <v>1573.68499653</v>
      </c>
      <c r="P18" s="1">
        <v>1573.6864771600001</v>
      </c>
      <c r="Q18" s="1">
        <v>1573.6712030399999</v>
      </c>
      <c r="R18" s="1">
        <v>1573.66919637</v>
      </c>
      <c r="S18" s="1">
        <v>1573.6793426199999</v>
      </c>
      <c r="T18" s="1">
        <v>1573.68470669</v>
      </c>
      <c r="U18" s="1">
        <v>1573.68384754</v>
      </c>
      <c r="V18" s="1">
        <v>1573.68584667</v>
      </c>
      <c r="W18" s="1">
        <v>1573.6831228200001</v>
      </c>
      <c r="X18" s="1">
        <v>1573.6927299199999</v>
      </c>
      <c r="Y18" s="1">
        <v>1.3905328400000001</v>
      </c>
      <c r="Z18" s="1">
        <v>0</v>
      </c>
      <c r="AA18" s="1">
        <v>0</v>
      </c>
      <c r="AB18" s="1">
        <v>0</v>
      </c>
      <c r="AC18" s="1">
        <v>2.4906440000000001</v>
      </c>
      <c r="AD18" s="1">
        <v>2.44242114</v>
      </c>
      <c r="AE18" s="1">
        <v>2.3324611100000001</v>
      </c>
      <c r="AF18" s="1">
        <v>2.3009715100000001</v>
      </c>
      <c r="AG18" s="1">
        <v>3.1298669399999999</v>
      </c>
      <c r="AH18" s="1">
        <v>3.1273672600000002</v>
      </c>
      <c r="AI18" s="1">
        <v>3.0508828800000001</v>
      </c>
      <c r="AJ18" s="1">
        <v>3.0571568099999999</v>
      </c>
      <c r="AK18" s="1">
        <v>4.0396178300000001</v>
      </c>
      <c r="AL18" s="1">
        <v>4.4105582999999999</v>
      </c>
      <c r="AM18" s="1">
        <v>3.7291518199999998</v>
      </c>
      <c r="AN18" s="1">
        <v>3.6854018499999999</v>
      </c>
      <c r="AO18" s="1">
        <v>5.7202759600000004</v>
      </c>
      <c r="AP18" s="1">
        <v>5.2771976699999996</v>
      </c>
      <c r="AQ18" s="1">
        <v>5.1330464100000004</v>
      </c>
      <c r="AR18" s="1">
        <v>5.0215007700000003</v>
      </c>
      <c r="AS18" s="1">
        <v>0.34763300000000003</v>
      </c>
      <c r="AT18" s="1">
        <v>2.3916240000000002</v>
      </c>
      <c r="AU18" s="1">
        <v>3.0913179999999998</v>
      </c>
      <c r="AV18" s="1">
        <v>3.9661819999999999</v>
      </c>
      <c r="AW18" s="1">
        <v>5.2880050000000001</v>
      </c>
      <c r="AX18" s="1">
        <v>0.69526600000000005</v>
      </c>
      <c r="AY18" s="1">
        <v>8.9635000000000006E-2</v>
      </c>
      <c r="AZ18" s="1">
        <v>4.3157000000000001E-2</v>
      </c>
      <c r="BA18" s="1">
        <v>0.33560099999999998</v>
      </c>
      <c r="BB18" s="1">
        <v>0.30660100000000001</v>
      </c>
      <c r="BC18" s="1">
        <v>200</v>
      </c>
      <c r="BD18" s="1">
        <v>3.747881</v>
      </c>
      <c r="BE18" s="1">
        <v>1.3960680000000001</v>
      </c>
      <c r="BF18" s="1">
        <v>8.4615600000000004</v>
      </c>
      <c r="BG18" s="1">
        <v>5.798038</v>
      </c>
      <c r="BH18" s="1" t="str">
        <f>HYPERLINK("https://glyconnect.expasy.org/browser/compositions?f=Hex:3 HexNAc:3 NeuAc:1 ")</f>
        <v xml:space="preserve">https://glyconnect.expasy.org/browser/compositions?f=Hex:3 HexNAc:3 NeuAc:1 </v>
      </c>
    </row>
    <row r="19" spans="1:60" ht="57.6">
      <c r="A19" s="1">
        <v>12</v>
      </c>
      <c r="B19" s="1">
        <v>1590.5916999999999</v>
      </c>
      <c r="C19" s="1" t="s">
        <v>71</v>
      </c>
      <c r="D19" s="2" t="s">
        <v>72</v>
      </c>
      <c r="E19" s="1">
        <v>1590.5916884599999</v>
      </c>
      <c r="F19" s="1">
        <v>1590.60316027</v>
      </c>
      <c r="G19" s="1">
        <v>1590.6152247</v>
      </c>
      <c r="H19" s="1">
        <v>1590.6202604</v>
      </c>
      <c r="I19" s="1">
        <v>1590.61250137</v>
      </c>
      <c r="J19" s="1">
        <v>1590.63044107</v>
      </c>
      <c r="K19" s="1">
        <v>1590.63846577</v>
      </c>
      <c r="L19" s="1">
        <v>1590.63811317</v>
      </c>
      <c r="M19" s="1">
        <v>1590.64426022</v>
      </c>
      <c r="N19" s="1">
        <v>1590.64975321</v>
      </c>
      <c r="O19" s="1">
        <v>1590.66930875</v>
      </c>
      <c r="P19" s="1">
        <v>1590.67285399</v>
      </c>
      <c r="Q19" s="1">
        <v>1590.65452663</v>
      </c>
      <c r="R19" s="1">
        <v>1590.65189375</v>
      </c>
      <c r="S19" s="1">
        <v>1590.6616152300001</v>
      </c>
      <c r="T19" s="1">
        <v>1590.6660895499999</v>
      </c>
      <c r="U19" s="1">
        <v>1590.6647657999999</v>
      </c>
      <c r="V19" s="1">
        <v>1590.6675144599999</v>
      </c>
      <c r="W19" s="1">
        <v>1590.6649239400001</v>
      </c>
      <c r="X19" s="1">
        <v>1590.6745873699999</v>
      </c>
      <c r="Y19" s="1">
        <v>25.851329020000001</v>
      </c>
      <c r="Z19" s="1">
        <v>25.712517500000001</v>
      </c>
      <c r="AA19" s="1">
        <v>25.58596502</v>
      </c>
      <c r="AB19" s="1">
        <v>24.754474099999999</v>
      </c>
      <c r="AC19" s="1">
        <v>46.750067999999999</v>
      </c>
      <c r="AD19" s="1">
        <v>47.382543349999999</v>
      </c>
      <c r="AE19" s="1">
        <v>46.104468310000001</v>
      </c>
      <c r="AF19" s="1">
        <v>45.759066930000003</v>
      </c>
      <c r="AG19" s="1">
        <v>78.415229240000002</v>
      </c>
      <c r="AH19" s="1">
        <v>78.050007719999996</v>
      </c>
      <c r="AI19" s="1">
        <v>77.349345929999998</v>
      </c>
      <c r="AJ19" s="1">
        <v>78.28894416</v>
      </c>
      <c r="AK19" s="1">
        <v>91.889607990000002</v>
      </c>
      <c r="AL19" s="1">
        <v>90.05133429</v>
      </c>
      <c r="AM19" s="1">
        <v>91.140199920000001</v>
      </c>
      <c r="AN19" s="1">
        <v>90.836060770000003</v>
      </c>
      <c r="AO19" s="1">
        <v>107.11224183</v>
      </c>
      <c r="AP19" s="1">
        <v>104.94379694</v>
      </c>
      <c r="AQ19" s="1">
        <v>112.28873074000001</v>
      </c>
      <c r="AR19" s="1">
        <v>109.13064199999999</v>
      </c>
      <c r="AS19" s="1">
        <v>25.476071000000001</v>
      </c>
      <c r="AT19" s="1">
        <v>46.499037000000001</v>
      </c>
      <c r="AU19" s="1">
        <v>78.025881999999996</v>
      </c>
      <c r="AV19" s="1">
        <v>90.979301000000007</v>
      </c>
      <c r="AW19" s="1">
        <v>108.368853</v>
      </c>
      <c r="AX19" s="1">
        <v>0.49312099999999998</v>
      </c>
      <c r="AY19" s="1">
        <v>0.71806199999999998</v>
      </c>
      <c r="AZ19" s="1">
        <v>0.47577199999999997</v>
      </c>
      <c r="BA19" s="1">
        <v>0.76074200000000003</v>
      </c>
      <c r="BB19" s="1">
        <v>3.122811</v>
      </c>
      <c r="BC19" s="1">
        <v>1.9356230000000001</v>
      </c>
      <c r="BD19" s="1">
        <v>1.544252</v>
      </c>
      <c r="BE19" s="1">
        <v>0.609761</v>
      </c>
      <c r="BF19" s="1">
        <v>0.836171</v>
      </c>
      <c r="BG19" s="1">
        <v>2.88165</v>
      </c>
      <c r="BH19" s="1" t="str">
        <f>HYPERLINK("https://glyconnect.expasy.org/browser/compositions?f=Hex:3 HexNAc:4 dHex:1 ")</f>
        <v xml:space="preserve">https://glyconnect.expasy.org/browser/compositions?f=Hex:3 HexNAc:4 dHex:1 </v>
      </c>
    </row>
    <row r="20" spans="1:60" ht="100.8">
      <c r="A20" s="1">
        <v>13</v>
      </c>
      <c r="B20" s="1">
        <v>1606.5866000000001</v>
      </c>
      <c r="C20" s="1" t="s">
        <v>73</v>
      </c>
      <c r="D20" s="2" t="s">
        <v>74</v>
      </c>
      <c r="E20" s="1">
        <v>1606.57409388</v>
      </c>
      <c r="F20" s="1">
        <v>1606.5870913199999</v>
      </c>
      <c r="G20" s="1">
        <v>1606.5989459100001</v>
      </c>
      <c r="H20" s="1">
        <v>1606.6032332699999</v>
      </c>
      <c r="I20" s="1">
        <v>1606.59872215</v>
      </c>
      <c r="J20" s="1">
        <v>1606.61649328</v>
      </c>
      <c r="K20" s="1">
        <v>1606.6243134199999</v>
      </c>
      <c r="L20" s="1">
        <v>1606.62426351</v>
      </c>
      <c r="M20" s="1">
        <v>1606.6359793199999</v>
      </c>
      <c r="N20" s="1">
        <v>1606.6414885900001</v>
      </c>
      <c r="O20" s="1">
        <v>1606.66094716</v>
      </c>
      <c r="P20" s="1">
        <v>1606.6655094800001</v>
      </c>
      <c r="Q20" s="1">
        <v>1606.6421605099999</v>
      </c>
      <c r="R20" s="1">
        <v>1606.6400739600001</v>
      </c>
      <c r="S20" s="1">
        <v>1606.64989165</v>
      </c>
      <c r="T20" s="1">
        <v>1606.65453705</v>
      </c>
      <c r="U20" s="1">
        <v>1606.65283959</v>
      </c>
      <c r="V20" s="1">
        <v>1606.6558493499999</v>
      </c>
      <c r="W20" s="1">
        <v>1606.6532223900001</v>
      </c>
      <c r="X20" s="1">
        <v>1606.66303857</v>
      </c>
      <c r="Y20" s="1">
        <v>5.3769872699999999</v>
      </c>
      <c r="Z20" s="1">
        <v>4.88628661</v>
      </c>
      <c r="AA20" s="1">
        <v>4.6635565899999998</v>
      </c>
      <c r="AB20" s="1">
        <v>4.5816852900000002</v>
      </c>
      <c r="AC20" s="1">
        <v>8.4702041300000008</v>
      </c>
      <c r="AD20" s="1">
        <v>8.5027291199999997</v>
      </c>
      <c r="AE20" s="1">
        <v>8.6127386300000008</v>
      </c>
      <c r="AF20" s="1">
        <v>7.9125598200000002</v>
      </c>
      <c r="AG20" s="1">
        <v>8.4794547799999993</v>
      </c>
      <c r="AH20" s="1">
        <v>8.2929562099999998</v>
      </c>
      <c r="AI20" s="1">
        <v>8.2388170600000006</v>
      </c>
      <c r="AJ20" s="1">
        <v>8.00943425</v>
      </c>
      <c r="AK20" s="1">
        <v>15.36398045</v>
      </c>
      <c r="AL20" s="1">
        <v>14.58144976</v>
      </c>
      <c r="AM20" s="1">
        <v>14.61043941</v>
      </c>
      <c r="AN20" s="1">
        <v>14.294411739999999</v>
      </c>
      <c r="AO20" s="1">
        <v>18.535813149999999</v>
      </c>
      <c r="AP20" s="1">
        <v>17.08389158</v>
      </c>
      <c r="AQ20" s="1">
        <v>18.03428048</v>
      </c>
      <c r="AR20" s="1">
        <v>17.224143600000001</v>
      </c>
      <c r="AS20" s="1">
        <v>4.877129</v>
      </c>
      <c r="AT20" s="1">
        <v>8.3745580000000004</v>
      </c>
      <c r="AU20" s="1">
        <v>8.2551659999999991</v>
      </c>
      <c r="AV20" s="1">
        <v>14.712569999999999</v>
      </c>
      <c r="AW20" s="1">
        <v>17.719532000000001</v>
      </c>
      <c r="AX20" s="1">
        <v>0.35723100000000002</v>
      </c>
      <c r="AY20" s="1">
        <v>0.31397900000000001</v>
      </c>
      <c r="AZ20" s="1">
        <v>0.19355</v>
      </c>
      <c r="BA20" s="1">
        <v>0.457098</v>
      </c>
      <c r="BB20" s="1">
        <v>0.68673899999999999</v>
      </c>
      <c r="BC20" s="1">
        <v>7.3246200000000004</v>
      </c>
      <c r="BD20" s="1">
        <v>3.7492000000000001</v>
      </c>
      <c r="BE20" s="1">
        <v>2.3445939999999998</v>
      </c>
      <c r="BF20" s="1">
        <v>3.1068519999999999</v>
      </c>
      <c r="BG20" s="1">
        <v>3.8756029999999999</v>
      </c>
      <c r="BH20" s="1" t="str">
        <f>HYPERLINK("https://glyconnect.expasy.org/browser/compositions?f=Hex:4 HexNAc:4 ")</f>
        <v xml:space="preserve">https://glyconnect.expasy.org/browser/compositions?f=Hex:4 HexNAc:4 </v>
      </c>
    </row>
    <row r="21" spans="1:60" ht="57.6">
      <c r="A21" s="1">
        <v>14</v>
      </c>
      <c r="B21" s="1">
        <v>1647.6131</v>
      </c>
      <c r="C21" s="1" t="s">
        <v>75</v>
      </c>
      <c r="D21" s="2" t="s">
        <v>76</v>
      </c>
      <c r="E21" s="1">
        <v>1647.64676267</v>
      </c>
      <c r="F21" s="1">
        <v>1647.6413491400001</v>
      </c>
      <c r="G21" s="1">
        <v>1647.6449631999999</v>
      </c>
      <c r="H21" s="1">
        <v>1647.6561130099999</v>
      </c>
      <c r="I21" s="1">
        <v>1647.6337113699999</v>
      </c>
      <c r="J21" s="1">
        <v>1647.65105042</v>
      </c>
      <c r="K21" s="1">
        <v>1647.65933832</v>
      </c>
      <c r="L21" s="1">
        <v>1647.6587527500001</v>
      </c>
      <c r="M21" s="1">
        <v>1647.6605784599999</v>
      </c>
      <c r="N21" s="1">
        <v>1647.6681570999999</v>
      </c>
      <c r="O21" s="1">
        <v>1647.6882082499999</v>
      </c>
      <c r="P21" s="1">
        <v>1647.69104782</v>
      </c>
      <c r="Q21" s="1">
        <v>1647.6711717999999</v>
      </c>
      <c r="R21" s="1">
        <v>1647.6692376399999</v>
      </c>
      <c r="S21" s="1">
        <v>1647.6785950599999</v>
      </c>
      <c r="T21" s="1">
        <v>1647.68356457</v>
      </c>
      <c r="U21" s="1">
        <v>1647.6813523799999</v>
      </c>
      <c r="V21" s="1">
        <v>1647.68549355</v>
      </c>
      <c r="W21" s="1">
        <v>1647.68177283</v>
      </c>
      <c r="X21" s="1">
        <v>1647.6938856700001</v>
      </c>
      <c r="Y21" s="1">
        <v>8.1251799200000008</v>
      </c>
      <c r="Z21" s="1">
        <v>7.5551313799999997</v>
      </c>
      <c r="AA21" s="1">
        <v>7.3780954400000001</v>
      </c>
      <c r="AB21" s="1">
        <v>6.9003191700000004</v>
      </c>
      <c r="AC21" s="1">
        <v>8.4984411299999998</v>
      </c>
      <c r="AD21" s="1">
        <v>8.3479652299999998</v>
      </c>
      <c r="AE21" s="1">
        <v>7.6771087199999997</v>
      </c>
      <c r="AF21" s="1">
        <v>7.59980645</v>
      </c>
      <c r="AG21" s="1">
        <v>9.45725397</v>
      </c>
      <c r="AH21" s="1">
        <v>9.6253473199999995</v>
      </c>
      <c r="AI21" s="1">
        <v>9.2899238299999993</v>
      </c>
      <c r="AJ21" s="1">
        <v>9.0040517399999995</v>
      </c>
      <c r="AK21" s="1">
        <v>10.82794958</v>
      </c>
      <c r="AL21" s="1">
        <v>10.59878043</v>
      </c>
      <c r="AM21" s="1">
        <v>9.80268753</v>
      </c>
      <c r="AN21" s="1">
        <v>10.00248068</v>
      </c>
      <c r="AO21" s="1">
        <v>11.805976660000001</v>
      </c>
      <c r="AP21" s="1">
        <v>11.36838886</v>
      </c>
      <c r="AQ21" s="1">
        <v>11.023114229999999</v>
      </c>
      <c r="AR21" s="1">
        <v>10.588450809999999</v>
      </c>
      <c r="AS21" s="1">
        <v>7.489681</v>
      </c>
      <c r="AT21" s="1">
        <v>8.0308299999999999</v>
      </c>
      <c r="AU21" s="1">
        <v>9.344144</v>
      </c>
      <c r="AV21" s="1">
        <v>10.307975000000001</v>
      </c>
      <c r="AW21" s="1">
        <v>11.196483000000001</v>
      </c>
      <c r="AX21" s="1">
        <v>0.50594499999999998</v>
      </c>
      <c r="AY21" s="1">
        <v>0.45830700000000002</v>
      </c>
      <c r="AZ21" s="1">
        <v>0.264872</v>
      </c>
      <c r="BA21" s="1">
        <v>0.48428100000000002</v>
      </c>
      <c r="BB21" s="1">
        <v>0.51665399999999995</v>
      </c>
      <c r="BC21" s="1">
        <v>6.7552289999999999</v>
      </c>
      <c r="BD21" s="1">
        <v>5.7068399999999997</v>
      </c>
      <c r="BE21" s="1">
        <v>2.834632</v>
      </c>
      <c r="BF21" s="1">
        <v>4.698118</v>
      </c>
      <c r="BG21" s="1">
        <v>4.6144309999999997</v>
      </c>
      <c r="BH21" s="1" t="str">
        <f>HYPERLINK("https://glyconnect.expasy.org/browser/compositions?f=Hex:3 HexNAc:5 ")</f>
        <v xml:space="preserve">https://glyconnect.expasy.org/browser/compositions?f=Hex:3 HexNAc:5 </v>
      </c>
    </row>
    <row r="22" spans="1:60" s="3" customFormat="1" ht="43.2">
      <c r="A22" s="3">
        <v>15</v>
      </c>
      <c r="B22" s="3">
        <v>1661.6288</v>
      </c>
      <c r="C22" s="3" t="s">
        <v>519</v>
      </c>
      <c r="D22" s="4" t="s">
        <v>77</v>
      </c>
      <c r="E22" s="3">
        <v>1661.5900064499999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1.63823776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0.40955900000000001</v>
      </c>
      <c r="AT22" s="3">
        <v>0</v>
      </c>
      <c r="AU22" s="3">
        <v>0</v>
      </c>
      <c r="AV22" s="3">
        <v>0</v>
      </c>
      <c r="AW22" s="3">
        <v>0</v>
      </c>
      <c r="AX22" s="3">
        <v>0.81911900000000004</v>
      </c>
      <c r="AY22" s="3">
        <v>0</v>
      </c>
      <c r="AZ22" s="3">
        <v>0</v>
      </c>
      <c r="BA22" s="3">
        <v>0</v>
      </c>
      <c r="BB22" s="3">
        <v>0</v>
      </c>
      <c r="BC22" s="3">
        <v>200</v>
      </c>
      <c r="BD22" s="3">
        <v>0</v>
      </c>
      <c r="BE22" s="3">
        <v>0</v>
      </c>
      <c r="BF22" s="3">
        <v>0</v>
      </c>
      <c r="BG22" s="3">
        <v>0</v>
      </c>
      <c r="BH22" s="3" t="str">
        <f>HYPERLINK("https://glyconnect.expasy.org/browser/compositions?f=Hex:3 HexNAc:4 HexA:1 ")</f>
        <v xml:space="preserve">https://glyconnect.expasy.org/browser/compositions?f=Hex:3 HexNAc:4 HexA:1 </v>
      </c>
    </row>
    <row r="23" spans="1:60" ht="28.8">
      <c r="A23" s="1">
        <v>16</v>
      </c>
      <c r="B23" s="1">
        <v>1686.5863999999999</v>
      </c>
      <c r="C23" s="1" t="s">
        <v>78</v>
      </c>
      <c r="D23" s="2" t="s">
        <v>79</v>
      </c>
      <c r="E23" s="1">
        <v>1686.5894966799999</v>
      </c>
      <c r="F23" s="1">
        <v>1686.60281962</v>
      </c>
      <c r="G23" s="1">
        <v>1686.6137801299999</v>
      </c>
      <c r="H23" s="1">
        <v>1686.6186883800001</v>
      </c>
      <c r="I23" s="1">
        <v>1686.612521</v>
      </c>
      <c r="J23" s="1">
        <v>1686.63143012</v>
      </c>
      <c r="K23" s="1">
        <v>1686.63790935</v>
      </c>
      <c r="L23" s="1">
        <v>1686.6393597599999</v>
      </c>
      <c r="M23" s="1">
        <v>1686.6447733</v>
      </c>
      <c r="N23" s="1">
        <v>1686.6515821999999</v>
      </c>
      <c r="O23" s="1">
        <v>1686.6718189400001</v>
      </c>
      <c r="P23" s="1">
        <v>1686.67610934</v>
      </c>
      <c r="Q23" s="1">
        <v>1686.65714441</v>
      </c>
      <c r="R23" s="1">
        <v>1686.6550197900001</v>
      </c>
      <c r="S23" s="1">
        <v>1686.6639544899999</v>
      </c>
      <c r="T23" s="1">
        <v>1686.66930136</v>
      </c>
      <c r="U23" s="1">
        <v>1686.6682210700001</v>
      </c>
      <c r="V23" s="1">
        <v>1686.6709930300001</v>
      </c>
      <c r="W23" s="1">
        <v>1686.6685596100001</v>
      </c>
      <c r="X23" s="1">
        <v>1686.6788843500001</v>
      </c>
      <c r="Y23" s="1">
        <v>3.5194352100000001</v>
      </c>
      <c r="Z23" s="1">
        <v>3.4452743699999999</v>
      </c>
      <c r="AA23" s="1">
        <v>3.42282245</v>
      </c>
      <c r="AB23" s="1">
        <v>3.2975153000000001</v>
      </c>
      <c r="AC23" s="1">
        <v>5.8277140999999997</v>
      </c>
      <c r="AD23" s="1">
        <v>5.6672335199999999</v>
      </c>
      <c r="AE23" s="1">
        <v>5.4809608699999997</v>
      </c>
      <c r="AF23" s="1">
        <v>5.3031243000000003</v>
      </c>
      <c r="AG23" s="1">
        <v>9.0139556800000005</v>
      </c>
      <c r="AH23" s="1">
        <v>8.7258894300000005</v>
      </c>
      <c r="AI23" s="1">
        <v>8.7937898299999997</v>
      </c>
      <c r="AJ23" s="1">
        <v>8.5287738999999991</v>
      </c>
      <c r="AK23" s="1">
        <v>10.524587889999999</v>
      </c>
      <c r="AL23" s="1">
        <v>10.124114929999999</v>
      </c>
      <c r="AM23" s="1">
        <v>10.00432279</v>
      </c>
      <c r="AN23" s="1">
        <v>9.6865940599999991</v>
      </c>
      <c r="AO23" s="1">
        <v>11.328613839999999</v>
      </c>
      <c r="AP23" s="1">
        <v>10.709851779999999</v>
      </c>
      <c r="AQ23" s="1">
        <v>10.90607138</v>
      </c>
      <c r="AR23" s="1">
        <v>10.34079171</v>
      </c>
      <c r="AS23" s="1">
        <v>3.421262</v>
      </c>
      <c r="AT23" s="1">
        <v>5.5697580000000002</v>
      </c>
      <c r="AU23" s="1">
        <v>8.7656019999999994</v>
      </c>
      <c r="AV23" s="1">
        <v>10.084904999999999</v>
      </c>
      <c r="AW23" s="1">
        <v>10.821332</v>
      </c>
      <c r="AX23" s="1">
        <v>9.2249999999999999E-2</v>
      </c>
      <c r="AY23" s="1">
        <v>0.22731899999999999</v>
      </c>
      <c r="AZ23" s="1">
        <v>0.20011599999999999</v>
      </c>
      <c r="BA23" s="1">
        <v>0.346412</v>
      </c>
      <c r="BB23" s="1">
        <v>0.41144599999999998</v>
      </c>
      <c r="BC23" s="1">
        <v>2.696377</v>
      </c>
      <c r="BD23" s="1">
        <v>4.081302</v>
      </c>
      <c r="BE23" s="1">
        <v>2.2829640000000002</v>
      </c>
      <c r="BF23" s="1">
        <v>3.4349539999999998</v>
      </c>
      <c r="BG23" s="1">
        <v>3.802171</v>
      </c>
      <c r="BH23" s="1" t="str">
        <f>HYPERLINK("https://glyconnect.expasy.org/browser/compositions?f=Hex:7 HexNAc:2 ")</f>
        <v xml:space="preserve">https://glyconnect.expasy.org/browser/compositions?f=Hex:7 HexNAc:2 </v>
      </c>
    </row>
    <row r="24" spans="1:60" ht="28.8">
      <c r="A24" s="1">
        <v>17</v>
      </c>
      <c r="B24" s="1">
        <v>1707.6342999999999</v>
      </c>
      <c r="C24" s="1" t="s">
        <v>80</v>
      </c>
      <c r="D24" s="2" t="s">
        <v>81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1707.68894099</v>
      </c>
      <c r="O24" s="1">
        <v>1707.7176775299999</v>
      </c>
      <c r="P24" s="1">
        <v>0</v>
      </c>
      <c r="Q24" s="1">
        <v>1707.68637857</v>
      </c>
      <c r="R24" s="1">
        <v>1707.68629089</v>
      </c>
      <c r="S24" s="1">
        <v>1707.69338505</v>
      </c>
      <c r="T24" s="1">
        <v>1707.7009214100001</v>
      </c>
      <c r="U24" s="1">
        <v>1707.73184176</v>
      </c>
      <c r="V24" s="1">
        <v>1707.70678456</v>
      </c>
      <c r="W24" s="1">
        <v>1707.7008354300001</v>
      </c>
      <c r="X24" s="1">
        <v>1707.71722202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0.76996061999999998</v>
      </c>
      <c r="AI24" s="1">
        <v>0.95804314999999995</v>
      </c>
      <c r="AJ24" s="1">
        <v>0</v>
      </c>
      <c r="AK24" s="1">
        <v>0.85109508</v>
      </c>
      <c r="AL24" s="1">
        <v>0.91189757999999999</v>
      </c>
      <c r="AM24" s="1">
        <v>0.81262164000000003</v>
      </c>
      <c r="AN24" s="1">
        <v>0.83659605000000004</v>
      </c>
      <c r="AO24" s="1">
        <v>1.28766475</v>
      </c>
      <c r="AP24" s="1">
        <v>0.96568781999999997</v>
      </c>
      <c r="AQ24" s="1">
        <v>0.98624115000000001</v>
      </c>
      <c r="AR24" s="1">
        <v>0.86908458</v>
      </c>
      <c r="AS24" s="1">
        <v>0</v>
      </c>
      <c r="AT24" s="1">
        <v>0</v>
      </c>
      <c r="AU24" s="1">
        <v>0.43200100000000002</v>
      </c>
      <c r="AV24" s="1">
        <v>0.85305299999999995</v>
      </c>
      <c r="AW24" s="1">
        <v>1.0271699999999999</v>
      </c>
      <c r="AX24" s="1">
        <v>0</v>
      </c>
      <c r="AY24" s="1">
        <v>0</v>
      </c>
      <c r="AZ24" s="1">
        <v>0.50470700000000002</v>
      </c>
      <c r="BA24" s="1">
        <v>4.2315999999999999E-2</v>
      </c>
      <c r="BB24" s="1">
        <v>0.18101900000000001</v>
      </c>
      <c r="BC24" s="1">
        <v>0</v>
      </c>
      <c r="BD24" s="1">
        <v>0</v>
      </c>
      <c r="BE24" s="1">
        <v>116.830016</v>
      </c>
      <c r="BF24" s="1">
        <v>4.9605899999999998</v>
      </c>
      <c r="BG24" s="1">
        <v>17.623097999999999</v>
      </c>
      <c r="BH24" s="1" t="str">
        <f>HYPERLINK("https://glyconnect.expasy.org/browser/compositions?f=Hex:4 HexNAc:3 NeuAc:1 ")</f>
        <v xml:space="preserve">https://glyconnect.expasy.org/browser/compositions?f=Hex:4 HexNAc:3 NeuAc:1 </v>
      </c>
    </row>
    <row r="25" spans="1:60" ht="43.2">
      <c r="A25" s="1">
        <v>18</v>
      </c>
      <c r="B25" s="1">
        <v>1711.6179999999999</v>
      </c>
      <c r="C25" s="1" t="s">
        <v>82</v>
      </c>
      <c r="D25" s="2" t="s">
        <v>83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1711.7233869300001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0.37273981</v>
      </c>
      <c r="AS25" s="1">
        <v>0</v>
      </c>
      <c r="AT25" s="1">
        <v>0</v>
      </c>
      <c r="AU25" s="1">
        <v>0</v>
      </c>
      <c r="AV25" s="1">
        <v>0</v>
      </c>
      <c r="AW25" s="1">
        <v>9.3185000000000004E-2</v>
      </c>
      <c r="AX25" s="1">
        <v>0</v>
      </c>
      <c r="AY25" s="1">
        <v>0</v>
      </c>
      <c r="AZ25" s="1">
        <v>0</v>
      </c>
      <c r="BA25" s="1">
        <v>0</v>
      </c>
      <c r="BB25" s="1">
        <v>0.18637000000000001</v>
      </c>
      <c r="BC25" s="1">
        <v>0</v>
      </c>
      <c r="BD25" s="1">
        <v>0</v>
      </c>
      <c r="BE25" s="1">
        <v>0</v>
      </c>
      <c r="BF25" s="1">
        <v>0</v>
      </c>
      <c r="BG25" s="1">
        <v>200</v>
      </c>
      <c r="BH25" s="1" t="str">
        <f>HYPERLINK("https://glyconnect.expasy.org/browser/compositions?f=Hex:5 HexNAc:3 dHex:1 ")</f>
        <v xml:space="preserve">https://glyconnect.expasy.org/browser/compositions?f=Hex:5 HexNAc:3 dHex:1 </v>
      </c>
    </row>
    <row r="26" spans="1:60" ht="72">
      <c r="A26" s="1">
        <v>19</v>
      </c>
      <c r="B26" s="1">
        <v>1727.6129000000001</v>
      </c>
      <c r="C26" s="1" t="s">
        <v>84</v>
      </c>
      <c r="D26" s="2" t="s">
        <v>85</v>
      </c>
      <c r="E26" s="1">
        <v>1727.7342846199999</v>
      </c>
      <c r="F26" s="1">
        <v>1727.74826865</v>
      </c>
      <c r="G26" s="1">
        <v>1727.75642462</v>
      </c>
      <c r="H26" s="1">
        <v>1727.7654712000001</v>
      </c>
      <c r="I26" s="1">
        <v>1727.73320046</v>
      </c>
      <c r="J26" s="1">
        <v>1727.7530498599999</v>
      </c>
      <c r="K26" s="1">
        <v>1727.7593739399999</v>
      </c>
      <c r="L26" s="1">
        <v>1727.7652244200001</v>
      </c>
      <c r="M26" s="1">
        <v>1727.73390079</v>
      </c>
      <c r="N26" s="1">
        <v>1727.7457016999999</v>
      </c>
      <c r="O26" s="1">
        <v>1727.77005175</v>
      </c>
      <c r="P26" s="1">
        <v>1727.77220018</v>
      </c>
      <c r="Q26" s="1">
        <v>1727.7392032</v>
      </c>
      <c r="R26" s="1">
        <v>1727.7334575</v>
      </c>
      <c r="S26" s="1">
        <v>1727.7471545000001</v>
      </c>
      <c r="T26" s="1">
        <v>1727.7547205000001</v>
      </c>
      <c r="U26" s="1">
        <v>1727.73812565</v>
      </c>
      <c r="V26" s="1">
        <v>1727.7370644499999</v>
      </c>
      <c r="W26" s="1">
        <v>1727.7221508600001</v>
      </c>
      <c r="X26" s="1">
        <v>1727.72121436</v>
      </c>
      <c r="Y26" s="1">
        <v>2.45705821</v>
      </c>
      <c r="Z26" s="1">
        <v>2.39009889</v>
      </c>
      <c r="AA26" s="1">
        <v>2.3026383099999999</v>
      </c>
      <c r="AB26" s="1">
        <v>1.8747584799999999</v>
      </c>
      <c r="AC26" s="1">
        <v>3.3443652199999998</v>
      </c>
      <c r="AD26" s="1">
        <v>3.3746040800000001</v>
      </c>
      <c r="AE26" s="1">
        <v>3.1734036900000002</v>
      </c>
      <c r="AF26" s="1">
        <v>3.18658083</v>
      </c>
      <c r="AG26" s="1">
        <v>4.2143724300000001</v>
      </c>
      <c r="AH26" s="1">
        <v>4.0781235999999996</v>
      </c>
      <c r="AI26" s="1">
        <v>4.2583370599999997</v>
      </c>
      <c r="AJ26" s="1">
        <v>4.0003779499999998</v>
      </c>
      <c r="AK26" s="1">
        <v>4.8896255699999998</v>
      </c>
      <c r="AL26" s="1">
        <v>4.7904613899999999</v>
      </c>
      <c r="AM26" s="1">
        <v>4.5952733600000002</v>
      </c>
      <c r="AN26" s="1">
        <v>4.5640073699999997</v>
      </c>
      <c r="AO26" s="1">
        <v>5.4579617499999999</v>
      </c>
      <c r="AP26" s="1">
        <v>4.8527142100000003</v>
      </c>
      <c r="AQ26" s="1">
        <v>4.8031813699999999</v>
      </c>
      <c r="AR26" s="1">
        <v>4.4073733900000001</v>
      </c>
      <c r="AS26" s="1">
        <v>2.256138</v>
      </c>
      <c r="AT26" s="1">
        <v>3.2697379999999998</v>
      </c>
      <c r="AU26" s="1">
        <v>4.1378029999999999</v>
      </c>
      <c r="AV26" s="1">
        <v>4.7098420000000001</v>
      </c>
      <c r="AW26" s="1">
        <v>4.8803080000000003</v>
      </c>
      <c r="AX26" s="1">
        <v>0.26199699999999998</v>
      </c>
      <c r="AY26" s="1">
        <v>0.104501</v>
      </c>
      <c r="AZ26" s="1">
        <v>0.11949700000000001</v>
      </c>
      <c r="BA26" s="1">
        <v>0.156221</v>
      </c>
      <c r="BB26" s="1">
        <v>0.43361300000000003</v>
      </c>
      <c r="BC26" s="1">
        <v>11.612622999999999</v>
      </c>
      <c r="BD26" s="1">
        <v>3.1960120000000001</v>
      </c>
      <c r="BE26" s="1">
        <v>2.887934</v>
      </c>
      <c r="BF26" s="1">
        <v>3.316913</v>
      </c>
      <c r="BG26" s="1">
        <v>8.8849540000000005</v>
      </c>
      <c r="BH26" s="1" t="str">
        <f>HYPERLINK("https://glyconnect.expasy.org/browser/compositions?f=Hex:6 HexNAc:3 ")</f>
        <v xml:space="preserve">https://glyconnect.expasy.org/browser/compositions?f=Hex:6 HexNAc:3 </v>
      </c>
    </row>
    <row r="27" spans="1:60" ht="72">
      <c r="A27" s="1">
        <v>20</v>
      </c>
      <c r="B27" s="1">
        <v>1735.6656</v>
      </c>
      <c r="C27" s="1" t="s">
        <v>86</v>
      </c>
      <c r="D27" s="2" t="s">
        <v>87</v>
      </c>
      <c r="E27" s="1">
        <v>1735.6625457</v>
      </c>
      <c r="F27" s="1">
        <v>1735.6737959</v>
      </c>
      <c r="G27" s="1">
        <v>1735.68657128</v>
      </c>
      <c r="H27" s="1">
        <v>1735.6916074400001</v>
      </c>
      <c r="I27" s="1">
        <v>1735.6840919199999</v>
      </c>
      <c r="J27" s="1">
        <v>1735.7027645999999</v>
      </c>
      <c r="K27" s="1">
        <v>1735.71122988</v>
      </c>
      <c r="L27" s="1">
        <v>1735.7112299400001</v>
      </c>
      <c r="M27" s="1">
        <v>1735.71758161</v>
      </c>
      <c r="N27" s="1">
        <v>1735.72404557</v>
      </c>
      <c r="O27" s="1">
        <v>1735.745985</v>
      </c>
      <c r="P27" s="1">
        <v>1735.74976782</v>
      </c>
      <c r="Q27" s="1">
        <v>1735.72850647</v>
      </c>
      <c r="R27" s="1">
        <v>1735.7263969099999</v>
      </c>
      <c r="S27" s="1">
        <v>1735.7378291499999</v>
      </c>
      <c r="T27" s="1">
        <v>1735.7422715499999</v>
      </c>
      <c r="U27" s="1">
        <v>1735.7404787299999</v>
      </c>
      <c r="V27" s="1">
        <v>1735.74248833</v>
      </c>
      <c r="W27" s="1">
        <v>1735.7403388099999</v>
      </c>
      <c r="X27" s="1">
        <v>1735.7516689399999</v>
      </c>
      <c r="Y27" s="1">
        <v>4.3206739499999998</v>
      </c>
      <c r="Z27" s="1">
        <v>4.1696255600000001</v>
      </c>
      <c r="AA27" s="1">
        <v>3.9904338699999999</v>
      </c>
      <c r="AB27" s="1">
        <v>3.83811166</v>
      </c>
      <c r="AC27" s="1">
        <v>7.2404091199999998</v>
      </c>
      <c r="AD27" s="1">
        <v>7.3202507399999996</v>
      </c>
      <c r="AE27" s="1">
        <v>6.7401660699999999</v>
      </c>
      <c r="AF27" s="1">
        <v>6.7113935099999997</v>
      </c>
      <c r="AG27" s="1">
        <v>10.44521086</v>
      </c>
      <c r="AH27" s="1">
        <v>9.9072757599999992</v>
      </c>
      <c r="AI27" s="1">
        <v>10.10678824</v>
      </c>
      <c r="AJ27" s="1">
        <v>9.8436050599999998</v>
      </c>
      <c r="AK27" s="1">
        <v>11.75324958</v>
      </c>
      <c r="AL27" s="1">
        <v>11.580425869999999</v>
      </c>
      <c r="AM27" s="1">
        <v>11.18048209</v>
      </c>
      <c r="AN27" s="1">
        <v>10.906850520000001</v>
      </c>
      <c r="AO27" s="1">
        <v>14.916504870000001</v>
      </c>
      <c r="AP27" s="1">
        <v>13.73679227</v>
      </c>
      <c r="AQ27" s="1">
        <v>13.41425879</v>
      </c>
      <c r="AR27" s="1">
        <v>12.7937613</v>
      </c>
      <c r="AS27" s="1">
        <v>4.0797109999999996</v>
      </c>
      <c r="AT27" s="1">
        <v>7.0030549999999998</v>
      </c>
      <c r="AU27" s="1">
        <v>10.07572</v>
      </c>
      <c r="AV27" s="1">
        <v>11.355252</v>
      </c>
      <c r="AW27" s="1">
        <v>13.715329000000001</v>
      </c>
      <c r="AX27" s="1">
        <v>0.210149</v>
      </c>
      <c r="AY27" s="1">
        <v>0.32203900000000002</v>
      </c>
      <c r="AZ27" s="1">
        <v>0.27064100000000002</v>
      </c>
      <c r="BA27" s="1">
        <v>0.38328099999999998</v>
      </c>
      <c r="BB27" s="1">
        <v>0.89129400000000003</v>
      </c>
      <c r="BC27" s="1">
        <v>5.1510870000000004</v>
      </c>
      <c r="BD27" s="1">
        <v>4.5985490000000002</v>
      </c>
      <c r="BE27" s="1">
        <v>2.68607</v>
      </c>
      <c r="BF27" s="1">
        <v>3.3753660000000001</v>
      </c>
      <c r="BG27" s="1">
        <v>6.4985239999999997</v>
      </c>
      <c r="BH27" s="1" t="str">
        <f>HYPERLINK("https://glyconnect.expasy.org/browser/compositions?f=Hex:4 HexNAc:3 NeuAc:1 ")</f>
        <v xml:space="preserve">https://glyconnect.expasy.org/browser/compositions?f=Hex:4 HexNAc:3 NeuAc:1 </v>
      </c>
    </row>
    <row r="28" spans="1:60" ht="86.4">
      <c r="A28" s="1">
        <v>21</v>
      </c>
      <c r="B28" s="1">
        <v>1752.6445000000001</v>
      </c>
      <c r="C28" s="1" t="s">
        <v>88</v>
      </c>
      <c r="D28" s="2" t="s">
        <v>89</v>
      </c>
      <c r="E28" s="1">
        <v>1752.65051741</v>
      </c>
      <c r="F28" s="1">
        <v>1752.6637247199999</v>
      </c>
      <c r="G28" s="1">
        <v>1752.67594633</v>
      </c>
      <c r="H28" s="1">
        <v>1752.68095376</v>
      </c>
      <c r="I28" s="1">
        <v>1752.6728539000001</v>
      </c>
      <c r="J28" s="1">
        <v>1752.69269975</v>
      </c>
      <c r="K28" s="1">
        <v>1752.70070943</v>
      </c>
      <c r="L28" s="1">
        <v>1752.7009521099999</v>
      </c>
      <c r="M28" s="1">
        <v>1752.7075729000001</v>
      </c>
      <c r="N28" s="1">
        <v>1752.7139719500001</v>
      </c>
      <c r="O28" s="1">
        <v>1752.73569533</v>
      </c>
      <c r="P28" s="1">
        <v>1752.7391636100001</v>
      </c>
      <c r="Q28" s="1">
        <v>1752.7197210300001</v>
      </c>
      <c r="R28" s="1">
        <v>1752.7175193200001</v>
      </c>
      <c r="S28" s="1">
        <v>1752.7278317400001</v>
      </c>
      <c r="T28" s="1">
        <v>1752.73237842</v>
      </c>
      <c r="U28" s="1">
        <v>1752.7316911</v>
      </c>
      <c r="V28" s="1">
        <v>1752.7342092700001</v>
      </c>
      <c r="W28" s="1">
        <v>1752.7314609099999</v>
      </c>
      <c r="X28" s="1">
        <v>1752.74210642</v>
      </c>
      <c r="Y28" s="1">
        <v>37.219805800000003</v>
      </c>
      <c r="Z28" s="1">
        <v>37.017738250000001</v>
      </c>
      <c r="AA28" s="1">
        <v>37.037801719999997</v>
      </c>
      <c r="AB28" s="1">
        <v>36.56465034</v>
      </c>
      <c r="AC28" s="1">
        <v>68.880741970000003</v>
      </c>
      <c r="AD28" s="1">
        <v>72.204325490000002</v>
      </c>
      <c r="AE28" s="1">
        <v>69.985068080000005</v>
      </c>
      <c r="AF28" s="1">
        <v>67.941552659999999</v>
      </c>
      <c r="AG28" s="1">
        <v>117.34772049999999</v>
      </c>
      <c r="AH28" s="1">
        <v>116.85879675</v>
      </c>
      <c r="AI28" s="1">
        <v>116.68317349</v>
      </c>
      <c r="AJ28" s="1">
        <v>117.11379241</v>
      </c>
      <c r="AK28" s="1">
        <v>140.56519965999999</v>
      </c>
      <c r="AL28" s="1">
        <v>137.81929500999999</v>
      </c>
      <c r="AM28" s="1">
        <v>140.33034326000001</v>
      </c>
      <c r="AN28" s="1">
        <v>140.2430655</v>
      </c>
      <c r="AO28" s="1">
        <v>167.81603745000001</v>
      </c>
      <c r="AP28" s="1">
        <v>164.39893773</v>
      </c>
      <c r="AQ28" s="1">
        <v>172.84427005000001</v>
      </c>
      <c r="AR28" s="1">
        <v>170.33943797000001</v>
      </c>
      <c r="AS28" s="1">
        <v>36.959999000000003</v>
      </c>
      <c r="AT28" s="1">
        <v>69.752921999999998</v>
      </c>
      <c r="AU28" s="1">
        <v>117.000871</v>
      </c>
      <c r="AV28" s="1">
        <v>139.739476</v>
      </c>
      <c r="AW28" s="1">
        <v>168.849671</v>
      </c>
      <c r="AX28" s="1">
        <v>0.27879900000000002</v>
      </c>
      <c r="AY28" s="1">
        <v>1.835304</v>
      </c>
      <c r="AZ28" s="1">
        <v>0.291074</v>
      </c>
      <c r="BA28" s="1">
        <v>1.287328</v>
      </c>
      <c r="BB28" s="1">
        <v>3.6080299999999998</v>
      </c>
      <c r="BC28" s="1">
        <v>0.75432699999999997</v>
      </c>
      <c r="BD28" s="1">
        <v>2.631151</v>
      </c>
      <c r="BE28" s="1">
        <v>0.24878</v>
      </c>
      <c r="BF28" s="1">
        <v>0.921234</v>
      </c>
      <c r="BG28" s="1">
        <v>2.1368299999999998</v>
      </c>
      <c r="BH28" s="1" t="str">
        <f>HYPERLINK("https://glyconnect.expasy.org/browser/compositions?f=Hex:4 HexNAc:4 dHex:1 ")</f>
        <v xml:space="preserve">https://glyconnect.expasy.org/browser/compositions?f=Hex:4 HexNAc:4 dHex:1 </v>
      </c>
    </row>
    <row r="29" spans="1:60" ht="100.8">
      <c r="A29" s="1">
        <v>22</v>
      </c>
      <c r="B29" s="1">
        <v>1768.6394</v>
      </c>
      <c r="C29" s="1" t="s">
        <v>90</v>
      </c>
      <c r="D29" s="2" t="s">
        <v>91</v>
      </c>
      <c r="E29" s="1">
        <v>1768.63338662</v>
      </c>
      <c r="F29" s="1">
        <v>1768.64697376</v>
      </c>
      <c r="G29" s="1">
        <v>1768.6587533899999</v>
      </c>
      <c r="H29" s="1">
        <v>1768.66374589</v>
      </c>
      <c r="I29" s="1">
        <v>1768.65950969</v>
      </c>
      <c r="J29" s="1">
        <v>1768.6789465500001</v>
      </c>
      <c r="K29" s="1">
        <v>1768.68736362</v>
      </c>
      <c r="L29" s="1">
        <v>1768.68840211</v>
      </c>
      <c r="M29" s="1">
        <v>1768.7002404499999</v>
      </c>
      <c r="N29" s="1">
        <v>1768.7061327900001</v>
      </c>
      <c r="O29" s="1">
        <v>1768.7279381599999</v>
      </c>
      <c r="P29" s="1">
        <v>1768.7324423800001</v>
      </c>
      <c r="Q29" s="1">
        <v>1768.7087871199999</v>
      </c>
      <c r="R29" s="1">
        <v>1768.70638807</v>
      </c>
      <c r="S29" s="1">
        <v>1768.71725694</v>
      </c>
      <c r="T29" s="1">
        <v>1768.72172262</v>
      </c>
      <c r="U29" s="1">
        <v>1768.7205452000001</v>
      </c>
      <c r="V29" s="1">
        <v>1768.7233673000001</v>
      </c>
      <c r="W29" s="1">
        <v>1768.7208729900001</v>
      </c>
      <c r="X29" s="1">
        <v>1768.7314864499999</v>
      </c>
      <c r="Y29" s="1">
        <v>8.1105961000000004</v>
      </c>
      <c r="Z29" s="1">
        <v>7.4841524499999998</v>
      </c>
      <c r="AA29" s="1">
        <v>7.3020100000000001</v>
      </c>
      <c r="AB29" s="1">
        <v>7.0823397400000001</v>
      </c>
      <c r="AC29" s="1">
        <v>14.299662440000001</v>
      </c>
      <c r="AD29" s="1">
        <v>14.31672609</v>
      </c>
      <c r="AE29" s="1">
        <v>14.494819229999999</v>
      </c>
      <c r="AF29" s="1">
        <v>13.55856651</v>
      </c>
      <c r="AG29" s="1">
        <v>14.516614499999999</v>
      </c>
      <c r="AH29" s="1">
        <v>14.571732450000001</v>
      </c>
      <c r="AI29" s="1">
        <v>14.029411270000001</v>
      </c>
      <c r="AJ29" s="1">
        <v>13.91474813</v>
      </c>
      <c r="AK29" s="1">
        <v>28.239128010000002</v>
      </c>
      <c r="AL29" s="1">
        <v>27.04095306</v>
      </c>
      <c r="AM29" s="1">
        <v>27.160889430000001</v>
      </c>
      <c r="AN29" s="1">
        <v>26.3778069</v>
      </c>
      <c r="AO29" s="1">
        <v>32.240711480000002</v>
      </c>
      <c r="AP29" s="1">
        <v>30.75823896</v>
      </c>
      <c r="AQ29" s="1">
        <v>31.641046620000001</v>
      </c>
      <c r="AR29" s="1">
        <v>30.647513910000001</v>
      </c>
      <c r="AS29" s="1">
        <v>7.4947749999999997</v>
      </c>
      <c r="AT29" s="1">
        <v>14.167444</v>
      </c>
      <c r="AU29" s="1">
        <v>14.258127</v>
      </c>
      <c r="AV29" s="1">
        <v>27.204694</v>
      </c>
      <c r="AW29" s="1">
        <v>31.321878000000002</v>
      </c>
      <c r="AX29" s="1">
        <v>0.442195</v>
      </c>
      <c r="AY29" s="1">
        <v>0.41540100000000002</v>
      </c>
      <c r="AZ29" s="1">
        <v>0.33435700000000002</v>
      </c>
      <c r="BA29" s="1">
        <v>0.77082799999999996</v>
      </c>
      <c r="BB29" s="1">
        <v>0.75687499999999996</v>
      </c>
      <c r="BC29" s="1">
        <v>5.9000459999999997</v>
      </c>
      <c r="BD29" s="1">
        <v>2.9320789999999999</v>
      </c>
      <c r="BE29" s="1">
        <v>2.3450289999999998</v>
      </c>
      <c r="BF29" s="1">
        <v>2.8334359999999998</v>
      </c>
      <c r="BG29" s="1">
        <v>2.416442</v>
      </c>
      <c r="BH29" s="1" t="str">
        <f>HYPERLINK("https://glyconnect.expasy.org/browser/compositions?f=Hex:5 HexNAc:4 ")</f>
        <v xml:space="preserve">https://glyconnect.expasy.org/browser/compositions?f=Hex:5 HexNAc:4 </v>
      </c>
    </row>
    <row r="30" spans="1:60" ht="86.4">
      <c r="A30" s="1">
        <v>23</v>
      </c>
      <c r="B30" s="1">
        <v>1793.671</v>
      </c>
      <c r="C30" s="1" t="s">
        <v>92</v>
      </c>
      <c r="D30" s="2" t="s">
        <v>93</v>
      </c>
      <c r="E30" s="1">
        <v>1793.67295954</v>
      </c>
      <c r="F30" s="1">
        <v>1793.68676037</v>
      </c>
      <c r="G30" s="1">
        <v>1793.69872517</v>
      </c>
      <c r="H30" s="1">
        <v>1793.70442413</v>
      </c>
      <c r="I30" s="1">
        <v>1793.6998842999999</v>
      </c>
      <c r="J30" s="1">
        <v>1793.7196897399999</v>
      </c>
      <c r="K30" s="1">
        <v>1793.7281035599999</v>
      </c>
      <c r="L30" s="1">
        <v>1793.7282933199999</v>
      </c>
      <c r="M30" s="1">
        <v>1793.7354176700001</v>
      </c>
      <c r="N30" s="1">
        <v>1793.7427995</v>
      </c>
      <c r="O30" s="1">
        <v>1793.76418081</v>
      </c>
      <c r="P30" s="1">
        <v>1793.7687128099999</v>
      </c>
      <c r="Q30" s="1">
        <v>1793.74919264</v>
      </c>
      <c r="R30" s="1">
        <v>1793.7472448200001</v>
      </c>
      <c r="S30" s="1">
        <v>1793.75634872</v>
      </c>
      <c r="T30" s="1">
        <v>1793.7622248499999</v>
      </c>
      <c r="U30" s="1">
        <v>1793.7614681499999</v>
      </c>
      <c r="V30" s="1">
        <v>1793.7639592800001</v>
      </c>
      <c r="W30" s="1">
        <v>1793.76131968</v>
      </c>
      <c r="X30" s="1">
        <v>1793.7724955799999</v>
      </c>
      <c r="Y30" s="1">
        <v>5.9031406999999998</v>
      </c>
      <c r="Z30" s="1">
        <v>5.8073105700000003</v>
      </c>
      <c r="AA30" s="1">
        <v>5.6005695199999996</v>
      </c>
      <c r="AB30" s="1">
        <v>5.4636569100000001</v>
      </c>
      <c r="AC30" s="1">
        <v>9.6886807200000007</v>
      </c>
      <c r="AD30" s="1">
        <v>9.5893742100000008</v>
      </c>
      <c r="AE30" s="1">
        <v>9.3590274499999992</v>
      </c>
      <c r="AF30" s="1">
        <v>9.0739836500000006</v>
      </c>
      <c r="AG30" s="1">
        <v>14.55464995</v>
      </c>
      <c r="AH30" s="1">
        <v>14.211852540000001</v>
      </c>
      <c r="AI30" s="1">
        <v>14.22436501</v>
      </c>
      <c r="AJ30" s="1">
        <v>13.896270639999999</v>
      </c>
      <c r="AK30" s="1">
        <v>17.37327866</v>
      </c>
      <c r="AL30" s="1">
        <v>16.840505100000001</v>
      </c>
      <c r="AM30" s="1">
        <v>16.062596320000001</v>
      </c>
      <c r="AN30" s="1">
        <v>16.202070729999999</v>
      </c>
      <c r="AO30" s="1">
        <v>19.914823510000002</v>
      </c>
      <c r="AP30" s="1">
        <v>18.977223179999999</v>
      </c>
      <c r="AQ30" s="1">
        <v>18.96169742</v>
      </c>
      <c r="AR30" s="1">
        <v>18.072388239999999</v>
      </c>
      <c r="AS30" s="1">
        <v>5.6936689999999999</v>
      </c>
      <c r="AT30" s="1">
        <v>9.4277669999999993</v>
      </c>
      <c r="AU30" s="1">
        <v>14.221785000000001</v>
      </c>
      <c r="AV30" s="1">
        <v>16.619613000000001</v>
      </c>
      <c r="AW30" s="1">
        <v>18.981532999999999</v>
      </c>
      <c r="AX30" s="1">
        <v>0.19863400000000001</v>
      </c>
      <c r="AY30" s="1">
        <v>0.27330100000000002</v>
      </c>
      <c r="AZ30" s="1">
        <v>0.26886399999999999</v>
      </c>
      <c r="BA30" s="1">
        <v>0.60591899999999999</v>
      </c>
      <c r="BB30" s="1">
        <v>0.75232699999999997</v>
      </c>
      <c r="BC30" s="1">
        <v>3.4886740000000001</v>
      </c>
      <c r="BD30" s="1">
        <v>2.8988969999999998</v>
      </c>
      <c r="BE30" s="1">
        <v>1.8905099999999999</v>
      </c>
      <c r="BF30" s="1">
        <v>3.6458080000000002</v>
      </c>
      <c r="BG30" s="1">
        <v>3.9634680000000002</v>
      </c>
      <c r="BH30" s="1" t="str">
        <f>HYPERLINK("https://glyconnect.expasy.org/browser/compositions?f=Hex:3 HexNAc:5 dHex:1 ")</f>
        <v xml:space="preserve">https://glyconnect.expasy.org/browser/compositions?f=Hex:3 HexNAc:5 dHex:1 </v>
      </c>
    </row>
    <row r="31" spans="1:60" ht="86.4">
      <c r="A31" s="1">
        <v>24</v>
      </c>
      <c r="B31" s="1">
        <v>1809.6659</v>
      </c>
      <c r="C31" s="1" t="s">
        <v>94</v>
      </c>
      <c r="D31" s="2" t="s">
        <v>95</v>
      </c>
      <c r="E31" s="1">
        <v>1809.6603872799999</v>
      </c>
      <c r="F31" s="1">
        <v>1809.67467644</v>
      </c>
      <c r="G31" s="1">
        <v>1809.68628623</v>
      </c>
      <c r="H31" s="1">
        <v>1809.69163187</v>
      </c>
      <c r="I31" s="1">
        <v>1809.6885793399999</v>
      </c>
      <c r="J31" s="1">
        <v>1809.7090866799999</v>
      </c>
      <c r="K31" s="1">
        <v>1809.71683467</v>
      </c>
      <c r="L31" s="1">
        <v>1809.71747654</v>
      </c>
      <c r="M31" s="1">
        <v>1809.72606752</v>
      </c>
      <c r="N31" s="1">
        <v>1809.73428115</v>
      </c>
      <c r="O31" s="1">
        <v>1809.7551132200001</v>
      </c>
      <c r="P31" s="1">
        <v>1809.7600509199999</v>
      </c>
      <c r="Q31" s="1">
        <v>1809.73874232</v>
      </c>
      <c r="R31" s="1">
        <v>1809.7371676499999</v>
      </c>
      <c r="S31" s="1">
        <v>1809.74700876</v>
      </c>
      <c r="T31" s="1">
        <v>1809.7516704899999</v>
      </c>
      <c r="U31" s="1">
        <v>1809.75173481</v>
      </c>
      <c r="V31" s="1">
        <v>1809.75411334</v>
      </c>
      <c r="W31" s="1">
        <v>1809.75084477</v>
      </c>
      <c r="X31" s="1">
        <v>1809.76184887</v>
      </c>
      <c r="Y31" s="1">
        <v>3.9618954400000002</v>
      </c>
      <c r="Z31" s="1">
        <v>3.7463885000000001</v>
      </c>
      <c r="AA31" s="1">
        <v>3.5355549499999999</v>
      </c>
      <c r="AB31" s="1">
        <v>3.4447911800000002</v>
      </c>
      <c r="AC31" s="1">
        <v>6.4006834899999996</v>
      </c>
      <c r="AD31" s="1">
        <v>6.3402588399999997</v>
      </c>
      <c r="AE31" s="1">
        <v>6.0859975999999998</v>
      </c>
      <c r="AF31" s="1">
        <v>5.83679652</v>
      </c>
      <c r="AG31" s="1">
        <v>8.0871662600000001</v>
      </c>
      <c r="AH31" s="1">
        <v>8.0590447800000007</v>
      </c>
      <c r="AI31" s="1">
        <v>7.9062697100000001</v>
      </c>
      <c r="AJ31" s="1">
        <v>7.7227105099999998</v>
      </c>
      <c r="AK31" s="1">
        <v>11.560398380000001</v>
      </c>
      <c r="AL31" s="1">
        <v>11.13443038</v>
      </c>
      <c r="AM31" s="1">
        <v>10.45978491</v>
      </c>
      <c r="AN31" s="1">
        <v>10.510084429999999</v>
      </c>
      <c r="AO31" s="1">
        <v>13.05038648</v>
      </c>
      <c r="AP31" s="1">
        <v>12.19495188</v>
      </c>
      <c r="AQ31" s="1">
        <v>12.18264411</v>
      </c>
      <c r="AR31" s="1">
        <v>11.4318869</v>
      </c>
      <c r="AS31" s="1">
        <v>3.672158</v>
      </c>
      <c r="AT31" s="1">
        <v>6.165934</v>
      </c>
      <c r="AU31" s="1">
        <v>7.9437980000000001</v>
      </c>
      <c r="AV31" s="1">
        <v>10.916175000000001</v>
      </c>
      <c r="AW31" s="1">
        <v>12.214967</v>
      </c>
      <c r="AX31" s="1">
        <v>0.23080600000000001</v>
      </c>
      <c r="AY31" s="1">
        <v>0.25833899999999999</v>
      </c>
      <c r="AZ31" s="1">
        <v>0.16745599999999999</v>
      </c>
      <c r="BA31" s="1">
        <v>0.52784500000000001</v>
      </c>
      <c r="BB31" s="1">
        <v>0.66145900000000002</v>
      </c>
      <c r="BC31" s="1">
        <v>6.2852930000000002</v>
      </c>
      <c r="BD31" s="1">
        <v>4.1897859999999998</v>
      </c>
      <c r="BE31" s="1">
        <v>2.1080070000000002</v>
      </c>
      <c r="BF31" s="1">
        <v>4.8354379999999999</v>
      </c>
      <c r="BG31" s="1">
        <v>5.4151550000000004</v>
      </c>
      <c r="BH31" s="1" t="str">
        <f>HYPERLINK("https://glyconnect.expasy.org/browser/compositions?f=Hex:4 HexNAc:5 ")</f>
        <v xml:space="preserve">https://glyconnect.expasy.org/browser/compositions?f=Hex:4 HexNAc:5 </v>
      </c>
    </row>
    <row r="32" spans="1:60" ht="43.2">
      <c r="A32" s="1">
        <v>25</v>
      </c>
      <c r="B32" s="1">
        <v>1823.6815999999999</v>
      </c>
      <c r="C32" s="1" t="s">
        <v>96</v>
      </c>
      <c r="D32" s="2" t="s">
        <v>97</v>
      </c>
      <c r="E32" s="1">
        <v>0</v>
      </c>
      <c r="F32" s="1">
        <v>0</v>
      </c>
      <c r="G32" s="1">
        <v>1823.6541063</v>
      </c>
      <c r="H32" s="1">
        <v>0</v>
      </c>
      <c r="I32" s="1">
        <v>0</v>
      </c>
      <c r="J32" s="1">
        <v>0</v>
      </c>
      <c r="K32" s="1">
        <v>1823.6579910999999</v>
      </c>
      <c r="L32" s="1">
        <v>0</v>
      </c>
      <c r="M32" s="1">
        <v>0</v>
      </c>
      <c r="N32" s="1">
        <v>0</v>
      </c>
      <c r="O32" s="1">
        <v>0</v>
      </c>
      <c r="P32" s="1">
        <v>1823.5827197399999</v>
      </c>
      <c r="Q32" s="1">
        <v>1823.6135496100001</v>
      </c>
      <c r="R32" s="1">
        <v>1823.58669452</v>
      </c>
      <c r="S32" s="1">
        <v>0</v>
      </c>
      <c r="T32" s="1">
        <v>1823.9721417799999</v>
      </c>
      <c r="U32" s="1">
        <v>1823.77890705</v>
      </c>
      <c r="V32" s="1">
        <v>1823.67329541</v>
      </c>
      <c r="W32" s="1">
        <v>0</v>
      </c>
      <c r="X32" s="1">
        <v>0</v>
      </c>
      <c r="Y32" s="1">
        <v>0</v>
      </c>
      <c r="Z32" s="1">
        <v>0</v>
      </c>
      <c r="AA32" s="1">
        <v>4.6082910999999998</v>
      </c>
      <c r="AB32" s="1">
        <v>0</v>
      </c>
      <c r="AC32" s="1">
        <v>0</v>
      </c>
      <c r="AD32" s="1">
        <v>0</v>
      </c>
      <c r="AE32" s="1">
        <v>6.0869899700000003</v>
      </c>
      <c r="AF32" s="1">
        <v>0</v>
      </c>
      <c r="AG32" s="1">
        <v>0</v>
      </c>
      <c r="AH32" s="1">
        <v>0</v>
      </c>
      <c r="AI32" s="1">
        <v>0</v>
      </c>
      <c r="AJ32" s="1">
        <v>7.1394862400000001</v>
      </c>
      <c r="AK32" s="1">
        <v>11.94922944</v>
      </c>
      <c r="AL32" s="1">
        <v>11.077641440000001</v>
      </c>
      <c r="AM32" s="1">
        <v>0</v>
      </c>
      <c r="AN32" s="1">
        <v>9.1001956400000008</v>
      </c>
      <c r="AO32" s="1">
        <v>13.69545372</v>
      </c>
      <c r="AP32" s="1">
        <v>10.872952059999999</v>
      </c>
      <c r="AQ32" s="1">
        <v>0</v>
      </c>
      <c r="AR32" s="1">
        <v>0</v>
      </c>
      <c r="AS32" s="1">
        <v>1.1520729999999999</v>
      </c>
      <c r="AT32" s="1">
        <v>1.521747</v>
      </c>
      <c r="AU32" s="1">
        <v>1.784872</v>
      </c>
      <c r="AV32" s="1">
        <v>8.0317670000000003</v>
      </c>
      <c r="AW32" s="1">
        <v>6.1421010000000003</v>
      </c>
      <c r="AX32" s="1">
        <v>2.3041459999999998</v>
      </c>
      <c r="AY32" s="1">
        <v>3.0434950000000001</v>
      </c>
      <c r="AZ32" s="1">
        <v>3.5697429999999999</v>
      </c>
      <c r="BA32" s="1">
        <v>5.4855780000000003</v>
      </c>
      <c r="BB32" s="1">
        <v>7.1852840000000002</v>
      </c>
      <c r="BC32" s="1">
        <v>200</v>
      </c>
      <c r="BD32" s="1">
        <v>200</v>
      </c>
      <c r="BE32" s="1">
        <v>200</v>
      </c>
      <c r="BF32" s="1">
        <v>68.298518000000001</v>
      </c>
      <c r="BG32" s="1">
        <v>116.984123</v>
      </c>
      <c r="BH32" s="1" t="str">
        <f>HYPERLINK("https://glyconnect.expasy.org/browser/compositions?f=Hex:4 HexNAc:4 HexA:1 ")</f>
        <v xml:space="preserve">https://glyconnect.expasy.org/browser/compositions?f=Hex:4 HexNAc:4 HexA:1 </v>
      </c>
    </row>
    <row r="33" spans="1:60" ht="43.2">
      <c r="A33" s="1">
        <v>26</v>
      </c>
      <c r="B33" s="1">
        <v>1848.6392000000001</v>
      </c>
      <c r="C33" s="1" t="s">
        <v>98</v>
      </c>
      <c r="D33" s="2" t="s">
        <v>99</v>
      </c>
      <c r="E33" s="1">
        <v>0</v>
      </c>
      <c r="F33" s="1">
        <v>1848.65802566</v>
      </c>
      <c r="G33" s="1">
        <v>1848.67558803</v>
      </c>
      <c r="H33" s="1">
        <v>0</v>
      </c>
      <c r="I33" s="1">
        <v>1848.6727461800001</v>
      </c>
      <c r="J33" s="1">
        <v>1848.69935255</v>
      </c>
      <c r="K33" s="1">
        <v>1848.6968322099999</v>
      </c>
      <c r="L33" s="1">
        <v>1848.6970530799999</v>
      </c>
      <c r="M33" s="1">
        <v>1848.7057925199999</v>
      </c>
      <c r="N33" s="1">
        <v>1848.71293356</v>
      </c>
      <c r="O33" s="1">
        <v>1848.7351059499999</v>
      </c>
      <c r="P33" s="1">
        <v>1848.7400675199999</v>
      </c>
      <c r="Q33" s="1">
        <v>1848.71890592</v>
      </c>
      <c r="R33" s="1">
        <v>1848.7178976099999</v>
      </c>
      <c r="S33" s="1">
        <v>1848.72693396</v>
      </c>
      <c r="T33" s="1">
        <v>1848.7328206899999</v>
      </c>
      <c r="U33" s="1">
        <v>1848.7332140200001</v>
      </c>
      <c r="V33" s="1">
        <v>1848.73427743</v>
      </c>
      <c r="W33" s="1">
        <v>1848.73254303</v>
      </c>
      <c r="X33" s="1">
        <v>1848.74332766</v>
      </c>
      <c r="Y33" s="1">
        <v>0</v>
      </c>
      <c r="Z33" s="1">
        <v>3.5015021399999999</v>
      </c>
      <c r="AA33" s="1">
        <v>3.3659546200000001</v>
      </c>
      <c r="AB33" s="1">
        <v>0</v>
      </c>
      <c r="AC33" s="1">
        <v>7.11599732</v>
      </c>
      <c r="AD33" s="1">
        <v>0.65370907</v>
      </c>
      <c r="AE33" s="1">
        <v>6.6409356800000001</v>
      </c>
      <c r="AF33" s="1">
        <v>6.6041421400000004</v>
      </c>
      <c r="AG33" s="1">
        <v>10.97497583</v>
      </c>
      <c r="AH33" s="1">
        <v>10.709083189999999</v>
      </c>
      <c r="AI33" s="1">
        <v>10.609052610000001</v>
      </c>
      <c r="AJ33" s="1">
        <v>10.38350073</v>
      </c>
      <c r="AK33" s="1">
        <v>13.853442859999999</v>
      </c>
      <c r="AL33" s="1">
        <v>13.35448794</v>
      </c>
      <c r="AM33" s="1">
        <v>12.96039577</v>
      </c>
      <c r="AN33" s="1">
        <v>12.505933580000001</v>
      </c>
      <c r="AO33" s="1">
        <v>15.554448219999999</v>
      </c>
      <c r="AP33" s="1">
        <v>14.66693306</v>
      </c>
      <c r="AQ33" s="1">
        <v>14.406144980000001</v>
      </c>
      <c r="AR33" s="1">
        <v>13.168278040000001</v>
      </c>
      <c r="AS33" s="1">
        <v>1.7168639999999999</v>
      </c>
      <c r="AT33" s="1">
        <v>5.2536959999999997</v>
      </c>
      <c r="AU33" s="1">
        <v>10.669153</v>
      </c>
      <c r="AV33" s="1">
        <v>13.168564999999999</v>
      </c>
      <c r="AW33" s="1">
        <v>14.448950999999999</v>
      </c>
      <c r="AX33" s="1">
        <v>1.983236</v>
      </c>
      <c r="AY33" s="1">
        <v>3.0755050000000002</v>
      </c>
      <c r="AZ33" s="1">
        <v>0.245174</v>
      </c>
      <c r="BA33" s="1">
        <v>0.57330599999999998</v>
      </c>
      <c r="BB33" s="1">
        <v>0.98515600000000003</v>
      </c>
      <c r="BC33" s="1">
        <v>115.515029</v>
      </c>
      <c r="BD33" s="1">
        <v>58.539825999999998</v>
      </c>
      <c r="BE33" s="1">
        <v>2.2979729999999998</v>
      </c>
      <c r="BF33" s="1">
        <v>4.3535959999999996</v>
      </c>
      <c r="BG33" s="1">
        <v>6.8181820000000002</v>
      </c>
      <c r="BH33" s="1" t="str">
        <f>HYPERLINK("https://glyconnect.expasy.org/browser/compositions?f=Hex:8 HexNAc:2 ")</f>
        <v xml:space="preserve">https://glyconnect.expasy.org/browser/compositions?f=Hex:8 HexNAc:2 </v>
      </c>
    </row>
    <row r="34" spans="1:60" ht="57.6">
      <c r="A34" s="1">
        <v>27</v>
      </c>
      <c r="B34" s="1">
        <v>1864.7081000000001</v>
      </c>
      <c r="C34" s="1" t="s">
        <v>100</v>
      </c>
      <c r="D34" s="2" t="s">
        <v>101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1864.67407938</v>
      </c>
      <c r="L34" s="1">
        <v>1864.6730361499999</v>
      </c>
      <c r="M34" s="1">
        <v>0</v>
      </c>
      <c r="N34" s="1">
        <v>0</v>
      </c>
      <c r="O34" s="1">
        <v>0</v>
      </c>
      <c r="P34" s="1">
        <v>0</v>
      </c>
      <c r="Q34" s="1">
        <v>1864.7010339399999</v>
      </c>
      <c r="R34" s="1">
        <v>1864.7027230000001</v>
      </c>
      <c r="S34" s="1">
        <v>1864.7107559200001</v>
      </c>
      <c r="T34" s="1">
        <v>1864.7139622499999</v>
      </c>
      <c r="U34" s="1">
        <v>0</v>
      </c>
      <c r="V34" s="1">
        <v>1864.7111955800001</v>
      </c>
      <c r="W34" s="1">
        <v>1864.7090765299999</v>
      </c>
      <c r="X34" s="1">
        <v>1864.71694426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0.83204343999999997</v>
      </c>
      <c r="AF34" s="1">
        <v>0.77976263999999995</v>
      </c>
      <c r="AG34" s="1">
        <v>0</v>
      </c>
      <c r="AH34" s="1">
        <v>0</v>
      </c>
      <c r="AI34" s="1">
        <v>0</v>
      </c>
      <c r="AJ34" s="1">
        <v>0</v>
      </c>
      <c r="AK34" s="1">
        <v>1.5437627300000001</v>
      </c>
      <c r="AL34" s="1">
        <v>1.5508044000000001</v>
      </c>
      <c r="AM34" s="1">
        <v>1.46237529</v>
      </c>
      <c r="AN34" s="1">
        <v>1.34109524</v>
      </c>
      <c r="AO34" s="1">
        <v>0</v>
      </c>
      <c r="AP34" s="1">
        <v>1.3386242500000001</v>
      </c>
      <c r="AQ34" s="1">
        <v>1.3969256800000001</v>
      </c>
      <c r="AR34" s="1">
        <v>1.2472682799999999</v>
      </c>
      <c r="AS34" s="1">
        <v>0</v>
      </c>
      <c r="AT34" s="1">
        <v>0.40295199999999998</v>
      </c>
      <c r="AU34" s="1">
        <v>0</v>
      </c>
      <c r="AV34" s="1">
        <v>1.4745090000000001</v>
      </c>
      <c r="AW34" s="1">
        <v>0.99570499999999995</v>
      </c>
      <c r="AX34" s="1">
        <v>0</v>
      </c>
      <c r="AY34" s="1">
        <v>0.46577800000000003</v>
      </c>
      <c r="AZ34" s="1">
        <v>0</v>
      </c>
      <c r="BA34" s="1">
        <v>9.7576999999999997E-2</v>
      </c>
      <c r="BB34" s="1">
        <v>0.66665399999999997</v>
      </c>
      <c r="BC34" s="1">
        <v>0</v>
      </c>
      <c r="BD34" s="1">
        <v>115.591477</v>
      </c>
      <c r="BE34" s="1">
        <v>0</v>
      </c>
      <c r="BF34" s="1">
        <v>6.6175569999999997</v>
      </c>
      <c r="BG34" s="1">
        <v>66.953030999999996</v>
      </c>
      <c r="BH34" s="1" t="str">
        <f>HYPERLINK("https://glyconnect.expasy.org/browser/compositions?f=Hex:3 HexNAc:5 HexA:1 ")</f>
        <v xml:space="preserve">https://glyconnect.expasy.org/browser/compositions?f=Hex:3 HexNAc:5 HexA:1 </v>
      </c>
    </row>
    <row r="35" spans="1:60" ht="57.6">
      <c r="A35" s="1">
        <v>28</v>
      </c>
      <c r="B35" s="1">
        <v>1869.6871000000001</v>
      </c>
      <c r="C35" s="1" t="s">
        <v>102</v>
      </c>
      <c r="D35" s="2" t="s">
        <v>103</v>
      </c>
      <c r="E35" s="1">
        <v>0</v>
      </c>
      <c r="F35" s="1">
        <v>0</v>
      </c>
      <c r="G35" s="1">
        <v>0</v>
      </c>
      <c r="H35" s="1">
        <v>0</v>
      </c>
      <c r="I35" s="1">
        <v>1869.70257371</v>
      </c>
      <c r="J35" s="1">
        <v>1869.7213929500001</v>
      </c>
      <c r="K35" s="1">
        <v>1869.72956086</v>
      </c>
      <c r="L35" s="1">
        <v>1869.73448422</v>
      </c>
      <c r="M35" s="1">
        <v>1869.7420244699999</v>
      </c>
      <c r="N35" s="1">
        <v>1869.75205555</v>
      </c>
      <c r="O35" s="1">
        <v>1869.77013607</v>
      </c>
      <c r="P35" s="1">
        <v>1869.7797433000001</v>
      </c>
      <c r="Q35" s="1">
        <v>1869.7531414499999</v>
      </c>
      <c r="R35" s="1">
        <v>1869.75352647</v>
      </c>
      <c r="S35" s="1">
        <v>1869.76695055</v>
      </c>
      <c r="T35" s="1">
        <v>1869.765533</v>
      </c>
      <c r="U35" s="1">
        <v>1869.76593873</v>
      </c>
      <c r="V35" s="1">
        <v>1869.7684741800001</v>
      </c>
      <c r="W35" s="1">
        <v>1869.7672768</v>
      </c>
      <c r="X35" s="1">
        <v>1869.7793328299999</v>
      </c>
      <c r="Y35" s="1">
        <v>0</v>
      </c>
      <c r="Z35" s="1">
        <v>0</v>
      </c>
      <c r="AA35" s="1">
        <v>0</v>
      </c>
      <c r="AB35" s="1">
        <v>0</v>
      </c>
      <c r="AC35" s="1">
        <v>1.1224699499999999</v>
      </c>
      <c r="AD35" s="1">
        <v>1.1091457600000001</v>
      </c>
      <c r="AE35" s="1">
        <v>0.98647388999999996</v>
      </c>
      <c r="AF35" s="1">
        <v>1.00263083</v>
      </c>
      <c r="AG35" s="1">
        <v>1.4831513599999999</v>
      </c>
      <c r="AH35" s="1">
        <v>1.45967337</v>
      </c>
      <c r="AI35" s="1">
        <v>1.5280189099999999</v>
      </c>
      <c r="AJ35" s="1">
        <v>1.30055108</v>
      </c>
      <c r="AK35" s="1">
        <v>1.7644478299999999</v>
      </c>
      <c r="AL35" s="1">
        <v>1.8633273400000001</v>
      </c>
      <c r="AM35" s="1">
        <v>1.72196109</v>
      </c>
      <c r="AN35" s="1">
        <v>1.53170568</v>
      </c>
      <c r="AO35" s="1">
        <v>2.1307307899999999</v>
      </c>
      <c r="AP35" s="1">
        <v>1.7709566400000001</v>
      </c>
      <c r="AQ35" s="1">
        <v>1.7618834299999999</v>
      </c>
      <c r="AR35" s="1">
        <v>1.5729452500000001</v>
      </c>
      <c r="AS35" s="1">
        <v>0</v>
      </c>
      <c r="AT35" s="1">
        <v>1.05518</v>
      </c>
      <c r="AU35" s="1">
        <v>1.442849</v>
      </c>
      <c r="AV35" s="1">
        <v>1.7203599999999999</v>
      </c>
      <c r="AW35" s="1">
        <v>1.809129</v>
      </c>
      <c r="AX35" s="1">
        <v>0</v>
      </c>
      <c r="AY35" s="1">
        <v>7.0527000000000006E-2</v>
      </c>
      <c r="AZ35" s="1">
        <v>9.9012000000000003E-2</v>
      </c>
      <c r="BA35" s="1">
        <v>0.139016</v>
      </c>
      <c r="BB35" s="1">
        <v>0.23302300000000001</v>
      </c>
      <c r="BC35" s="1">
        <v>0</v>
      </c>
      <c r="BD35" s="1">
        <v>6.6838860000000002</v>
      </c>
      <c r="BE35" s="1">
        <v>6.8622370000000004</v>
      </c>
      <c r="BF35" s="1">
        <v>8.0806369999999994</v>
      </c>
      <c r="BG35" s="1">
        <v>12.880420000000001</v>
      </c>
      <c r="BH35" s="1" t="str">
        <f>HYPERLINK("https://glyconnect.expasy.org/browser/compositions?f=Hex:5 HexNAc:3 NeuAc:1 ")</f>
        <v xml:space="preserve">https://glyconnect.expasy.org/browser/compositions?f=Hex:5 HexNAc:3 NeuAc:1 </v>
      </c>
    </row>
    <row r="36" spans="1:60" ht="43.2">
      <c r="A36" s="1">
        <v>29</v>
      </c>
      <c r="B36" s="1">
        <v>1881.7235000000001</v>
      </c>
      <c r="C36" s="1" t="s">
        <v>104</v>
      </c>
      <c r="D36" s="2" t="s">
        <v>105</v>
      </c>
      <c r="E36" s="1">
        <v>0</v>
      </c>
      <c r="F36" s="1">
        <v>0</v>
      </c>
      <c r="G36" s="1">
        <v>0</v>
      </c>
      <c r="H36" s="1">
        <v>0</v>
      </c>
      <c r="I36" s="1">
        <v>1881.7457348</v>
      </c>
      <c r="J36" s="1">
        <v>0</v>
      </c>
      <c r="K36" s="1">
        <v>0</v>
      </c>
      <c r="L36" s="1">
        <v>1881.7763335</v>
      </c>
      <c r="M36" s="1">
        <v>1881.7815362199999</v>
      </c>
      <c r="N36" s="1">
        <v>1881.7902607599999</v>
      </c>
      <c r="O36" s="1">
        <v>1881.81256254</v>
      </c>
      <c r="P36" s="1">
        <v>1881.81668739</v>
      </c>
      <c r="Q36" s="1">
        <v>0</v>
      </c>
      <c r="R36" s="1">
        <v>0</v>
      </c>
      <c r="S36" s="1">
        <v>0</v>
      </c>
      <c r="T36" s="1">
        <v>1881.8103248899999</v>
      </c>
      <c r="U36" s="1">
        <v>1881.8084385</v>
      </c>
      <c r="V36" s="1">
        <v>1881.8112111800001</v>
      </c>
      <c r="W36" s="1">
        <v>1881.8082724799999</v>
      </c>
      <c r="X36" s="1">
        <v>1881.8225301299999</v>
      </c>
      <c r="Y36" s="1">
        <v>0</v>
      </c>
      <c r="Z36" s="1">
        <v>0</v>
      </c>
      <c r="AA36" s="1">
        <v>0</v>
      </c>
      <c r="AB36" s="1">
        <v>0</v>
      </c>
      <c r="AC36" s="1">
        <v>0.87464956000000005</v>
      </c>
      <c r="AD36" s="1">
        <v>0</v>
      </c>
      <c r="AE36" s="1">
        <v>0</v>
      </c>
      <c r="AF36" s="1">
        <v>0.82022187000000002</v>
      </c>
      <c r="AG36" s="1">
        <v>1.2444950699999999</v>
      </c>
      <c r="AH36" s="1">
        <v>1.23066016</v>
      </c>
      <c r="AI36" s="1">
        <v>1.2002301399999999</v>
      </c>
      <c r="AJ36" s="1">
        <v>1.11912027</v>
      </c>
      <c r="AK36" s="1">
        <v>0</v>
      </c>
      <c r="AL36" s="1">
        <v>0</v>
      </c>
      <c r="AM36" s="1">
        <v>0</v>
      </c>
      <c r="AN36" s="1">
        <v>1.3531303800000001</v>
      </c>
      <c r="AO36" s="1">
        <v>1.6350995100000001</v>
      </c>
      <c r="AP36" s="1">
        <v>1.54879024</v>
      </c>
      <c r="AQ36" s="1">
        <v>1.4693306900000001</v>
      </c>
      <c r="AR36" s="1">
        <v>1.3051132599999999</v>
      </c>
      <c r="AS36" s="1">
        <v>0</v>
      </c>
      <c r="AT36" s="1">
        <v>0.42371799999999998</v>
      </c>
      <c r="AU36" s="1">
        <v>1.198626</v>
      </c>
      <c r="AV36" s="1">
        <v>0.338283</v>
      </c>
      <c r="AW36" s="1">
        <v>1.4895830000000001</v>
      </c>
      <c r="AX36" s="1">
        <v>0</v>
      </c>
      <c r="AY36" s="1">
        <v>0.48977199999999999</v>
      </c>
      <c r="AZ36" s="1">
        <v>5.6135999999999998E-2</v>
      </c>
      <c r="BA36" s="1">
        <v>0.67656499999999997</v>
      </c>
      <c r="BB36" s="1">
        <v>0.14038</v>
      </c>
      <c r="BC36" s="1">
        <v>0</v>
      </c>
      <c r="BD36" s="1">
        <v>115.589072</v>
      </c>
      <c r="BE36" s="1">
        <v>4.6833960000000001</v>
      </c>
      <c r="BF36" s="1">
        <v>200</v>
      </c>
      <c r="BG36" s="1">
        <v>9.4241240000000008</v>
      </c>
      <c r="BH36" s="1" t="str">
        <f>HYPERLINK("https://glyconnect.expasy.org/browser/compositions?f=Hex:4 HexNAc:3 dHex:1 NeuAc:1 ")</f>
        <v xml:space="preserve">https://glyconnect.expasy.org/browser/compositions?f=Hex:4 HexNAc:3 dHex:1 NeuAc:1 </v>
      </c>
    </row>
    <row r="37" spans="1:60" ht="57.6">
      <c r="A37" s="1">
        <v>30</v>
      </c>
      <c r="B37" s="1">
        <v>1897.7184</v>
      </c>
      <c r="C37" s="1" t="s">
        <v>106</v>
      </c>
      <c r="D37" s="2" t="s">
        <v>107</v>
      </c>
      <c r="E37" s="1">
        <v>1897.72168493</v>
      </c>
      <c r="F37" s="1">
        <v>1897.7363598300001</v>
      </c>
      <c r="G37" s="1">
        <v>1897.74851584</v>
      </c>
      <c r="H37" s="1">
        <v>1897.7534567499999</v>
      </c>
      <c r="I37" s="1">
        <v>1897.74611084</v>
      </c>
      <c r="J37" s="1">
        <v>1897.76724509</v>
      </c>
      <c r="K37" s="1">
        <v>1897.7762185399999</v>
      </c>
      <c r="L37" s="1">
        <v>1897.7760328700001</v>
      </c>
      <c r="M37" s="1">
        <v>1897.7824836499999</v>
      </c>
      <c r="N37" s="1">
        <v>1897.7902864299999</v>
      </c>
      <c r="O37" s="1">
        <v>1897.8137704000001</v>
      </c>
      <c r="P37" s="1">
        <v>1897.81775401</v>
      </c>
      <c r="Q37" s="1">
        <v>1897.7969373599999</v>
      </c>
      <c r="R37" s="1">
        <v>1897.7952127200001</v>
      </c>
      <c r="S37" s="1">
        <v>1897.8062424899999</v>
      </c>
      <c r="T37" s="1">
        <v>1897.81093691</v>
      </c>
      <c r="U37" s="1">
        <v>1897.8104721899999</v>
      </c>
      <c r="V37" s="1">
        <v>1897.81230966</v>
      </c>
      <c r="W37" s="1">
        <v>1897.81041271</v>
      </c>
      <c r="X37" s="1">
        <v>1897.8220798499999</v>
      </c>
      <c r="Y37" s="1">
        <v>12.03089436</v>
      </c>
      <c r="Z37" s="1">
        <v>11.78659038</v>
      </c>
      <c r="AA37" s="1">
        <v>11.624429149999999</v>
      </c>
      <c r="AB37" s="1">
        <v>11.31217318</v>
      </c>
      <c r="AC37" s="1">
        <v>15.87290256</v>
      </c>
      <c r="AD37" s="1">
        <v>16.628939110000001</v>
      </c>
      <c r="AE37" s="1">
        <v>16.070017750000002</v>
      </c>
      <c r="AF37" s="1">
        <v>15.83694684</v>
      </c>
      <c r="AG37" s="1">
        <v>17.978411120000001</v>
      </c>
      <c r="AH37" s="1">
        <v>17.700709369999998</v>
      </c>
      <c r="AI37" s="1">
        <v>17.62508738</v>
      </c>
      <c r="AJ37" s="1">
        <v>16.8284816</v>
      </c>
      <c r="AK37" s="1">
        <v>20.597878869999999</v>
      </c>
      <c r="AL37" s="1">
        <v>19.346609969999999</v>
      </c>
      <c r="AM37" s="1">
        <v>19.65008078</v>
      </c>
      <c r="AN37" s="1">
        <v>18.364997840000001</v>
      </c>
      <c r="AO37" s="1">
        <v>21.95387552</v>
      </c>
      <c r="AP37" s="1">
        <v>21.498316989999999</v>
      </c>
      <c r="AQ37" s="1">
        <v>21.362207000000001</v>
      </c>
      <c r="AR37" s="1">
        <v>20.609689329999998</v>
      </c>
      <c r="AS37" s="1">
        <v>11.688522000000001</v>
      </c>
      <c r="AT37" s="1">
        <v>16.102201999999998</v>
      </c>
      <c r="AU37" s="1">
        <v>17.533172</v>
      </c>
      <c r="AV37" s="1">
        <v>19.489892000000001</v>
      </c>
      <c r="AW37" s="1">
        <v>21.356021999999999</v>
      </c>
      <c r="AX37" s="1">
        <v>0.301431</v>
      </c>
      <c r="AY37" s="1">
        <v>0.36579899999999999</v>
      </c>
      <c r="AZ37" s="1">
        <v>0.49374200000000001</v>
      </c>
      <c r="BA37" s="1">
        <v>0.92000199999999999</v>
      </c>
      <c r="BB37" s="1">
        <v>0.55818999999999996</v>
      </c>
      <c r="BC37" s="1">
        <v>2.5788660000000001</v>
      </c>
      <c r="BD37" s="1">
        <v>2.2717320000000001</v>
      </c>
      <c r="BE37" s="1">
        <v>2.8160449999999999</v>
      </c>
      <c r="BF37" s="1">
        <v>4.7204069999999998</v>
      </c>
      <c r="BG37" s="1">
        <v>2.6137350000000001</v>
      </c>
      <c r="BH37" s="1" t="str">
        <f>HYPERLINK("https://glyconnect.expasy.org/browser/compositions?f=Hex:5 HexNAc:3 NeuAc:1 ")</f>
        <v xml:space="preserve">https://glyconnect.expasy.org/browser/compositions?f=Hex:5 HexNAc:3 NeuAc:1 </v>
      </c>
    </row>
    <row r="38" spans="1:60" ht="86.4">
      <c r="A38" s="1">
        <v>31</v>
      </c>
      <c r="B38" s="1">
        <v>1914.6973</v>
      </c>
      <c r="C38" s="1" t="s">
        <v>108</v>
      </c>
      <c r="D38" s="2" t="s">
        <v>109</v>
      </c>
      <c r="E38" s="1">
        <v>1914.7035319300001</v>
      </c>
      <c r="F38" s="1">
        <v>1914.7183025700001</v>
      </c>
      <c r="G38" s="1">
        <v>1914.73124067</v>
      </c>
      <c r="H38" s="1">
        <v>1914.7365226100001</v>
      </c>
      <c r="I38" s="1">
        <v>1914.7299149299999</v>
      </c>
      <c r="J38" s="1">
        <v>1914.7514160799999</v>
      </c>
      <c r="K38" s="1">
        <v>1914.7600785100001</v>
      </c>
      <c r="L38" s="1">
        <v>1914.7604943599999</v>
      </c>
      <c r="M38" s="1">
        <v>1914.76698528</v>
      </c>
      <c r="N38" s="1">
        <v>1914.77485157</v>
      </c>
      <c r="O38" s="1">
        <v>1914.7983497299999</v>
      </c>
      <c r="P38" s="1">
        <v>1914.80213471</v>
      </c>
      <c r="Q38" s="1">
        <v>1914.7822216300001</v>
      </c>
      <c r="R38" s="1">
        <v>1914.7801701200001</v>
      </c>
      <c r="S38" s="1">
        <v>1914.7911584799999</v>
      </c>
      <c r="T38" s="1">
        <v>1914.7960461099999</v>
      </c>
      <c r="U38" s="1">
        <v>1914.79554725</v>
      </c>
      <c r="V38" s="1">
        <v>1914.7983346200001</v>
      </c>
      <c r="W38" s="1">
        <v>1914.7955043500001</v>
      </c>
      <c r="X38" s="1">
        <v>1914.8071772200001</v>
      </c>
      <c r="Y38" s="1">
        <v>17.743629349999999</v>
      </c>
      <c r="Z38" s="1">
        <v>17.39883605</v>
      </c>
      <c r="AA38" s="1">
        <v>17.23528374</v>
      </c>
      <c r="AB38" s="1">
        <v>17.101407160000001</v>
      </c>
      <c r="AC38" s="1">
        <v>35.352500190000001</v>
      </c>
      <c r="AD38" s="1">
        <v>35.695544159999997</v>
      </c>
      <c r="AE38" s="1">
        <v>35.305800759999997</v>
      </c>
      <c r="AF38" s="1">
        <v>34.483688720000004</v>
      </c>
      <c r="AG38" s="1">
        <v>57.699526149999997</v>
      </c>
      <c r="AH38" s="1">
        <v>57.123609999999999</v>
      </c>
      <c r="AI38" s="1">
        <v>55.462299080000001</v>
      </c>
      <c r="AJ38" s="1">
        <v>56.459019140000002</v>
      </c>
      <c r="AK38" s="1">
        <v>73.400409670000002</v>
      </c>
      <c r="AL38" s="1">
        <v>72.086944880000004</v>
      </c>
      <c r="AM38" s="1">
        <v>73.047233430000006</v>
      </c>
      <c r="AN38" s="1">
        <v>71.968895799999999</v>
      </c>
      <c r="AO38" s="1">
        <v>86.383941190000002</v>
      </c>
      <c r="AP38" s="1">
        <v>84.637308730000001</v>
      </c>
      <c r="AQ38" s="1">
        <v>86.765863139999993</v>
      </c>
      <c r="AR38" s="1">
        <v>84.882316939999995</v>
      </c>
      <c r="AS38" s="1">
        <v>17.369789000000001</v>
      </c>
      <c r="AT38" s="1">
        <v>35.209383000000003</v>
      </c>
      <c r="AU38" s="1">
        <v>56.686114000000003</v>
      </c>
      <c r="AV38" s="1">
        <v>72.625871000000004</v>
      </c>
      <c r="AW38" s="1">
        <v>85.667356999999996</v>
      </c>
      <c r="AX38" s="1">
        <v>0.27732099999999998</v>
      </c>
      <c r="AY38" s="1">
        <v>0.51405699999999999</v>
      </c>
      <c r="AZ38" s="1">
        <v>0.96050400000000002</v>
      </c>
      <c r="BA38" s="1">
        <v>0.70699199999999995</v>
      </c>
      <c r="BB38" s="1">
        <v>1.0641890000000001</v>
      </c>
      <c r="BC38" s="1">
        <v>1.596571</v>
      </c>
      <c r="BD38" s="1">
        <v>1.46</v>
      </c>
      <c r="BE38" s="1">
        <v>1.6944250000000001</v>
      </c>
      <c r="BF38" s="1">
        <v>0.973472</v>
      </c>
      <c r="BG38" s="1">
        <v>1.2422340000000001</v>
      </c>
      <c r="BH38" s="1" t="str">
        <f>HYPERLINK("https://glyconnect.expasy.org/browser/compositions?f=Hex:5 HexNAc:4 dHex:1 ")</f>
        <v xml:space="preserve">https://glyconnect.expasy.org/browser/compositions?f=Hex:5 HexNAc:4 dHex:1 </v>
      </c>
    </row>
    <row r="39" spans="1:60" ht="57.6">
      <c r="A39" s="1">
        <v>32</v>
      </c>
      <c r="B39" s="1">
        <v>1930.6922</v>
      </c>
      <c r="C39" s="1" t="s">
        <v>110</v>
      </c>
      <c r="D39" s="2" t="s">
        <v>111</v>
      </c>
      <c r="E39" s="1">
        <v>1930.6767534999999</v>
      </c>
      <c r="F39" s="1">
        <v>1930.68800225</v>
      </c>
      <c r="G39" s="1">
        <v>1930.70086812</v>
      </c>
      <c r="H39" s="1">
        <v>1930.70609885</v>
      </c>
      <c r="I39" s="1">
        <v>1930.70379058</v>
      </c>
      <c r="J39" s="1">
        <v>1930.72598621</v>
      </c>
      <c r="K39" s="1">
        <v>1930.73594873</v>
      </c>
      <c r="L39" s="1">
        <v>1930.73666991</v>
      </c>
      <c r="M39" s="1">
        <v>1930.74119393</v>
      </c>
      <c r="N39" s="1">
        <v>1930.74560488</v>
      </c>
      <c r="O39" s="1">
        <v>1930.77390554</v>
      </c>
      <c r="P39" s="1">
        <v>1930.77636598</v>
      </c>
      <c r="Q39" s="1">
        <v>1930.75723361</v>
      </c>
      <c r="R39" s="1">
        <v>1930.7561187900001</v>
      </c>
      <c r="S39" s="1">
        <v>1930.7676455000001</v>
      </c>
      <c r="T39" s="1">
        <v>1930.7724399700001</v>
      </c>
      <c r="U39" s="1">
        <v>1930.77202713</v>
      </c>
      <c r="V39" s="1">
        <v>1930.7747659300001</v>
      </c>
      <c r="W39" s="1">
        <v>1930.7708274300001</v>
      </c>
      <c r="X39" s="1">
        <v>1930.78380625</v>
      </c>
      <c r="Y39" s="1">
        <v>1.91064568</v>
      </c>
      <c r="Z39" s="1">
        <v>1.7534802599999999</v>
      </c>
      <c r="AA39" s="1">
        <v>1.73110119</v>
      </c>
      <c r="AB39" s="1">
        <v>1.6592446300000001</v>
      </c>
      <c r="AC39" s="1">
        <v>3.0580038900000002</v>
      </c>
      <c r="AD39" s="1">
        <v>3.0018314099999999</v>
      </c>
      <c r="AE39" s="1">
        <v>3.1600840699999999</v>
      </c>
      <c r="AF39" s="1">
        <v>2.85832489</v>
      </c>
      <c r="AG39" s="1">
        <v>1.6527282299999999</v>
      </c>
      <c r="AH39" s="1">
        <v>1.6608816</v>
      </c>
      <c r="AI39" s="1">
        <v>1.50199981</v>
      </c>
      <c r="AJ39" s="1">
        <v>1.506321</v>
      </c>
      <c r="AK39" s="1">
        <v>5.3849525099999997</v>
      </c>
      <c r="AL39" s="1">
        <v>5.0374049100000002</v>
      </c>
      <c r="AM39" s="1">
        <v>4.9905027899999999</v>
      </c>
      <c r="AN39" s="1">
        <v>4.7875810799999998</v>
      </c>
      <c r="AO39" s="1">
        <v>6.2271317599999998</v>
      </c>
      <c r="AP39" s="1">
        <v>5.7456429299999998</v>
      </c>
      <c r="AQ39" s="1">
        <v>5.8140918800000003</v>
      </c>
      <c r="AR39" s="1">
        <v>5.5360940100000002</v>
      </c>
      <c r="AS39" s="1">
        <v>1.7636179999999999</v>
      </c>
      <c r="AT39" s="1">
        <v>3.0195609999999999</v>
      </c>
      <c r="AU39" s="1">
        <v>1.5804830000000001</v>
      </c>
      <c r="AV39" s="1">
        <v>5.0501100000000001</v>
      </c>
      <c r="AW39" s="1">
        <v>5.8307399999999996</v>
      </c>
      <c r="AX39" s="1">
        <v>0.10594199999999999</v>
      </c>
      <c r="AY39" s="1">
        <v>0.12587799999999999</v>
      </c>
      <c r="AZ39" s="1">
        <v>8.8209999999999997E-2</v>
      </c>
      <c r="BA39" s="1">
        <v>0.248164</v>
      </c>
      <c r="BB39" s="1">
        <v>0.289518</v>
      </c>
      <c r="BC39" s="1">
        <v>6.0070779999999999</v>
      </c>
      <c r="BD39" s="1">
        <v>4.1687599999999998</v>
      </c>
      <c r="BE39" s="1">
        <v>5.5811960000000003</v>
      </c>
      <c r="BF39" s="1">
        <v>4.914021</v>
      </c>
      <c r="BG39" s="1">
        <v>4.9653669999999996</v>
      </c>
      <c r="BH39" s="1" t="str">
        <f>HYPERLINK("https://glyconnect.expasy.org/browser/compositions?f=Hex:6 HexNAc:4 ")</f>
        <v xml:space="preserve">https://glyconnect.expasy.org/browser/compositions?f=Hex:6 HexNAc:4 </v>
      </c>
    </row>
    <row r="40" spans="1:60" ht="86.4">
      <c r="A40" s="1">
        <v>33</v>
      </c>
      <c r="B40" s="1">
        <v>1938.7448999999999</v>
      </c>
      <c r="C40" s="1" t="s">
        <v>112</v>
      </c>
      <c r="D40" s="2" t="s">
        <v>113</v>
      </c>
      <c r="E40" s="1">
        <v>1938.7446193400001</v>
      </c>
      <c r="F40" s="1">
        <v>1938.7568733200001</v>
      </c>
      <c r="G40" s="1">
        <v>1938.7685838100001</v>
      </c>
      <c r="H40" s="1">
        <v>1938.77610873</v>
      </c>
      <c r="I40" s="1">
        <v>1938.7760132000001</v>
      </c>
      <c r="J40" s="1">
        <v>1938.7955809499999</v>
      </c>
      <c r="K40" s="1">
        <v>1938.80447368</v>
      </c>
      <c r="L40" s="1">
        <v>1938.8050063000001</v>
      </c>
      <c r="M40" s="1">
        <v>1938.8101294200001</v>
      </c>
      <c r="N40" s="1">
        <v>1938.81837636</v>
      </c>
      <c r="O40" s="1">
        <v>1938.8419169900001</v>
      </c>
      <c r="P40" s="1">
        <v>1938.8458556999999</v>
      </c>
      <c r="Q40" s="1">
        <v>1938.8246931900001</v>
      </c>
      <c r="R40" s="1">
        <v>1938.82260294</v>
      </c>
      <c r="S40" s="1">
        <v>1938.83430742</v>
      </c>
      <c r="T40" s="1">
        <v>1938.83868241</v>
      </c>
      <c r="U40" s="1">
        <v>1938.83849975</v>
      </c>
      <c r="V40" s="1">
        <v>1938.84123406</v>
      </c>
      <c r="W40" s="1">
        <v>1938.8383545300001</v>
      </c>
      <c r="X40" s="1">
        <v>1938.85088574</v>
      </c>
      <c r="Y40" s="1">
        <v>8.1389560000000003</v>
      </c>
      <c r="Z40" s="1">
        <v>7.9364575500000001</v>
      </c>
      <c r="AA40" s="1">
        <v>7.4258279800000002</v>
      </c>
      <c r="AB40" s="1">
        <v>7.37756554</v>
      </c>
      <c r="AC40" s="1">
        <v>10.036204789999999</v>
      </c>
      <c r="AD40" s="1">
        <v>10.044360409999999</v>
      </c>
      <c r="AE40" s="1">
        <v>9.3602161400000004</v>
      </c>
      <c r="AF40" s="1">
        <v>9.3966831400000004</v>
      </c>
      <c r="AG40" s="1">
        <v>12.26980981</v>
      </c>
      <c r="AH40" s="1">
        <v>12.133497800000001</v>
      </c>
      <c r="AI40" s="1">
        <v>12.07383508</v>
      </c>
      <c r="AJ40" s="1">
        <v>11.528358470000001</v>
      </c>
      <c r="AK40" s="1">
        <v>14.86402195</v>
      </c>
      <c r="AL40" s="1">
        <v>14.51676075</v>
      </c>
      <c r="AM40" s="1">
        <v>14.0329351</v>
      </c>
      <c r="AN40" s="1">
        <v>13.526714370000001</v>
      </c>
      <c r="AO40" s="1">
        <v>17.56995521</v>
      </c>
      <c r="AP40" s="1">
        <v>16.216661040000002</v>
      </c>
      <c r="AQ40" s="1">
        <v>16.421234200000001</v>
      </c>
      <c r="AR40" s="1">
        <v>14.904541399999999</v>
      </c>
      <c r="AS40" s="1">
        <v>7.7197019999999998</v>
      </c>
      <c r="AT40" s="1">
        <v>9.7093659999999993</v>
      </c>
      <c r="AU40" s="1">
        <v>12.001374999999999</v>
      </c>
      <c r="AV40" s="1">
        <v>14.235108</v>
      </c>
      <c r="AW40" s="1">
        <v>16.278098</v>
      </c>
      <c r="AX40" s="1">
        <v>0.37690699999999999</v>
      </c>
      <c r="AY40" s="1">
        <v>0.38241399999999998</v>
      </c>
      <c r="AZ40" s="1">
        <v>0.32583699999999999</v>
      </c>
      <c r="BA40" s="1">
        <v>0.58239600000000002</v>
      </c>
      <c r="BB40" s="1">
        <v>1.0923700000000001</v>
      </c>
      <c r="BC40" s="1">
        <v>4.8824009999999998</v>
      </c>
      <c r="BD40" s="1">
        <v>3.9386079999999999</v>
      </c>
      <c r="BE40" s="1">
        <v>2.714995</v>
      </c>
      <c r="BF40" s="1">
        <v>4.0912670000000002</v>
      </c>
      <c r="BG40" s="1">
        <v>6.7106719999999997</v>
      </c>
      <c r="BH40" s="1" t="str">
        <f>HYPERLINK("https://glyconnect.expasy.org/browser/compositions?f=Hex:4 HexNAc:4 NeuAc:1 ")</f>
        <v xml:space="preserve">https://glyconnect.expasy.org/browser/compositions?f=Hex:4 HexNAc:4 NeuAc:1 </v>
      </c>
    </row>
    <row r="41" spans="1:60" ht="100.8">
      <c r="A41" s="1">
        <v>34</v>
      </c>
      <c r="B41" s="1">
        <v>1955.7238</v>
      </c>
      <c r="C41" s="1" t="s">
        <v>114</v>
      </c>
      <c r="D41" s="2" t="s">
        <v>115</v>
      </c>
      <c r="E41" s="1">
        <v>1955.7285458700001</v>
      </c>
      <c r="F41" s="1">
        <v>1955.7422151200001</v>
      </c>
      <c r="G41" s="1">
        <v>1955.7554483500001</v>
      </c>
      <c r="H41" s="1">
        <v>1955.76108978</v>
      </c>
      <c r="I41" s="1">
        <v>1955.7558809699999</v>
      </c>
      <c r="J41" s="1">
        <v>1955.77786326</v>
      </c>
      <c r="K41" s="1">
        <v>1955.7872725300001</v>
      </c>
      <c r="L41" s="1">
        <v>1955.7870394900001</v>
      </c>
      <c r="M41" s="1">
        <v>1955.7948078100001</v>
      </c>
      <c r="N41" s="1">
        <v>1955.8029688199999</v>
      </c>
      <c r="O41" s="1">
        <v>1955.8277968699999</v>
      </c>
      <c r="P41" s="1">
        <v>1955.83112643</v>
      </c>
      <c r="Q41" s="1">
        <v>1955.80993156</v>
      </c>
      <c r="R41" s="1">
        <v>1955.8084508100001</v>
      </c>
      <c r="S41" s="1">
        <v>1955.81973896</v>
      </c>
      <c r="T41" s="1">
        <v>1955.82469272</v>
      </c>
      <c r="U41" s="1">
        <v>1955.82422376</v>
      </c>
      <c r="V41" s="1">
        <v>1955.8266149799999</v>
      </c>
      <c r="W41" s="1">
        <v>1955.82391244</v>
      </c>
      <c r="X41" s="1">
        <v>1955.8361921000001</v>
      </c>
      <c r="Y41" s="1">
        <v>8.1693919800000003</v>
      </c>
      <c r="Z41" s="1">
        <v>7.9807727999999996</v>
      </c>
      <c r="AA41" s="1">
        <v>7.6953585999999996</v>
      </c>
      <c r="AB41" s="1">
        <v>7.6916450999999997</v>
      </c>
      <c r="AC41" s="1">
        <v>15.32837638</v>
      </c>
      <c r="AD41" s="1">
        <v>15.3940901</v>
      </c>
      <c r="AE41" s="1">
        <v>14.838453749999999</v>
      </c>
      <c r="AF41" s="1">
        <v>14.389179710000001</v>
      </c>
      <c r="AG41" s="1">
        <v>23.271763360000001</v>
      </c>
      <c r="AH41" s="1">
        <v>22.672927470000001</v>
      </c>
      <c r="AI41" s="1">
        <v>22.566299740000002</v>
      </c>
      <c r="AJ41" s="1">
        <v>22.420334069999999</v>
      </c>
      <c r="AK41" s="1">
        <v>29.12742575</v>
      </c>
      <c r="AL41" s="1">
        <v>28.140825029999998</v>
      </c>
      <c r="AM41" s="1">
        <v>27.946356819999998</v>
      </c>
      <c r="AN41" s="1">
        <v>27.08990468</v>
      </c>
      <c r="AO41" s="1">
        <v>33.663450279999999</v>
      </c>
      <c r="AP41" s="1">
        <v>32.956875760000003</v>
      </c>
      <c r="AQ41" s="1">
        <v>33.630779789999998</v>
      </c>
      <c r="AR41" s="1">
        <v>32.245973630000002</v>
      </c>
      <c r="AS41" s="1">
        <v>7.8842920000000003</v>
      </c>
      <c r="AT41" s="1">
        <v>14.987525</v>
      </c>
      <c r="AU41" s="1">
        <v>22.732831000000001</v>
      </c>
      <c r="AV41" s="1">
        <v>28.076128000000001</v>
      </c>
      <c r="AW41" s="1">
        <v>33.124270000000003</v>
      </c>
      <c r="AX41" s="1">
        <v>0.23338</v>
      </c>
      <c r="AY41" s="1">
        <v>0.46965000000000001</v>
      </c>
      <c r="AZ41" s="1">
        <v>0.37390899999999999</v>
      </c>
      <c r="BA41" s="1">
        <v>0.83643900000000004</v>
      </c>
      <c r="BB41" s="1">
        <v>0.66999799999999998</v>
      </c>
      <c r="BC41" s="1">
        <v>2.9600680000000001</v>
      </c>
      <c r="BD41" s="1">
        <v>3.1336080000000002</v>
      </c>
      <c r="BE41" s="1">
        <v>1.6447970000000001</v>
      </c>
      <c r="BF41" s="1">
        <v>2.9791820000000002</v>
      </c>
      <c r="BG41" s="1">
        <v>2.022681</v>
      </c>
      <c r="BH41" s="1" t="str">
        <f>HYPERLINK("https://glyconnect.expasy.org/browser/compositions?f=Hex:4 HexNAc:5 dHex:1 ")</f>
        <v xml:space="preserve">https://glyconnect.expasy.org/browser/compositions?f=Hex:4 HexNAc:5 dHex:1 </v>
      </c>
    </row>
    <row r="42" spans="1:60" ht="86.4">
      <c r="A42" s="1">
        <v>35</v>
      </c>
      <c r="B42" s="1">
        <v>1971.7186999999999</v>
      </c>
      <c r="C42" s="1" t="s">
        <v>116</v>
      </c>
      <c r="D42" s="2" t="s">
        <v>117</v>
      </c>
      <c r="E42" s="1">
        <v>1971.7160535099999</v>
      </c>
      <c r="F42" s="1">
        <v>1971.70411244</v>
      </c>
      <c r="G42" s="1">
        <v>1971.73399791</v>
      </c>
      <c r="H42" s="1">
        <v>1971.7412976000001</v>
      </c>
      <c r="I42" s="1">
        <v>1971.73726502</v>
      </c>
      <c r="J42" s="1">
        <v>1971.75239003</v>
      </c>
      <c r="K42" s="1">
        <v>1971.7724696600001</v>
      </c>
      <c r="L42" s="1">
        <v>1971.7688325199999</v>
      </c>
      <c r="M42" s="1">
        <v>1971.7799238499999</v>
      </c>
      <c r="N42" s="1">
        <v>1971.78426212</v>
      </c>
      <c r="O42" s="1">
        <v>1971.81337564</v>
      </c>
      <c r="P42" s="1">
        <v>1971.81542236</v>
      </c>
      <c r="Q42" s="1">
        <v>1971.7949648199999</v>
      </c>
      <c r="R42" s="1">
        <v>1971.7917924799999</v>
      </c>
      <c r="S42" s="1">
        <v>1971.80459303</v>
      </c>
      <c r="T42" s="1">
        <v>1971.8091018099999</v>
      </c>
      <c r="U42" s="1">
        <v>1971.8085127700001</v>
      </c>
      <c r="V42" s="1">
        <v>1971.8111014599999</v>
      </c>
      <c r="W42" s="1">
        <v>1971.80782486</v>
      </c>
      <c r="X42" s="1">
        <v>1971.8190657499999</v>
      </c>
      <c r="Y42" s="1">
        <v>3.5888835100000001</v>
      </c>
      <c r="Z42" s="1">
        <v>3.5700061000000001</v>
      </c>
      <c r="AA42" s="1">
        <v>2.0299722600000001</v>
      </c>
      <c r="AB42" s="1">
        <v>1.84874443</v>
      </c>
      <c r="AC42" s="1">
        <v>5.7902214799999996</v>
      </c>
      <c r="AD42" s="1">
        <v>5.8836232199999996</v>
      </c>
      <c r="AE42" s="1">
        <v>5.36187901</v>
      </c>
      <c r="AF42" s="1">
        <v>5.3768414800000004</v>
      </c>
      <c r="AG42" s="1">
        <v>5.7880627200000001</v>
      </c>
      <c r="AH42" s="1">
        <v>6.0385699800000001</v>
      </c>
      <c r="AI42" s="1">
        <v>5.5757768099999998</v>
      </c>
      <c r="AJ42" s="1">
        <v>5.5576529600000004</v>
      </c>
      <c r="AK42" s="1">
        <v>9.6783132999999992</v>
      </c>
      <c r="AL42" s="1">
        <v>9.1519212000000003</v>
      </c>
      <c r="AM42" s="1">
        <v>8.7465666399999993</v>
      </c>
      <c r="AN42" s="1">
        <v>8.2750678999999998</v>
      </c>
      <c r="AO42" s="1">
        <v>11.19761214</v>
      </c>
      <c r="AP42" s="1">
        <v>9.9545210100000006</v>
      </c>
      <c r="AQ42" s="1">
        <v>10.26694737</v>
      </c>
      <c r="AR42" s="1">
        <v>8.9284597100000003</v>
      </c>
      <c r="AS42" s="1">
        <v>2.7594020000000001</v>
      </c>
      <c r="AT42" s="1">
        <v>5.6031409999999999</v>
      </c>
      <c r="AU42" s="1">
        <v>5.7400159999999998</v>
      </c>
      <c r="AV42" s="1">
        <v>8.9629670000000008</v>
      </c>
      <c r="AW42" s="1">
        <v>10.086885000000001</v>
      </c>
      <c r="AX42" s="1">
        <v>0.94982200000000006</v>
      </c>
      <c r="AY42" s="1">
        <v>0.27269500000000002</v>
      </c>
      <c r="AZ42" s="1">
        <v>0.224851</v>
      </c>
      <c r="BA42" s="1">
        <v>0.59650599999999998</v>
      </c>
      <c r="BB42" s="1">
        <v>0.93552199999999996</v>
      </c>
      <c r="BC42" s="1">
        <v>34.421290999999997</v>
      </c>
      <c r="BD42" s="1">
        <v>4.8668290000000001</v>
      </c>
      <c r="BE42" s="1">
        <v>3.917252</v>
      </c>
      <c r="BF42" s="1">
        <v>6.6552290000000003</v>
      </c>
      <c r="BG42" s="1">
        <v>9.2746410000000008</v>
      </c>
      <c r="BH42" s="1" t="str">
        <f>HYPERLINK("https://glyconnect.expasy.org/browser/compositions?f=Hex:5 HexNAc:5 ")</f>
        <v xml:space="preserve">https://glyconnect.expasy.org/browser/compositions?f=Hex:5 HexNAc:5 </v>
      </c>
    </row>
    <row r="43" spans="1:60" ht="43.2">
      <c r="A43" s="1">
        <v>36</v>
      </c>
      <c r="B43" s="1">
        <v>1996.7502999999999</v>
      </c>
      <c r="C43" s="1" t="s">
        <v>118</v>
      </c>
      <c r="D43" s="2" t="s">
        <v>119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1996.75021741</v>
      </c>
      <c r="S43" s="1">
        <v>1996.7733243499999</v>
      </c>
      <c r="T43" s="1">
        <v>1996.82141559</v>
      </c>
      <c r="U43" s="1">
        <v>0</v>
      </c>
      <c r="V43" s="1">
        <v>0</v>
      </c>
      <c r="W43" s="1">
        <v>1996.7836412300001</v>
      </c>
      <c r="X43" s="1">
        <v>1996.8499837899999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24.144869490000001</v>
      </c>
      <c r="AM43" s="1">
        <v>25.824289310000001</v>
      </c>
      <c r="AN43" s="1">
        <v>25.006141400000001</v>
      </c>
      <c r="AO43" s="1">
        <v>0</v>
      </c>
      <c r="AP43" s="1">
        <v>0</v>
      </c>
      <c r="AQ43" s="1">
        <v>27.204175070000002</v>
      </c>
      <c r="AR43" s="1">
        <v>26.441210000000002</v>
      </c>
      <c r="AS43" s="1">
        <v>0</v>
      </c>
      <c r="AT43" s="1">
        <v>0</v>
      </c>
      <c r="AU43" s="1">
        <v>0</v>
      </c>
      <c r="AV43" s="1">
        <v>18.743825000000001</v>
      </c>
      <c r="AW43" s="1">
        <v>13.411346</v>
      </c>
      <c r="AX43" s="1">
        <v>0</v>
      </c>
      <c r="AY43" s="1">
        <v>0</v>
      </c>
      <c r="AZ43" s="1">
        <v>0</v>
      </c>
      <c r="BA43" s="1">
        <v>12.514683</v>
      </c>
      <c r="BB43" s="1">
        <v>15.489221000000001</v>
      </c>
      <c r="BC43" s="1">
        <v>0</v>
      </c>
      <c r="BD43" s="1">
        <v>0</v>
      </c>
      <c r="BE43" s="1">
        <v>0</v>
      </c>
      <c r="BF43" s="1">
        <v>66.766962000000007</v>
      </c>
      <c r="BG43" s="1">
        <v>115.493408</v>
      </c>
      <c r="BH43" s="1" t="str">
        <f>HYPERLINK("https://glyconnect.expasy.org/browser/compositions?f=Hex:3 HexNAc:6 dHex:1 ")</f>
        <v xml:space="preserve">https://glyconnect.expasy.org/browser/compositions?f=Hex:3 HexNAc:6 dHex:1 </v>
      </c>
    </row>
    <row r="44" spans="1:60" ht="28.8">
      <c r="A44" s="1">
        <v>37</v>
      </c>
      <c r="B44" s="1">
        <v>2010.692</v>
      </c>
      <c r="C44" s="1" t="s">
        <v>521</v>
      </c>
      <c r="D44" s="2" t="s">
        <v>120</v>
      </c>
      <c r="E44" s="1">
        <v>2010.6996032300001</v>
      </c>
      <c r="F44" s="1">
        <v>2010.71409163</v>
      </c>
      <c r="G44" s="1">
        <v>2010.7274104000001</v>
      </c>
      <c r="H44" s="1">
        <v>2010.7337657800001</v>
      </c>
      <c r="I44" s="1">
        <v>2010.72662393</v>
      </c>
      <c r="J44" s="1">
        <v>2010.7487684499999</v>
      </c>
      <c r="K44" s="1">
        <v>2010.75756445</v>
      </c>
      <c r="L44" s="1">
        <v>2010.75828465</v>
      </c>
      <c r="M44" s="1">
        <v>2010.76584202</v>
      </c>
      <c r="N44" s="1">
        <v>2010.7733038700001</v>
      </c>
      <c r="O44" s="1">
        <v>2010.7988342399999</v>
      </c>
      <c r="P44" s="1">
        <v>2010.80303168</v>
      </c>
      <c r="Q44" s="1">
        <v>2010.78198503</v>
      </c>
      <c r="R44" s="1">
        <v>2010.7803143199999</v>
      </c>
      <c r="S44" s="1">
        <v>2010.7915983299999</v>
      </c>
      <c r="T44" s="1">
        <v>2010.7966193899999</v>
      </c>
      <c r="U44" s="1">
        <v>2010.79715483</v>
      </c>
      <c r="V44" s="1">
        <v>2010.7992037500001</v>
      </c>
      <c r="W44" s="1">
        <v>2010.7962303700001</v>
      </c>
      <c r="X44" s="1">
        <v>2010.8090173400001</v>
      </c>
      <c r="Y44" s="1">
        <v>5.9703341999999999</v>
      </c>
      <c r="Z44" s="1">
        <v>5.8123430200000001</v>
      </c>
      <c r="AA44" s="1">
        <v>5.8165920800000004</v>
      </c>
      <c r="AB44" s="1">
        <v>5.7113009300000002</v>
      </c>
      <c r="AC44" s="1">
        <v>12.63515286</v>
      </c>
      <c r="AD44" s="1">
        <v>12.617714980000001</v>
      </c>
      <c r="AE44" s="1">
        <v>12.378820620000001</v>
      </c>
      <c r="AF44" s="1">
        <v>11.991623000000001</v>
      </c>
      <c r="AG44" s="1">
        <v>18.838673910000001</v>
      </c>
      <c r="AH44" s="1">
        <v>18.494688880000002</v>
      </c>
      <c r="AI44" s="1">
        <v>18.479071739999998</v>
      </c>
      <c r="AJ44" s="1">
        <v>18.171094369999999</v>
      </c>
      <c r="AK44" s="1">
        <v>25.295186059999999</v>
      </c>
      <c r="AL44" s="1">
        <v>24.214629479999999</v>
      </c>
      <c r="AM44" s="1">
        <v>24.47744917</v>
      </c>
      <c r="AN44" s="1">
        <v>23.5527558</v>
      </c>
      <c r="AO44" s="1">
        <v>27.396091680000001</v>
      </c>
      <c r="AP44" s="1">
        <v>26.982568789999998</v>
      </c>
      <c r="AQ44" s="1">
        <v>27.30089486</v>
      </c>
      <c r="AR44" s="1">
        <v>26.110116479999999</v>
      </c>
      <c r="AS44" s="1">
        <v>5.8276430000000001</v>
      </c>
      <c r="AT44" s="1">
        <v>12.405828</v>
      </c>
      <c r="AU44" s="1">
        <v>18.495882000000002</v>
      </c>
      <c r="AV44" s="1">
        <v>24.385005</v>
      </c>
      <c r="AW44" s="1">
        <v>26.947417999999999</v>
      </c>
      <c r="AX44" s="1">
        <v>0.106853</v>
      </c>
      <c r="AY44" s="1">
        <v>0.29987799999999998</v>
      </c>
      <c r="AZ44" s="1">
        <v>0.27281100000000003</v>
      </c>
      <c r="BA44" s="1">
        <v>0.72079599999999999</v>
      </c>
      <c r="BB44" s="1">
        <v>0.585538</v>
      </c>
      <c r="BC44" s="1">
        <v>1.833548</v>
      </c>
      <c r="BD44" s="1">
        <v>2.4172380000000002</v>
      </c>
      <c r="BE44" s="1">
        <v>1.474982</v>
      </c>
      <c r="BF44" s="1">
        <v>2.9559000000000002</v>
      </c>
      <c r="BG44" s="1">
        <v>2.1728900000000002</v>
      </c>
      <c r="BH44" s="1" t="str">
        <f>HYPERLINK("https://glyconnect.expasy.org/browser/compositions?f=Hex:9 HexNAc:2 ")</f>
        <v xml:space="preserve">https://glyconnect.expasy.org/browser/compositions?f=Hex:9 HexNAc:2 </v>
      </c>
    </row>
    <row r="45" spans="1:60" ht="43.2">
      <c r="A45" s="1">
        <v>38</v>
      </c>
      <c r="B45" s="1">
        <v>2010.7660000000001</v>
      </c>
      <c r="C45" s="1" t="s">
        <v>121</v>
      </c>
      <c r="D45" s="2" t="s">
        <v>122</v>
      </c>
      <c r="E45" s="1">
        <v>2010.6996032300001</v>
      </c>
      <c r="F45" s="1">
        <v>2010.71409163</v>
      </c>
      <c r="G45" s="1">
        <v>2010.7274104000001</v>
      </c>
      <c r="H45" s="1">
        <v>2010.7337657800001</v>
      </c>
      <c r="I45" s="1">
        <v>2010.72662393</v>
      </c>
      <c r="J45" s="1">
        <v>2010.7487684499999</v>
      </c>
      <c r="K45" s="1">
        <v>2010.75756445</v>
      </c>
      <c r="L45" s="1">
        <v>2010.75828465</v>
      </c>
      <c r="M45" s="1">
        <v>2010.76584202</v>
      </c>
      <c r="N45" s="1">
        <v>2010.7733038700001</v>
      </c>
      <c r="O45" s="1">
        <v>2010.7988342399999</v>
      </c>
      <c r="P45" s="1">
        <v>2010.80303168</v>
      </c>
      <c r="Q45" s="1">
        <v>2010.78198503</v>
      </c>
      <c r="R45" s="1">
        <v>2010.7803143199999</v>
      </c>
      <c r="S45" s="1">
        <v>2010.7915983299999</v>
      </c>
      <c r="T45" s="1">
        <v>2010.7966193899999</v>
      </c>
      <c r="U45" s="1">
        <v>2010.79715483</v>
      </c>
      <c r="V45" s="1">
        <v>2010.7992037500001</v>
      </c>
      <c r="W45" s="1">
        <v>2010.7962303700001</v>
      </c>
      <c r="X45" s="1">
        <v>2010.8090173400001</v>
      </c>
      <c r="Y45" s="1">
        <v>5.9703341999999999</v>
      </c>
      <c r="Z45" s="1">
        <v>5.8123430200000001</v>
      </c>
      <c r="AA45" s="1">
        <v>5.8165920800000004</v>
      </c>
      <c r="AB45" s="1">
        <v>5.7113009300000002</v>
      </c>
      <c r="AC45" s="1">
        <v>12.63515286</v>
      </c>
      <c r="AD45" s="1">
        <v>12.617714980000001</v>
      </c>
      <c r="AE45" s="1">
        <v>12.378820620000001</v>
      </c>
      <c r="AF45" s="1">
        <v>11.991623000000001</v>
      </c>
      <c r="AG45" s="1">
        <v>18.838673910000001</v>
      </c>
      <c r="AH45" s="1">
        <v>18.494688880000002</v>
      </c>
      <c r="AI45" s="1">
        <v>18.479071739999998</v>
      </c>
      <c r="AJ45" s="1">
        <v>18.171094369999999</v>
      </c>
      <c r="AK45" s="1">
        <v>25.295186059999999</v>
      </c>
      <c r="AL45" s="1">
        <v>24.214629479999999</v>
      </c>
      <c r="AM45" s="1">
        <v>24.47744917</v>
      </c>
      <c r="AN45" s="1">
        <v>23.5527558</v>
      </c>
      <c r="AO45" s="1">
        <v>27.396091680000001</v>
      </c>
      <c r="AP45" s="1">
        <v>26.982568789999998</v>
      </c>
      <c r="AQ45" s="1">
        <v>27.30089486</v>
      </c>
      <c r="AR45" s="1">
        <v>26.110116479999999</v>
      </c>
      <c r="AS45" s="1">
        <v>5.8276430000000001</v>
      </c>
      <c r="AT45" s="1">
        <v>12.405828</v>
      </c>
      <c r="AU45" s="1">
        <v>18.495882000000002</v>
      </c>
      <c r="AV45" s="1">
        <v>24.385005</v>
      </c>
      <c r="AW45" s="1">
        <v>26.947417999999999</v>
      </c>
      <c r="AX45" s="1">
        <v>0.106853</v>
      </c>
      <c r="AY45" s="1">
        <v>0.29987799999999998</v>
      </c>
      <c r="AZ45" s="1">
        <v>0.27281100000000003</v>
      </c>
      <c r="BA45" s="1">
        <v>0.72079599999999999</v>
      </c>
      <c r="BB45" s="1">
        <v>0.585538</v>
      </c>
      <c r="BC45" s="1">
        <v>1.833548</v>
      </c>
      <c r="BD45" s="1">
        <v>2.4172380000000002</v>
      </c>
      <c r="BE45" s="1">
        <v>1.474982</v>
      </c>
      <c r="BF45" s="1">
        <v>2.9559000000000002</v>
      </c>
      <c r="BG45" s="1">
        <v>2.1728900000000002</v>
      </c>
      <c r="BH45" s="1" t="str">
        <f>HYPERLINK("https://glyconnect.expasy.org/browser/compositions?f=Hex:3 HexNAc:5 dHex:1 HexA:1 ")</f>
        <v xml:space="preserve">https://glyconnect.expasy.org/browser/compositions?f=Hex:3 HexNAc:5 dHex:1 HexA:1 </v>
      </c>
    </row>
    <row r="46" spans="1:60" ht="86.4">
      <c r="A46" s="1">
        <v>39</v>
      </c>
      <c r="B46" s="1">
        <v>2026.7609</v>
      </c>
      <c r="C46" s="1" t="s">
        <v>123</v>
      </c>
      <c r="D46" s="2" t="s">
        <v>124</v>
      </c>
      <c r="E46" s="1">
        <v>0</v>
      </c>
      <c r="F46" s="1">
        <v>0</v>
      </c>
      <c r="G46" s="1">
        <v>2026.8076905600001</v>
      </c>
      <c r="H46" s="1">
        <v>0</v>
      </c>
      <c r="I46" s="1">
        <v>2026.8059364600001</v>
      </c>
      <c r="J46" s="1">
        <v>2026.82251058</v>
      </c>
      <c r="K46" s="1">
        <v>2026.8311537300001</v>
      </c>
      <c r="L46" s="1">
        <v>2026.8224607499999</v>
      </c>
      <c r="M46" s="1">
        <v>2026.8037892100001</v>
      </c>
      <c r="N46" s="1">
        <v>2026.8912386100001</v>
      </c>
      <c r="O46" s="1">
        <v>2026.85970995</v>
      </c>
      <c r="P46" s="1">
        <v>2026.84866001</v>
      </c>
      <c r="Q46" s="1">
        <v>2026.7809823600001</v>
      </c>
      <c r="R46" s="1">
        <v>2026.7620147099999</v>
      </c>
      <c r="S46" s="1">
        <v>2026.7883469999999</v>
      </c>
      <c r="T46" s="1">
        <v>2026.7929688700001</v>
      </c>
      <c r="U46" s="1">
        <v>2026.79875803</v>
      </c>
      <c r="V46" s="1">
        <v>2026.7967526699999</v>
      </c>
      <c r="W46" s="1">
        <v>2026.7968229200001</v>
      </c>
      <c r="X46" s="1">
        <v>2026.8119056600001</v>
      </c>
      <c r="Y46" s="1">
        <v>0</v>
      </c>
      <c r="Z46" s="1">
        <v>0</v>
      </c>
      <c r="AA46" s="1">
        <v>4.1722656000000002</v>
      </c>
      <c r="AB46" s="1">
        <v>0</v>
      </c>
      <c r="AC46" s="1">
        <v>4.4856660799999997</v>
      </c>
      <c r="AD46" s="1">
        <v>4.4496981900000003</v>
      </c>
      <c r="AE46" s="1">
        <v>4.3254274700000002</v>
      </c>
      <c r="AF46" s="1">
        <v>4.1818984199999996</v>
      </c>
      <c r="AG46" s="1">
        <v>3.8145539400000001</v>
      </c>
      <c r="AH46" s="1">
        <v>3.9213493000000001</v>
      </c>
      <c r="AI46" s="1">
        <v>3.6397011099999999</v>
      </c>
      <c r="AJ46" s="1">
        <v>3.4728148399999998</v>
      </c>
      <c r="AK46" s="1">
        <v>4.2023389900000003</v>
      </c>
      <c r="AL46" s="1">
        <v>4.0469069700000002</v>
      </c>
      <c r="AM46" s="1">
        <v>3.7580127700000001</v>
      </c>
      <c r="AN46" s="1">
        <v>3.5665384100000002</v>
      </c>
      <c r="AO46" s="1">
        <v>5.1047011800000002</v>
      </c>
      <c r="AP46" s="1">
        <v>4.7685775100000001</v>
      </c>
      <c r="AQ46" s="1">
        <v>4.6907178700000003</v>
      </c>
      <c r="AR46" s="1">
        <v>4.6066938500000001</v>
      </c>
      <c r="AS46" s="1">
        <v>1.043066</v>
      </c>
      <c r="AT46" s="1">
        <v>4.3606730000000002</v>
      </c>
      <c r="AU46" s="1">
        <v>3.7121050000000002</v>
      </c>
      <c r="AV46" s="1">
        <v>3.8934489999999999</v>
      </c>
      <c r="AW46" s="1">
        <v>4.7926729999999997</v>
      </c>
      <c r="AX46" s="1">
        <v>2.0861329999999998</v>
      </c>
      <c r="AY46" s="1">
        <v>0.13754</v>
      </c>
      <c r="AZ46" s="1">
        <v>0.197299</v>
      </c>
      <c r="BA46" s="1">
        <v>0.28529300000000002</v>
      </c>
      <c r="BB46" s="1">
        <v>0.21826999999999999</v>
      </c>
      <c r="BC46" s="1">
        <v>200</v>
      </c>
      <c r="BD46" s="1">
        <v>3.1540889999999999</v>
      </c>
      <c r="BE46" s="1">
        <v>5.3150259999999996</v>
      </c>
      <c r="BF46" s="1">
        <v>7.3275069999999998</v>
      </c>
      <c r="BG46" s="1">
        <v>4.5542420000000003</v>
      </c>
      <c r="BH46" s="1" t="str">
        <f>HYPERLINK("https://glyconnect.expasy.org/browser/compositions?f=Hex:4 HexNAc:5 HexA:1 ")</f>
        <v xml:space="preserve">https://glyconnect.expasy.org/browser/compositions?f=Hex:4 HexNAc:5 HexA:1 </v>
      </c>
    </row>
    <row r="47" spans="1:60" ht="28.8">
      <c r="A47" s="1">
        <v>40</v>
      </c>
      <c r="B47" s="1">
        <v>2031.7399</v>
      </c>
      <c r="C47" s="1" t="s">
        <v>125</v>
      </c>
      <c r="D47" s="2" t="s">
        <v>126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2031.8149526300001</v>
      </c>
      <c r="M47" s="1">
        <v>2031.7839497299999</v>
      </c>
      <c r="N47" s="1">
        <v>2031.8456153</v>
      </c>
      <c r="O47" s="1">
        <v>0</v>
      </c>
      <c r="P47" s="1">
        <v>2031.8780511499999</v>
      </c>
      <c r="Q47" s="1">
        <v>2031.8223549899999</v>
      </c>
      <c r="R47" s="1">
        <v>2031.7978489</v>
      </c>
      <c r="S47" s="1">
        <v>2031.8192416700001</v>
      </c>
      <c r="T47" s="1">
        <v>2031.8352519800001</v>
      </c>
      <c r="U47" s="1">
        <v>2031.86267703</v>
      </c>
      <c r="V47" s="1">
        <v>2031.8450851499999</v>
      </c>
      <c r="W47" s="1">
        <v>2031.8380434000001</v>
      </c>
      <c r="X47" s="1">
        <v>2031.8549049000001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1.58350072</v>
      </c>
      <c r="AG47" s="1">
        <v>1.72399441</v>
      </c>
      <c r="AH47" s="1">
        <v>1.7203834200000001</v>
      </c>
      <c r="AI47" s="1">
        <v>0</v>
      </c>
      <c r="AJ47" s="1">
        <v>1.59245916</v>
      </c>
      <c r="AK47" s="1">
        <v>1.7567098299999999</v>
      </c>
      <c r="AL47" s="1">
        <v>1.9664386199999999</v>
      </c>
      <c r="AM47" s="1">
        <v>1.4939417500000001</v>
      </c>
      <c r="AN47" s="1">
        <v>1.6117356899999999</v>
      </c>
      <c r="AO47" s="1">
        <v>2.4845368300000001</v>
      </c>
      <c r="AP47" s="1">
        <v>2.0134087900000002</v>
      </c>
      <c r="AQ47" s="1">
        <v>1.8123180299999999</v>
      </c>
      <c r="AR47" s="1">
        <v>1.68157852</v>
      </c>
      <c r="AS47" s="1">
        <v>0</v>
      </c>
      <c r="AT47" s="1">
        <v>0.39587499999999998</v>
      </c>
      <c r="AU47" s="1">
        <v>1.259209</v>
      </c>
      <c r="AV47" s="1">
        <v>1.707206</v>
      </c>
      <c r="AW47" s="1">
        <v>1.9979610000000001</v>
      </c>
      <c r="AX47" s="1">
        <v>0</v>
      </c>
      <c r="AY47" s="1">
        <v>0.79174999999999995</v>
      </c>
      <c r="AZ47" s="1">
        <v>0.84169899999999997</v>
      </c>
      <c r="BA47" s="1">
        <v>0.20351</v>
      </c>
      <c r="BB47" s="1">
        <v>0.35192600000000002</v>
      </c>
      <c r="BC47" s="1">
        <v>0</v>
      </c>
      <c r="BD47" s="1">
        <v>200</v>
      </c>
      <c r="BE47" s="1">
        <v>66.843436999999994</v>
      </c>
      <c r="BF47" s="1">
        <v>11.920617</v>
      </c>
      <c r="BG47" s="1">
        <v>17.614265</v>
      </c>
      <c r="BH47" s="1" t="str">
        <f>HYPERLINK("https://glyconnect.expasy.org/browser/compositions?f=Hex:6 HexNAc:3 NeuAc:1 ")</f>
        <v xml:space="preserve">https://glyconnect.expasy.org/browser/compositions?f=Hex:6 HexNAc:3 NeuAc:1 </v>
      </c>
    </row>
    <row r="48" spans="1:60" ht="57.6">
      <c r="A48" s="1">
        <v>41</v>
      </c>
      <c r="B48" s="1">
        <v>2051.7184999999999</v>
      </c>
      <c r="C48" s="1" t="s">
        <v>127</v>
      </c>
      <c r="D48" s="2" t="s">
        <v>128</v>
      </c>
      <c r="E48" s="1">
        <v>0</v>
      </c>
      <c r="F48" s="1">
        <v>0</v>
      </c>
      <c r="G48" s="1">
        <v>0</v>
      </c>
      <c r="H48" s="1">
        <v>0</v>
      </c>
      <c r="I48" s="1">
        <v>2051.7783405099999</v>
      </c>
      <c r="J48" s="1">
        <v>0</v>
      </c>
      <c r="K48" s="1">
        <v>0</v>
      </c>
      <c r="L48" s="1">
        <v>2051.8060233900001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2051.8573815300001</v>
      </c>
      <c r="W48" s="1">
        <v>2051.8599756899998</v>
      </c>
      <c r="X48" s="1">
        <v>2051.8701373399999</v>
      </c>
      <c r="Y48" s="1">
        <v>0</v>
      </c>
      <c r="Z48" s="1">
        <v>0</v>
      </c>
      <c r="AA48" s="1">
        <v>0</v>
      </c>
      <c r="AB48" s="1">
        <v>0</v>
      </c>
      <c r="AC48" s="1">
        <v>1.03382515</v>
      </c>
      <c r="AD48" s="1">
        <v>0</v>
      </c>
      <c r="AE48" s="1">
        <v>0</v>
      </c>
      <c r="AF48" s="1">
        <v>0.84488171999999995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1.0142770000000001</v>
      </c>
      <c r="AQ48" s="1">
        <v>1.1272892999999999</v>
      </c>
      <c r="AR48" s="1">
        <v>0.94498055000000003</v>
      </c>
      <c r="AS48" s="1">
        <v>0</v>
      </c>
      <c r="AT48" s="1">
        <v>0.46967700000000001</v>
      </c>
      <c r="AU48" s="1">
        <v>0</v>
      </c>
      <c r="AV48" s="1">
        <v>0</v>
      </c>
      <c r="AW48" s="1">
        <v>0.77163700000000002</v>
      </c>
      <c r="AX48" s="1">
        <v>0</v>
      </c>
      <c r="AY48" s="1">
        <v>0.547794</v>
      </c>
      <c r="AZ48" s="1">
        <v>0</v>
      </c>
      <c r="BA48" s="1">
        <v>0</v>
      </c>
      <c r="BB48" s="1">
        <v>0.51988299999999998</v>
      </c>
      <c r="BC48" s="1">
        <v>0</v>
      </c>
      <c r="BD48" s="1">
        <v>116.632131</v>
      </c>
      <c r="BE48" s="1">
        <v>0</v>
      </c>
      <c r="BF48" s="1">
        <v>0</v>
      </c>
      <c r="BG48" s="1">
        <v>67.374036000000004</v>
      </c>
      <c r="BH48" s="1" t="str">
        <f>HYPERLINK("https://glyconnect.expasy.org/browser/compositions?f=Hex:8 HexNAc:3 ")</f>
        <v xml:space="preserve">https://glyconnect.expasy.org/browser/compositions?f=Hex:8 HexNAc:3 </v>
      </c>
    </row>
    <row r="49" spans="1:60" ht="28.8">
      <c r="A49" s="1">
        <v>42</v>
      </c>
      <c r="B49" s="1">
        <v>2053.7716999999998</v>
      </c>
      <c r="C49" s="1" t="s">
        <v>129</v>
      </c>
      <c r="D49" s="2" t="s">
        <v>130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2053.7111259500002</v>
      </c>
      <c r="O49" s="1">
        <v>2053.8178054300001</v>
      </c>
      <c r="P49" s="1">
        <v>2054.1403641900001</v>
      </c>
      <c r="Q49" s="1">
        <v>0</v>
      </c>
      <c r="R49" s="1">
        <v>2054.0472626000001</v>
      </c>
      <c r="S49" s="1">
        <v>0</v>
      </c>
      <c r="T49" s="1">
        <v>0</v>
      </c>
      <c r="U49" s="1">
        <v>2054.0907732199998</v>
      </c>
      <c r="V49" s="1">
        <v>2054.0619830199998</v>
      </c>
      <c r="W49" s="1">
        <v>2054.07605947</v>
      </c>
      <c r="X49" s="1">
        <v>2054.0785691999999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16.488490980000002</v>
      </c>
      <c r="AI49" s="1">
        <v>16.032294279999999</v>
      </c>
      <c r="AJ49" s="1">
        <v>12.10988901</v>
      </c>
      <c r="AK49" s="1">
        <v>0</v>
      </c>
      <c r="AL49" s="1">
        <v>12.39011913</v>
      </c>
      <c r="AM49" s="1">
        <v>0</v>
      </c>
      <c r="AN49" s="1">
        <v>0</v>
      </c>
      <c r="AO49" s="1">
        <v>10.88550124</v>
      </c>
      <c r="AP49" s="1">
        <v>10.51013663</v>
      </c>
      <c r="AQ49" s="1">
        <v>10.10184529</v>
      </c>
      <c r="AR49" s="1">
        <v>9.1765202899999991</v>
      </c>
      <c r="AS49" s="1">
        <v>0</v>
      </c>
      <c r="AT49" s="1">
        <v>0</v>
      </c>
      <c r="AU49" s="1">
        <v>11.157669</v>
      </c>
      <c r="AV49" s="1">
        <v>3.0975299999999999</v>
      </c>
      <c r="AW49" s="1">
        <v>10.168500999999999</v>
      </c>
      <c r="AX49" s="1">
        <v>0</v>
      </c>
      <c r="AY49" s="1">
        <v>0</v>
      </c>
      <c r="AZ49" s="1">
        <v>7.6937189999999998</v>
      </c>
      <c r="BA49" s="1">
        <v>6.1950599999999998</v>
      </c>
      <c r="BB49" s="1">
        <v>0.73468199999999995</v>
      </c>
      <c r="BC49" s="1">
        <v>0</v>
      </c>
      <c r="BD49" s="1">
        <v>0</v>
      </c>
      <c r="BE49" s="1">
        <v>68.954538999999997</v>
      </c>
      <c r="BF49" s="1">
        <v>200</v>
      </c>
      <c r="BG49" s="1">
        <v>7.2250769999999997</v>
      </c>
      <c r="BH49" s="1" t="str">
        <f>HYPERLINK("https://glyconnect.expasy.org/browser/compositions?f=Hex:3 HexNAc:7 ")</f>
        <v xml:space="preserve">https://glyconnect.expasy.org/browser/compositions?f=Hex:3 HexNAc:7 </v>
      </c>
    </row>
    <row r="50" spans="1:60" ht="57.6">
      <c r="A50" s="1">
        <v>43</v>
      </c>
      <c r="B50" s="1">
        <v>2059.7712000000001</v>
      </c>
      <c r="C50" s="1" t="s">
        <v>131</v>
      </c>
      <c r="D50" s="2" t="s">
        <v>132</v>
      </c>
      <c r="E50" s="1">
        <v>2059.7561741</v>
      </c>
      <c r="F50" s="1">
        <v>2059.7728074199999</v>
      </c>
      <c r="G50" s="1">
        <v>2059.8125007799999</v>
      </c>
      <c r="H50" s="1">
        <v>2059.8150187599999</v>
      </c>
      <c r="I50" s="1">
        <v>2059.7898382799999</v>
      </c>
      <c r="J50" s="1">
        <v>2059.8055177800002</v>
      </c>
      <c r="K50" s="1">
        <v>2059.8334482400001</v>
      </c>
      <c r="L50" s="1">
        <v>2059.8202274300002</v>
      </c>
      <c r="M50" s="1">
        <v>2059.83962539</v>
      </c>
      <c r="N50" s="1">
        <v>2059.8500365199998</v>
      </c>
      <c r="O50" s="1">
        <v>2059.87404212</v>
      </c>
      <c r="P50" s="1">
        <v>2059.8796542</v>
      </c>
      <c r="Q50" s="1">
        <v>2059.8623749600001</v>
      </c>
      <c r="R50" s="1">
        <v>2059.8542605900002</v>
      </c>
      <c r="S50" s="1">
        <v>2059.8690470800002</v>
      </c>
      <c r="T50" s="1">
        <v>2059.8721305399999</v>
      </c>
      <c r="U50" s="1">
        <v>2059.8718192199999</v>
      </c>
      <c r="V50" s="1">
        <v>2059.8711178899998</v>
      </c>
      <c r="W50" s="1">
        <v>2059.8679923300001</v>
      </c>
      <c r="X50" s="1">
        <v>2059.8792006399999</v>
      </c>
      <c r="Y50" s="1">
        <v>4.2026277600000004</v>
      </c>
      <c r="Z50" s="1">
        <v>4.3130108600000003</v>
      </c>
      <c r="AA50" s="1">
        <v>2.7104785599999999</v>
      </c>
      <c r="AB50" s="1">
        <v>3.7682724099999998</v>
      </c>
      <c r="AC50" s="1">
        <v>8.0117857200000007</v>
      </c>
      <c r="AD50" s="1">
        <v>8.1836328300000005</v>
      </c>
      <c r="AE50" s="1">
        <v>7.33779146</v>
      </c>
      <c r="AF50" s="1">
        <v>7.4512349799999997</v>
      </c>
      <c r="AG50" s="1">
        <v>10.11753671</v>
      </c>
      <c r="AH50" s="1">
        <v>9.8680086500000002</v>
      </c>
      <c r="AI50" s="1">
        <v>9.5377523199999992</v>
      </c>
      <c r="AJ50" s="1">
        <v>9.3126238200000007</v>
      </c>
      <c r="AK50" s="1">
        <v>13.058224790000001</v>
      </c>
      <c r="AL50" s="1">
        <v>12.999648260000001</v>
      </c>
      <c r="AM50" s="1">
        <v>11.98310251</v>
      </c>
      <c r="AN50" s="1">
        <v>11.34248079</v>
      </c>
      <c r="AO50" s="1">
        <v>14.86267735</v>
      </c>
      <c r="AP50" s="1">
        <v>14.10429377</v>
      </c>
      <c r="AQ50" s="1">
        <v>13.351669709999999</v>
      </c>
      <c r="AR50" s="1">
        <v>12.38661003</v>
      </c>
      <c r="AS50" s="1">
        <v>3.7485970000000002</v>
      </c>
      <c r="AT50" s="1">
        <v>7.746111</v>
      </c>
      <c r="AU50" s="1">
        <v>9.7089800000000004</v>
      </c>
      <c r="AV50" s="1">
        <v>12.345864000000001</v>
      </c>
      <c r="AW50" s="1">
        <v>13.676313</v>
      </c>
      <c r="AX50" s="1">
        <v>0.73093200000000003</v>
      </c>
      <c r="AY50" s="1">
        <v>0.41460200000000003</v>
      </c>
      <c r="AZ50" s="1">
        <v>0.35525899999999999</v>
      </c>
      <c r="BA50" s="1">
        <v>0.83131699999999997</v>
      </c>
      <c r="BB50" s="1">
        <v>1.0581989999999999</v>
      </c>
      <c r="BC50" s="1">
        <v>19.498808</v>
      </c>
      <c r="BD50" s="1">
        <v>5.352392</v>
      </c>
      <c r="BE50" s="1">
        <v>3.659071</v>
      </c>
      <c r="BF50" s="1">
        <v>6.7335690000000001</v>
      </c>
      <c r="BG50" s="1">
        <v>7.7374580000000002</v>
      </c>
      <c r="BH50" s="1" t="str">
        <f>HYPERLINK("https://glyconnect.expasy.org/browser/compositions?f=Hex:6 HexNAc:3 NeuAc:1 ")</f>
        <v xml:space="preserve">https://glyconnect.expasy.org/browser/compositions?f=Hex:6 HexNAc:3 NeuAc:1 </v>
      </c>
    </row>
    <row r="51" spans="1:60" ht="86.4">
      <c r="A51" s="1">
        <v>44</v>
      </c>
      <c r="B51" s="1">
        <v>2072.7664</v>
      </c>
      <c r="C51" s="1" t="s">
        <v>133</v>
      </c>
      <c r="D51" s="2" t="s">
        <v>134</v>
      </c>
      <c r="E51" s="1">
        <v>2072.7672106700002</v>
      </c>
      <c r="F51" s="1">
        <v>2072.7836782700001</v>
      </c>
      <c r="G51" s="1">
        <v>2072.79467161</v>
      </c>
      <c r="H51" s="1">
        <v>2072.80175517</v>
      </c>
      <c r="I51" s="1">
        <v>2072.7905786599999</v>
      </c>
      <c r="J51" s="1">
        <v>2072.81263072</v>
      </c>
      <c r="K51" s="1">
        <v>2072.8237309800002</v>
      </c>
      <c r="L51" s="1">
        <v>2072.8235177000001</v>
      </c>
      <c r="M51" s="1">
        <v>2072.8316971700001</v>
      </c>
      <c r="N51" s="1">
        <v>2072.8399189699999</v>
      </c>
      <c r="O51" s="1">
        <v>2072.8673429599999</v>
      </c>
      <c r="P51" s="1">
        <v>2072.8696890900001</v>
      </c>
      <c r="Q51" s="1">
        <v>2072.8463107600001</v>
      </c>
      <c r="R51" s="1">
        <v>2072.84460296</v>
      </c>
      <c r="S51" s="1">
        <v>2072.8582247200002</v>
      </c>
      <c r="T51" s="1">
        <v>2072.8639125599998</v>
      </c>
      <c r="U51" s="1">
        <v>2072.8619844999998</v>
      </c>
      <c r="V51" s="1">
        <v>2072.8655248099999</v>
      </c>
      <c r="W51" s="1">
        <v>2072.8628998700001</v>
      </c>
      <c r="X51" s="1">
        <v>2072.87664412</v>
      </c>
      <c r="Y51" s="1">
        <v>5.3075519099999999</v>
      </c>
      <c r="Z51" s="1">
        <v>5.2221509399999997</v>
      </c>
      <c r="AA51" s="1">
        <v>5.0604217199999999</v>
      </c>
      <c r="AB51" s="1">
        <v>4.9517163100000001</v>
      </c>
      <c r="AC51" s="1">
        <v>10.485672299999999</v>
      </c>
      <c r="AD51" s="1">
        <v>10.337069420000001</v>
      </c>
      <c r="AE51" s="1">
        <v>9.8762090600000008</v>
      </c>
      <c r="AF51" s="1">
        <v>9.8173601300000009</v>
      </c>
      <c r="AG51" s="1">
        <v>13.7793299</v>
      </c>
      <c r="AH51" s="1">
        <v>13.02952732</v>
      </c>
      <c r="AI51" s="1">
        <v>13.873729620000001</v>
      </c>
      <c r="AJ51" s="1">
        <v>13.00522293</v>
      </c>
      <c r="AK51" s="1">
        <v>18.668669139999999</v>
      </c>
      <c r="AL51" s="1">
        <v>18.627616379999999</v>
      </c>
      <c r="AM51" s="1">
        <v>17.771387829999998</v>
      </c>
      <c r="AN51" s="1">
        <v>17.426442399999999</v>
      </c>
      <c r="AO51" s="1">
        <v>22.95310877</v>
      </c>
      <c r="AP51" s="1">
        <v>20.970124980000001</v>
      </c>
      <c r="AQ51" s="1">
        <v>20.454090999999998</v>
      </c>
      <c r="AR51" s="1">
        <v>19.32054746</v>
      </c>
      <c r="AS51" s="1">
        <v>5.1354600000000001</v>
      </c>
      <c r="AT51" s="1">
        <v>10.129078</v>
      </c>
      <c r="AU51" s="1">
        <v>13.421951999999999</v>
      </c>
      <c r="AV51" s="1">
        <v>18.123529000000001</v>
      </c>
      <c r="AW51" s="1">
        <v>20.924468000000001</v>
      </c>
      <c r="AX51" s="1">
        <v>0.15971199999999999</v>
      </c>
      <c r="AY51" s="1">
        <v>0.33243099999999998</v>
      </c>
      <c r="AZ51" s="1">
        <v>0.468858</v>
      </c>
      <c r="BA51" s="1">
        <v>0.62215100000000001</v>
      </c>
      <c r="BB51" s="1">
        <v>1.5178149999999999</v>
      </c>
      <c r="BC51" s="1">
        <v>3.1099770000000002</v>
      </c>
      <c r="BD51" s="1">
        <v>3.2819449999999999</v>
      </c>
      <c r="BE51" s="1">
        <v>3.493214</v>
      </c>
      <c r="BF51" s="1">
        <v>3.4328349999999999</v>
      </c>
      <c r="BG51" s="1">
        <v>7.2537789999999998</v>
      </c>
      <c r="BH51" s="1" t="str">
        <f>HYPERLINK("https://glyconnect.expasy.org/browser/compositions?f=Hex:5 HexNAc:4 NeuAc:1 ")</f>
        <v xml:space="preserve">https://glyconnect.expasy.org/browser/compositions?f=Hex:5 HexNAc:4 NeuAc:1 </v>
      </c>
    </row>
    <row r="52" spans="1:60" ht="72">
      <c r="A52" s="1">
        <v>45</v>
      </c>
      <c r="B52" s="1">
        <v>2084.8027999999999</v>
      </c>
      <c r="C52" s="1" t="s">
        <v>135</v>
      </c>
      <c r="D52" s="2" t="s">
        <v>136</v>
      </c>
      <c r="E52" s="1">
        <v>2084.8009376800001</v>
      </c>
      <c r="F52" s="1">
        <v>2084.8176957400001</v>
      </c>
      <c r="G52" s="1">
        <v>2084.8311052499998</v>
      </c>
      <c r="H52" s="1">
        <v>2084.8337769700001</v>
      </c>
      <c r="I52" s="1">
        <v>2084.8246857200002</v>
      </c>
      <c r="J52" s="1">
        <v>2084.84713758</v>
      </c>
      <c r="K52" s="1">
        <v>2084.8583492600001</v>
      </c>
      <c r="L52" s="1">
        <v>2084.85738356</v>
      </c>
      <c r="M52" s="1">
        <v>2084.8648790399998</v>
      </c>
      <c r="N52" s="1">
        <v>2084.8731751599998</v>
      </c>
      <c r="O52" s="1">
        <v>2084.9005950300002</v>
      </c>
      <c r="P52" s="1">
        <v>2084.9031518100001</v>
      </c>
      <c r="Q52" s="1">
        <v>2084.8773110100001</v>
      </c>
      <c r="R52" s="1">
        <v>2084.8780631300001</v>
      </c>
      <c r="S52" s="1">
        <v>2084.89098087</v>
      </c>
      <c r="T52" s="1">
        <v>2084.8970400899998</v>
      </c>
      <c r="U52" s="1">
        <v>2084.8959950200001</v>
      </c>
      <c r="V52" s="1">
        <v>2084.8971535300002</v>
      </c>
      <c r="W52" s="1">
        <v>2084.8947671699998</v>
      </c>
      <c r="X52" s="1">
        <v>2084.9085793899999</v>
      </c>
      <c r="Y52" s="1">
        <v>4.0313787799999998</v>
      </c>
      <c r="Z52" s="1">
        <v>3.8383770400000001</v>
      </c>
      <c r="AA52" s="1">
        <v>3.84965286</v>
      </c>
      <c r="AB52" s="1">
        <v>3.8042958800000002</v>
      </c>
      <c r="AC52" s="1">
        <v>7.3660665500000002</v>
      </c>
      <c r="AD52" s="1">
        <v>7.3792670400000002</v>
      </c>
      <c r="AE52" s="1">
        <v>6.8712388799999999</v>
      </c>
      <c r="AF52" s="1">
        <v>6.9829561800000004</v>
      </c>
      <c r="AG52" s="1">
        <v>9.9094364000000006</v>
      </c>
      <c r="AH52" s="1">
        <v>9.8604894099999996</v>
      </c>
      <c r="AI52" s="1">
        <v>9.4229957599999992</v>
      </c>
      <c r="AJ52" s="1">
        <v>9.2971010500000002</v>
      </c>
      <c r="AK52" s="1">
        <v>12.031821089999999</v>
      </c>
      <c r="AL52" s="1">
        <v>12.05657562</v>
      </c>
      <c r="AM52" s="1">
        <v>11.5927796</v>
      </c>
      <c r="AN52" s="1">
        <v>11.193214169999999</v>
      </c>
      <c r="AO52" s="1">
        <v>13.807657130000001</v>
      </c>
      <c r="AP52" s="1">
        <v>13.4255531</v>
      </c>
      <c r="AQ52" s="1">
        <v>13.036901309999999</v>
      </c>
      <c r="AR52" s="1">
        <v>12.28277784</v>
      </c>
      <c r="AS52" s="1">
        <v>3.8809260000000001</v>
      </c>
      <c r="AT52" s="1">
        <v>7.1498819999999998</v>
      </c>
      <c r="AU52" s="1">
        <v>9.6225059999999996</v>
      </c>
      <c r="AV52" s="1">
        <v>11.718598</v>
      </c>
      <c r="AW52" s="1">
        <v>13.138222000000001</v>
      </c>
      <c r="AX52" s="1">
        <v>0.10213800000000001</v>
      </c>
      <c r="AY52" s="1">
        <v>0.26131700000000002</v>
      </c>
      <c r="AZ52" s="1">
        <v>0.30803599999999998</v>
      </c>
      <c r="BA52" s="1">
        <v>0.40995799999999999</v>
      </c>
      <c r="BB52" s="1">
        <v>0.65134599999999998</v>
      </c>
      <c r="BC52" s="1">
        <v>2.6318000000000001</v>
      </c>
      <c r="BD52" s="1">
        <v>3.6548409999999998</v>
      </c>
      <c r="BE52" s="1">
        <v>3.2012</v>
      </c>
      <c r="BF52" s="1">
        <v>3.498351</v>
      </c>
      <c r="BG52" s="1">
        <v>4.9576390000000004</v>
      </c>
      <c r="BH52" s="1" t="str">
        <f>HYPERLINK("https://glyconnect.expasy.org/browser/compositions?f=Hex:4 HexNAc:4 dHex:1 NeuAc:1 ")</f>
        <v xml:space="preserve">https://glyconnect.expasy.org/browser/compositions?f=Hex:4 HexNAc:4 dHex:1 NeuAc:1 </v>
      </c>
    </row>
    <row r="53" spans="1:60">
      <c r="A53" s="1">
        <v>46</v>
      </c>
      <c r="B53" s="1">
        <v>2097.7979999999998</v>
      </c>
      <c r="C53" s="1" t="s">
        <v>137</v>
      </c>
      <c r="D53" s="1" t="s">
        <v>138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2097.8576918899998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1.0533449800000001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0.26333600000000001</v>
      </c>
      <c r="AW53" s="1">
        <v>0</v>
      </c>
      <c r="AX53" s="1">
        <v>0</v>
      </c>
      <c r="AY53" s="1">
        <v>0</v>
      </c>
      <c r="AZ53" s="1">
        <v>0</v>
      </c>
      <c r="BA53" s="1">
        <v>0.52667200000000003</v>
      </c>
      <c r="BB53" s="1">
        <v>0</v>
      </c>
      <c r="BC53" s="1">
        <v>0</v>
      </c>
      <c r="BD53" s="1">
        <v>0</v>
      </c>
      <c r="BE53" s="1">
        <v>0</v>
      </c>
      <c r="BF53" s="1">
        <v>200</v>
      </c>
      <c r="BG53" s="1">
        <v>0</v>
      </c>
      <c r="BH53" s="1" t="str">
        <f>HYPERLINK("https://glyconnect.expasy.org/browser/compositions?f=Hex:3 HexNAc:5 dHex:1 NeuAc:1 ")</f>
        <v xml:space="preserve">https://glyconnect.expasy.org/browser/compositions?f=Hex:3 HexNAc:5 dHex:1 NeuAc:1 </v>
      </c>
    </row>
    <row r="54" spans="1:60" ht="129.6">
      <c r="A54" s="1">
        <v>47</v>
      </c>
      <c r="B54" s="1">
        <v>2100.7977000000001</v>
      </c>
      <c r="C54" s="1" t="s">
        <v>139</v>
      </c>
      <c r="D54" s="2" t="s">
        <v>140</v>
      </c>
      <c r="E54" s="1">
        <v>2100.8008508200001</v>
      </c>
      <c r="F54" s="1">
        <v>2100.8160324099999</v>
      </c>
      <c r="G54" s="1">
        <v>2100.8293836100001</v>
      </c>
      <c r="H54" s="1">
        <v>2100.8354749700002</v>
      </c>
      <c r="I54" s="1">
        <v>2100.8312075899998</v>
      </c>
      <c r="J54" s="1">
        <v>2100.8549432</v>
      </c>
      <c r="K54" s="1">
        <v>2100.8660414999999</v>
      </c>
      <c r="L54" s="1">
        <v>2100.8652000699999</v>
      </c>
      <c r="M54" s="1">
        <v>2100.8745293400002</v>
      </c>
      <c r="N54" s="1">
        <v>2100.8819278300002</v>
      </c>
      <c r="O54" s="1">
        <v>2100.9098107999998</v>
      </c>
      <c r="P54" s="1">
        <v>2100.9126318499998</v>
      </c>
      <c r="Q54" s="1">
        <v>2100.8955463100001</v>
      </c>
      <c r="R54" s="1">
        <v>2100.89144932</v>
      </c>
      <c r="S54" s="1">
        <v>2100.9047701300001</v>
      </c>
      <c r="T54" s="1">
        <v>2100.90909014</v>
      </c>
      <c r="U54" s="1">
        <v>2100.9097594</v>
      </c>
      <c r="V54" s="1">
        <v>2100.9153401100002</v>
      </c>
      <c r="W54" s="1">
        <v>2100.90994086</v>
      </c>
      <c r="X54" s="1">
        <v>2100.9225769999998</v>
      </c>
      <c r="Y54" s="1">
        <v>80.292791719999997</v>
      </c>
      <c r="Z54" s="1">
        <v>80.003623340000004</v>
      </c>
      <c r="AA54" s="1">
        <v>79.537109079999993</v>
      </c>
      <c r="AB54" s="1">
        <v>79.487361550000003</v>
      </c>
      <c r="AC54" s="1">
        <v>173.12340463999999</v>
      </c>
      <c r="AD54" s="1">
        <v>174.11738811999999</v>
      </c>
      <c r="AE54" s="1">
        <v>174.50051314999999</v>
      </c>
      <c r="AF54" s="1">
        <v>172.80378465000001</v>
      </c>
      <c r="AG54" s="1">
        <v>249.47006730000001</v>
      </c>
      <c r="AH54" s="1">
        <v>248.73061641999999</v>
      </c>
      <c r="AI54" s="1">
        <v>248.46723591</v>
      </c>
      <c r="AJ54" s="1">
        <v>246.04288639999999</v>
      </c>
      <c r="AK54" s="1">
        <v>332.51760181999998</v>
      </c>
      <c r="AL54" s="1">
        <v>329.18147685000002</v>
      </c>
      <c r="AM54" s="1">
        <v>328.84875213999999</v>
      </c>
      <c r="AN54" s="1">
        <v>326.88180688</v>
      </c>
      <c r="AO54" s="1">
        <v>399.11356698999998</v>
      </c>
      <c r="AP54" s="1">
        <v>399.12431731999999</v>
      </c>
      <c r="AQ54" s="1">
        <v>403.90144064999998</v>
      </c>
      <c r="AR54" s="1">
        <v>403.04267735000002</v>
      </c>
      <c r="AS54" s="1">
        <v>79.830220999999995</v>
      </c>
      <c r="AT54" s="1">
        <v>173.63627299999999</v>
      </c>
      <c r="AU54" s="1">
        <v>248.17770200000001</v>
      </c>
      <c r="AV54" s="1">
        <v>329.35740900000002</v>
      </c>
      <c r="AW54" s="1">
        <v>401.295501</v>
      </c>
      <c r="AX54" s="1">
        <v>0.38622400000000001</v>
      </c>
      <c r="AY54" s="1">
        <v>0.803006</v>
      </c>
      <c r="AZ54" s="1">
        <v>1.4851700000000001</v>
      </c>
      <c r="BA54" s="1">
        <v>2.3384550000000002</v>
      </c>
      <c r="BB54" s="1">
        <v>2.5376120000000002</v>
      </c>
      <c r="BC54" s="1">
        <v>0.48380699999999999</v>
      </c>
      <c r="BD54" s="1">
        <v>0.46246399999999999</v>
      </c>
      <c r="BE54" s="1">
        <v>0.59843000000000002</v>
      </c>
      <c r="BF54" s="1">
        <v>0.710005</v>
      </c>
      <c r="BG54" s="1">
        <v>0.632355</v>
      </c>
      <c r="BH54" s="1" t="str">
        <f>HYPERLINK("https://glyconnect.expasy.org/browser/compositions?f=Hex:5 HexNAc:4 NeuAc:1 ")</f>
        <v xml:space="preserve">https://glyconnect.expasy.org/browser/compositions?f=Hex:5 HexNAc:4 NeuAc:1 </v>
      </c>
    </row>
    <row r="55" spans="1:60" ht="72">
      <c r="A55" s="1">
        <v>48</v>
      </c>
      <c r="B55" s="1">
        <v>2117.7766000000001</v>
      </c>
      <c r="C55" s="1" t="s">
        <v>141</v>
      </c>
      <c r="D55" s="2" t="s">
        <v>142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2117.8526298000002</v>
      </c>
      <c r="N55" s="1">
        <v>2117.8626180900001</v>
      </c>
      <c r="O55" s="1">
        <v>2117.8888832799998</v>
      </c>
      <c r="P55" s="1">
        <v>2117.8919485199999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16.556396459999998</v>
      </c>
      <c r="AH55" s="1">
        <v>16.422356220000001</v>
      </c>
      <c r="AI55" s="1">
        <v>15.829027930000001</v>
      </c>
      <c r="AJ55" s="1">
        <v>15.618144579999999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16.106480999999999</v>
      </c>
      <c r="AV55" s="1">
        <v>0</v>
      </c>
      <c r="AW55" s="1">
        <v>0</v>
      </c>
      <c r="AX55" s="1">
        <v>0</v>
      </c>
      <c r="AY55" s="1">
        <v>0</v>
      </c>
      <c r="AZ55" s="1">
        <v>0.45374500000000001</v>
      </c>
      <c r="BA55" s="1">
        <v>0</v>
      </c>
      <c r="BB55" s="1">
        <v>0</v>
      </c>
      <c r="BC55" s="1">
        <v>0</v>
      </c>
      <c r="BD55" s="1">
        <v>0</v>
      </c>
      <c r="BE55" s="1">
        <v>2.8171580000000001</v>
      </c>
      <c r="BF55" s="1">
        <v>0</v>
      </c>
      <c r="BG55" s="1">
        <v>0</v>
      </c>
      <c r="BH55" s="1" t="str">
        <f>HYPERLINK("https://glyconnect.expasy.org/browser/compositions?f=Hex:5 HexNAc:5 dHex:1 ")</f>
        <v xml:space="preserve">https://glyconnect.expasy.org/browser/compositions?f=Hex:5 HexNAc:5 dHex:1 </v>
      </c>
    </row>
    <row r="56" spans="1:60" ht="57.6">
      <c r="A56" s="1">
        <v>49</v>
      </c>
      <c r="B56" s="1">
        <v>2133.7714999999998</v>
      </c>
      <c r="C56" s="1" t="s">
        <v>143</v>
      </c>
      <c r="D56" s="2" t="s">
        <v>144</v>
      </c>
      <c r="E56" s="1">
        <v>0</v>
      </c>
      <c r="F56" s="1">
        <v>0</v>
      </c>
      <c r="G56" s="1">
        <v>0</v>
      </c>
      <c r="H56" s="1">
        <v>0</v>
      </c>
      <c r="I56" s="1">
        <v>2133.7840506699999</v>
      </c>
      <c r="J56" s="1">
        <v>2133.8086677599999</v>
      </c>
      <c r="K56" s="1">
        <v>2133.8207496700002</v>
      </c>
      <c r="L56" s="1">
        <v>2133.83773982</v>
      </c>
      <c r="M56" s="1">
        <v>0</v>
      </c>
      <c r="N56" s="1">
        <v>0</v>
      </c>
      <c r="O56" s="1">
        <v>0</v>
      </c>
      <c r="P56" s="1">
        <v>0</v>
      </c>
      <c r="Q56" s="1">
        <v>2133.8387975300002</v>
      </c>
      <c r="R56" s="1">
        <v>2133.8482923699999</v>
      </c>
      <c r="S56" s="1">
        <v>2133.8621628999999</v>
      </c>
      <c r="T56" s="1">
        <v>2133.8638364499998</v>
      </c>
      <c r="U56" s="1">
        <v>2133.8628949200001</v>
      </c>
      <c r="V56" s="1">
        <v>2133.8687111099998</v>
      </c>
      <c r="W56" s="1">
        <v>2133.8649260399998</v>
      </c>
      <c r="X56" s="1">
        <v>2133.8790942199998</v>
      </c>
      <c r="Y56" s="1">
        <v>0</v>
      </c>
      <c r="Z56" s="1">
        <v>0</v>
      </c>
      <c r="AA56" s="1">
        <v>0</v>
      </c>
      <c r="AB56" s="1">
        <v>0</v>
      </c>
      <c r="AC56" s="1">
        <v>1.1549213700000001</v>
      </c>
      <c r="AD56" s="1">
        <v>1.36077176</v>
      </c>
      <c r="AE56" s="1">
        <v>1.2287144000000001</v>
      </c>
      <c r="AF56" s="1">
        <v>0.54958748999999996</v>
      </c>
      <c r="AG56" s="1">
        <v>0</v>
      </c>
      <c r="AH56" s="1">
        <v>0</v>
      </c>
      <c r="AI56" s="1">
        <v>0</v>
      </c>
      <c r="AJ56" s="1">
        <v>0</v>
      </c>
      <c r="AK56" s="1">
        <v>1.89502992</v>
      </c>
      <c r="AL56" s="1">
        <v>2.3777690300000001</v>
      </c>
      <c r="AM56" s="1">
        <v>2.3342437500000002</v>
      </c>
      <c r="AN56" s="1">
        <v>2.0100101700000002</v>
      </c>
      <c r="AO56" s="1">
        <v>2.7027023899999998</v>
      </c>
      <c r="AP56" s="1">
        <v>2.3743020600000002</v>
      </c>
      <c r="AQ56" s="1">
        <v>2.3948461299999999</v>
      </c>
      <c r="AR56" s="1">
        <v>2.3694356700000001</v>
      </c>
      <c r="AS56" s="1">
        <v>0</v>
      </c>
      <c r="AT56" s="1">
        <v>1.073499</v>
      </c>
      <c r="AU56" s="1">
        <v>0</v>
      </c>
      <c r="AV56" s="1">
        <v>2.1542629999999998</v>
      </c>
      <c r="AW56" s="1">
        <v>2.4603220000000001</v>
      </c>
      <c r="AX56" s="1">
        <v>0</v>
      </c>
      <c r="AY56" s="1">
        <v>0.35950399999999999</v>
      </c>
      <c r="AZ56" s="1">
        <v>0</v>
      </c>
      <c r="BA56" s="1">
        <v>0.23829900000000001</v>
      </c>
      <c r="BB56" s="1">
        <v>0.16196199999999999</v>
      </c>
      <c r="BC56" s="1">
        <v>0</v>
      </c>
      <c r="BD56" s="1">
        <v>33.489041999999998</v>
      </c>
      <c r="BE56" s="1">
        <v>0</v>
      </c>
      <c r="BF56" s="1">
        <v>11.061722</v>
      </c>
      <c r="BG56" s="1">
        <v>6.5829620000000002</v>
      </c>
      <c r="BH56" s="1" t="str">
        <f>HYPERLINK("https://glyconnect.expasy.org/browser/compositions?f=Hex:6 HexNAc:5 ")</f>
        <v xml:space="preserve">https://glyconnect.expasy.org/browser/compositions?f=Hex:6 HexNAc:5 </v>
      </c>
    </row>
    <row r="57" spans="1:60" ht="86.55" customHeight="1">
      <c r="A57" s="1">
        <v>50</v>
      </c>
      <c r="B57" s="1">
        <v>2141.8242</v>
      </c>
      <c r="C57" s="1" t="s">
        <v>145</v>
      </c>
      <c r="D57" s="2" t="s">
        <v>146</v>
      </c>
      <c r="E57" s="1">
        <v>0</v>
      </c>
      <c r="F57" s="1">
        <v>0</v>
      </c>
      <c r="G57" s="1">
        <v>0</v>
      </c>
      <c r="H57" s="1">
        <v>0</v>
      </c>
      <c r="I57" s="1">
        <v>2141.8449477300001</v>
      </c>
      <c r="J57" s="1">
        <v>2141.8688441999998</v>
      </c>
      <c r="K57" s="1">
        <v>2141.8783080600001</v>
      </c>
      <c r="L57" s="1">
        <v>2141.8792060800001</v>
      </c>
      <c r="M57" s="1">
        <v>2141.8920730200002</v>
      </c>
      <c r="N57" s="1">
        <v>2141.9002465600001</v>
      </c>
      <c r="O57" s="1">
        <v>2141.92805851</v>
      </c>
      <c r="P57" s="1">
        <v>2141.93105289</v>
      </c>
      <c r="Q57" s="1">
        <v>2141.9101433699998</v>
      </c>
      <c r="R57" s="1">
        <v>2141.9075281199998</v>
      </c>
      <c r="S57" s="1">
        <v>2141.9209012299998</v>
      </c>
      <c r="T57" s="1">
        <v>2141.9246356799999</v>
      </c>
      <c r="U57" s="1">
        <v>2141.9260610699998</v>
      </c>
      <c r="V57" s="1">
        <v>2141.9293633000002</v>
      </c>
      <c r="W57" s="1">
        <v>2141.9256017500002</v>
      </c>
      <c r="X57" s="1">
        <v>2141.93913879</v>
      </c>
      <c r="Y57" s="1">
        <v>0</v>
      </c>
      <c r="Z57" s="1">
        <v>0</v>
      </c>
      <c r="AA57" s="1">
        <v>0</v>
      </c>
      <c r="AB57" s="1">
        <v>0</v>
      </c>
      <c r="AC57" s="1">
        <v>17.039984889999999</v>
      </c>
      <c r="AD57" s="1">
        <v>17.047764569999998</v>
      </c>
      <c r="AE57" s="1">
        <v>16.648340000000001</v>
      </c>
      <c r="AF57" s="1">
        <v>16.14720968</v>
      </c>
      <c r="AG57" s="1">
        <v>17.882708699999998</v>
      </c>
      <c r="AH57" s="1">
        <v>17.970917669999999</v>
      </c>
      <c r="AI57" s="1">
        <v>17.28808708</v>
      </c>
      <c r="AJ57" s="1">
        <v>16.928443309999999</v>
      </c>
      <c r="AK57" s="1">
        <v>26.906115230000001</v>
      </c>
      <c r="AL57" s="1">
        <v>26.053025210000001</v>
      </c>
      <c r="AM57" s="1">
        <v>25.128761019999999</v>
      </c>
      <c r="AN57" s="1">
        <v>24.00767695</v>
      </c>
      <c r="AO57" s="1">
        <v>29.494919450000001</v>
      </c>
      <c r="AP57" s="1">
        <v>28.35900294</v>
      </c>
      <c r="AQ57" s="1">
        <v>27.640191810000001</v>
      </c>
      <c r="AR57" s="1">
        <v>26.559772899999999</v>
      </c>
      <c r="AS57" s="1">
        <v>0</v>
      </c>
      <c r="AT57" s="1">
        <v>16.720825000000001</v>
      </c>
      <c r="AU57" s="1">
        <v>17.517538999999999</v>
      </c>
      <c r="AV57" s="1">
        <v>25.523895</v>
      </c>
      <c r="AW57" s="1">
        <v>28.013472</v>
      </c>
      <c r="AX57" s="1">
        <v>0</v>
      </c>
      <c r="AY57" s="1">
        <v>0.42545699999999997</v>
      </c>
      <c r="AZ57" s="1">
        <v>0.49618000000000001</v>
      </c>
      <c r="BA57" s="1">
        <v>1.2443949999999999</v>
      </c>
      <c r="BB57" s="1">
        <v>1.2337819999999999</v>
      </c>
      <c r="BC57" s="1">
        <v>0</v>
      </c>
      <c r="BD57" s="1">
        <v>2.5444740000000001</v>
      </c>
      <c r="BE57" s="1">
        <v>2.8324739999999999</v>
      </c>
      <c r="BF57" s="1">
        <v>4.875413</v>
      </c>
      <c r="BG57" s="1">
        <v>4.4042469999999998</v>
      </c>
      <c r="BH57" s="1" t="str">
        <f>HYPERLINK("https://glyconnect.expasy.org/browser/compositions?f=Hex:4 HexNAc:5 NeuAc:1 ")</f>
        <v xml:space="preserve">https://glyconnect.expasy.org/browser/compositions?f=Hex:4 HexNAc:5 NeuAc:1 </v>
      </c>
    </row>
    <row r="58" spans="1:60" ht="72" hidden="1">
      <c r="A58" s="1">
        <v>51</v>
      </c>
      <c r="B58" s="1">
        <v>2142.8081999999999</v>
      </c>
      <c r="C58" s="1" t="s">
        <v>147</v>
      </c>
      <c r="D58" s="2" t="s">
        <v>148</v>
      </c>
      <c r="E58" s="1">
        <v>2142.8180889499999</v>
      </c>
      <c r="F58" s="1">
        <v>2142.8302634000001</v>
      </c>
      <c r="G58" s="1">
        <v>2142.8483081600002</v>
      </c>
      <c r="H58" s="1">
        <v>2142.85353373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6.23601019</v>
      </c>
      <c r="Z58" s="1">
        <v>5.5235386100000001</v>
      </c>
      <c r="AA58" s="1">
        <v>5.9828674199999998</v>
      </c>
      <c r="AB58" s="1">
        <v>5.8927952599999998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5.9088029999999998</v>
      </c>
      <c r="AT58" s="1">
        <v>0</v>
      </c>
      <c r="AU58" s="1">
        <v>0</v>
      </c>
      <c r="AV58" s="1">
        <v>0</v>
      </c>
      <c r="AW58" s="1">
        <v>0</v>
      </c>
      <c r="AX58" s="1">
        <v>0.29509000000000002</v>
      </c>
      <c r="AY58" s="1">
        <v>0</v>
      </c>
      <c r="AZ58" s="1">
        <v>0</v>
      </c>
      <c r="BA58" s="1">
        <v>0</v>
      </c>
      <c r="BB58" s="1">
        <v>0</v>
      </c>
      <c r="BC58" s="1">
        <v>4.9940800000000003</v>
      </c>
      <c r="BD58" s="1">
        <v>0</v>
      </c>
      <c r="BE58" s="1">
        <v>0</v>
      </c>
      <c r="BF58" s="1">
        <v>0</v>
      </c>
      <c r="BG58" s="1">
        <v>0</v>
      </c>
      <c r="BH58" s="1" t="str">
        <f>HYPERLINK("https://glyconnect.expasy.org/browser/compositions?f=Hex:3 HexNAc:6 dHex:2 ")</f>
        <v xml:space="preserve">https://glyconnect.expasy.org/browser/compositions?f=Hex:3 HexNAc:6 dHex:2 </v>
      </c>
    </row>
    <row r="59" spans="1:60" hidden="1">
      <c r="A59" s="1">
        <v>52</v>
      </c>
      <c r="B59" s="1">
        <v>2154.8193999999999</v>
      </c>
      <c r="C59" s="1" t="s">
        <v>149</v>
      </c>
      <c r="E59" s="1">
        <v>2154.8703846600001</v>
      </c>
      <c r="F59" s="1">
        <v>0</v>
      </c>
      <c r="G59" s="1">
        <v>0</v>
      </c>
      <c r="H59" s="1">
        <v>2154.9267994100001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2154.9736402200001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18.888327019999998</v>
      </c>
      <c r="Z59" s="1">
        <v>0</v>
      </c>
      <c r="AA59" s="1">
        <v>0</v>
      </c>
      <c r="AB59" s="1">
        <v>14.9369725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37.012160690000002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8.4563249999999996</v>
      </c>
      <c r="AT59" s="1">
        <v>0</v>
      </c>
      <c r="AU59" s="1">
        <v>9.2530400000000004</v>
      </c>
      <c r="AV59" s="1">
        <v>0</v>
      </c>
      <c r="AW59" s="1">
        <v>0</v>
      </c>
      <c r="AX59" s="1">
        <v>9.8968740000000004</v>
      </c>
      <c r="AY59" s="1">
        <v>0</v>
      </c>
      <c r="AZ59" s="1">
        <v>18.506080000000001</v>
      </c>
      <c r="BA59" s="1">
        <v>0</v>
      </c>
      <c r="BB59" s="1">
        <v>0</v>
      </c>
      <c r="BC59" s="1">
        <v>117.035163</v>
      </c>
      <c r="BD59" s="1">
        <v>0</v>
      </c>
      <c r="BE59" s="1">
        <v>200</v>
      </c>
      <c r="BF59" s="1">
        <v>0</v>
      </c>
      <c r="BG59" s="1">
        <v>0</v>
      </c>
      <c r="BH59" s="1" t="str">
        <f>HYPERLINK("https://glyconnect.expasy.org/browser/compositions?f=Hex:3 HexNAc:6 NeuAc:1 ")</f>
        <v xml:space="preserve">https://glyconnect.expasy.org/browser/compositions?f=Hex:3 HexNAc:6 NeuAc:1 </v>
      </c>
    </row>
    <row r="60" spans="1:60" ht="72" hidden="1">
      <c r="A60" s="1">
        <v>53</v>
      </c>
      <c r="B60" s="1">
        <v>2158.8031000000001</v>
      </c>
      <c r="C60" s="1" t="s">
        <v>150</v>
      </c>
      <c r="D60" s="2" t="s">
        <v>151</v>
      </c>
      <c r="E60" s="1">
        <v>0</v>
      </c>
      <c r="F60" s="1">
        <v>0</v>
      </c>
      <c r="G60" s="1">
        <v>0</v>
      </c>
      <c r="H60" s="1">
        <v>2158.8321522299998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0.94576497999999998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0.23644100000000001</v>
      </c>
      <c r="AT60" s="1">
        <v>0</v>
      </c>
      <c r="AU60" s="1">
        <v>0</v>
      </c>
      <c r="AV60" s="1">
        <v>0</v>
      </c>
      <c r="AW60" s="1">
        <v>0</v>
      </c>
      <c r="AX60" s="1">
        <v>0.47288200000000002</v>
      </c>
      <c r="AY60" s="1">
        <v>0</v>
      </c>
      <c r="AZ60" s="1">
        <v>0</v>
      </c>
      <c r="BA60" s="1">
        <v>0</v>
      </c>
      <c r="BB60" s="1">
        <v>0</v>
      </c>
      <c r="BC60" s="1">
        <v>200</v>
      </c>
      <c r="BD60" s="1">
        <v>0</v>
      </c>
      <c r="BE60" s="1">
        <v>0</v>
      </c>
      <c r="BF60" s="1">
        <v>0</v>
      </c>
      <c r="BG60" s="1">
        <v>0</v>
      </c>
      <c r="BH60" s="1" t="str">
        <f>HYPERLINK("https://glyconnect.expasy.org/browser/compositions?f=Hex:4 HexNAc:6 dHex:1 ")</f>
        <v xml:space="preserve">https://glyconnect.expasy.org/browser/compositions?f=Hex:4 HexNAc:6 dHex:1 </v>
      </c>
    </row>
    <row r="61" spans="1:60" hidden="1">
      <c r="A61" s="1">
        <v>54</v>
      </c>
      <c r="B61" s="1">
        <v>2165.7865999999999</v>
      </c>
      <c r="C61" s="1" t="s">
        <v>152</v>
      </c>
      <c r="D61" s="1" t="s">
        <v>153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2165.89799945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2166.08883354</v>
      </c>
      <c r="R61" s="1">
        <v>0</v>
      </c>
      <c r="S61" s="1">
        <v>0</v>
      </c>
      <c r="T61" s="1">
        <v>0</v>
      </c>
      <c r="U61" s="1">
        <v>2166.0022272599999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2.83568094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2.5623808800000001</v>
      </c>
      <c r="AL61" s="1">
        <v>0</v>
      </c>
      <c r="AM61" s="1">
        <v>0</v>
      </c>
      <c r="AN61" s="1">
        <v>0</v>
      </c>
      <c r="AO61" s="1">
        <v>6.0052545400000001</v>
      </c>
      <c r="AP61" s="1">
        <v>0</v>
      </c>
      <c r="AQ61" s="1">
        <v>0</v>
      </c>
      <c r="AR61" s="1">
        <v>0</v>
      </c>
      <c r="AS61" s="1">
        <v>0</v>
      </c>
      <c r="AT61" s="1">
        <v>0.70891999999999999</v>
      </c>
      <c r="AU61" s="1">
        <v>0</v>
      </c>
      <c r="AV61" s="1">
        <v>0.64059500000000003</v>
      </c>
      <c r="AW61" s="1">
        <v>1.501314</v>
      </c>
      <c r="AX61" s="1">
        <v>0</v>
      </c>
      <c r="AY61" s="1">
        <v>1.41784</v>
      </c>
      <c r="AZ61" s="1">
        <v>0</v>
      </c>
      <c r="BA61" s="1">
        <v>1.2811900000000001</v>
      </c>
      <c r="BB61" s="1">
        <v>3.0026269999999999</v>
      </c>
      <c r="BC61" s="1">
        <v>0</v>
      </c>
      <c r="BD61" s="1">
        <v>200</v>
      </c>
      <c r="BE61" s="1">
        <v>0</v>
      </c>
      <c r="BF61" s="1">
        <v>200</v>
      </c>
      <c r="BG61" s="1">
        <v>200</v>
      </c>
      <c r="BH61" s="1" t="str">
        <f>HYPERLINK("https://glyconnect.expasy.org/browser/compositions?f=Hex:6 HexNAc:3 dHex:3 ")</f>
        <v xml:space="preserve">https://glyconnect.expasy.org/browser/compositions?f=Hex:6 HexNAc:3 dHex:3 </v>
      </c>
    </row>
    <row r="62" spans="1:60" hidden="1">
      <c r="A62" s="1">
        <v>55</v>
      </c>
      <c r="B62" s="1">
        <v>2172.7447999999999</v>
      </c>
      <c r="C62" s="1" t="s">
        <v>154</v>
      </c>
      <c r="D62" s="1" t="s">
        <v>155</v>
      </c>
      <c r="E62" s="1">
        <v>0</v>
      </c>
      <c r="F62" s="1">
        <v>0</v>
      </c>
      <c r="G62" s="1">
        <v>2172.7994231100001</v>
      </c>
      <c r="H62" s="1">
        <v>2172.8080784499998</v>
      </c>
      <c r="I62" s="1">
        <v>2172.79317623</v>
      </c>
      <c r="J62" s="1">
        <v>2172.8035874000002</v>
      </c>
      <c r="K62" s="1">
        <v>2172.8131441800001</v>
      </c>
      <c r="L62" s="1">
        <v>2172.81924445</v>
      </c>
      <c r="M62" s="1">
        <v>2172.83870591</v>
      </c>
      <c r="N62" s="1">
        <v>2172.8457943799999</v>
      </c>
      <c r="O62" s="1">
        <v>2172.8767954300001</v>
      </c>
      <c r="P62" s="1">
        <v>0</v>
      </c>
      <c r="Q62" s="1">
        <v>2172.8589639000002</v>
      </c>
      <c r="R62" s="1">
        <v>2172.8453274799999</v>
      </c>
      <c r="S62" s="1">
        <v>2172.8652341400002</v>
      </c>
      <c r="T62" s="1">
        <v>2172.87278216</v>
      </c>
      <c r="U62" s="1">
        <v>2172.8667933500001</v>
      </c>
      <c r="V62" s="1">
        <v>2172.8777420400002</v>
      </c>
      <c r="W62" s="1">
        <v>2172.8754262100001</v>
      </c>
      <c r="X62" s="1">
        <v>2172.8853790399999</v>
      </c>
      <c r="Y62" s="1">
        <v>0</v>
      </c>
      <c r="Z62" s="1">
        <v>0</v>
      </c>
      <c r="AA62" s="1">
        <v>0.79492962</v>
      </c>
      <c r="AB62" s="1">
        <v>0.89093378000000001</v>
      </c>
      <c r="AC62" s="1">
        <v>1.8105628300000001</v>
      </c>
      <c r="AD62" s="1">
        <v>2.3218255299999999</v>
      </c>
      <c r="AE62" s="1">
        <v>1.84801463</v>
      </c>
      <c r="AF62" s="1">
        <v>2.0206331500000001</v>
      </c>
      <c r="AG62" s="1">
        <v>1.5811149200000001</v>
      </c>
      <c r="AH62" s="1">
        <v>1.96548878</v>
      </c>
      <c r="AI62" s="1">
        <v>1.6755100599999999</v>
      </c>
      <c r="AJ62" s="1">
        <v>0</v>
      </c>
      <c r="AK62" s="1">
        <v>1.2613656499999999</v>
      </c>
      <c r="AL62" s="1">
        <v>3.8708720400000001</v>
      </c>
      <c r="AM62" s="1">
        <v>2.82047844</v>
      </c>
      <c r="AN62" s="1">
        <v>2.66983828</v>
      </c>
      <c r="AO62" s="1">
        <v>2.7065045599999999</v>
      </c>
      <c r="AP62" s="1">
        <v>2.7476849300000001</v>
      </c>
      <c r="AQ62" s="1">
        <v>2.6904177300000001</v>
      </c>
      <c r="AR62" s="1">
        <v>3.0023282099999999</v>
      </c>
      <c r="AS62" s="1">
        <v>0.42146600000000001</v>
      </c>
      <c r="AT62" s="1">
        <v>2.0002589999999998</v>
      </c>
      <c r="AU62" s="1">
        <v>1.305528</v>
      </c>
      <c r="AV62" s="1">
        <v>2.6556389999999999</v>
      </c>
      <c r="AW62" s="1">
        <v>2.786734</v>
      </c>
      <c r="AX62" s="1">
        <v>0.48824299999999998</v>
      </c>
      <c r="AY62" s="1">
        <v>0.23308300000000001</v>
      </c>
      <c r="AZ62" s="1">
        <v>0.88558599999999998</v>
      </c>
      <c r="BA62" s="1">
        <v>1.072095</v>
      </c>
      <c r="BB62" s="1">
        <v>0.14573900000000001</v>
      </c>
      <c r="BC62" s="1">
        <v>115.843908</v>
      </c>
      <c r="BD62" s="1">
        <v>11.652642999999999</v>
      </c>
      <c r="BE62" s="1">
        <v>67.833510000000004</v>
      </c>
      <c r="BF62" s="1">
        <v>40.370516000000002</v>
      </c>
      <c r="BG62" s="1">
        <v>5.22973</v>
      </c>
      <c r="BH62" s="1" t="str">
        <f>HYPERLINK("https://glyconnect.expasy.org/browser/compositions?f=Hex:10HexNAc:2 ")</f>
        <v xml:space="preserve">https://glyconnect.expasy.org/browser/compositions?f=Hex:10HexNAc:2 </v>
      </c>
    </row>
    <row r="63" spans="1:60" ht="82.5" customHeight="1">
      <c r="A63" s="1">
        <v>56</v>
      </c>
      <c r="B63" s="1">
        <v>2172.8188</v>
      </c>
      <c r="C63" s="1" t="s">
        <v>156</v>
      </c>
      <c r="D63" s="2" t="s">
        <v>157</v>
      </c>
      <c r="E63" s="1">
        <v>0</v>
      </c>
      <c r="F63" s="1">
        <v>0</v>
      </c>
      <c r="G63" s="1">
        <v>2172.7994231100001</v>
      </c>
      <c r="H63" s="1">
        <v>2172.8080784499998</v>
      </c>
      <c r="I63" s="1">
        <v>2172.79317623</v>
      </c>
      <c r="J63" s="1">
        <v>2172.8035874000002</v>
      </c>
      <c r="K63" s="1">
        <v>2172.8131441800001</v>
      </c>
      <c r="L63" s="1">
        <v>2172.81924445</v>
      </c>
      <c r="M63" s="1">
        <v>2172.83870591</v>
      </c>
      <c r="N63" s="1">
        <v>2172.8457943799999</v>
      </c>
      <c r="O63" s="1">
        <v>2172.8767954300001</v>
      </c>
      <c r="P63" s="1">
        <v>0</v>
      </c>
      <c r="Q63" s="1">
        <v>2172.8589639000002</v>
      </c>
      <c r="R63" s="1">
        <v>2172.8453274799999</v>
      </c>
      <c r="S63" s="1">
        <v>2172.8652341400002</v>
      </c>
      <c r="T63" s="1">
        <v>2172.87278216</v>
      </c>
      <c r="U63" s="1">
        <v>2172.8667933500001</v>
      </c>
      <c r="V63" s="1">
        <v>2172.8777420400002</v>
      </c>
      <c r="W63" s="1">
        <v>2172.8754262100001</v>
      </c>
      <c r="X63" s="1">
        <v>2172.8853790399999</v>
      </c>
      <c r="Y63" s="1">
        <v>0</v>
      </c>
      <c r="Z63" s="1">
        <v>0</v>
      </c>
      <c r="AA63" s="1">
        <v>0.79492962</v>
      </c>
      <c r="AB63" s="1">
        <v>0.89093378000000001</v>
      </c>
      <c r="AC63" s="1">
        <v>1.8105628300000001</v>
      </c>
      <c r="AD63" s="1">
        <v>2.3218255299999999</v>
      </c>
      <c r="AE63" s="1">
        <v>1.84801463</v>
      </c>
      <c r="AF63" s="1">
        <v>2.0206331500000001</v>
      </c>
      <c r="AG63" s="1">
        <v>1.5811149200000001</v>
      </c>
      <c r="AH63" s="1">
        <v>1.96548878</v>
      </c>
      <c r="AI63" s="1">
        <v>1.6755100599999999</v>
      </c>
      <c r="AJ63" s="1">
        <v>0</v>
      </c>
      <c r="AK63" s="1">
        <v>1.2613656499999999</v>
      </c>
      <c r="AL63" s="1">
        <v>3.8708720400000001</v>
      </c>
      <c r="AM63" s="1">
        <v>2.82047844</v>
      </c>
      <c r="AN63" s="1">
        <v>2.66983828</v>
      </c>
      <c r="AO63" s="1">
        <v>2.7065045599999999</v>
      </c>
      <c r="AP63" s="1">
        <v>2.7476849300000001</v>
      </c>
      <c r="AQ63" s="1">
        <v>2.6904177300000001</v>
      </c>
      <c r="AR63" s="1">
        <v>3.0023282099999999</v>
      </c>
      <c r="AS63" s="1">
        <v>0.42146600000000001</v>
      </c>
      <c r="AT63" s="1">
        <v>2.0002589999999998</v>
      </c>
      <c r="AU63" s="1">
        <v>1.305528</v>
      </c>
      <c r="AV63" s="1">
        <v>2.6556389999999999</v>
      </c>
      <c r="AW63" s="1">
        <v>2.786734</v>
      </c>
      <c r="AX63" s="1">
        <v>0.48824299999999998</v>
      </c>
      <c r="AY63" s="1">
        <v>0.23308300000000001</v>
      </c>
      <c r="AZ63" s="1">
        <v>0.88558599999999998</v>
      </c>
      <c r="BA63" s="1">
        <v>1.072095</v>
      </c>
      <c r="BB63" s="1">
        <v>0.14573900000000001</v>
      </c>
      <c r="BC63" s="1">
        <v>115.843908</v>
      </c>
      <c r="BD63" s="1">
        <v>11.652642999999999</v>
      </c>
      <c r="BE63" s="1">
        <v>67.833510000000004</v>
      </c>
      <c r="BF63" s="1">
        <v>40.370516000000002</v>
      </c>
      <c r="BG63" s="1">
        <v>5.22973</v>
      </c>
      <c r="BH63" s="1" t="str">
        <f>HYPERLINK("https://glyconnect.expasy.org/browser/compositions?f=Hex:4 HexNAc:5 dHex:1 HexA:1 ")</f>
        <v xml:space="preserve">https://glyconnect.expasy.org/browser/compositions?f=Hex:4 HexNAc:5 dHex:1 HexA:1 </v>
      </c>
    </row>
    <row r="64" spans="1:60" ht="43.2" hidden="1">
      <c r="A64" s="1">
        <v>57</v>
      </c>
      <c r="B64" s="1">
        <v>2188.8137000000002</v>
      </c>
      <c r="C64" s="1" t="s">
        <v>158</v>
      </c>
      <c r="D64" s="2" t="s">
        <v>159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2188.92748725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2.3196962499999998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0.579924</v>
      </c>
      <c r="AU64" s="1">
        <v>0</v>
      </c>
      <c r="AV64" s="1">
        <v>0</v>
      </c>
      <c r="AW64" s="1">
        <v>0</v>
      </c>
      <c r="AX64" s="1">
        <v>0</v>
      </c>
      <c r="AY64" s="1">
        <v>1.159848</v>
      </c>
      <c r="AZ64" s="1">
        <v>0</v>
      </c>
      <c r="BA64" s="1">
        <v>0</v>
      </c>
      <c r="BB64" s="1">
        <v>0</v>
      </c>
      <c r="BC64" s="1">
        <v>0</v>
      </c>
      <c r="BD64" s="1">
        <v>200</v>
      </c>
      <c r="BE64" s="1">
        <v>0</v>
      </c>
      <c r="BF64" s="1">
        <v>0</v>
      </c>
      <c r="BG64" s="1">
        <v>0</v>
      </c>
      <c r="BH64" s="1" t="str">
        <f>HYPERLINK("https://glyconnect.expasy.org/browser/compositions?f=Hex:5 HexNAc:5 HexA:1 ")</f>
        <v xml:space="preserve">https://glyconnect.expasy.org/browser/compositions?f=Hex:5 HexNAc:5 HexA:1 </v>
      </c>
    </row>
    <row r="65" spans="1:60" ht="57.6" hidden="1">
      <c r="A65" s="1">
        <v>58</v>
      </c>
      <c r="B65" s="1">
        <v>2197.7764000000002</v>
      </c>
      <c r="C65" s="1" t="s">
        <v>160</v>
      </c>
      <c r="D65" s="2" t="s">
        <v>161</v>
      </c>
      <c r="E65" s="1">
        <v>2197.8153340600002</v>
      </c>
      <c r="F65" s="1">
        <v>2197.8244313999999</v>
      </c>
      <c r="G65" s="1">
        <v>2197.8546632500002</v>
      </c>
      <c r="H65" s="1">
        <v>2197.8563061</v>
      </c>
      <c r="I65" s="1">
        <v>2197.8412698699999</v>
      </c>
      <c r="J65" s="1">
        <v>2197.8692535999999</v>
      </c>
      <c r="K65" s="1">
        <v>2197.8759795400001</v>
      </c>
      <c r="L65" s="1">
        <v>2197.8764593800001</v>
      </c>
      <c r="M65" s="1">
        <v>0</v>
      </c>
      <c r="N65" s="1">
        <v>0</v>
      </c>
      <c r="O65" s="1">
        <v>2197.9282957800001</v>
      </c>
      <c r="P65" s="1">
        <v>0</v>
      </c>
      <c r="Q65" s="1">
        <v>0</v>
      </c>
      <c r="R65" s="1">
        <v>2197.9035890199998</v>
      </c>
      <c r="S65" s="1">
        <v>2197.9217475999999</v>
      </c>
      <c r="T65" s="1">
        <v>2197.9275093000001</v>
      </c>
      <c r="U65" s="1">
        <v>2197.9278181</v>
      </c>
      <c r="V65" s="1">
        <v>0</v>
      </c>
      <c r="W65" s="1">
        <v>2197.9281197800001</v>
      </c>
      <c r="X65" s="1">
        <v>0</v>
      </c>
      <c r="Y65" s="1">
        <v>0.87919358000000003</v>
      </c>
      <c r="Z65" s="1">
        <v>0.68284685000000001</v>
      </c>
      <c r="AA65" s="1">
        <v>0.76764021999999998</v>
      </c>
      <c r="AB65" s="1">
        <v>0.85388321</v>
      </c>
      <c r="AC65" s="1">
        <v>0.77981051000000001</v>
      </c>
      <c r="AD65" s="1">
        <v>0.97668783000000003</v>
      </c>
      <c r="AE65" s="1">
        <v>0.80136967999999997</v>
      </c>
      <c r="AF65" s="1">
        <v>0.94312565000000004</v>
      </c>
      <c r="AG65" s="1">
        <v>0</v>
      </c>
      <c r="AH65" s="1">
        <v>0</v>
      </c>
      <c r="AI65" s="1">
        <v>0.56307401999999995</v>
      </c>
      <c r="AJ65" s="1">
        <v>0</v>
      </c>
      <c r="AK65" s="1">
        <v>0</v>
      </c>
      <c r="AL65" s="1">
        <v>0.80121609999999999</v>
      </c>
      <c r="AM65" s="1">
        <v>0.94970622000000005</v>
      </c>
      <c r="AN65" s="1">
        <v>0.86313638999999998</v>
      </c>
      <c r="AO65" s="1">
        <v>1.29934072</v>
      </c>
      <c r="AP65" s="1">
        <v>0</v>
      </c>
      <c r="AQ65" s="1">
        <v>0.73403313000000003</v>
      </c>
      <c r="AR65" s="1">
        <v>0</v>
      </c>
      <c r="AS65" s="1">
        <v>0.79589100000000002</v>
      </c>
      <c r="AT65" s="1">
        <v>0.87524800000000003</v>
      </c>
      <c r="AU65" s="1">
        <v>0.14076900000000001</v>
      </c>
      <c r="AV65" s="1">
        <v>0.65351499999999996</v>
      </c>
      <c r="AW65" s="1">
        <v>0.50834299999999999</v>
      </c>
      <c r="AX65" s="1">
        <v>8.9218000000000006E-2</v>
      </c>
      <c r="AY65" s="1">
        <v>9.9101999999999996E-2</v>
      </c>
      <c r="AZ65" s="1">
        <v>0.28153699999999998</v>
      </c>
      <c r="BA65" s="1">
        <v>0.43991200000000003</v>
      </c>
      <c r="BB65" s="1">
        <v>0.63072399999999995</v>
      </c>
      <c r="BC65" s="1">
        <v>11.209815000000001</v>
      </c>
      <c r="BD65" s="1">
        <v>11.322751</v>
      </c>
      <c r="BE65" s="1">
        <v>200</v>
      </c>
      <c r="BF65" s="1">
        <v>67.314792999999995</v>
      </c>
      <c r="BG65" s="1">
        <v>124.074398</v>
      </c>
      <c r="BH65" s="1" t="str">
        <f>HYPERLINK("https://glyconnect.expasy.org/browser/compositions?f=Hex:8 HexNAc:3 dHex:1 ")</f>
        <v xml:space="preserve">https://glyconnect.expasy.org/browser/compositions?f=Hex:8 HexNAc:3 dHex:1 </v>
      </c>
    </row>
    <row r="66" spans="1:60" hidden="1">
      <c r="A66" s="1">
        <v>59</v>
      </c>
      <c r="B66" s="1">
        <v>2205.8290999999999</v>
      </c>
      <c r="C66" s="1" t="s">
        <v>162</v>
      </c>
      <c r="D66" s="1" t="s">
        <v>163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2206.03534072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7.7452528799999998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1.936313</v>
      </c>
      <c r="AX66" s="1">
        <v>0</v>
      </c>
      <c r="AY66" s="1">
        <v>0</v>
      </c>
      <c r="AZ66" s="1">
        <v>0</v>
      </c>
      <c r="BA66" s="1">
        <v>0</v>
      </c>
      <c r="BB66" s="1">
        <v>3.8726259999999999</v>
      </c>
      <c r="BC66" s="1">
        <v>0</v>
      </c>
      <c r="BD66" s="1">
        <v>0</v>
      </c>
      <c r="BE66" s="1">
        <v>0</v>
      </c>
      <c r="BF66" s="1">
        <v>0</v>
      </c>
      <c r="BG66" s="1">
        <v>200</v>
      </c>
      <c r="BH66" s="1" t="str">
        <f>HYPERLINK("https://glyconnect.expasy.org/browser/compositions?f=Hex:6 HexNAc:3 dHex:1 NeuAc:1 ")</f>
        <v xml:space="preserve">https://glyconnect.expasy.org/browser/compositions?f=Hex:6 HexNAc:3 dHex:1 NeuAc:1 </v>
      </c>
    </row>
    <row r="67" spans="1:60" ht="72" hidden="1">
      <c r="A67" s="1">
        <v>60</v>
      </c>
      <c r="B67" s="1">
        <v>2218.8243000000002</v>
      </c>
      <c r="C67" s="1" t="s">
        <v>164</v>
      </c>
      <c r="D67" s="2" t="s">
        <v>165</v>
      </c>
      <c r="E67" s="1">
        <v>2218.82074564</v>
      </c>
      <c r="F67" s="1">
        <v>2218.8352619000002</v>
      </c>
      <c r="G67" s="1">
        <v>2218.8521826000001</v>
      </c>
      <c r="H67" s="1">
        <v>2218.85806215</v>
      </c>
      <c r="I67" s="1">
        <v>2218.8504585800001</v>
      </c>
      <c r="J67" s="1">
        <v>2218.8788863599998</v>
      </c>
      <c r="K67" s="1">
        <v>2218.8871376799998</v>
      </c>
      <c r="L67" s="1">
        <v>2218.8884408899999</v>
      </c>
      <c r="M67" s="1">
        <v>2218.8983301899998</v>
      </c>
      <c r="N67" s="1">
        <v>2218.9064862999999</v>
      </c>
      <c r="O67" s="1">
        <v>2218.9358699300001</v>
      </c>
      <c r="P67" s="1">
        <v>2218.9400143299999</v>
      </c>
      <c r="Q67" s="1">
        <v>2218.9177644900001</v>
      </c>
      <c r="R67" s="1">
        <v>2218.91643466</v>
      </c>
      <c r="S67" s="1">
        <v>2218.9307157899998</v>
      </c>
      <c r="T67" s="1">
        <v>2218.9358206900001</v>
      </c>
      <c r="U67" s="1">
        <v>2218.9354607400001</v>
      </c>
      <c r="V67" s="1">
        <v>2218.9375530000002</v>
      </c>
      <c r="W67" s="1">
        <v>2218.9332567500001</v>
      </c>
      <c r="X67" s="1">
        <v>2218.94763023</v>
      </c>
      <c r="Y67" s="1">
        <v>5.6175224000000004</v>
      </c>
      <c r="Z67" s="1">
        <v>5.1630177000000002</v>
      </c>
      <c r="AA67" s="1">
        <v>5.1669229000000003</v>
      </c>
      <c r="AB67" s="1">
        <v>5.2304771299999997</v>
      </c>
      <c r="AC67" s="1">
        <v>9.1280240799999994</v>
      </c>
      <c r="AD67" s="1">
        <v>8.9853609700000003</v>
      </c>
      <c r="AE67" s="1">
        <v>8.5855412999999992</v>
      </c>
      <c r="AF67" s="1">
        <v>8.3160497499999995</v>
      </c>
      <c r="AG67" s="1">
        <v>9.7407200100000004</v>
      </c>
      <c r="AH67" s="1">
        <v>9.8401873299999991</v>
      </c>
      <c r="AI67" s="1">
        <v>9.4337743799999991</v>
      </c>
      <c r="AJ67" s="1">
        <v>9.4045889500000008</v>
      </c>
      <c r="AK67" s="1">
        <v>15.48522457</v>
      </c>
      <c r="AL67" s="1">
        <v>15.065160519999999</v>
      </c>
      <c r="AM67" s="1">
        <v>13.907491589999999</v>
      </c>
      <c r="AN67" s="1">
        <v>13.35254804</v>
      </c>
      <c r="AO67" s="1">
        <v>17.587288239999999</v>
      </c>
      <c r="AP67" s="1">
        <v>17.045861039999998</v>
      </c>
      <c r="AQ67" s="1">
        <v>16.927513749999999</v>
      </c>
      <c r="AR67" s="1">
        <v>16.16413283</v>
      </c>
      <c r="AS67" s="1">
        <v>5.2944849999999999</v>
      </c>
      <c r="AT67" s="1">
        <v>8.7537439999999993</v>
      </c>
      <c r="AU67" s="1">
        <v>9.6048179999999999</v>
      </c>
      <c r="AV67" s="1">
        <v>14.452605999999999</v>
      </c>
      <c r="AW67" s="1">
        <v>16.931198999999999</v>
      </c>
      <c r="AX67" s="1">
        <v>0.21756700000000001</v>
      </c>
      <c r="AY67" s="1">
        <v>0.37130400000000002</v>
      </c>
      <c r="AZ67" s="1">
        <v>0.21849199999999999</v>
      </c>
      <c r="BA67" s="1">
        <v>0.99143000000000003</v>
      </c>
      <c r="BB67" s="1">
        <v>0.58651600000000004</v>
      </c>
      <c r="BC67" s="1">
        <v>4.1093099999999998</v>
      </c>
      <c r="BD67" s="1">
        <v>4.2416619999999998</v>
      </c>
      <c r="BE67" s="1">
        <v>2.2748119999999998</v>
      </c>
      <c r="BF67" s="1">
        <v>6.8598710000000001</v>
      </c>
      <c r="BG67" s="1">
        <v>3.4641160000000002</v>
      </c>
      <c r="BH67" s="1" t="str">
        <f>HYPERLINK("https://glyconnect.expasy.org/browser/compositions?f=Hex:5 HexNAc:4 dHex:1 NeuAc:1 ")</f>
        <v xml:space="preserve">https://glyconnect.expasy.org/browser/compositions?f=Hex:5 HexNAc:4 dHex:1 NeuAc:1 </v>
      </c>
    </row>
    <row r="68" spans="1:60" ht="28.8" hidden="1">
      <c r="A68" s="1">
        <v>61</v>
      </c>
      <c r="B68" s="1">
        <v>2229.8402000000001</v>
      </c>
      <c r="C68" s="1" t="s">
        <v>166</v>
      </c>
      <c r="D68" s="2" t="s">
        <v>167</v>
      </c>
      <c r="E68" s="1">
        <v>2229.88704508</v>
      </c>
      <c r="F68" s="1">
        <v>2229.9024877000002</v>
      </c>
      <c r="G68" s="1">
        <v>2229.9176326000002</v>
      </c>
      <c r="H68" s="1">
        <v>2229.9258139799999</v>
      </c>
      <c r="I68" s="1">
        <v>2229.9274099200002</v>
      </c>
      <c r="J68" s="1">
        <v>2229.9550040700001</v>
      </c>
      <c r="K68" s="1">
        <v>2229.9673464699999</v>
      </c>
      <c r="L68" s="1">
        <v>2229.9667845099998</v>
      </c>
      <c r="M68" s="1">
        <v>2229.9683270199998</v>
      </c>
      <c r="N68" s="1">
        <v>2229.9750520900002</v>
      </c>
      <c r="O68" s="1">
        <v>2230.0051861299999</v>
      </c>
      <c r="P68" s="1">
        <v>2230.0078180300002</v>
      </c>
      <c r="Q68" s="1">
        <v>2229.9903502400002</v>
      </c>
      <c r="R68" s="1">
        <v>2229.9843602400001</v>
      </c>
      <c r="S68" s="1">
        <v>2229.9990848799998</v>
      </c>
      <c r="T68" s="1">
        <v>2230.00252722</v>
      </c>
      <c r="U68" s="1">
        <v>2230.00154183</v>
      </c>
      <c r="V68" s="1">
        <v>2230.0083316499999</v>
      </c>
      <c r="W68" s="1">
        <v>2230.0010729700002</v>
      </c>
      <c r="X68" s="1">
        <v>2230.0144734400001</v>
      </c>
      <c r="Y68" s="1">
        <v>500</v>
      </c>
      <c r="Z68" s="1">
        <v>500</v>
      </c>
      <c r="AA68" s="1">
        <v>500</v>
      </c>
      <c r="AB68" s="1">
        <v>500</v>
      </c>
      <c r="AC68" s="1">
        <v>500</v>
      </c>
      <c r="AD68" s="1">
        <v>500</v>
      </c>
      <c r="AE68" s="1">
        <v>500</v>
      </c>
      <c r="AF68" s="1">
        <v>500</v>
      </c>
      <c r="AG68" s="1">
        <v>500</v>
      </c>
      <c r="AH68" s="1">
        <v>500</v>
      </c>
      <c r="AI68" s="1">
        <v>500</v>
      </c>
      <c r="AJ68" s="1">
        <v>500</v>
      </c>
      <c r="AK68" s="1">
        <v>500</v>
      </c>
      <c r="AL68" s="1">
        <v>500</v>
      </c>
      <c r="AM68" s="1">
        <v>500</v>
      </c>
      <c r="AN68" s="1">
        <v>500</v>
      </c>
      <c r="AO68" s="1">
        <v>500</v>
      </c>
      <c r="AP68" s="1">
        <v>500</v>
      </c>
      <c r="AQ68" s="1">
        <v>500</v>
      </c>
      <c r="AR68" s="1">
        <v>500</v>
      </c>
      <c r="AS68" s="1">
        <v>500</v>
      </c>
      <c r="AT68" s="1">
        <v>500</v>
      </c>
      <c r="AU68" s="1">
        <v>500</v>
      </c>
      <c r="AV68" s="1">
        <v>500</v>
      </c>
      <c r="AW68" s="1">
        <v>500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 t="str">
        <f>HYPERLINK("https://glyconnect.expasy.org/browser/compositions?f=Hex:4 HexNAc:6 HexA:1 ")</f>
        <v xml:space="preserve">https://glyconnect.expasy.org/browser/compositions?f=Hex:4 HexNAc:6 HexA:1 </v>
      </c>
    </row>
    <row r="69" spans="1:60" hidden="1">
      <c r="A69" s="1">
        <v>62</v>
      </c>
      <c r="B69" s="1">
        <v>2238.8029000000001</v>
      </c>
      <c r="C69" s="1" t="s">
        <v>168</v>
      </c>
      <c r="D69" s="1" t="s">
        <v>169</v>
      </c>
      <c r="E69" s="1">
        <v>0</v>
      </c>
      <c r="F69" s="1">
        <v>0</v>
      </c>
      <c r="G69" s="1">
        <v>2238.8789852300001</v>
      </c>
      <c r="H69" s="1">
        <v>0</v>
      </c>
      <c r="I69" s="1">
        <v>0</v>
      </c>
      <c r="J69" s="1">
        <v>0</v>
      </c>
      <c r="K69" s="1">
        <v>2238.9131053199999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0.62728854999999994</v>
      </c>
      <c r="AB69" s="1">
        <v>0</v>
      </c>
      <c r="AC69" s="1">
        <v>0</v>
      </c>
      <c r="AD69" s="1">
        <v>0</v>
      </c>
      <c r="AE69" s="1">
        <v>0.54278764000000002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0.15682199999999999</v>
      </c>
      <c r="AT69" s="1">
        <v>0.13569700000000001</v>
      </c>
      <c r="AU69" s="1">
        <v>0</v>
      </c>
      <c r="AV69" s="1">
        <v>0</v>
      </c>
      <c r="AW69" s="1">
        <v>0</v>
      </c>
      <c r="AX69" s="1">
        <v>0.31364399999999998</v>
      </c>
      <c r="AY69" s="1">
        <v>0.27139400000000002</v>
      </c>
      <c r="AZ69" s="1">
        <v>0</v>
      </c>
      <c r="BA69" s="1">
        <v>0</v>
      </c>
      <c r="BB69" s="1">
        <v>0</v>
      </c>
      <c r="BC69" s="1">
        <v>200</v>
      </c>
      <c r="BD69" s="1">
        <v>200</v>
      </c>
      <c r="BE69" s="1">
        <v>0</v>
      </c>
      <c r="BF69" s="1">
        <v>0</v>
      </c>
      <c r="BG69" s="1">
        <v>0</v>
      </c>
      <c r="BH69" s="1" t="str">
        <f>HYPERLINK("https://glyconnect.expasy.org/browser/compositions?f=Hex:7 HexNAc:4 dHex:1 ")</f>
        <v xml:space="preserve">https://glyconnect.expasy.org/browser/compositions?f=Hex:7 HexNAc:4 dHex:1 </v>
      </c>
    </row>
    <row r="70" spans="1:60" ht="100.8" hidden="1">
      <c r="A70" s="1">
        <v>63</v>
      </c>
      <c r="B70" s="1">
        <v>2246.8555999999999</v>
      </c>
      <c r="C70" s="1" t="s">
        <v>170</v>
      </c>
      <c r="D70" s="2" t="s">
        <v>171</v>
      </c>
      <c r="E70" s="1">
        <v>0</v>
      </c>
      <c r="F70" s="1">
        <v>0</v>
      </c>
      <c r="G70" s="1">
        <v>0</v>
      </c>
      <c r="H70" s="1">
        <v>0</v>
      </c>
      <c r="I70" s="1">
        <v>2246.90567478</v>
      </c>
      <c r="J70" s="1">
        <v>2246.9317096</v>
      </c>
      <c r="K70" s="1">
        <v>2246.9431292300001</v>
      </c>
      <c r="L70" s="1">
        <v>2246.9431271499998</v>
      </c>
      <c r="M70" s="1">
        <v>2246.9460061899999</v>
      </c>
      <c r="N70" s="1">
        <v>2246.9548180199999</v>
      </c>
      <c r="O70" s="1">
        <v>2246.9838231200001</v>
      </c>
      <c r="P70" s="1">
        <v>2246.9875327599998</v>
      </c>
      <c r="Q70" s="1">
        <v>2246.9694480200001</v>
      </c>
      <c r="R70" s="1">
        <v>2246.9647553200002</v>
      </c>
      <c r="S70" s="1">
        <v>2246.9786730599999</v>
      </c>
      <c r="T70" s="1">
        <v>2246.9825331900001</v>
      </c>
      <c r="U70" s="1">
        <v>2246.9822099500002</v>
      </c>
      <c r="V70" s="1">
        <v>2246.9880580499998</v>
      </c>
      <c r="W70" s="1">
        <v>2246.9821037199999</v>
      </c>
      <c r="X70" s="1">
        <v>2246.9958383600001</v>
      </c>
      <c r="Y70" s="1">
        <v>0</v>
      </c>
      <c r="Z70" s="1">
        <v>0</v>
      </c>
      <c r="AA70" s="1">
        <v>0</v>
      </c>
      <c r="AB70" s="1">
        <v>0</v>
      </c>
      <c r="AC70" s="1">
        <v>92.809217219999994</v>
      </c>
      <c r="AD70" s="1">
        <v>93.127971889999998</v>
      </c>
      <c r="AE70" s="1">
        <v>94.545301080000002</v>
      </c>
      <c r="AF70" s="1">
        <v>92.137922360000005</v>
      </c>
      <c r="AG70" s="1">
        <v>92.190973560000003</v>
      </c>
      <c r="AH70" s="1">
        <v>91.537391560000003</v>
      </c>
      <c r="AI70" s="1">
        <v>90.071248400000002</v>
      </c>
      <c r="AJ70" s="1">
        <v>89.834068930000001</v>
      </c>
      <c r="AK70" s="1">
        <v>138.88667126000001</v>
      </c>
      <c r="AL70" s="1">
        <v>137.73313597000001</v>
      </c>
      <c r="AM70" s="1">
        <v>133.71607188999999</v>
      </c>
      <c r="AN70" s="1">
        <v>132.76488191999999</v>
      </c>
      <c r="AO70" s="1">
        <v>161.79205282999999</v>
      </c>
      <c r="AP70" s="1">
        <v>154.63983081000001</v>
      </c>
      <c r="AQ70" s="1">
        <v>155.08861877000001</v>
      </c>
      <c r="AR70" s="1">
        <v>154.57970791</v>
      </c>
      <c r="AS70" s="1">
        <v>0</v>
      </c>
      <c r="AT70" s="1">
        <v>93.155102999999997</v>
      </c>
      <c r="AU70" s="1">
        <v>90.908421000000004</v>
      </c>
      <c r="AV70" s="1">
        <v>135.77519000000001</v>
      </c>
      <c r="AW70" s="1">
        <v>156.52505300000001</v>
      </c>
      <c r="AX70" s="1">
        <v>0</v>
      </c>
      <c r="AY70" s="1">
        <v>1.014508</v>
      </c>
      <c r="AZ70" s="1">
        <v>1.139537</v>
      </c>
      <c r="BA70" s="1">
        <v>2.9898039999999999</v>
      </c>
      <c r="BB70" s="1">
        <v>3.5186670000000002</v>
      </c>
      <c r="BC70" s="1">
        <v>0</v>
      </c>
      <c r="BD70" s="1">
        <v>1.089053</v>
      </c>
      <c r="BE70" s="1">
        <v>1.2535000000000001</v>
      </c>
      <c r="BF70" s="1">
        <v>2.202026</v>
      </c>
      <c r="BG70" s="1">
        <v>2.2479900000000002</v>
      </c>
      <c r="BH70" s="1" t="str">
        <f>HYPERLINK("https://glyconnect.expasy.org/browser/compositions?f=Hex:5 HexNAc:4 dHex:1 NeuAc:1 ")</f>
        <v xml:space="preserve">https://glyconnect.expasy.org/browser/compositions?f=Hex:5 HexNAc:4 dHex:1 NeuAc:1 </v>
      </c>
    </row>
    <row r="71" spans="1:60" hidden="1">
      <c r="A71" s="1">
        <v>64</v>
      </c>
      <c r="B71" s="1">
        <v>2247.8395999999998</v>
      </c>
      <c r="C71" s="1" t="s">
        <v>172</v>
      </c>
      <c r="E71" s="1">
        <v>0</v>
      </c>
      <c r="F71" s="1">
        <v>2247.8784153000001</v>
      </c>
      <c r="G71" s="1">
        <v>2247.8969460399999</v>
      </c>
      <c r="H71" s="1">
        <v>2247.9045821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25.568115720000002</v>
      </c>
      <c r="AA71" s="1">
        <v>25.913754010000002</v>
      </c>
      <c r="AB71" s="1">
        <v>25.65205967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19.283481999999999</v>
      </c>
      <c r="AT71" s="1">
        <v>0</v>
      </c>
      <c r="AU71" s="1">
        <v>0</v>
      </c>
      <c r="AV71" s="1">
        <v>0</v>
      </c>
      <c r="AW71" s="1">
        <v>0</v>
      </c>
      <c r="AX71" s="1">
        <v>12.856498</v>
      </c>
      <c r="AY71" s="1">
        <v>0</v>
      </c>
      <c r="AZ71" s="1">
        <v>0</v>
      </c>
      <c r="BA71" s="1">
        <v>0</v>
      </c>
      <c r="BB71" s="1">
        <v>0</v>
      </c>
      <c r="BC71" s="1">
        <v>66.671036000000001</v>
      </c>
      <c r="BD71" s="1">
        <v>0</v>
      </c>
      <c r="BE71" s="1">
        <v>0</v>
      </c>
      <c r="BF71" s="1">
        <v>0</v>
      </c>
      <c r="BG71" s="1">
        <v>0</v>
      </c>
      <c r="BH71" s="1" t="str">
        <f>HYPERLINK("https://glyconnect.expasy.org/browser/compositions?f=Hex:4 HexNAc:5 dHex:3 ")</f>
        <v xml:space="preserve">https://glyconnect.expasy.org/browser/compositions?f=Hex:4 HexNAc:5 dHex:3 </v>
      </c>
    </row>
    <row r="72" spans="1:60" hidden="1">
      <c r="A72" s="1">
        <v>65</v>
      </c>
      <c r="B72" s="1">
        <v>2254.7977999999998</v>
      </c>
      <c r="C72" s="1" t="s">
        <v>173</v>
      </c>
      <c r="D72" s="1" t="s">
        <v>174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2255.0045215599998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1.3160596099999999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0.329015</v>
      </c>
      <c r="AX72" s="1">
        <v>0</v>
      </c>
      <c r="AY72" s="1">
        <v>0</v>
      </c>
      <c r="AZ72" s="1">
        <v>0</v>
      </c>
      <c r="BA72" s="1">
        <v>0</v>
      </c>
      <c r="BB72" s="1">
        <v>0.65803</v>
      </c>
      <c r="BC72" s="1">
        <v>0</v>
      </c>
      <c r="BD72" s="1">
        <v>0</v>
      </c>
      <c r="BE72" s="1">
        <v>0</v>
      </c>
      <c r="BF72" s="1">
        <v>0</v>
      </c>
      <c r="BG72" s="1">
        <v>200</v>
      </c>
      <c r="BH72" s="1" t="str">
        <f>HYPERLINK("https://glyconnect.expasy.org/browser/compositions?f=Hex:8 HexNAc:4 ")</f>
        <v xml:space="preserve">https://glyconnect.expasy.org/browser/compositions?f=Hex:8 HexNAc:4 </v>
      </c>
    </row>
    <row r="73" spans="1:60" ht="86.4" hidden="1">
      <c r="A73" s="1">
        <v>66</v>
      </c>
      <c r="B73" s="1">
        <v>2262.8505</v>
      </c>
      <c r="C73" s="1" t="s">
        <v>175</v>
      </c>
      <c r="D73" s="2" t="s">
        <v>176</v>
      </c>
      <c r="E73" s="1">
        <v>2262.8412527</v>
      </c>
      <c r="F73" s="1">
        <v>2262.84169458</v>
      </c>
      <c r="G73" s="1">
        <v>2262.8721254900001</v>
      </c>
      <c r="H73" s="1">
        <v>2262.8767842100001</v>
      </c>
      <c r="I73" s="1">
        <v>2262.8798927399998</v>
      </c>
      <c r="J73" s="1">
        <v>2262.9078193300002</v>
      </c>
      <c r="K73" s="1">
        <v>2262.9167288100002</v>
      </c>
      <c r="L73" s="1">
        <v>2262.9182373399999</v>
      </c>
      <c r="M73" s="1">
        <v>2262.92663051</v>
      </c>
      <c r="N73" s="1">
        <v>2262.9320240000002</v>
      </c>
      <c r="O73" s="1">
        <v>2262.9660085099999</v>
      </c>
      <c r="P73" s="1">
        <v>2262.9657581299998</v>
      </c>
      <c r="Q73" s="1">
        <v>2262.94304435</v>
      </c>
      <c r="R73" s="1">
        <v>2262.9424656299998</v>
      </c>
      <c r="S73" s="1">
        <v>2262.9551860500001</v>
      </c>
      <c r="T73" s="1">
        <v>2262.9593633999998</v>
      </c>
      <c r="U73" s="1">
        <v>2262.9603762500001</v>
      </c>
      <c r="V73" s="1">
        <v>2262.9631492100002</v>
      </c>
      <c r="W73" s="1">
        <v>2262.9582073500001</v>
      </c>
      <c r="X73" s="1">
        <v>2262.9732841599998</v>
      </c>
      <c r="Y73" s="1">
        <v>7.0979295200000001</v>
      </c>
      <c r="Z73" s="1">
        <v>6.52153268</v>
      </c>
      <c r="AA73" s="1">
        <v>6.0133361399999998</v>
      </c>
      <c r="AB73" s="1">
        <v>5.9765856499999996</v>
      </c>
      <c r="AC73" s="1">
        <v>9.8165955900000004</v>
      </c>
      <c r="AD73" s="1">
        <v>9.8816141999999996</v>
      </c>
      <c r="AE73" s="1">
        <v>9.6692172900000006</v>
      </c>
      <c r="AF73" s="1">
        <v>9.1437494800000003</v>
      </c>
      <c r="AG73" s="1">
        <v>7.4394996400000002</v>
      </c>
      <c r="AH73" s="1">
        <v>7.1914245499999998</v>
      </c>
      <c r="AI73" s="1">
        <v>7.1558029400000001</v>
      </c>
      <c r="AJ73" s="1">
        <v>6.7659868300000001</v>
      </c>
      <c r="AK73" s="1">
        <v>16.2447394</v>
      </c>
      <c r="AL73" s="1">
        <v>15.79015111</v>
      </c>
      <c r="AM73" s="1">
        <v>15.083396820000001</v>
      </c>
      <c r="AN73" s="1">
        <v>14.39114783</v>
      </c>
      <c r="AO73" s="1">
        <v>18.767443190000002</v>
      </c>
      <c r="AP73" s="1">
        <v>17.658661479999999</v>
      </c>
      <c r="AQ73" s="1">
        <v>17.36076649</v>
      </c>
      <c r="AR73" s="1">
        <v>16.291809929999999</v>
      </c>
      <c r="AS73" s="1">
        <v>6.4023459999999996</v>
      </c>
      <c r="AT73" s="1">
        <v>9.6277939999999997</v>
      </c>
      <c r="AU73" s="1">
        <v>7.1381779999999999</v>
      </c>
      <c r="AV73" s="1">
        <v>15.377359</v>
      </c>
      <c r="AW73" s="1">
        <v>17.519670000000001</v>
      </c>
      <c r="AX73" s="1">
        <v>0.52619499999999997</v>
      </c>
      <c r="AY73" s="1">
        <v>0.33470699999999998</v>
      </c>
      <c r="AZ73" s="1">
        <v>0.278368</v>
      </c>
      <c r="BA73" s="1">
        <v>0.81276700000000002</v>
      </c>
      <c r="BB73" s="1">
        <v>1.0180290000000001</v>
      </c>
      <c r="BC73" s="1">
        <v>8.2187789999999996</v>
      </c>
      <c r="BD73" s="1">
        <v>3.4764629999999999</v>
      </c>
      <c r="BE73" s="1">
        <v>3.8997109999999999</v>
      </c>
      <c r="BF73" s="1">
        <v>5.2854809999999999</v>
      </c>
      <c r="BG73" s="1">
        <v>5.8107749999999996</v>
      </c>
      <c r="BH73" s="1" t="str">
        <f>HYPERLINK("https://glyconnect.expasy.org/browser/compositions?f=Hex:6 HexNAc:4 NeuAc:1 ")</f>
        <v xml:space="preserve">https://glyconnect.expasy.org/browser/compositions?f=Hex:6 HexNAc:4 NeuAc:1 </v>
      </c>
    </row>
    <row r="74" spans="1:60" ht="28.8" hidden="1">
      <c r="A74" s="1">
        <v>67</v>
      </c>
      <c r="B74" s="1">
        <v>2270.8667</v>
      </c>
      <c r="C74" s="1" t="s">
        <v>177</v>
      </c>
      <c r="D74" s="2" t="s">
        <v>178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2270.9530802700001</v>
      </c>
      <c r="S74" s="1">
        <v>0</v>
      </c>
      <c r="T74" s="1">
        <v>0</v>
      </c>
      <c r="U74" s="1">
        <v>0</v>
      </c>
      <c r="V74" s="1">
        <v>0</v>
      </c>
      <c r="W74" s="1">
        <v>2270.9969043400001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1.7389033599999999</v>
      </c>
      <c r="AM74" s="1">
        <v>0</v>
      </c>
      <c r="AN74" s="1">
        <v>0</v>
      </c>
      <c r="AO74" s="1">
        <v>0</v>
      </c>
      <c r="AP74" s="1">
        <v>0</v>
      </c>
      <c r="AQ74" s="1">
        <v>1.21746668</v>
      </c>
      <c r="AR74" s="1">
        <v>0</v>
      </c>
      <c r="AS74" s="1">
        <v>0</v>
      </c>
      <c r="AT74" s="1">
        <v>0</v>
      </c>
      <c r="AU74" s="1">
        <v>0</v>
      </c>
      <c r="AV74" s="1">
        <v>0.434726</v>
      </c>
      <c r="AW74" s="1">
        <v>0.304367</v>
      </c>
      <c r="AX74" s="1">
        <v>0</v>
      </c>
      <c r="AY74" s="1">
        <v>0</v>
      </c>
      <c r="AZ74" s="1">
        <v>0</v>
      </c>
      <c r="BA74" s="1">
        <v>0.869452</v>
      </c>
      <c r="BB74" s="1">
        <v>0.60873299999999997</v>
      </c>
      <c r="BC74" s="1">
        <v>0</v>
      </c>
      <c r="BD74" s="1">
        <v>0</v>
      </c>
      <c r="BE74" s="1">
        <v>0</v>
      </c>
      <c r="BF74" s="1">
        <v>200</v>
      </c>
      <c r="BG74" s="1">
        <v>200</v>
      </c>
      <c r="BH74" s="1" t="str">
        <f>HYPERLINK("https://glyconnect.expasy.org/browser/compositions?f=Hex:3 HexNAc:7 HexA:1 ")</f>
        <v xml:space="preserve">https://glyconnect.expasy.org/browser/compositions?f=Hex:3 HexNAc:7 HexA:1 </v>
      </c>
    </row>
    <row r="75" spans="1:60" ht="28.8" hidden="1">
      <c r="A75" s="1">
        <v>68</v>
      </c>
      <c r="B75" s="1">
        <v>2270.9032000000002</v>
      </c>
      <c r="C75" s="1" t="s">
        <v>179</v>
      </c>
      <c r="D75" s="2" t="s">
        <v>180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2270.9530802700001</v>
      </c>
      <c r="S75" s="1">
        <v>0</v>
      </c>
      <c r="T75" s="1">
        <v>0</v>
      </c>
      <c r="U75" s="1">
        <v>0</v>
      </c>
      <c r="V75" s="1">
        <v>0</v>
      </c>
      <c r="W75" s="1">
        <v>2270.9969043400001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1.7389033599999999</v>
      </c>
      <c r="AM75" s="1">
        <v>0</v>
      </c>
      <c r="AN75" s="1">
        <v>0</v>
      </c>
      <c r="AO75" s="1">
        <v>0</v>
      </c>
      <c r="AP75" s="1">
        <v>0</v>
      </c>
      <c r="AQ75" s="1">
        <v>1.21746668</v>
      </c>
      <c r="AR75" s="1">
        <v>0</v>
      </c>
      <c r="AS75" s="1">
        <v>0</v>
      </c>
      <c r="AT75" s="1">
        <v>0</v>
      </c>
      <c r="AU75" s="1">
        <v>0</v>
      </c>
      <c r="AV75" s="1">
        <v>0.434726</v>
      </c>
      <c r="AW75" s="1">
        <v>0.304367</v>
      </c>
      <c r="AX75" s="1">
        <v>0</v>
      </c>
      <c r="AY75" s="1">
        <v>0</v>
      </c>
      <c r="AZ75" s="1">
        <v>0</v>
      </c>
      <c r="BA75" s="1">
        <v>0.869452</v>
      </c>
      <c r="BB75" s="1">
        <v>0.60873299999999997</v>
      </c>
      <c r="BC75" s="1">
        <v>0</v>
      </c>
      <c r="BD75" s="1">
        <v>0</v>
      </c>
      <c r="BE75" s="1">
        <v>0</v>
      </c>
      <c r="BF75" s="1">
        <v>200</v>
      </c>
      <c r="BG75" s="1">
        <v>200</v>
      </c>
      <c r="BH75" s="1" t="str">
        <f>HYPERLINK("https://glyconnect.expasy.org/browser/compositions?f=Hex:4 HexNAc:4 NeuAc:2 ")</f>
        <v xml:space="preserve">https://glyconnect.expasy.org/browser/compositions?f=Hex:4 HexNAc:4 NeuAc:2 </v>
      </c>
    </row>
    <row r="76" spans="1:60" hidden="1">
      <c r="A76" s="1">
        <v>69</v>
      </c>
      <c r="B76" s="1">
        <v>2271.8872000000001</v>
      </c>
      <c r="C76" s="1" t="s">
        <v>181</v>
      </c>
      <c r="D76" s="1" t="s">
        <v>182</v>
      </c>
      <c r="E76" s="1">
        <v>2271.8933344900001</v>
      </c>
      <c r="F76" s="1">
        <v>2271.9096787799999</v>
      </c>
      <c r="G76" s="1">
        <v>2271.9263043699998</v>
      </c>
      <c r="H76" s="1">
        <v>2271.93451327</v>
      </c>
      <c r="I76" s="1">
        <v>2271.9567474400001</v>
      </c>
      <c r="J76" s="1">
        <v>2271.94717958</v>
      </c>
      <c r="K76" s="1">
        <v>2271.9608523000002</v>
      </c>
      <c r="L76" s="1">
        <v>2271.9619461299999</v>
      </c>
      <c r="M76" s="1">
        <v>2271.9948746599998</v>
      </c>
      <c r="N76" s="1">
        <v>2271.9767344799998</v>
      </c>
      <c r="O76" s="1">
        <v>2272.0670468100002</v>
      </c>
      <c r="P76" s="1">
        <v>2272.0089171</v>
      </c>
      <c r="Q76" s="1">
        <v>2272.01398049</v>
      </c>
      <c r="R76" s="1">
        <v>0</v>
      </c>
      <c r="S76" s="1">
        <v>2272.0289565399999</v>
      </c>
      <c r="T76" s="1">
        <v>2272.0320872100001</v>
      </c>
      <c r="U76" s="1">
        <v>2272.0077435899998</v>
      </c>
      <c r="V76" s="1">
        <v>2272.0312568899999</v>
      </c>
      <c r="W76" s="1">
        <v>0</v>
      </c>
      <c r="X76" s="1">
        <v>2272.0325110700001</v>
      </c>
      <c r="Y76" s="1">
        <v>5.2094766200000002</v>
      </c>
      <c r="Z76" s="1">
        <v>5.2564088499999997</v>
      </c>
      <c r="AA76" s="1">
        <v>4.8368483700000002</v>
      </c>
      <c r="AB76" s="1">
        <v>4.6453951299999998</v>
      </c>
      <c r="AC76" s="1">
        <v>5.3461432200000001</v>
      </c>
      <c r="AD76" s="1">
        <v>5.4117690500000002</v>
      </c>
      <c r="AE76" s="1">
        <v>5.05553191</v>
      </c>
      <c r="AF76" s="1">
        <v>5.0306664200000002</v>
      </c>
      <c r="AG76" s="1">
        <v>5.4895072799999998</v>
      </c>
      <c r="AH76" s="1">
        <v>4.5759202800000001</v>
      </c>
      <c r="AI76" s="1">
        <v>5.9920833</v>
      </c>
      <c r="AJ76" s="1">
        <v>4.4579912999999998</v>
      </c>
      <c r="AK76" s="1">
        <v>6.9388265000000002</v>
      </c>
      <c r="AL76" s="1">
        <v>0</v>
      </c>
      <c r="AM76" s="1">
        <v>6.1476952000000002</v>
      </c>
      <c r="AN76" s="1">
        <v>5.9330756100000004</v>
      </c>
      <c r="AO76" s="1">
        <v>9.6909989499999991</v>
      </c>
      <c r="AP76" s="1">
        <v>6.8543303599999996</v>
      </c>
      <c r="AQ76" s="1">
        <v>0</v>
      </c>
      <c r="AR76" s="1">
        <v>5.4318640699999996</v>
      </c>
      <c r="AS76" s="1">
        <v>4.9870320000000001</v>
      </c>
      <c r="AT76" s="1">
        <v>5.2110279999999998</v>
      </c>
      <c r="AU76" s="1">
        <v>5.128876</v>
      </c>
      <c r="AV76" s="1">
        <v>4.754899</v>
      </c>
      <c r="AW76" s="1">
        <v>5.4942979999999997</v>
      </c>
      <c r="AX76" s="1">
        <v>0.29513600000000001</v>
      </c>
      <c r="AY76" s="1">
        <v>0.19601199999999999</v>
      </c>
      <c r="AZ76" s="1">
        <v>0.737344</v>
      </c>
      <c r="BA76" s="1">
        <v>3.1993010000000002</v>
      </c>
      <c r="BB76" s="1">
        <v>4.0682999999999998</v>
      </c>
      <c r="BC76" s="1">
        <v>5.9180760000000001</v>
      </c>
      <c r="BD76" s="1">
        <v>3.7614900000000002</v>
      </c>
      <c r="BE76" s="1">
        <v>14.376327</v>
      </c>
      <c r="BF76" s="1">
        <v>67.284311000000002</v>
      </c>
      <c r="BG76" s="1">
        <v>74.045851999999996</v>
      </c>
      <c r="BH76" s="1" t="str">
        <f>HYPERLINK("https://glyconnect.expasy.org/browser/compositions?f=Hex:3 HexNAc:5 dHex:2 NeuAc:1 ")</f>
        <v xml:space="preserve">https://glyconnect.expasy.org/browser/compositions?f=Hex:3 HexNAc:5 dHex:2 NeuAc:1 </v>
      </c>
    </row>
    <row r="77" spans="1:60" hidden="1">
      <c r="A77" s="1">
        <v>70</v>
      </c>
      <c r="B77" s="1">
        <v>2273.8665000000001</v>
      </c>
      <c r="C77" s="1" t="s">
        <v>183</v>
      </c>
      <c r="E77" s="1">
        <v>2273.9127903499998</v>
      </c>
      <c r="F77" s="1">
        <v>0</v>
      </c>
      <c r="G77" s="1">
        <v>2273.9650823299999</v>
      </c>
      <c r="H77" s="1">
        <v>2273.95450815</v>
      </c>
      <c r="I77" s="1">
        <v>0</v>
      </c>
      <c r="J77" s="1">
        <v>0</v>
      </c>
      <c r="K77" s="1">
        <v>0</v>
      </c>
      <c r="L77" s="1">
        <v>2274.8565701900002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0.32510317</v>
      </c>
      <c r="Z77" s="1">
        <v>0</v>
      </c>
      <c r="AA77" s="1">
        <v>0.29438508000000002</v>
      </c>
      <c r="AB77" s="1">
        <v>0.38890443000000002</v>
      </c>
      <c r="AC77" s="1">
        <v>0</v>
      </c>
      <c r="AD77" s="1">
        <v>0</v>
      </c>
      <c r="AE77" s="1">
        <v>0</v>
      </c>
      <c r="AF77" s="1">
        <v>0.35710101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0.25209799999999999</v>
      </c>
      <c r="AT77" s="1">
        <v>8.9274999999999993E-2</v>
      </c>
      <c r="AU77" s="1">
        <v>0</v>
      </c>
      <c r="AV77" s="1">
        <v>0</v>
      </c>
      <c r="AW77" s="1">
        <v>0</v>
      </c>
      <c r="AX77" s="1">
        <v>0.17261499999999999</v>
      </c>
      <c r="AY77" s="1">
        <v>0.17855099999999999</v>
      </c>
      <c r="AZ77" s="1">
        <v>0</v>
      </c>
      <c r="BA77" s="1">
        <v>0</v>
      </c>
      <c r="BB77" s="1">
        <v>0</v>
      </c>
      <c r="BC77" s="1">
        <v>68.471164999999999</v>
      </c>
      <c r="BD77" s="1">
        <v>200</v>
      </c>
      <c r="BE77" s="1">
        <v>0</v>
      </c>
      <c r="BF77" s="1">
        <v>0</v>
      </c>
      <c r="BG77" s="1">
        <v>0</v>
      </c>
      <c r="BH77" s="1" t="str">
        <f>HYPERLINK("https://glyconnect.expasy.org/browser/compositions?f=Hex:4 HexNAc:4 dHex:1 NeuAc:1 HexA:1 ")</f>
        <v xml:space="preserve">https://glyconnect.expasy.org/browser/compositions?f=Hex:4 HexNAc:4 dHex:1 NeuAc:1 HexA:1 </v>
      </c>
    </row>
    <row r="78" spans="1:60" ht="94.5" customHeight="1">
      <c r="A78" s="1">
        <v>71</v>
      </c>
      <c r="B78" s="1">
        <v>2287.8820999999998</v>
      </c>
      <c r="C78" s="1" t="s">
        <v>184</v>
      </c>
      <c r="D78" s="2" t="s">
        <v>185</v>
      </c>
      <c r="E78" s="1">
        <v>2288.87641631</v>
      </c>
      <c r="F78" s="1">
        <v>2287.9079811400002</v>
      </c>
      <c r="G78" s="1">
        <v>2287.9214943500001</v>
      </c>
      <c r="H78" s="1">
        <v>0</v>
      </c>
      <c r="I78" s="1">
        <v>2287.9157208000001</v>
      </c>
      <c r="J78" s="1">
        <v>2287.9441936600001</v>
      </c>
      <c r="K78" s="1">
        <v>2287.9533774500001</v>
      </c>
      <c r="L78" s="1">
        <v>2287.9556300300001</v>
      </c>
      <c r="M78" s="1">
        <v>2287.9564027299998</v>
      </c>
      <c r="N78" s="1">
        <v>2287.96810852</v>
      </c>
      <c r="O78" s="1">
        <v>2287.9946651</v>
      </c>
      <c r="P78" s="1">
        <v>2288.00200537</v>
      </c>
      <c r="Q78" s="1">
        <v>2287.9749696499998</v>
      </c>
      <c r="R78" s="1">
        <v>2287.9733497699999</v>
      </c>
      <c r="S78" s="1">
        <v>2287.9891328600002</v>
      </c>
      <c r="T78" s="1">
        <v>2287.9910169099999</v>
      </c>
      <c r="U78" s="1">
        <v>2287.9917932600001</v>
      </c>
      <c r="V78" s="1">
        <v>2287.9967158999998</v>
      </c>
      <c r="W78" s="1">
        <v>2287.9902731699999</v>
      </c>
      <c r="X78" s="1">
        <v>2288.00707027</v>
      </c>
      <c r="Y78" s="1">
        <v>0.61894906999999999</v>
      </c>
      <c r="Z78" s="1">
        <v>0.57454773999999997</v>
      </c>
      <c r="AA78" s="1">
        <v>0.52957054000000003</v>
      </c>
      <c r="AB78" s="1">
        <v>0</v>
      </c>
      <c r="AC78" s="1">
        <v>6.3616810399999997</v>
      </c>
      <c r="AD78" s="1">
        <v>6.3372279999999996</v>
      </c>
      <c r="AE78" s="1">
        <v>4.87521907</v>
      </c>
      <c r="AF78" s="1">
        <v>5.3188245900000002</v>
      </c>
      <c r="AG78" s="1">
        <v>6.92242611</v>
      </c>
      <c r="AH78" s="1">
        <v>7.0516820500000001</v>
      </c>
      <c r="AI78" s="1">
        <v>6.4276785600000004</v>
      </c>
      <c r="AJ78" s="1">
        <v>6.7203922699999996</v>
      </c>
      <c r="AK78" s="1">
        <v>7.8017314300000002</v>
      </c>
      <c r="AL78" s="1">
        <v>8.0936438400000004</v>
      </c>
      <c r="AM78" s="1">
        <v>7.3385073600000004</v>
      </c>
      <c r="AN78" s="1">
        <v>7.2680285099999997</v>
      </c>
      <c r="AO78" s="1">
        <v>9.9881287800000003</v>
      </c>
      <c r="AP78" s="1">
        <v>8.3336031800000008</v>
      </c>
      <c r="AQ78" s="1">
        <v>8.6384361500000004</v>
      </c>
      <c r="AR78" s="1">
        <v>7.6217797999999997</v>
      </c>
      <c r="AS78" s="1">
        <v>0.43076700000000001</v>
      </c>
      <c r="AT78" s="1">
        <v>5.7232380000000003</v>
      </c>
      <c r="AU78" s="1">
        <v>6.780545</v>
      </c>
      <c r="AV78" s="1">
        <v>7.6254780000000002</v>
      </c>
      <c r="AW78" s="1">
        <v>8.6454869999999993</v>
      </c>
      <c r="AX78" s="1">
        <v>0.28948699999999999</v>
      </c>
      <c r="AY78" s="1">
        <v>0.74549299999999996</v>
      </c>
      <c r="AZ78" s="1">
        <v>0.27189400000000002</v>
      </c>
      <c r="BA78" s="1">
        <v>0.39173400000000003</v>
      </c>
      <c r="BB78" s="1">
        <v>0.99129299999999998</v>
      </c>
      <c r="BC78" s="1">
        <v>67.202654999999993</v>
      </c>
      <c r="BD78" s="1">
        <v>13.025721000000001</v>
      </c>
      <c r="BE78" s="1">
        <v>4.0099099999999996</v>
      </c>
      <c r="BF78" s="1">
        <v>5.1371739999999999</v>
      </c>
      <c r="BG78" s="1">
        <v>11.466015000000001</v>
      </c>
      <c r="BH78" s="1" t="str">
        <f>HYPERLINK("https://glyconnect.expasy.org/browser/compositions?f=Hex:4 HexNAc:5 dHex:1 NeuAc:1 ")</f>
        <v xml:space="preserve">https://glyconnect.expasy.org/browser/compositions?f=Hex:4 HexNAc:5 dHex:1 NeuAc:1 </v>
      </c>
    </row>
    <row r="79" spans="1:60" ht="43.2" hidden="1">
      <c r="A79" s="1">
        <v>72</v>
      </c>
      <c r="B79" s="1">
        <v>2288.8661000000002</v>
      </c>
      <c r="C79" s="1" t="s">
        <v>186</v>
      </c>
      <c r="D79" s="2" t="s">
        <v>187</v>
      </c>
      <c r="E79" s="1">
        <v>2288.87641631</v>
      </c>
      <c r="F79" s="1">
        <v>2288.8970368199998</v>
      </c>
      <c r="G79" s="1">
        <v>2288.90857289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3.0225038799999999</v>
      </c>
      <c r="Z79" s="1">
        <v>3.15301404</v>
      </c>
      <c r="AA79" s="1">
        <v>2.9931925700000002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2.2921779999999998</v>
      </c>
      <c r="AT79" s="1">
        <v>0</v>
      </c>
      <c r="AU79" s="1">
        <v>0</v>
      </c>
      <c r="AV79" s="1">
        <v>0</v>
      </c>
      <c r="AW79" s="1">
        <v>0</v>
      </c>
      <c r="AX79" s="1">
        <v>1.5296970000000001</v>
      </c>
      <c r="AY79" s="1">
        <v>0</v>
      </c>
      <c r="AZ79" s="1">
        <v>0</v>
      </c>
      <c r="BA79" s="1">
        <v>0</v>
      </c>
      <c r="BB79" s="1">
        <v>0</v>
      </c>
      <c r="BC79" s="1">
        <v>66.735522000000003</v>
      </c>
      <c r="BD79" s="1">
        <v>0</v>
      </c>
      <c r="BE79" s="1">
        <v>0</v>
      </c>
      <c r="BF79" s="1">
        <v>0</v>
      </c>
      <c r="BG79" s="1">
        <v>0</v>
      </c>
      <c r="BH79" s="1" t="str">
        <f>HYPERLINK("https://glyconnect.expasy.org/browser/compositions?f=Hex:3 HexNAc:6 dHex:3 ")</f>
        <v xml:space="preserve">https://glyconnect.expasy.org/browser/compositions?f=Hex:3 HexNAc:6 dHex:3 </v>
      </c>
    </row>
    <row r="80" spans="1:60" ht="28.8" hidden="1">
      <c r="A80" s="1">
        <v>73</v>
      </c>
      <c r="B80" s="1">
        <v>2289.8613999999998</v>
      </c>
      <c r="C80" s="1" t="s">
        <v>188</v>
      </c>
      <c r="D80" s="2" t="s">
        <v>189</v>
      </c>
      <c r="E80" s="1">
        <v>0</v>
      </c>
      <c r="F80" s="1">
        <v>0</v>
      </c>
      <c r="G80" s="1">
        <v>0</v>
      </c>
      <c r="H80" s="1">
        <v>2289.9200675799998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2.5977217000000001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0.64942999999999995</v>
      </c>
      <c r="AT80" s="1">
        <v>0</v>
      </c>
      <c r="AU80" s="1">
        <v>0</v>
      </c>
      <c r="AV80" s="1">
        <v>0</v>
      </c>
      <c r="AW80" s="1">
        <v>0</v>
      </c>
      <c r="AX80" s="1">
        <v>1.298861</v>
      </c>
      <c r="AY80" s="1">
        <v>0</v>
      </c>
      <c r="AZ80" s="1">
        <v>0</v>
      </c>
      <c r="BA80" s="1">
        <v>0</v>
      </c>
      <c r="BB80" s="1">
        <v>0</v>
      </c>
      <c r="BC80" s="1">
        <v>200</v>
      </c>
      <c r="BD80" s="1">
        <v>0</v>
      </c>
      <c r="BE80" s="1">
        <v>0</v>
      </c>
      <c r="BF80" s="1">
        <v>0</v>
      </c>
      <c r="BG80" s="1">
        <v>0</v>
      </c>
      <c r="BH80" s="1" t="str">
        <f>HYPERLINK("https://glyconnect.expasy.org/browser/compositions?f=Hex:5 HexNAc:4 NeuAc:1 HexA:1 ")</f>
        <v xml:space="preserve">https://glyconnect.expasy.org/browser/compositions?f=Hex:5 HexNAc:4 NeuAc:1 HexA:1 </v>
      </c>
    </row>
    <row r="81" spans="1:60" hidden="1">
      <c r="A81" s="1">
        <v>74</v>
      </c>
      <c r="B81" s="1">
        <v>2295.8243000000002</v>
      </c>
      <c r="C81" s="1" t="s">
        <v>190</v>
      </c>
      <c r="D81" s="1" t="s">
        <v>191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2295.93594059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1.7288036200000001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0.432201</v>
      </c>
      <c r="AU81" s="1">
        <v>0</v>
      </c>
      <c r="AV81" s="1">
        <v>0</v>
      </c>
      <c r="AW81" s="1">
        <v>0</v>
      </c>
      <c r="AX81" s="1">
        <v>0</v>
      </c>
      <c r="AY81" s="1">
        <v>0.864402</v>
      </c>
      <c r="AZ81" s="1">
        <v>0</v>
      </c>
      <c r="BA81" s="1">
        <v>0</v>
      </c>
      <c r="BB81" s="1">
        <v>0</v>
      </c>
      <c r="BC81" s="1">
        <v>0</v>
      </c>
      <c r="BD81" s="1">
        <v>200</v>
      </c>
      <c r="BE81" s="1">
        <v>0</v>
      </c>
      <c r="BF81" s="1">
        <v>0</v>
      </c>
      <c r="BG81" s="1">
        <v>0</v>
      </c>
      <c r="BH81" s="1" t="str">
        <f>HYPERLINK("https://glyconnect.expasy.org/browser/compositions?f=Hex:7 HexNAc:5 ")</f>
        <v xml:space="preserve">https://glyconnect.expasy.org/browser/compositions?f=Hex:7 HexNAc:5 </v>
      </c>
    </row>
    <row r="82" spans="1:60" ht="100.8" hidden="1">
      <c r="A82" s="1">
        <v>75</v>
      </c>
      <c r="B82" s="1">
        <v>2303.877</v>
      </c>
      <c r="C82" s="1" t="s">
        <v>192</v>
      </c>
      <c r="D82" s="2" t="s">
        <v>193</v>
      </c>
      <c r="E82" s="1">
        <v>2303.8752825900001</v>
      </c>
      <c r="F82" s="1">
        <v>2303.8897841500002</v>
      </c>
      <c r="G82" s="1">
        <v>2303.9089741799999</v>
      </c>
      <c r="H82" s="1">
        <v>2303.91433882</v>
      </c>
      <c r="I82" s="1">
        <v>2303.9128753099999</v>
      </c>
      <c r="J82" s="1">
        <v>2303.93934519</v>
      </c>
      <c r="K82" s="1">
        <v>2303.9506253599998</v>
      </c>
      <c r="L82" s="1">
        <v>2303.9513190500002</v>
      </c>
      <c r="M82" s="1">
        <v>2303.9568015099999</v>
      </c>
      <c r="N82" s="1">
        <v>2303.96594246</v>
      </c>
      <c r="O82" s="1">
        <v>2303.9969944200002</v>
      </c>
      <c r="P82" s="1">
        <v>2303.9999840999999</v>
      </c>
      <c r="Q82" s="1">
        <v>2303.9802131500001</v>
      </c>
      <c r="R82" s="1">
        <v>2303.97680597</v>
      </c>
      <c r="S82" s="1">
        <v>2303.9894195000002</v>
      </c>
      <c r="T82" s="1">
        <v>2303.9935392900002</v>
      </c>
      <c r="U82" s="1">
        <v>2303.9946674100001</v>
      </c>
      <c r="V82" s="1">
        <v>2303.9974176000001</v>
      </c>
      <c r="W82" s="1">
        <v>2303.9928506299998</v>
      </c>
      <c r="X82" s="1">
        <v>2304.0077809600002</v>
      </c>
      <c r="Y82" s="1">
        <v>8.9606797500000006</v>
      </c>
      <c r="Z82" s="1">
        <v>8.8795659400000009</v>
      </c>
      <c r="AA82" s="1">
        <v>8.3042075999999998</v>
      </c>
      <c r="AB82" s="1">
        <v>8.3690564399999996</v>
      </c>
      <c r="AC82" s="1">
        <v>17.937100390000001</v>
      </c>
      <c r="AD82" s="1">
        <v>18.089023510000001</v>
      </c>
      <c r="AE82" s="1">
        <v>16.636681540000001</v>
      </c>
      <c r="AF82" s="1">
        <v>17.427559349999999</v>
      </c>
      <c r="AG82" s="1">
        <v>23.642180700000001</v>
      </c>
      <c r="AH82" s="1">
        <v>23.784576449999999</v>
      </c>
      <c r="AI82" s="1">
        <v>23.05877344</v>
      </c>
      <c r="AJ82" s="1">
        <v>22.584280039999999</v>
      </c>
      <c r="AK82" s="1">
        <v>32.349584520000001</v>
      </c>
      <c r="AL82" s="1">
        <v>32.165267839999999</v>
      </c>
      <c r="AM82" s="1">
        <v>29.783626730000002</v>
      </c>
      <c r="AN82" s="1">
        <v>29.482617770000001</v>
      </c>
      <c r="AO82" s="1">
        <v>38.056776839999998</v>
      </c>
      <c r="AP82" s="1">
        <v>36.840844150000002</v>
      </c>
      <c r="AQ82" s="1">
        <v>35.278935160000003</v>
      </c>
      <c r="AR82" s="1">
        <v>33.789504430000001</v>
      </c>
      <c r="AS82" s="1">
        <v>8.6283770000000004</v>
      </c>
      <c r="AT82" s="1">
        <v>17.522590999999998</v>
      </c>
      <c r="AU82" s="1">
        <v>23.267453</v>
      </c>
      <c r="AV82" s="1">
        <v>30.945274000000001</v>
      </c>
      <c r="AW82" s="1">
        <v>35.991515</v>
      </c>
      <c r="AX82" s="1">
        <v>0.339536</v>
      </c>
      <c r="AY82" s="1">
        <v>0.65486100000000003</v>
      </c>
      <c r="AZ82" s="1">
        <v>0.55320599999999998</v>
      </c>
      <c r="BA82" s="1">
        <v>1.521979</v>
      </c>
      <c r="BB82" s="1">
        <v>1.8568150000000001</v>
      </c>
      <c r="BC82" s="1">
        <v>3.9351080000000001</v>
      </c>
      <c r="BD82" s="1">
        <v>3.737241</v>
      </c>
      <c r="BE82" s="1">
        <v>2.3775949999999999</v>
      </c>
      <c r="BF82" s="1">
        <v>4.9182920000000001</v>
      </c>
      <c r="BG82" s="1">
        <v>5.1590360000000004</v>
      </c>
      <c r="BH82" s="1" t="str">
        <f>HYPERLINK("https://glyconnect.expasy.org/browser/compositions?f=Hex:5 HexNAc:5 NeuAc:1 ")</f>
        <v xml:space="preserve">https://glyconnect.expasy.org/browser/compositions?f=Hex:5 HexNAc:5 NeuAc:1 </v>
      </c>
    </row>
    <row r="83" spans="1:60" hidden="1">
      <c r="A83" s="1">
        <v>76</v>
      </c>
      <c r="B83" s="1">
        <v>2317.8926999999999</v>
      </c>
      <c r="C83" s="1" t="s">
        <v>194</v>
      </c>
      <c r="D83" s="1" t="s">
        <v>195</v>
      </c>
      <c r="E83" s="1">
        <v>0</v>
      </c>
      <c r="F83" s="1">
        <v>0</v>
      </c>
      <c r="G83" s="1">
        <v>2317.9062960800002</v>
      </c>
      <c r="H83" s="1">
        <v>2317.9108466799998</v>
      </c>
      <c r="I83" s="1">
        <v>2317.9084711800001</v>
      </c>
      <c r="J83" s="1">
        <v>2317.9412949299999</v>
      </c>
      <c r="K83" s="1">
        <v>2317.9476645999998</v>
      </c>
      <c r="L83" s="1">
        <v>2317.95252536</v>
      </c>
      <c r="M83" s="1">
        <v>2317.9562999</v>
      </c>
      <c r="N83" s="1">
        <v>2317.9673993599999</v>
      </c>
      <c r="O83" s="1">
        <v>2317.99512559</v>
      </c>
      <c r="P83" s="1">
        <v>2317.9994096999999</v>
      </c>
      <c r="Q83" s="1">
        <v>2317.9739986</v>
      </c>
      <c r="R83" s="1">
        <v>2317.97919968</v>
      </c>
      <c r="S83" s="1">
        <v>2317.9879649700001</v>
      </c>
      <c r="T83" s="1">
        <v>2317.9897489300001</v>
      </c>
      <c r="U83" s="1">
        <v>2317.9720886499999</v>
      </c>
      <c r="V83" s="1">
        <v>2317.99992501</v>
      </c>
      <c r="W83" s="1">
        <v>2317.9900667500001</v>
      </c>
      <c r="X83" s="1">
        <v>2318.0082850600002</v>
      </c>
      <c r="Y83" s="1">
        <v>0</v>
      </c>
      <c r="Z83" s="1">
        <v>0</v>
      </c>
      <c r="AA83" s="1">
        <v>1.23377285</v>
      </c>
      <c r="AB83" s="1">
        <v>1.2572135799999999</v>
      </c>
      <c r="AC83" s="1">
        <v>1.519442</v>
      </c>
      <c r="AD83" s="1">
        <v>1.88792626</v>
      </c>
      <c r="AE83" s="1">
        <v>1.6596901500000001</v>
      </c>
      <c r="AF83" s="1">
        <v>1.79381426</v>
      </c>
      <c r="AG83" s="1">
        <v>2.0731972700000001</v>
      </c>
      <c r="AH83" s="1">
        <v>1.99947389</v>
      </c>
      <c r="AI83" s="1">
        <v>2.2096481799999999</v>
      </c>
      <c r="AJ83" s="1">
        <v>1.9784775299999999</v>
      </c>
      <c r="AK83" s="1">
        <v>2.5613120899999999</v>
      </c>
      <c r="AL83" s="1">
        <v>2.2197038600000001</v>
      </c>
      <c r="AM83" s="1">
        <v>2.4876788900000002</v>
      </c>
      <c r="AN83" s="1">
        <v>2.3262268100000001</v>
      </c>
      <c r="AO83" s="1">
        <v>2.6220257500000002</v>
      </c>
      <c r="AP83" s="1">
        <v>2.5790016100000002</v>
      </c>
      <c r="AQ83" s="1">
        <v>2.6869314399999999</v>
      </c>
      <c r="AR83" s="1">
        <v>2.3416481299999998</v>
      </c>
      <c r="AS83" s="1">
        <v>0.62274700000000005</v>
      </c>
      <c r="AT83" s="1">
        <v>1.7152179999999999</v>
      </c>
      <c r="AU83" s="1">
        <v>2.0651989999999998</v>
      </c>
      <c r="AV83" s="1">
        <v>2.39873</v>
      </c>
      <c r="AW83" s="1">
        <v>2.5574020000000002</v>
      </c>
      <c r="AX83" s="1">
        <v>0.71914999999999996</v>
      </c>
      <c r="AY83" s="1">
        <v>0.16064200000000001</v>
      </c>
      <c r="AZ83" s="1">
        <v>0.104515</v>
      </c>
      <c r="BA83" s="1">
        <v>0.15454399999999999</v>
      </c>
      <c r="BB83" s="1">
        <v>0.15052199999999999</v>
      </c>
      <c r="BC83" s="1">
        <v>115.480279</v>
      </c>
      <c r="BD83" s="1">
        <v>9.3656609999999993</v>
      </c>
      <c r="BE83" s="1">
        <v>5.0607540000000002</v>
      </c>
      <c r="BF83" s="1">
        <v>6.4427580000000004</v>
      </c>
      <c r="BG83" s="1">
        <v>5.8857290000000004</v>
      </c>
      <c r="BH83" s="1" t="str">
        <f>HYPERLINK("https://glyconnect.expasy.org/browser/compositions?f=Hex:5 HexNAc:4 NeuAc:1 HexA:1 ")</f>
        <v xml:space="preserve">https://glyconnect.expasy.org/browser/compositions?f=Hex:5 HexNAc:4 NeuAc:1 HexA:1 </v>
      </c>
    </row>
    <row r="84" spans="1:60" ht="21.45" customHeight="1">
      <c r="A84" s="1">
        <v>77</v>
      </c>
      <c r="B84" s="1">
        <v>2318.8766999999998</v>
      </c>
      <c r="C84" s="1" t="s">
        <v>196</v>
      </c>
      <c r="D84" s="1" t="s">
        <v>197</v>
      </c>
      <c r="E84" s="1">
        <v>2318.8607741199999</v>
      </c>
      <c r="F84" s="1">
        <v>2318.8976479200001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1.1474655199999999</v>
      </c>
      <c r="Z84" s="1">
        <v>1.1256289799999999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0.56827399999999995</v>
      </c>
      <c r="AT84" s="1">
        <v>0</v>
      </c>
      <c r="AU84" s="1">
        <v>0</v>
      </c>
      <c r="AV84" s="1">
        <v>0</v>
      </c>
      <c r="AW84" s="1">
        <v>0</v>
      </c>
      <c r="AX84" s="1">
        <v>0.656246</v>
      </c>
      <c r="AY84" s="1">
        <v>0</v>
      </c>
      <c r="AZ84" s="1">
        <v>0</v>
      </c>
      <c r="BA84" s="1">
        <v>0</v>
      </c>
      <c r="BB84" s="1">
        <v>0</v>
      </c>
      <c r="BC84" s="1">
        <v>115.48071</v>
      </c>
      <c r="BD84" s="1">
        <v>0</v>
      </c>
      <c r="BE84" s="1">
        <v>0</v>
      </c>
      <c r="BF84" s="1">
        <v>0</v>
      </c>
      <c r="BG84" s="1">
        <v>0</v>
      </c>
      <c r="BH84" s="1" t="str">
        <f>HYPERLINK("https://glyconnect.expasy.org/browser/compositions?f=Hex:4 HexNAc:5 dHex:2 HexA:1 ")</f>
        <v xml:space="preserve">https://glyconnect.expasy.org/browser/compositions?f=Hex:4 HexNAc:5 dHex:2 HexA:1 </v>
      </c>
    </row>
    <row r="85" spans="1:60" ht="43.2">
      <c r="A85" s="1">
        <v>78</v>
      </c>
      <c r="B85" s="1">
        <v>2320.8559</v>
      </c>
      <c r="C85" s="1" t="s">
        <v>198</v>
      </c>
      <c r="D85" s="2" t="s">
        <v>199</v>
      </c>
      <c r="E85" s="1">
        <v>0</v>
      </c>
      <c r="F85" s="1">
        <v>0</v>
      </c>
      <c r="G85" s="1">
        <v>2320.8790914900001</v>
      </c>
      <c r="H85" s="1">
        <v>2320.88464509</v>
      </c>
      <c r="I85" s="1">
        <v>0</v>
      </c>
      <c r="J85" s="1">
        <v>2320.9101365199999</v>
      </c>
      <c r="K85" s="1">
        <v>2320.9279457600001</v>
      </c>
      <c r="L85" s="1">
        <v>2320.9220328500001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0.55411896000000005</v>
      </c>
      <c r="AB85" s="1">
        <v>0.57528478000000005</v>
      </c>
      <c r="AC85" s="1">
        <v>0</v>
      </c>
      <c r="AD85" s="1">
        <v>0.96425304000000001</v>
      </c>
      <c r="AE85" s="1">
        <v>0.76386036000000002</v>
      </c>
      <c r="AF85" s="1">
        <v>0.94123036999999998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0.28235100000000002</v>
      </c>
      <c r="AT85" s="1">
        <v>0.66733600000000004</v>
      </c>
      <c r="AU85" s="1">
        <v>0</v>
      </c>
      <c r="AV85" s="1">
        <v>0</v>
      </c>
      <c r="AW85" s="1">
        <v>0</v>
      </c>
      <c r="AX85" s="1">
        <v>0.32614500000000002</v>
      </c>
      <c r="AY85" s="1">
        <v>0.45381100000000002</v>
      </c>
      <c r="AZ85" s="1">
        <v>0</v>
      </c>
      <c r="BA85" s="1">
        <v>0</v>
      </c>
      <c r="BB85" s="1">
        <v>0</v>
      </c>
      <c r="BC85" s="1">
        <v>115.51060099999999</v>
      </c>
      <c r="BD85" s="1">
        <v>68.003317999999993</v>
      </c>
      <c r="BE85" s="1">
        <v>0</v>
      </c>
      <c r="BF85" s="1">
        <v>0</v>
      </c>
      <c r="BG85" s="1">
        <v>0</v>
      </c>
      <c r="BH85" s="1" t="str">
        <f>HYPERLINK("https://glyconnect.expasy.org/browser/compositions?f=Hex:5 HexNAc:6 dHex:1 ")</f>
        <v xml:space="preserve">https://glyconnect.expasy.org/browser/compositions?f=Hex:5 HexNAc:6 dHex:1 </v>
      </c>
    </row>
    <row r="86" spans="1:60">
      <c r="A86" s="1">
        <v>79</v>
      </c>
      <c r="B86" s="1">
        <v>2323.8557000000001</v>
      </c>
      <c r="C86" s="1" t="s">
        <v>200</v>
      </c>
      <c r="D86" s="1" t="s">
        <v>201</v>
      </c>
      <c r="E86" s="1">
        <v>2323.83875846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2323.9572233099998</v>
      </c>
      <c r="V86" s="1">
        <v>0</v>
      </c>
      <c r="W86" s="1">
        <v>0</v>
      </c>
      <c r="X86" s="1">
        <v>0</v>
      </c>
      <c r="Y86" s="1">
        <v>0.98664821000000003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1.9508831200000001</v>
      </c>
      <c r="AP86" s="1">
        <v>0</v>
      </c>
      <c r="AQ86" s="1">
        <v>0</v>
      </c>
      <c r="AR86" s="1">
        <v>0</v>
      </c>
      <c r="AS86" s="1">
        <v>0.24666199999999999</v>
      </c>
      <c r="AT86" s="1">
        <v>0</v>
      </c>
      <c r="AU86" s="1">
        <v>0</v>
      </c>
      <c r="AV86" s="1">
        <v>0</v>
      </c>
      <c r="AW86" s="1">
        <v>0.48772100000000002</v>
      </c>
      <c r="AX86" s="1">
        <v>0.49332399999999998</v>
      </c>
      <c r="AY86" s="1">
        <v>0</v>
      </c>
      <c r="AZ86" s="1">
        <v>0</v>
      </c>
      <c r="BA86" s="1">
        <v>0</v>
      </c>
      <c r="BB86" s="1">
        <v>0.97544200000000003</v>
      </c>
      <c r="BC86" s="1">
        <v>200</v>
      </c>
      <c r="BD86" s="1">
        <v>0</v>
      </c>
      <c r="BE86" s="1">
        <v>0</v>
      </c>
      <c r="BF86" s="1">
        <v>0</v>
      </c>
      <c r="BG86" s="1">
        <v>200</v>
      </c>
      <c r="BH86" s="1" t="str">
        <f>HYPERLINK("https://glyconnect.expasy.org/browser/compositions?f=Hex:6 HexNAc:3 dHex:2 NeuAc:1 ")</f>
        <v xml:space="preserve">https://glyconnect.expasy.org/browser/compositions?f=Hex:6 HexNAc:3 dHex:2 NeuAc:1 </v>
      </c>
    </row>
    <row r="87" spans="1:60" ht="28.8">
      <c r="A87" s="1">
        <v>80</v>
      </c>
      <c r="B87" s="1">
        <v>2327.8393999999998</v>
      </c>
      <c r="C87" s="1" t="s">
        <v>202</v>
      </c>
      <c r="D87" s="2" t="s">
        <v>203</v>
      </c>
      <c r="E87" s="1">
        <v>2327.9048851900002</v>
      </c>
      <c r="F87" s="1">
        <v>2327.9212482299999</v>
      </c>
      <c r="G87" s="1">
        <v>2327.9366746599999</v>
      </c>
      <c r="H87" s="1">
        <v>2327.9427022499999</v>
      </c>
      <c r="I87" s="1">
        <v>2327.9391223399998</v>
      </c>
      <c r="J87" s="1">
        <v>2327.9656853000001</v>
      </c>
      <c r="K87" s="1">
        <v>2327.9754982200002</v>
      </c>
      <c r="L87" s="1">
        <v>2327.9767189200002</v>
      </c>
      <c r="M87" s="1">
        <v>2327.9814770799999</v>
      </c>
      <c r="N87" s="1">
        <v>2327.9912008299998</v>
      </c>
      <c r="O87" s="1">
        <v>2328.0216922200002</v>
      </c>
      <c r="P87" s="1">
        <v>2328.0247821600001</v>
      </c>
      <c r="Q87" s="1">
        <v>2328.0042593600001</v>
      </c>
      <c r="R87" s="1">
        <v>2328.00051747</v>
      </c>
      <c r="S87" s="1">
        <v>2328.0151531900001</v>
      </c>
      <c r="T87" s="1">
        <v>2328.02018112</v>
      </c>
      <c r="U87" s="1">
        <v>2328.01913784</v>
      </c>
      <c r="V87" s="1">
        <v>2328.0238875099999</v>
      </c>
      <c r="W87" s="1">
        <v>2328.0193495200001</v>
      </c>
      <c r="X87" s="1">
        <v>2328.03360208</v>
      </c>
      <c r="Y87" s="1">
        <v>20.477471749999999</v>
      </c>
      <c r="Z87" s="1">
        <v>20.063337350000001</v>
      </c>
      <c r="AA87" s="1">
        <v>19.756328060000001</v>
      </c>
      <c r="AB87" s="1">
        <v>19.58937182</v>
      </c>
      <c r="AC87" s="1">
        <v>34.027444809999999</v>
      </c>
      <c r="AD87" s="1">
        <v>34.960260560000002</v>
      </c>
      <c r="AE87" s="1">
        <v>33.400048650000002</v>
      </c>
      <c r="AF87" s="1">
        <v>32.993121600000002</v>
      </c>
      <c r="AG87" s="1">
        <v>39.90053408</v>
      </c>
      <c r="AH87" s="1">
        <v>39.79765175</v>
      </c>
      <c r="AI87" s="1">
        <v>38.225390259999998</v>
      </c>
      <c r="AJ87" s="1">
        <v>38.579607619999997</v>
      </c>
      <c r="AK87" s="1">
        <v>66.807805290000005</v>
      </c>
      <c r="AL87" s="1">
        <v>64.727501970000006</v>
      </c>
      <c r="AM87" s="1">
        <v>61.820566739999997</v>
      </c>
      <c r="AN87" s="1">
        <v>62.81379785</v>
      </c>
      <c r="AO87" s="1">
        <v>76.027252480000001</v>
      </c>
      <c r="AP87" s="1">
        <v>75.388414920000002</v>
      </c>
      <c r="AQ87" s="1">
        <v>74.972918919999998</v>
      </c>
      <c r="AR87" s="1">
        <v>72.530001080000005</v>
      </c>
      <c r="AS87" s="1">
        <v>19.971627000000002</v>
      </c>
      <c r="AT87" s="1">
        <v>33.845219</v>
      </c>
      <c r="AU87" s="1">
        <v>39.125796000000001</v>
      </c>
      <c r="AV87" s="1">
        <v>64.042417999999998</v>
      </c>
      <c r="AW87" s="1">
        <v>74.729647</v>
      </c>
      <c r="AX87" s="1">
        <v>0.39019799999999999</v>
      </c>
      <c r="AY87" s="1">
        <v>0.85649900000000001</v>
      </c>
      <c r="AZ87" s="1">
        <v>0.84865800000000002</v>
      </c>
      <c r="BA87" s="1">
        <v>2.2032430000000001</v>
      </c>
      <c r="BB87" s="1">
        <v>1.529202</v>
      </c>
      <c r="BC87" s="1">
        <v>1.953759</v>
      </c>
      <c r="BD87" s="1">
        <v>2.5306350000000002</v>
      </c>
      <c r="BE87" s="1">
        <v>2.1690499999999999</v>
      </c>
      <c r="BF87" s="1">
        <v>3.4402870000000001</v>
      </c>
      <c r="BG87" s="1">
        <v>2.046313</v>
      </c>
      <c r="BH87" s="1" t="str">
        <f>HYPERLINK("https://glyconnect.expasy.org/browser/compositions?f=Hex:7 HexNAc:3 dHex:3 ")</f>
        <v xml:space="preserve">https://glyconnect.expasy.org/browser/compositions?f=Hex:7 HexNAc:3 dHex:3 </v>
      </c>
    </row>
    <row r="88" spans="1:60">
      <c r="A88" s="1">
        <v>81</v>
      </c>
      <c r="B88" s="1">
        <v>2339.8506000000002</v>
      </c>
      <c r="C88" s="1" t="s">
        <v>204</v>
      </c>
      <c r="D88" s="1" t="s">
        <v>201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2340.1645381500002</v>
      </c>
      <c r="O88" s="1">
        <v>2340.1534343899998</v>
      </c>
      <c r="P88" s="1">
        <v>2340.1917569799998</v>
      </c>
      <c r="Q88" s="1">
        <v>2340.1694425800001</v>
      </c>
      <c r="R88" s="1">
        <v>2340.2150341500001</v>
      </c>
      <c r="S88" s="1">
        <v>2340.1775299400001</v>
      </c>
      <c r="T88" s="1">
        <v>2340.1785455600002</v>
      </c>
      <c r="U88" s="1">
        <v>2340.2091217399998</v>
      </c>
      <c r="V88" s="1">
        <v>2340.1598781600001</v>
      </c>
      <c r="W88" s="1">
        <v>2340.1640071400002</v>
      </c>
      <c r="X88" s="1">
        <v>2340.16721719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10.57856658</v>
      </c>
      <c r="AI88" s="1">
        <v>10.326604359999999</v>
      </c>
      <c r="AJ88" s="1">
        <v>9.8636088100000006</v>
      </c>
      <c r="AK88" s="1">
        <v>14.90878171</v>
      </c>
      <c r="AL88" s="1">
        <v>15.21747635</v>
      </c>
      <c r="AM88" s="1">
        <v>14.009679849999999</v>
      </c>
      <c r="AN88" s="1">
        <v>13.59046839</v>
      </c>
      <c r="AO88" s="1">
        <v>19.263996150000001</v>
      </c>
      <c r="AP88" s="1">
        <v>17.05447865</v>
      </c>
      <c r="AQ88" s="1">
        <v>16.31143131</v>
      </c>
      <c r="AR88" s="1">
        <v>15.29160641</v>
      </c>
      <c r="AS88" s="1">
        <v>0</v>
      </c>
      <c r="AT88" s="1">
        <v>0</v>
      </c>
      <c r="AU88" s="1">
        <v>7.6921949999999999</v>
      </c>
      <c r="AV88" s="1">
        <v>14.431602</v>
      </c>
      <c r="AW88" s="1">
        <v>16.980378000000002</v>
      </c>
      <c r="AX88" s="1">
        <v>0</v>
      </c>
      <c r="AY88" s="1">
        <v>0</v>
      </c>
      <c r="AZ88" s="1">
        <v>5.1366709999999998</v>
      </c>
      <c r="BA88" s="1">
        <v>0.75956599999999996</v>
      </c>
      <c r="BB88" s="1">
        <v>1.685214</v>
      </c>
      <c r="BC88" s="1">
        <v>0</v>
      </c>
      <c r="BD88" s="1">
        <v>0</v>
      </c>
      <c r="BE88" s="1">
        <v>66.777697000000003</v>
      </c>
      <c r="BF88" s="1">
        <v>5.2632159999999999</v>
      </c>
      <c r="BG88" s="1">
        <v>9.9244810000000001</v>
      </c>
      <c r="BH88" s="1" t="str">
        <f>HYPERLINK("https://glyconnect.expasy.org/browser/compositions?f=Hex:7 HexNAc:3 dHex:1 NeuAc:1 ")</f>
        <v xml:space="preserve">https://glyconnect.expasy.org/browser/compositions?f=Hex:7 HexNAc:3 dHex:1 NeuAc:1 </v>
      </c>
    </row>
    <row r="89" spans="1:60" ht="57.6">
      <c r="A89" s="1">
        <v>82</v>
      </c>
      <c r="B89" s="1">
        <v>2343.8343</v>
      </c>
      <c r="C89" s="1" t="s">
        <v>205</v>
      </c>
      <c r="D89" s="2" t="s">
        <v>206</v>
      </c>
      <c r="E89" s="1">
        <v>2343.88432616</v>
      </c>
      <c r="F89" s="1">
        <v>2343.90251201</v>
      </c>
      <c r="G89" s="1">
        <v>2343.9211590800001</v>
      </c>
      <c r="H89" s="1">
        <v>2343.92607443</v>
      </c>
      <c r="I89" s="1">
        <v>2343.9212940699999</v>
      </c>
      <c r="J89" s="1">
        <v>2343.9472975799999</v>
      </c>
      <c r="K89" s="1">
        <v>2343.9587704300002</v>
      </c>
      <c r="L89" s="1">
        <v>2343.9589993599998</v>
      </c>
      <c r="M89" s="1">
        <v>0</v>
      </c>
      <c r="N89" s="1">
        <v>0</v>
      </c>
      <c r="O89" s="1">
        <v>0</v>
      </c>
      <c r="P89" s="1">
        <v>0</v>
      </c>
      <c r="Q89" s="1">
        <v>2343.9822479499999</v>
      </c>
      <c r="R89" s="1">
        <v>2343.9787876700002</v>
      </c>
      <c r="S89" s="1">
        <v>2343.9949659700001</v>
      </c>
      <c r="T89" s="1">
        <v>2343.9987748600001</v>
      </c>
      <c r="U89" s="1">
        <v>2343.9982390499999</v>
      </c>
      <c r="V89" s="1">
        <v>2344.0031569600001</v>
      </c>
      <c r="W89" s="1">
        <v>2343.99820864</v>
      </c>
      <c r="X89" s="1">
        <v>2344.0123661100001</v>
      </c>
      <c r="Y89" s="1">
        <v>5.5841861000000002</v>
      </c>
      <c r="Z89" s="1">
        <v>4.5113334900000002</v>
      </c>
      <c r="AA89" s="1">
        <v>4.3040090500000003</v>
      </c>
      <c r="AB89" s="1">
        <v>4.9527747900000003</v>
      </c>
      <c r="AC89" s="1">
        <v>6.09688476</v>
      </c>
      <c r="AD89" s="1">
        <v>6.2924236100000002</v>
      </c>
      <c r="AE89" s="1">
        <v>5.8792762500000002</v>
      </c>
      <c r="AF89" s="1">
        <v>6.0301362999999997</v>
      </c>
      <c r="AG89" s="1">
        <v>0</v>
      </c>
      <c r="AH89" s="1">
        <v>0</v>
      </c>
      <c r="AI89" s="1">
        <v>0</v>
      </c>
      <c r="AJ89" s="1">
        <v>0</v>
      </c>
      <c r="AK89" s="1">
        <v>8.9631473199999991</v>
      </c>
      <c r="AL89" s="1">
        <v>8.5869128700000008</v>
      </c>
      <c r="AM89" s="1">
        <v>8.1879690400000005</v>
      </c>
      <c r="AN89" s="1">
        <v>7.84649836</v>
      </c>
      <c r="AO89" s="1">
        <v>10.19218017</v>
      </c>
      <c r="AP89" s="1">
        <v>9.5323344700000003</v>
      </c>
      <c r="AQ89" s="1">
        <v>9.2900796900000007</v>
      </c>
      <c r="AR89" s="1">
        <v>9.6583633599999992</v>
      </c>
      <c r="AS89" s="1">
        <v>4.838076</v>
      </c>
      <c r="AT89" s="1">
        <v>6.0746799999999999</v>
      </c>
      <c r="AU89" s="1">
        <v>0</v>
      </c>
      <c r="AV89" s="1">
        <v>8.3961319999999997</v>
      </c>
      <c r="AW89" s="1">
        <v>9.6682389999999998</v>
      </c>
      <c r="AX89" s="1">
        <v>0.56622300000000003</v>
      </c>
      <c r="AY89" s="1">
        <v>0.17133999999999999</v>
      </c>
      <c r="AZ89" s="1">
        <v>0</v>
      </c>
      <c r="BA89" s="1">
        <v>0.48419400000000001</v>
      </c>
      <c r="BB89" s="1">
        <v>0.38126399999999999</v>
      </c>
      <c r="BC89" s="1">
        <v>11.703468000000001</v>
      </c>
      <c r="BD89" s="1">
        <v>2.8205589999999998</v>
      </c>
      <c r="BE89" s="1">
        <v>0</v>
      </c>
      <c r="BF89" s="1">
        <v>5.7668749999999998</v>
      </c>
      <c r="BG89" s="1">
        <v>3.9434670000000001</v>
      </c>
      <c r="BH89" s="1" t="str">
        <f>HYPERLINK("https://glyconnect.expasy.org/browser/compositions?f=Hex:8 HexNAc:3 dHex:2 ")</f>
        <v xml:space="preserve">https://glyconnect.expasy.org/browser/compositions?f=Hex:8 HexNAc:3 dHex:2 </v>
      </c>
    </row>
    <row r="90" spans="1:60" ht="43.2">
      <c r="A90" s="1">
        <v>83</v>
      </c>
      <c r="B90" s="1">
        <v>2344.9034999999999</v>
      </c>
      <c r="C90" s="1" t="s">
        <v>207</v>
      </c>
      <c r="D90" s="2" t="s">
        <v>208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2344.9656510300001</v>
      </c>
      <c r="N90" s="1">
        <v>2344.97444933</v>
      </c>
      <c r="O90" s="1">
        <v>0</v>
      </c>
      <c r="P90" s="1">
        <v>2345.0090745799998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5.2915671700000004</v>
      </c>
      <c r="AH90" s="1">
        <v>5.07789483</v>
      </c>
      <c r="AI90" s="1">
        <v>0</v>
      </c>
      <c r="AJ90" s="1">
        <v>4.7512596699999996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3.7801800000000001</v>
      </c>
      <c r="AV90" s="1">
        <v>0</v>
      </c>
      <c r="AW90" s="1">
        <v>0</v>
      </c>
      <c r="AX90" s="1">
        <v>0</v>
      </c>
      <c r="AY90" s="1">
        <v>0</v>
      </c>
      <c r="AZ90" s="1">
        <v>2.5298949999999998</v>
      </c>
      <c r="BA90" s="1">
        <v>0</v>
      </c>
      <c r="BB90" s="1">
        <v>0</v>
      </c>
      <c r="BC90" s="1">
        <v>0</v>
      </c>
      <c r="BD90" s="1">
        <v>0</v>
      </c>
      <c r="BE90" s="1">
        <v>66.925253999999995</v>
      </c>
      <c r="BF90" s="1">
        <v>0</v>
      </c>
      <c r="BG90" s="1">
        <v>0</v>
      </c>
      <c r="BH90" s="1" t="str">
        <f>HYPERLINK("https://glyconnect.expasy.org/browser/compositions?f=Hex:4 HexNAc:6 NeuAc:1 ")</f>
        <v xml:space="preserve">https://glyconnect.expasy.org/browser/compositions?f=Hex:4 HexNAc:6 NeuAc:1 </v>
      </c>
    </row>
    <row r="91" spans="1:60" ht="57.6">
      <c r="A91" s="1">
        <v>84</v>
      </c>
      <c r="B91" s="1">
        <v>2345.8874999999998</v>
      </c>
      <c r="C91" s="1" t="s">
        <v>209</v>
      </c>
      <c r="D91" s="2" t="s">
        <v>210</v>
      </c>
      <c r="E91" s="1">
        <v>0</v>
      </c>
      <c r="F91" s="1">
        <v>2345.9145680199999</v>
      </c>
      <c r="G91" s="1">
        <v>2345.9279386899998</v>
      </c>
      <c r="H91" s="1">
        <v>0</v>
      </c>
      <c r="I91" s="1">
        <v>2345.9327605600001</v>
      </c>
      <c r="J91" s="1">
        <v>2345.9598690500002</v>
      </c>
      <c r="K91" s="1">
        <v>2345.9670695700001</v>
      </c>
      <c r="L91" s="1">
        <v>2345.9707189199999</v>
      </c>
      <c r="M91" s="1">
        <v>0</v>
      </c>
      <c r="N91" s="1">
        <v>0</v>
      </c>
      <c r="O91" s="1">
        <v>2346.01015474</v>
      </c>
      <c r="P91" s="1">
        <v>0</v>
      </c>
      <c r="Q91" s="1">
        <v>2345.99545137</v>
      </c>
      <c r="R91" s="1">
        <v>2345.9910471500002</v>
      </c>
      <c r="S91" s="1">
        <v>2346.00500216</v>
      </c>
      <c r="T91" s="1">
        <v>2346.0110217500001</v>
      </c>
      <c r="U91" s="1">
        <v>2346.01572971</v>
      </c>
      <c r="V91" s="1">
        <v>2346.01606889</v>
      </c>
      <c r="W91" s="1">
        <v>2346.0116835700001</v>
      </c>
      <c r="X91" s="1">
        <v>2346.0240942099999</v>
      </c>
      <c r="Y91" s="1">
        <v>0</v>
      </c>
      <c r="Z91" s="1">
        <v>1.91828416</v>
      </c>
      <c r="AA91" s="1">
        <v>1.91611431</v>
      </c>
      <c r="AB91" s="1">
        <v>0</v>
      </c>
      <c r="AC91" s="1">
        <v>2.9773706899999999</v>
      </c>
      <c r="AD91" s="1">
        <v>3.16214547</v>
      </c>
      <c r="AE91" s="1">
        <v>3.1177634900000002</v>
      </c>
      <c r="AF91" s="1">
        <v>3.0238923099999999</v>
      </c>
      <c r="AG91" s="1">
        <v>0</v>
      </c>
      <c r="AH91" s="1">
        <v>0</v>
      </c>
      <c r="AI91" s="1">
        <v>6.0279169699999997</v>
      </c>
      <c r="AJ91" s="1">
        <v>0</v>
      </c>
      <c r="AK91" s="1">
        <v>5.3512196400000001</v>
      </c>
      <c r="AL91" s="1">
        <v>4.4085440299999998</v>
      </c>
      <c r="AM91" s="1">
        <v>5.1309729700000002</v>
      </c>
      <c r="AN91" s="1">
        <v>5.0495025699999996</v>
      </c>
      <c r="AO91" s="1">
        <v>4.7224972300000001</v>
      </c>
      <c r="AP91" s="1">
        <v>5.6297335000000004</v>
      </c>
      <c r="AQ91" s="1">
        <v>5.6418310600000003</v>
      </c>
      <c r="AR91" s="1">
        <v>5.2734129200000002</v>
      </c>
      <c r="AS91" s="1">
        <v>0.95860000000000001</v>
      </c>
      <c r="AT91" s="1">
        <v>3.0702929999999999</v>
      </c>
      <c r="AU91" s="1">
        <v>1.5069790000000001</v>
      </c>
      <c r="AV91" s="1">
        <v>4.9850599999999998</v>
      </c>
      <c r="AW91" s="1">
        <v>5.3168689999999996</v>
      </c>
      <c r="AX91" s="1">
        <v>1.1068960000000001</v>
      </c>
      <c r="AY91" s="1">
        <v>8.4612999999999994E-2</v>
      </c>
      <c r="AZ91" s="1">
        <v>3.0139580000000001</v>
      </c>
      <c r="BA91" s="1">
        <v>0.40492299999999998</v>
      </c>
      <c r="BB91" s="1">
        <v>0.431529</v>
      </c>
      <c r="BC91" s="1">
        <v>115.470091</v>
      </c>
      <c r="BD91" s="1">
        <v>2.7558500000000001</v>
      </c>
      <c r="BE91" s="1">
        <v>200</v>
      </c>
      <c r="BF91" s="1">
        <v>8.1227230000000006</v>
      </c>
      <c r="BG91" s="1">
        <v>8.1162170000000007</v>
      </c>
      <c r="BH91" s="1" t="str">
        <f>HYPERLINK("https://glyconnect.expasy.org/browser/compositions?f=Hex:3 HexNAc:7 dHex:2 ")</f>
        <v xml:space="preserve">https://glyconnect.expasy.org/browser/compositions?f=Hex:3 HexNAc:7 dHex:2 </v>
      </c>
    </row>
    <row r="92" spans="1:60" ht="43.2">
      <c r="A92" s="1">
        <v>85</v>
      </c>
      <c r="B92" s="1">
        <v>2359.8292000000001</v>
      </c>
      <c r="C92" s="1" t="s">
        <v>211</v>
      </c>
      <c r="D92" s="2" t="s">
        <v>212</v>
      </c>
      <c r="E92" s="1">
        <v>0</v>
      </c>
      <c r="F92" s="1">
        <v>0</v>
      </c>
      <c r="G92" s="1">
        <v>2359.9008958300001</v>
      </c>
      <c r="H92" s="1">
        <v>2359.9017218700001</v>
      </c>
      <c r="I92" s="1">
        <v>0</v>
      </c>
      <c r="J92" s="1">
        <v>0</v>
      </c>
      <c r="K92" s="1">
        <v>2359.9473114900002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0.88215460000000001</v>
      </c>
      <c r="AB92" s="1">
        <v>0.51496717999999997</v>
      </c>
      <c r="AC92" s="1">
        <v>0</v>
      </c>
      <c r="AD92" s="1">
        <v>0</v>
      </c>
      <c r="AE92" s="1">
        <v>0.22077564999999999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0.34927999999999998</v>
      </c>
      <c r="AT92" s="1">
        <v>5.5194E-2</v>
      </c>
      <c r="AU92" s="1">
        <v>0</v>
      </c>
      <c r="AV92" s="1">
        <v>0</v>
      </c>
      <c r="AW92" s="1">
        <v>0</v>
      </c>
      <c r="AX92" s="1">
        <v>0.43027100000000001</v>
      </c>
      <c r="AY92" s="1">
        <v>0.110388</v>
      </c>
      <c r="AZ92" s="1">
        <v>0</v>
      </c>
      <c r="BA92" s="1">
        <v>0</v>
      </c>
      <c r="BB92" s="1">
        <v>0</v>
      </c>
      <c r="BC92" s="1">
        <v>123.18796500000001</v>
      </c>
      <c r="BD92" s="1">
        <v>200</v>
      </c>
      <c r="BE92" s="1">
        <v>0</v>
      </c>
      <c r="BF92" s="1">
        <v>0</v>
      </c>
      <c r="BG92" s="1">
        <v>0</v>
      </c>
      <c r="BH92" s="1" t="str">
        <f>HYPERLINK("https://glyconnect.expasy.org/browser/compositions?f=Hex:9 HexNAc:3 dHex:1 ")</f>
        <v xml:space="preserve">https://glyconnect.expasy.org/browser/compositions?f=Hex:9 HexNAc:3 dHex:1 </v>
      </c>
    </row>
    <row r="93" spans="1:60" ht="28.8">
      <c r="A93" s="1">
        <v>86</v>
      </c>
      <c r="B93" s="1">
        <v>2359.9032000000002</v>
      </c>
      <c r="C93" s="1" t="s">
        <v>213</v>
      </c>
      <c r="D93" s="2" t="s">
        <v>214</v>
      </c>
      <c r="E93" s="1">
        <v>0</v>
      </c>
      <c r="F93" s="1">
        <v>0</v>
      </c>
      <c r="G93" s="1">
        <v>2359.9008958300001</v>
      </c>
      <c r="H93" s="1">
        <v>2359.9017218700001</v>
      </c>
      <c r="I93" s="1">
        <v>0</v>
      </c>
      <c r="J93" s="1">
        <v>0</v>
      </c>
      <c r="K93" s="1">
        <v>2359.9473114900002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0.88215460000000001</v>
      </c>
      <c r="AB93" s="1">
        <v>0.51496717999999997</v>
      </c>
      <c r="AC93" s="1">
        <v>0</v>
      </c>
      <c r="AD93" s="1">
        <v>0</v>
      </c>
      <c r="AE93" s="1">
        <v>0.22077564999999999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0.34927999999999998</v>
      </c>
      <c r="AT93" s="1">
        <v>5.5194E-2</v>
      </c>
      <c r="AU93" s="1">
        <v>0</v>
      </c>
      <c r="AV93" s="1">
        <v>0</v>
      </c>
      <c r="AW93" s="1">
        <v>0</v>
      </c>
      <c r="AX93" s="1">
        <v>0.43027100000000001</v>
      </c>
      <c r="AY93" s="1">
        <v>0.110388</v>
      </c>
      <c r="AZ93" s="1">
        <v>0</v>
      </c>
      <c r="BA93" s="1">
        <v>0</v>
      </c>
      <c r="BB93" s="1">
        <v>0</v>
      </c>
      <c r="BC93" s="1">
        <v>123.18796500000001</v>
      </c>
      <c r="BD93" s="1">
        <v>200</v>
      </c>
      <c r="BE93" s="1">
        <v>0</v>
      </c>
      <c r="BF93" s="1">
        <v>0</v>
      </c>
      <c r="BG93" s="1">
        <v>0</v>
      </c>
      <c r="BH93" s="1" t="str">
        <f>HYPERLINK("https://glyconnect.expasy.org/browser/compositions?f=Hex:3 HexNAc:6 dHex:2 HexA:1 ")</f>
        <v xml:space="preserve">https://glyconnect.expasy.org/browser/compositions?f=Hex:3 HexNAc:6 dHex:2 HexA:1 </v>
      </c>
    </row>
    <row r="94" spans="1:60">
      <c r="A94" s="1">
        <v>87</v>
      </c>
      <c r="B94" s="1">
        <v>2360.8984999999998</v>
      </c>
      <c r="C94" s="1" t="s">
        <v>215</v>
      </c>
      <c r="D94" s="1" t="s">
        <v>216</v>
      </c>
      <c r="E94" s="1">
        <v>2360.87581215</v>
      </c>
      <c r="F94" s="1">
        <v>0</v>
      </c>
      <c r="G94" s="1">
        <v>0</v>
      </c>
      <c r="H94" s="1">
        <v>0</v>
      </c>
      <c r="I94" s="1">
        <v>2360.9175600200001</v>
      </c>
      <c r="J94" s="1">
        <v>2360.9542147299999</v>
      </c>
      <c r="K94" s="1">
        <v>0</v>
      </c>
      <c r="L94" s="1">
        <v>2360.9373150299998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1.2271988700000001</v>
      </c>
      <c r="Z94" s="1">
        <v>0</v>
      </c>
      <c r="AA94" s="1">
        <v>0</v>
      </c>
      <c r="AB94" s="1">
        <v>0</v>
      </c>
      <c r="AC94" s="1">
        <v>1.5256492699999999</v>
      </c>
      <c r="AD94" s="1">
        <v>1.55145497</v>
      </c>
      <c r="AE94" s="1">
        <v>0</v>
      </c>
      <c r="AF94" s="1">
        <v>1.20335036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0.30680000000000002</v>
      </c>
      <c r="AT94" s="1">
        <v>1.070114</v>
      </c>
      <c r="AU94" s="1">
        <v>0</v>
      </c>
      <c r="AV94" s="1">
        <v>0</v>
      </c>
      <c r="AW94" s="1">
        <v>0</v>
      </c>
      <c r="AX94" s="1">
        <v>0.61359900000000001</v>
      </c>
      <c r="AY94" s="1">
        <v>0.73077499999999995</v>
      </c>
      <c r="AZ94" s="1">
        <v>0</v>
      </c>
      <c r="BA94" s="1">
        <v>0</v>
      </c>
      <c r="BB94" s="1">
        <v>0</v>
      </c>
      <c r="BC94" s="1">
        <v>200</v>
      </c>
      <c r="BD94" s="1">
        <v>68.289499000000006</v>
      </c>
      <c r="BE94" s="1">
        <v>0</v>
      </c>
      <c r="BF94" s="1">
        <v>0</v>
      </c>
      <c r="BG94" s="1">
        <v>0</v>
      </c>
      <c r="BH94" s="1" t="str">
        <f>HYPERLINK("https://glyconnect.expasy.org/browser/compositions?f=Hex:4 HexNAc:4 dHex:1 NeuAc:2 ")</f>
        <v xml:space="preserve">https://glyconnect.expasy.org/browser/compositions?f=Hex:4 HexNAc:4 dHex:1 NeuAc:2 </v>
      </c>
    </row>
    <row r="95" spans="1:60" ht="72">
      <c r="A95" s="1">
        <v>88</v>
      </c>
      <c r="B95" s="1">
        <v>2361.8824</v>
      </c>
      <c r="C95" s="1" t="s">
        <v>217</v>
      </c>
      <c r="D95" s="2" t="s">
        <v>218</v>
      </c>
      <c r="E95" s="1">
        <v>0</v>
      </c>
      <c r="F95" s="1">
        <v>0</v>
      </c>
      <c r="G95" s="1">
        <v>0</v>
      </c>
      <c r="H95" s="1">
        <v>2361.8552673600002</v>
      </c>
      <c r="I95" s="1">
        <v>0</v>
      </c>
      <c r="J95" s="1">
        <v>0</v>
      </c>
      <c r="K95" s="1">
        <v>2361.9738002700001</v>
      </c>
      <c r="L95" s="1">
        <v>0</v>
      </c>
      <c r="M95" s="1">
        <v>0</v>
      </c>
      <c r="N95" s="1">
        <v>0</v>
      </c>
      <c r="O95" s="1">
        <v>0</v>
      </c>
      <c r="P95" s="1">
        <v>2361.9881267999999</v>
      </c>
      <c r="Q95" s="1">
        <v>2362.0202715800001</v>
      </c>
      <c r="R95" s="1">
        <v>2362.0509213199998</v>
      </c>
      <c r="S95" s="1">
        <v>2361.9836874299999</v>
      </c>
      <c r="T95" s="1">
        <v>2362.0061444299999</v>
      </c>
      <c r="U95" s="1">
        <v>2361.9768686500001</v>
      </c>
      <c r="V95" s="1">
        <v>2361.9953033800002</v>
      </c>
      <c r="W95" s="1">
        <v>2361.9845552299998</v>
      </c>
      <c r="X95" s="1">
        <v>2361.9947170300002</v>
      </c>
      <c r="Y95" s="1">
        <v>0</v>
      </c>
      <c r="Z95" s="1">
        <v>0</v>
      </c>
      <c r="AA95" s="1">
        <v>0</v>
      </c>
      <c r="AB95" s="1">
        <v>0.77335619</v>
      </c>
      <c r="AC95" s="1">
        <v>0</v>
      </c>
      <c r="AD95" s="1">
        <v>0</v>
      </c>
      <c r="AE95" s="1">
        <v>1.4148177399999999</v>
      </c>
      <c r="AF95" s="1">
        <v>0</v>
      </c>
      <c r="AG95" s="1">
        <v>0</v>
      </c>
      <c r="AH95" s="1">
        <v>0</v>
      </c>
      <c r="AI95" s="1">
        <v>0</v>
      </c>
      <c r="AJ95" s="1">
        <v>0.87169057999999999</v>
      </c>
      <c r="AK95" s="1">
        <v>2.5427607800000001</v>
      </c>
      <c r="AL95" s="1">
        <v>2.7514663100000001</v>
      </c>
      <c r="AM95" s="1">
        <v>1.9154189699999999</v>
      </c>
      <c r="AN95" s="1">
        <v>2.19016703</v>
      </c>
      <c r="AO95" s="1">
        <v>1.7547686199999999</v>
      </c>
      <c r="AP95" s="1">
        <v>2.4061853900000001</v>
      </c>
      <c r="AQ95" s="1">
        <v>1.9617124100000001</v>
      </c>
      <c r="AR95" s="1">
        <v>1.89711707</v>
      </c>
      <c r="AS95" s="1">
        <v>0.19333900000000001</v>
      </c>
      <c r="AT95" s="1">
        <v>0.35370400000000002</v>
      </c>
      <c r="AU95" s="1">
        <v>0.21792300000000001</v>
      </c>
      <c r="AV95" s="1">
        <v>2.3499530000000002</v>
      </c>
      <c r="AW95" s="1">
        <v>2.0049459999999999</v>
      </c>
      <c r="AX95" s="1">
        <v>0.38667800000000002</v>
      </c>
      <c r="AY95" s="1">
        <v>0.70740899999999995</v>
      </c>
      <c r="AZ95" s="1">
        <v>0.43584499999999998</v>
      </c>
      <c r="BA95" s="1">
        <v>0.370917</v>
      </c>
      <c r="BB95" s="1">
        <v>0.28111599999999998</v>
      </c>
      <c r="BC95" s="1">
        <v>200</v>
      </c>
      <c r="BD95" s="1">
        <v>200</v>
      </c>
      <c r="BE95" s="1">
        <v>200</v>
      </c>
      <c r="BF95" s="1">
        <v>15.784033000000001</v>
      </c>
      <c r="BG95" s="1">
        <v>14.021108</v>
      </c>
      <c r="BH95" s="1" t="str">
        <f>HYPERLINK("https://glyconnect.expasy.org/browser/compositions?f=Hex:4 HexNAc:7 dHex:1 ")</f>
        <v xml:space="preserve">https://glyconnect.expasy.org/browser/compositions?f=Hex:4 HexNAc:7 dHex:1 </v>
      </c>
    </row>
    <row r="96" spans="1:60" ht="43.2">
      <c r="A96" s="1">
        <v>89</v>
      </c>
      <c r="B96" s="1">
        <v>2376.8933999999999</v>
      </c>
      <c r="C96" s="1" t="s">
        <v>219</v>
      </c>
      <c r="D96" s="2" t="s">
        <v>220</v>
      </c>
      <c r="E96" s="1">
        <v>2376.8925799200001</v>
      </c>
      <c r="F96" s="1">
        <v>2376.9102789100002</v>
      </c>
      <c r="G96" s="1">
        <v>2376.9243082200001</v>
      </c>
      <c r="H96" s="1">
        <v>2376.9331865300001</v>
      </c>
      <c r="I96" s="1">
        <v>2376.92513663</v>
      </c>
      <c r="J96" s="1">
        <v>2376.9530921700002</v>
      </c>
      <c r="K96" s="1">
        <v>2376.9640566399999</v>
      </c>
      <c r="L96" s="1">
        <v>2376.9627020200001</v>
      </c>
      <c r="M96" s="1">
        <v>2376.9704799400001</v>
      </c>
      <c r="N96" s="1">
        <v>2376.9783117000002</v>
      </c>
      <c r="O96" s="1">
        <v>2377.01231284</v>
      </c>
      <c r="P96" s="1">
        <v>2377.0140693600001</v>
      </c>
      <c r="Q96" s="1">
        <v>2376.98956787</v>
      </c>
      <c r="R96" s="1">
        <v>2376.9862309199998</v>
      </c>
      <c r="S96" s="1">
        <v>2377.00179235</v>
      </c>
      <c r="T96" s="1">
        <v>2377.0063107599999</v>
      </c>
      <c r="U96" s="1">
        <v>2377.00674308</v>
      </c>
      <c r="V96" s="1">
        <v>2377.01041713</v>
      </c>
      <c r="W96" s="1">
        <v>2377.00607231</v>
      </c>
      <c r="X96" s="1">
        <v>2377.0203314700002</v>
      </c>
      <c r="Y96" s="1">
        <v>2.2582188699999999</v>
      </c>
      <c r="Z96" s="1">
        <v>2.0916795100000001</v>
      </c>
      <c r="AA96" s="1">
        <v>2.0621022899999999</v>
      </c>
      <c r="AB96" s="1">
        <v>2.00848461</v>
      </c>
      <c r="AC96" s="1">
        <v>4.3956685899999997</v>
      </c>
      <c r="AD96" s="1">
        <v>4.2224703200000002</v>
      </c>
      <c r="AE96" s="1">
        <v>4.0369228399999999</v>
      </c>
      <c r="AF96" s="1">
        <v>4.1127510300000001</v>
      </c>
      <c r="AG96" s="1">
        <v>5.2757221000000003</v>
      </c>
      <c r="AH96" s="1">
        <v>5.0416947099999998</v>
      </c>
      <c r="AI96" s="1">
        <v>4.9917521000000002</v>
      </c>
      <c r="AJ96" s="1">
        <v>4.8834904200000002</v>
      </c>
      <c r="AK96" s="1">
        <v>7.2704112700000003</v>
      </c>
      <c r="AL96" s="1">
        <v>7.1929237099999996</v>
      </c>
      <c r="AM96" s="1">
        <v>6.7291788300000004</v>
      </c>
      <c r="AN96" s="1">
        <v>6.5208303499999998</v>
      </c>
      <c r="AO96" s="1">
        <v>8.97675482</v>
      </c>
      <c r="AP96" s="1">
        <v>8.4526456299999992</v>
      </c>
      <c r="AQ96" s="1">
        <v>8.0959167300000008</v>
      </c>
      <c r="AR96" s="1">
        <v>7.4416709299999999</v>
      </c>
      <c r="AS96" s="1">
        <v>2.105121</v>
      </c>
      <c r="AT96" s="1">
        <v>4.1919529999999998</v>
      </c>
      <c r="AU96" s="1">
        <v>5.048165</v>
      </c>
      <c r="AV96" s="1">
        <v>6.9283359999999998</v>
      </c>
      <c r="AW96" s="1">
        <v>8.2417470000000002</v>
      </c>
      <c r="AX96" s="1">
        <v>0.10771699999999999</v>
      </c>
      <c r="AY96" s="1">
        <v>0.15571199999999999</v>
      </c>
      <c r="AZ96" s="1">
        <v>0.16545299999999999</v>
      </c>
      <c r="BA96" s="1">
        <v>0.36182300000000001</v>
      </c>
      <c r="BB96" s="1">
        <v>0.64449000000000001</v>
      </c>
      <c r="BC96" s="1">
        <v>5.1169000000000002</v>
      </c>
      <c r="BD96" s="1">
        <v>3.7145450000000002</v>
      </c>
      <c r="BE96" s="1">
        <v>3.2774909999999999</v>
      </c>
      <c r="BF96" s="1">
        <v>5.2223579999999998</v>
      </c>
      <c r="BG96" s="1">
        <v>7.8198249999999998</v>
      </c>
      <c r="BH96" s="1" t="str">
        <f>HYPERLINK("https://glyconnect.expasy.org/browser/compositions?f=Hex:5 HexNAc:4 NeuAc:2 ")</f>
        <v xml:space="preserve">https://glyconnect.expasy.org/browser/compositions?f=Hex:5 HexNAc:4 NeuAc:2 </v>
      </c>
    </row>
    <row r="97" spans="1:60" s="5" customFormat="1">
      <c r="A97" s="5">
        <v>90</v>
      </c>
      <c r="B97" s="5">
        <v>2383.8768</v>
      </c>
      <c r="C97" s="5" t="s">
        <v>518</v>
      </c>
      <c r="D97" s="5" t="s">
        <v>174</v>
      </c>
      <c r="E97" s="5">
        <v>0</v>
      </c>
      <c r="F97" s="5">
        <v>2383.9387283900001</v>
      </c>
      <c r="G97" s="5">
        <v>2383.9484672200001</v>
      </c>
      <c r="H97" s="5">
        <v>2383.9719915599999</v>
      </c>
      <c r="I97" s="5">
        <v>2383.9911318899999</v>
      </c>
      <c r="J97" s="5">
        <v>2383.9788252200001</v>
      </c>
      <c r="K97" s="5">
        <v>2384.0135950600002</v>
      </c>
      <c r="L97" s="5">
        <v>2383.9881923500002</v>
      </c>
      <c r="M97" s="5">
        <v>2384.0197859700002</v>
      </c>
      <c r="N97" s="5">
        <v>2384.0237345599999</v>
      </c>
      <c r="O97" s="5">
        <v>2384.0595686800002</v>
      </c>
      <c r="P97" s="5">
        <v>2384.05771164</v>
      </c>
      <c r="Q97" s="5">
        <v>2384.0295904</v>
      </c>
      <c r="R97" s="5">
        <v>2384.0297620900001</v>
      </c>
      <c r="S97" s="5">
        <v>2384.0427800000002</v>
      </c>
      <c r="T97" s="5">
        <v>2384.0477679999999</v>
      </c>
      <c r="U97" s="5">
        <v>2384.0491377399999</v>
      </c>
      <c r="V97" s="5">
        <v>2384.04853318</v>
      </c>
      <c r="W97" s="5">
        <v>2384.0433243500001</v>
      </c>
      <c r="X97" s="5">
        <v>2384.0338115</v>
      </c>
      <c r="Y97" s="5">
        <v>0</v>
      </c>
      <c r="Z97" s="5">
        <v>0.87570601000000003</v>
      </c>
      <c r="AA97" s="5">
        <v>1.44648786</v>
      </c>
      <c r="AB97" s="5">
        <v>1.4943426500000001</v>
      </c>
      <c r="AC97" s="5">
        <v>2.6161520500000002</v>
      </c>
      <c r="AD97" s="5">
        <v>2.3285104200000002</v>
      </c>
      <c r="AE97" s="5">
        <v>2.2758897500000002</v>
      </c>
      <c r="AF97" s="5">
        <v>2.11327102</v>
      </c>
      <c r="AG97" s="5">
        <v>2.59331683</v>
      </c>
      <c r="AH97" s="5">
        <v>2.3703227600000001</v>
      </c>
      <c r="AI97" s="5">
        <v>2.5058997500000002</v>
      </c>
      <c r="AJ97" s="5">
        <v>2.3687616500000002</v>
      </c>
      <c r="AK97" s="5">
        <v>3.2318970500000002</v>
      </c>
      <c r="AL97" s="5">
        <v>3.7323941399999998</v>
      </c>
      <c r="AM97" s="5">
        <v>2.9045152999999999</v>
      </c>
      <c r="AN97" s="5">
        <v>2.9755556099999998</v>
      </c>
      <c r="AO97" s="5">
        <v>4.3217810700000001</v>
      </c>
      <c r="AP97" s="5">
        <v>3.6231532400000002</v>
      </c>
      <c r="AQ97" s="5">
        <v>3.4960734200000001</v>
      </c>
      <c r="AR97" s="5">
        <v>2.8956614799999998</v>
      </c>
      <c r="AS97" s="5">
        <v>0.95413400000000004</v>
      </c>
      <c r="AT97" s="5">
        <v>2.333456</v>
      </c>
      <c r="AU97" s="5">
        <v>2.4595750000000001</v>
      </c>
      <c r="AV97" s="5">
        <v>3.2110910000000001</v>
      </c>
      <c r="AW97" s="5">
        <v>3.5841669999999999</v>
      </c>
      <c r="AX97" s="5">
        <v>0.69540400000000002</v>
      </c>
      <c r="AY97" s="5">
        <v>0.20955299999999999</v>
      </c>
      <c r="AZ97" s="5">
        <v>0.109918</v>
      </c>
      <c r="BA97" s="5">
        <v>0.37490200000000001</v>
      </c>
      <c r="BB97" s="5">
        <v>0.58520499999999998</v>
      </c>
      <c r="BC97" s="5">
        <v>72.883257999999998</v>
      </c>
      <c r="BD97" s="5">
        <v>8.9803519999999999</v>
      </c>
      <c r="BE97" s="5">
        <v>4.4689819999999996</v>
      </c>
      <c r="BF97" s="5">
        <v>11.675236</v>
      </c>
      <c r="BG97" s="5">
        <v>16.327503</v>
      </c>
      <c r="BH97" s="5" t="str">
        <f>HYPERLINK("https://glyconnect.expasy.org/browser/compositions?f=Hex:8 HexNAc:3 NeuAc:1 ")</f>
        <v xml:space="preserve">https://glyconnect.expasy.org/browser/compositions?f=Hex:8 HexNAc:3 NeuAc:1 </v>
      </c>
    </row>
    <row r="98" spans="1:60" ht="28.8">
      <c r="A98" s="1">
        <v>91</v>
      </c>
      <c r="B98" s="1">
        <v>2384.8607999999999</v>
      </c>
      <c r="C98" s="1" t="s">
        <v>221</v>
      </c>
      <c r="D98" s="2" t="s">
        <v>222</v>
      </c>
      <c r="E98" s="1">
        <v>2384.93805896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1.37597393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0.34399299999999999</v>
      </c>
      <c r="AT98" s="1">
        <v>0</v>
      </c>
      <c r="AU98" s="1">
        <v>0</v>
      </c>
      <c r="AV98" s="1">
        <v>0</v>
      </c>
      <c r="AW98" s="1">
        <v>0</v>
      </c>
      <c r="AX98" s="1">
        <v>0.68798700000000002</v>
      </c>
      <c r="AY98" s="1">
        <v>0</v>
      </c>
      <c r="AZ98" s="1">
        <v>0</v>
      </c>
      <c r="BA98" s="1">
        <v>0</v>
      </c>
      <c r="BB98" s="1">
        <v>0</v>
      </c>
      <c r="BC98" s="1">
        <v>200</v>
      </c>
      <c r="BD98" s="1">
        <v>0</v>
      </c>
      <c r="BE98" s="1">
        <v>0</v>
      </c>
      <c r="BF98" s="1">
        <v>0</v>
      </c>
      <c r="BG98" s="1">
        <v>0</v>
      </c>
      <c r="BH98" s="1" t="str">
        <f>HYPERLINK("https://glyconnect.expasy.org/browser/compositions?f=Hex:7 HexNAc:4 dHex:2 ")</f>
        <v xml:space="preserve">https://glyconnect.expasy.org/browser/compositions?f=Hex:7 HexNAc:4 dHex:2 </v>
      </c>
    </row>
    <row r="99" spans="1:60">
      <c r="A99" s="1">
        <v>92</v>
      </c>
      <c r="B99" s="1">
        <v>2385.9299999999998</v>
      </c>
      <c r="C99" s="1" t="s">
        <v>223</v>
      </c>
      <c r="D99" s="1" t="s">
        <v>224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2385.9755366099998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0.45141340000000002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0.11285299999999999</v>
      </c>
      <c r="AU99" s="1">
        <v>0</v>
      </c>
      <c r="AV99" s="1">
        <v>0</v>
      </c>
      <c r="AW99" s="1">
        <v>0</v>
      </c>
      <c r="AX99" s="1">
        <v>0</v>
      </c>
      <c r="AY99" s="1">
        <v>0.22570699999999999</v>
      </c>
      <c r="AZ99" s="1">
        <v>0</v>
      </c>
      <c r="BA99" s="1">
        <v>0</v>
      </c>
      <c r="BB99" s="1">
        <v>0</v>
      </c>
      <c r="BC99" s="1">
        <v>0</v>
      </c>
      <c r="BD99" s="1">
        <v>200</v>
      </c>
      <c r="BE99" s="1">
        <v>0</v>
      </c>
      <c r="BF99" s="1">
        <v>0</v>
      </c>
      <c r="BG99" s="1">
        <v>0</v>
      </c>
      <c r="BH99" s="1" t="str">
        <f>HYPERLINK("https://glyconnect.expasy.org/browser/compositions?f=Hex:3 HexNAc:7 NeuAc:1 ")</f>
        <v xml:space="preserve">https://glyconnect.expasy.org/browser/compositions?f=Hex:3 HexNAc:7 NeuAc:1 </v>
      </c>
    </row>
    <row r="100" spans="1:60" ht="86.4">
      <c r="A100" s="1">
        <v>93</v>
      </c>
      <c r="B100" s="1">
        <v>2404.9247</v>
      </c>
      <c r="C100" s="1" t="s">
        <v>225</v>
      </c>
      <c r="D100" s="2" t="s">
        <v>226</v>
      </c>
      <c r="E100" s="1">
        <v>2404.92753971</v>
      </c>
      <c r="F100" s="1">
        <v>2404.9450717300001</v>
      </c>
      <c r="G100" s="1">
        <v>2404.9605345199998</v>
      </c>
      <c r="H100" s="1">
        <v>2404.9671304600001</v>
      </c>
      <c r="I100" s="1">
        <v>2404.9616058800002</v>
      </c>
      <c r="J100" s="1">
        <v>2404.9890557200001</v>
      </c>
      <c r="K100" s="1">
        <v>2405.0016593599998</v>
      </c>
      <c r="L100" s="1">
        <v>2405.00089024</v>
      </c>
      <c r="M100" s="1">
        <v>2405.00843661</v>
      </c>
      <c r="N100" s="1">
        <v>2405.01661109</v>
      </c>
      <c r="O100" s="1">
        <v>2405.0498717099999</v>
      </c>
      <c r="P100" s="1">
        <v>2405.05207793</v>
      </c>
      <c r="Q100" s="1">
        <v>2405.03168611</v>
      </c>
      <c r="R100" s="1">
        <v>2405.02745112</v>
      </c>
      <c r="S100" s="1">
        <v>2405.0427696900001</v>
      </c>
      <c r="T100" s="1">
        <v>2405.0474609600001</v>
      </c>
      <c r="U100" s="1">
        <v>2405.0478387799999</v>
      </c>
      <c r="V100" s="1">
        <v>2405.0534336599999</v>
      </c>
      <c r="W100" s="1">
        <v>2405.0471273399999</v>
      </c>
      <c r="X100" s="1">
        <v>2405.0618484400002</v>
      </c>
      <c r="Y100" s="1">
        <v>50.260822670000003</v>
      </c>
      <c r="Z100" s="1">
        <v>50.195038420000003</v>
      </c>
      <c r="AA100" s="1">
        <v>49.007481769999998</v>
      </c>
      <c r="AB100" s="1">
        <v>48.974617760000001</v>
      </c>
      <c r="AC100" s="1">
        <v>114.38201062</v>
      </c>
      <c r="AD100" s="1">
        <v>110.3330204</v>
      </c>
      <c r="AE100" s="1">
        <v>109.9466007</v>
      </c>
      <c r="AF100" s="1">
        <v>112.39653930999999</v>
      </c>
      <c r="AG100" s="1">
        <v>150.54887112</v>
      </c>
      <c r="AH100" s="1">
        <v>151.64973886000001</v>
      </c>
      <c r="AI100" s="1">
        <v>146.98666466</v>
      </c>
      <c r="AJ100" s="1">
        <v>149.00465414000001</v>
      </c>
      <c r="AK100" s="1">
        <v>214.65438886000001</v>
      </c>
      <c r="AL100" s="1">
        <v>213.52398837000001</v>
      </c>
      <c r="AM100" s="1">
        <v>212.00702838999999</v>
      </c>
      <c r="AN100" s="1">
        <v>210.83161620000001</v>
      </c>
      <c r="AO100" s="1">
        <v>265.23436872000002</v>
      </c>
      <c r="AP100" s="1">
        <v>266.06324691999998</v>
      </c>
      <c r="AQ100" s="1">
        <v>263.94386945000002</v>
      </c>
      <c r="AR100" s="1">
        <v>260.88911146999999</v>
      </c>
      <c r="AS100" s="1">
        <v>49.609490000000001</v>
      </c>
      <c r="AT100" s="1">
        <v>111.764543</v>
      </c>
      <c r="AU100" s="1">
        <v>149.547482</v>
      </c>
      <c r="AV100" s="1">
        <v>212.754255</v>
      </c>
      <c r="AW100" s="1">
        <v>264.03264899999999</v>
      </c>
      <c r="AX100" s="1">
        <v>0.71474400000000005</v>
      </c>
      <c r="AY100" s="1">
        <v>2.0497749999999999</v>
      </c>
      <c r="AZ100" s="1">
        <v>2.0227629999999999</v>
      </c>
      <c r="BA100" s="1">
        <v>1.679076</v>
      </c>
      <c r="BB100" s="1">
        <v>2.2698879999999999</v>
      </c>
      <c r="BC100" s="1">
        <v>1.440741</v>
      </c>
      <c r="BD100" s="1">
        <v>1.8340110000000001</v>
      </c>
      <c r="BE100" s="1">
        <v>1.352589</v>
      </c>
      <c r="BF100" s="1">
        <v>0.78920900000000005</v>
      </c>
      <c r="BG100" s="1">
        <v>0.85970000000000002</v>
      </c>
      <c r="BH100" s="1" t="str">
        <f>HYPERLINK("https://glyconnect.expasy.org/browser/compositions?f=Hex:5 HexNAc:4 NeuAc:2 ")</f>
        <v xml:space="preserve">https://glyconnect.expasy.org/browser/compositions?f=Hex:5 HexNAc:4 NeuAc:2 </v>
      </c>
    </row>
    <row r="101" spans="1:60" s="5" customFormat="1">
      <c r="A101" s="5">
        <v>94</v>
      </c>
      <c r="B101" s="5">
        <v>2414.8714</v>
      </c>
      <c r="C101" s="5" t="s">
        <v>227</v>
      </c>
      <c r="D101" s="5" t="s">
        <v>228</v>
      </c>
      <c r="E101" s="5">
        <v>2414.9279870999999</v>
      </c>
      <c r="F101" s="5">
        <v>2414.9491341100002</v>
      </c>
      <c r="G101" s="5">
        <v>2414.9844947699999</v>
      </c>
      <c r="H101" s="5">
        <v>2414.9769258199999</v>
      </c>
      <c r="I101" s="5">
        <v>2414.9562428899999</v>
      </c>
      <c r="J101" s="5">
        <v>2414.9830064799999</v>
      </c>
      <c r="K101" s="5">
        <v>2414.9929523999999</v>
      </c>
      <c r="L101" s="5">
        <v>2414.9953307699998</v>
      </c>
      <c r="M101" s="5">
        <v>2415.0096891799999</v>
      </c>
      <c r="N101" s="5">
        <v>2415.0199551199998</v>
      </c>
      <c r="O101" s="5">
        <v>2415.0502147699999</v>
      </c>
      <c r="P101" s="5">
        <v>2415.0545341400002</v>
      </c>
      <c r="Q101" s="5">
        <v>2415.0402229299998</v>
      </c>
      <c r="R101" s="5">
        <v>2415.0211687999999</v>
      </c>
      <c r="S101" s="5">
        <v>2415.0368305299999</v>
      </c>
      <c r="T101" s="5">
        <v>2415.0382633600002</v>
      </c>
      <c r="U101" s="5">
        <v>2415.0452338099999</v>
      </c>
      <c r="V101" s="5">
        <v>2415.0511894299998</v>
      </c>
      <c r="W101" s="5">
        <v>2415.0459391999998</v>
      </c>
      <c r="X101" s="5">
        <v>2415.0618015999999</v>
      </c>
      <c r="Y101" s="5">
        <v>2.0844468699999998</v>
      </c>
      <c r="Z101" s="5">
        <v>2.144936</v>
      </c>
      <c r="AA101" s="5">
        <v>1.9759499899999999</v>
      </c>
      <c r="AB101" s="5">
        <v>1.83499429</v>
      </c>
      <c r="AC101" s="5">
        <v>4.2435346899999997</v>
      </c>
      <c r="AD101" s="5">
        <v>4.1597422399999999</v>
      </c>
      <c r="AE101" s="5">
        <v>3.5756984799999998</v>
      </c>
      <c r="AF101" s="5">
        <v>3.89539122</v>
      </c>
      <c r="AG101" s="5">
        <v>5.0583093000000003</v>
      </c>
      <c r="AH101" s="5">
        <v>5.3227317100000002</v>
      </c>
      <c r="AI101" s="5">
        <v>4.8069201899999996</v>
      </c>
      <c r="AJ101" s="5">
        <v>4.8980602700000002</v>
      </c>
      <c r="AK101" s="5">
        <v>6.8073756000000003</v>
      </c>
      <c r="AL101" s="5">
        <v>6.6873243499999999</v>
      </c>
      <c r="AM101" s="5">
        <v>6.3312401600000001</v>
      </c>
      <c r="AN101" s="5">
        <v>6.0272271799999997</v>
      </c>
      <c r="AO101" s="5">
        <v>7.8264508800000003</v>
      </c>
      <c r="AP101" s="5">
        <v>7.7306402700000003</v>
      </c>
      <c r="AQ101" s="5">
        <v>7.4704884900000001</v>
      </c>
      <c r="AR101" s="5">
        <v>6.9247133200000004</v>
      </c>
      <c r="AS101" s="5">
        <v>2.0100820000000001</v>
      </c>
      <c r="AT101" s="5">
        <v>3.9685920000000001</v>
      </c>
      <c r="AU101" s="5">
        <v>5.0215050000000003</v>
      </c>
      <c r="AV101" s="5">
        <v>6.463292</v>
      </c>
      <c r="AW101" s="5">
        <v>7.488073</v>
      </c>
      <c r="AX101" s="5">
        <v>0.13605900000000001</v>
      </c>
      <c r="AY101" s="5">
        <v>0.30102899999999999</v>
      </c>
      <c r="AZ101" s="5">
        <v>0.22611000000000001</v>
      </c>
      <c r="BA101" s="5">
        <v>0.35410599999999998</v>
      </c>
      <c r="BB101" s="5">
        <v>0.40456599999999998</v>
      </c>
      <c r="BC101" s="5">
        <v>6.7688459999999999</v>
      </c>
      <c r="BD101" s="5">
        <v>7.5852880000000003</v>
      </c>
      <c r="BE101" s="5">
        <v>4.5028350000000001</v>
      </c>
      <c r="BF101" s="5">
        <v>5.4787330000000001</v>
      </c>
      <c r="BG101" s="5">
        <v>5.4028099999999997</v>
      </c>
      <c r="BH101" s="5" t="str">
        <f>HYPERLINK("https://glyconnect.expasy.org/browser/compositions?f=Hex:8 HexNAc:3 dHex:1 HexA:1 ")</f>
        <v xml:space="preserve">https://glyconnect.expasy.org/browser/compositions?f=Hex:8 HexNAc:3 dHex:1 HexA:1 </v>
      </c>
    </row>
    <row r="102" spans="1:60" ht="57.6">
      <c r="A102" s="1">
        <v>95</v>
      </c>
      <c r="B102" s="1">
        <v>2432.9195</v>
      </c>
      <c r="C102" s="1" t="s">
        <v>229</v>
      </c>
      <c r="D102" s="2" t="s">
        <v>230</v>
      </c>
      <c r="E102" s="1">
        <v>2432.9684982499998</v>
      </c>
      <c r="F102" s="1">
        <v>2432.9853488899998</v>
      </c>
      <c r="G102" s="1">
        <v>2433.0042142900002</v>
      </c>
      <c r="H102" s="1">
        <v>2433.0102764100002</v>
      </c>
      <c r="I102" s="1">
        <v>2433.05430007</v>
      </c>
      <c r="J102" s="1">
        <v>2433.0802271500002</v>
      </c>
      <c r="K102" s="1">
        <v>2433.0913096899999</v>
      </c>
      <c r="L102" s="1">
        <v>2433.0948152400001</v>
      </c>
      <c r="M102" s="1">
        <v>2433.0993763400002</v>
      </c>
      <c r="N102" s="1">
        <v>2433.1081841</v>
      </c>
      <c r="O102" s="1">
        <v>2433.1370152499999</v>
      </c>
      <c r="P102" s="1">
        <v>2433.1423108099998</v>
      </c>
      <c r="Q102" s="1">
        <v>2433.14791956</v>
      </c>
      <c r="R102" s="1">
        <v>2433.1380740999998</v>
      </c>
      <c r="S102" s="1">
        <v>2433.1528786499998</v>
      </c>
      <c r="T102" s="1">
        <v>2433.15267197</v>
      </c>
      <c r="U102" s="1">
        <v>2433.16249883</v>
      </c>
      <c r="V102" s="1">
        <v>2433.1791068399998</v>
      </c>
      <c r="W102" s="1">
        <v>2433.1625125400001</v>
      </c>
      <c r="X102" s="1">
        <v>2433.1751832199998</v>
      </c>
      <c r="Y102" s="1">
        <v>382.41640095999998</v>
      </c>
      <c r="Z102" s="1">
        <v>384.40185778</v>
      </c>
      <c r="AA102" s="1">
        <v>379.76732881999999</v>
      </c>
      <c r="AB102" s="1">
        <v>380.32885907000002</v>
      </c>
      <c r="AC102" s="1">
        <v>807.71320562000005</v>
      </c>
      <c r="AD102" s="1">
        <v>800.07708710999998</v>
      </c>
      <c r="AE102" s="1">
        <v>792.13155730999995</v>
      </c>
      <c r="AF102" s="1">
        <v>802.54332147000002</v>
      </c>
      <c r="AG102" s="1">
        <v>1084.2831943799999</v>
      </c>
      <c r="AH102" s="1">
        <v>1090.3455201300001</v>
      </c>
      <c r="AI102" s="1">
        <v>1079.43210185</v>
      </c>
      <c r="AJ102" s="1">
        <v>1091.67704381</v>
      </c>
      <c r="AK102" s="1">
        <v>1411.9894590399999</v>
      </c>
      <c r="AL102" s="1">
        <v>1445.63120613</v>
      </c>
      <c r="AM102" s="1">
        <v>1434.5029543200001</v>
      </c>
      <c r="AN102" s="1">
        <v>1466.7646038099999</v>
      </c>
      <c r="AO102" s="1">
        <v>1780.3887881400001</v>
      </c>
      <c r="AP102" s="1">
        <v>1730.20749396</v>
      </c>
      <c r="AQ102" s="1">
        <v>1764.9556444499999</v>
      </c>
      <c r="AR102" s="1">
        <v>1778.6214823400001</v>
      </c>
      <c r="AS102" s="1">
        <v>381.728612</v>
      </c>
      <c r="AT102" s="1">
        <v>800.61629300000004</v>
      </c>
      <c r="AU102" s="1">
        <v>1086.434465</v>
      </c>
      <c r="AV102" s="1">
        <v>1439.7220560000001</v>
      </c>
      <c r="AW102" s="1">
        <v>1763.5433519999999</v>
      </c>
      <c r="AX102" s="1">
        <v>2.1154380000000002</v>
      </c>
      <c r="AY102" s="1">
        <v>6.4900200000000003</v>
      </c>
      <c r="AZ102" s="1">
        <v>5.6698630000000003</v>
      </c>
      <c r="BA102" s="1">
        <v>22.822163</v>
      </c>
      <c r="BB102" s="1">
        <v>23.269383999999999</v>
      </c>
      <c r="BC102" s="1">
        <v>0.55417300000000003</v>
      </c>
      <c r="BD102" s="1">
        <v>0.81062800000000002</v>
      </c>
      <c r="BE102" s="1">
        <v>0.52187799999999995</v>
      </c>
      <c r="BF102" s="1">
        <v>1.585178</v>
      </c>
      <c r="BG102" s="1">
        <v>1.3194680000000001</v>
      </c>
      <c r="BH102" s="1" t="str">
        <f>HYPERLINK("https://glyconnect.expasy.org/browser/compositions?f=Hex:4 HexNAc:7 HexA:1 ")</f>
        <v xml:space="preserve">https://glyconnect.expasy.org/browser/compositions?f=Hex:4 HexNAc:7 HexA:1 </v>
      </c>
    </row>
    <row r="103" spans="1:60" ht="72">
      <c r="A103" s="1">
        <v>96</v>
      </c>
      <c r="B103" s="1">
        <v>2432.9560000000001</v>
      </c>
      <c r="C103" s="1" t="s">
        <v>231</v>
      </c>
      <c r="D103" s="2" t="s">
        <v>232</v>
      </c>
      <c r="E103" s="1">
        <v>2432.9684982499998</v>
      </c>
      <c r="F103" s="1">
        <v>2432.9853488899998</v>
      </c>
      <c r="G103" s="1">
        <v>2433.0042142900002</v>
      </c>
      <c r="H103" s="1">
        <v>2433.0102764100002</v>
      </c>
      <c r="I103" s="1">
        <v>2433.05430007</v>
      </c>
      <c r="J103" s="1">
        <v>2433.0802271500002</v>
      </c>
      <c r="K103" s="1">
        <v>2433.0913096899999</v>
      </c>
      <c r="L103" s="1">
        <v>2433.0948152400001</v>
      </c>
      <c r="M103" s="1">
        <v>2433.0993763400002</v>
      </c>
      <c r="N103" s="1">
        <v>2433.1081841</v>
      </c>
      <c r="O103" s="1">
        <v>2433.1370152499999</v>
      </c>
      <c r="P103" s="1">
        <v>2433.1423108099998</v>
      </c>
      <c r="Q103" s="1">
        <v>2433.14791956</v>
      </c>
      <c r="R103" s="1">
        <v>2433.1380740999998</v>
      </c>
      <c r="S103" s="1">
        <v>2433.1528786499998</v>
      </c>
      <c r="T103" s="1">
        <v>2433.15267197</v>
      </c>
      <c r="U103" s="1">
        <v>2433.16249883</v>
      </c>
      <c r="V103" s="1">
        <v>2433.1791068399998</v>
      </c>
      <c r="W103" s="1">
        <v>2433.1625125400001</v>
      </c>
      <c r="X103" s="1">
        <v>2433.1751832199998</v>
      </c>
      <c r="Y103" s="1">
        <v>382.41640095999998</v>
      </c>
      <c r="Z103" s="1">
        <v>384.40185778</v>
      </c>
      <c r="AA103" s="1">
        <v>379.76732881999999</v>
      </c>
      <c r="AB103" s="1">
        <v>380.32885907000002</v>
      </c>
      <c r="AC103" s="1">
        <v>807.71320562000005</v>
      </c>
      <c r="AD103" s="1">
        <v>800.07708710999998</v>
      </c>
      <c r="AE103" s="1">
        <v>792.13155730999995</v>
      </c>
      <c r="AF103" s="1">
        <v>802.54332147000002</v>
      </c>
      <c r="AG103" s="1">
        <v>1084.2831943799999</v>
      </c>
      <c r="AH103" s="1">
        <v>1090.3455201300001</v>
      </c>
      <c r="AI103" s="1">
        <v>1079.43210185</v>
      </c>
      <c r="AJ103" s="1">
        <v>1091.67704381</v>
      </c>
      <c r="AK103" s="1">
        <v>1411.9894590399999</v>
      </c>
      <c r="AL103" s="1">
        <v>1445.63120613</v>
      </c>
      <c r="AM103" s="1">
        <v>1434.5029543200001</v>
      </c>
      <c r="AN103" s="1">
        <v>1466.7646038099999</v>
      </c>
      <c r="AO103" s="1">
        <v>1780.3887881400001</v>
      </c>
      <c r="AP103" s="1">
        <v>1730.20749396</v>
      </c>
      <c r="AQ103" s="1">
        <v>1764.9556444499999</v>
      </c>
      <c r="AR103" s="1">
        <v>1778.6214823400001</v>
      </c>
      <c r="AS103" s="1">
        <v>381.728612</v>
      </c>
      <c r="AT103" s="1">
        <v>800.61629300000004</v>
      </c>
      <c r="AU103" s="1">
        <v>1086.434465</v>
      </c>
      <c r="AV103" s="1">
        <v>1439.7220560000001</v>
      </c>
      <c r="AW103" s="1">
        <v>1763.5433519999999</v>
      </c>
      <c r="AX103" s="1">
        <v>2.1154380000000002</v>
      </c>
      <c r="AY103" s="1">
        <v>6.4900200000000003</v>
      </c>
      <c r="AZ103" s="1">
        <v>5.6698630000000003</v>
      </c>
      <c r="BA103" s="1">
        <v>22.822163</v>
      </c>
      <c r="BB103" s="1">
        <v>23.269383999999999</v>
      </c>
      <c r="BC103" s="1">
        <v>0.55417300000000003</v>
      </c>
      <c r="BD103" s="1">
        <v>0.81062800000000002</v>
      </c>
      <c r="BE103" s="1">
        <v>0.52187799999999995</v>
      </c>
      <c r="BF103" s="1">
        <v>1.585178</v>
      </c>
      <c r="BG103" s="1">
        <v>1.3194680000000001</v>
      </c>
      <c r="BH103" s="1" t="str">
        <f>HYPERLINK("https://glyconnect.expasy.org/browser/compositions?f=Hex:5 HexNAc:4 NeuAc:2 ")</f>
        <v xml:space="preserve">https://glyconnect.expasy.org/browser/compositions?f=Hex:5 HexNAc:4 NeuAc:2 </v>
      </c>
    </row>
    <row r="104" spans="1:60">
      <c r="A104" s="1">
        <v>97</v>
      </c>
      <c r="B104" s="1">
        <v>2439.9029999999998</v>
      </c>
      <c r="C104" s="1" t="s">
        <v>233</v>
      </c>
      <c r="E104" s="1">
        <v>0</v>
      </c>
      <c r="F104" s="1">
        <v>0</v>
      </c>
      <c r="G104" s="1">
        <v>0</v>
      </c>
      <c r="H104" s="1">
        <v>0</v>
      </c>
      <c r="I104" s="1">
        <v>2440.0854339900002</v>
      </c>
      <c r="J104" s="1">
        <v>2440.11048046</v>
      </c>
      <c r="K104" s="1">
        <v>2440.1069223300001</v>
      </c>
      <c r="L104" s="1">
        <v>2440.12125358</v>
      </c>
      <c r="M104" s="1">
        <v>2440.14442108</v>
      </c>
      <c r="N104" s="1">
        <v>2440.1631138900002</v>
      </c>
      <c r="O104" s="1">
        <v>2440.2158070300002</v>
      </c>
      <c r="P104" s="1">
        <v>2440.22782327</v>
      </c>
      <c r="Q104" s="1">
        <v>2440.2338758300002</v>
      </c>
      <c r="R104" s="1">
        <v>2440.2287181199999</v>
      </c>
      <c r="S104" s="1">
        <v>2440.2410370699999</v>
      </c>
      <c r="T104" s="1">
        <v>2440.2466004399998</v>
      </c>
      <c r="U104" s="1">
        <v>2440.2496560899999</v>
      </c>
      <c r="V104" s="1">
        <v>2440.2387970499999</v>
      </c>
      <c r="W104" s="1">
        <v>2440.24127722</v>
      </c>
      <c r="X104" s="1">
        <v>2440.2584797899999</v>
      </c>
      <c r="Y104" s="1">
        <v>0</v>
      </c>
      <c r="Z104" s="1">
        <v>0</v>
      </c>
      <c r="AA104" s="1">
        <v>0</v>
      </c>
      <c r="AB104" s="1">
        <v>0</v>
      </c>
      <c r="AC104" s="1">
        <v>12.602548799999999</v>
      </c>
      <c r="AD104" s="1">
        <v>12.26987943</v>
      </c>
      <c r="AE104" s="1">
        <v>11.389536590000001</v>
      </c>
      <c r="AF104" s="1">
        <v>11.655850239999999</v>
      </c>
      <c r="AG104" s="1">
        <v>13.76672202</v>
      </c>
      <c r="AH104" s="1">
        <v>15.38653985</v>
      </c>
      <c r="AI104" s="1">
        <v>13.52361149</v>
      </c>
      <c r="AJ104" s="1">
        <v>14.59845314</v>
      </c>
      <c r="AK104" s="1">
        <v>18.975329640000002</v>
      </c>
      <c r="AL104" s="1">
        <v>20.50365502</v>
      </c>
      <c r="AM104" s="1">
        <v>18.920194899999998</v>
      </c>
      <c r="AN104" s="1">
        <v>19.525254480000001</v>
      </c>
      <c r="AO104" s="1">
        <v>24.104572009999998</v>
      </c>
      <c r="AP104" s="1">
        <v>24.582113150000001</v>
      </c>
      <c r="AQ104" s="1">
        <v>24.70866418</v>
      </c>
      <c r="AR104" s="1">
        <v>22.96869873</v>
      </c>
      <c r="AS104" s="1">
        <v>0</v>
      </c>
      <c r="AT104" s="1">
        <v>11.979454</v>
      </c>
      <c r="AU104" s="1">
        <v>14.318832</v>
      </c>
      <c r="AV104" s="1">
        <v>19.481109</v>
      </c>
      <c r="AW104" s="1">
        <v>24.091011999999999</v>
      </c>
      <c r="AX104" s="1">
        <v>0</v>
      </c>
      <c r="AY104" s="1">
        <v>0.55537300000000001</v>
      </c>
      <c r="AZ104" s="1">
        <v>0.84762199999999999</v>
      </c>
      <c r="BA104" s="1">
        <v>0.73438999999999999</v>
      </c>
      <c r="BB104" s="1">
        <v>0.79213800000000001</v>
      </c>
      <c r="BC104" s="1">
        <v>0</v>
      </c>
      <c r="BD104" s="1">
        <v>4.6360419999999998</v>
      </c>
      <c r="BE104" s="1">
        <v>5.9196309999999999</v>
      </c>
      <c r="BF104" s="1">
        <v>3.769755</v>
      </c>
      <c r="BG104" s="1">
        <v>3.2881040000000001</v>
      </c>
      <c r="BH104" s="1" t="str">
        <f>HYPERLINK("https://glyconnect.expasy.org/browser/compositions?f=Hex:6 HexNAc:4 dHex:2 HexA:1 ")</f>
        <v xml:space="preserve">https://glyconnect.expasy.org/browser/compositions?f=Hex:6 HexNAc:4 dHex:2 HexA:1 </v>
      </c>
    </row>
    <row r="105" spans="1:60" ht="115.2">
      <c r="A105" s="1">
        <v>98</v>
      </c>
      <c r="B105" s="1">
        <v>2449.9349000000002</v>
      </c>
      <c r="C105" s="1" t="s">
        <v>234</v>
      </c>
      <c r="D105" s="2" t="s">
        <v>235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2450.05095579</v>
      </c>
      <c r="N105" s="1">
        <v>2450.0614933100001</v>
      </c>
      <c r="O105" s="1">
        <v>2450.0923064200001</v>
      </c>
      <c r="P105" s="1">
        <v>2450.0962190599998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69.558668030000007</v>
      </c>
      <c r="AH105" s="1">
        <v>70.046742309999999</v>
      </c>
      <c r="AI105" s="1">
        <v>66.388538400000002</v>
      </c>
      <c r="AJ105" s="1">
        <v>67.048425440000003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68.260593999999998</v>
      </c>
      <c r="AV105" s="1">
        <v>0</v>
      </c>
      <c r="AW105" s="1">
        <v>0</v>
      </c>
      <c r="AX105" s="1">
        <v>0</v>
      </c>
      <c r="AY105" s="1">
        <v>0</v>
      </c>
      <c r="AZ105" s="1">
        <v>1.81193</v>
      </c>
      <c r="BA105" s="1">
        <v>0</v>
      </c>
      <c r="BB105" s="1">
        <v>0</v>
      </c>
      <c r="BC105" s="1">
        <v>0</v>
      </c>
      <c r="BD105" s="1">
        <v>0</v>
      </c>
      <c r="BE105" s="1">
        <v>2.6544300000000001</v>
      </c>
      <c r="BF105" s="1">
        <v>0</v>
      </c>
      <c r="BG105" s="1">
        <v>0</v>
      </c>
      <c r="BH105" s="1" t="str">
        <f>HYPERLINK("https://glyconnect.expasy.org/browser/compositions?f=Hex:5 HexNAc:5 dHex:1 NeuAc:1 ")</f>
        <v xml:space="preserve">https://glyconnect.expasy.org/browser/compositions?f=Hex:5 HexNAc:5 dHex:1 NeuAc:1 </v>
      </c>
    </row>
    <row r="106" spans="1:60" ht="86.4">
      <c r="A106" s="1">
        <v>99</v>
      </c>
      <c r="B106" s="1">
        <v>2465.9297999999999</v>
      </c>
      <c r="C106" s="1" t="s">
        <v>236</v>
      </c>
      <c r="D106" s="2" t="s">
        <v>237</v>
      </c>
      <c r="E106" s="1">
        <v>2465.9315751700001</v>
      </c>
      <c r="F106" s="1">
        <v>2465.9501787600002</v>
      </c>
      <c r="G106" s="1">
        <v>2465.96610835</v>
      </c>
      <c r="H106" s="1">
        <v>2465.9482526699999</v>
      </c>
      <c r="I106" s="1">
        <v>2465.9936938599999</v>
      </c>
      <c r="J106" s="1">
        <v>2466.0214043599999</v>
      </c>
      <c r="K106" s="1">
        <v>2466.0323303800001</v>
      </c>
      <c r="L106" s="1">
        <v>2466.03369049</v>
      </c>
      <c r="M106" s="1">
        <v>2466.04125067</v>
      </c>
      <c r="N106" s="1">
        <v>2466.0525019000002</v>
      </c>
      <c r="O106" s="1">
        <v>2466.0830045900002</v>
      </c>
      <c r="P106" s="1">
        <v>2466.0863654200002</v>
      </c>
      <c r="Q106" s="1">
        <v>2466.0774603499999</v>
      </c>
      <c r="R106" s="1">
        <v>2466.0720940900001</v>
      </c>
      <c r="S106" s="1">
        <v>2466.0879533500001</v>
      </c>
      <c r="T106" s="1">
        <v>2466.0902095199999</v>
      </c>
      <c r="U106" s="1">
        <v>2466.0947728900001</v>
      </c>
      <c r="V106" s="1">
        <v>2466.1062698000001</v>
      </c>
      <c r="W106" s="1">
        <v>2466.0951936299998</v>
      </c>
      <c r="X106" s="1">
        <v>2466.1107118</v>
      </c>
      <c r="Y106" s="1">
        <v>7.48025772</v>
      </c>
      <c r="Z106" s="1">
        <v>7.1976316100000002</v>
      </c>
      <c r="AA106" s="1">
        <v>6.7139776700000002</v>
      </c>
      <c r="AB106" s="1">
        <v>6.8448441500000001</v>
      </c>
      <c r="AC106" s="1">
        <v>16.397343750000001</v>
      </c>
      <c r="AD106" s="1">
        <v>16.10376922</v>
      </c>
      <c r="AE106" s="1">
        <v>15.752330479999999</v>
      </c>
      <c r="AF106" s="1">
        <v>15.591373920000001</v>
      </c>
      <c r="AG106" s="1">
        <v>17.162538560000002</v>
      </c>
      <c r="AH106" s="1">
        <v>17.485462219999999</v>
      </c>
      <c r="AI106" s="1">
        <v>16.60221263</v>
      </c>
      <c r="AJ106" s="1">
        <v>16.31929749</v>
      </c>
      <c r="AK106" s="1">
        <v>28.752453580000001</v>
      </c>
      <c r="AL106" s="1">
        <v>27.589835409999999</v>
      </c>
      <c r="AM106" s="1">
        <v>27.623275970000002</v>
      </c>
      <c r="AN106" s="1">
        <v>26.121481840000001</v>
      </c>
      <c r="AO106" s="1">
        <v>32.588520580000001</v>
      </c>
      <c r="AP106" s="1">
        <v>32.775480090000002</v>
      </c>
      <c r="AQ106" s="1">
        <v>31.5883118</v>
      </c>
      <c r="AR106" s="1">
        <v>30.077658069999998</v>
      </c>
      <c r="AS106" s="1">
        <v>7.0591780000000002</v>
      </c>
      <c r="AT106" s="1">
        <v>15.961204</v>
      </c>
      <c r="AU106" s="1">
        <v>16.892378000000001</v>
      </c>
      <c r="AV106" s="1">
        <v>27.521761999999999</v>
      </c>
      <c r="AW106" s="1">
        <v>31.757493</v>
      </c>
      <c r="AX106" s="1">
        <v>0.34716900000000001</v>
      </c>
      <c r="AY106" s="1">
        <v>0.36099199999999998</v>
      </c>
      <c r="AZ106" s="1">
        <v>0.52831600000000001</v>
      </c>
      <c r="BA106" s="1">
        <v>1.07863</v>
      </c>
      <c r="BB106" s="1">
        <v>1.2352289999999999</v>
      </c>
      <c r="BC106" s="1">
        <v>4.9179870000000001</v>
      </c>
      <c r="BD106" s="1">
        <v>2.2616830000000001</v>
      </c>
      <c r="BE106" s="1">
        <v>3.1275400000000002</v>
      </c>
      <c r="BF106" s="1">
        <v>3.9191880000000001</v>
      </c>
      <c r="BG106" s="1">
        <v>3.889567</v>
      </c>
      <c r="BH106" s="1" t="str">
        <f>HYPERLINK("https://glyconnect.expasy.org/browser/compositions?f=Hex:6 HexNAc:5 NeuAc:1 ")</f>
        <v xml:space="preserve">https://glyconnect.expasy.org/browser/compositions?f=Hex:6 HexNAc:5 NeuAc:1 </v>
      </c>
    </row>
    <row r="107" spans="1:60" ht="43.2">
      <c r="A107" s="1">
        <v>100</v>
      </c>
      <c r="B107" s="1">
        <v>2474.9665</v>
      </c>
      <c r="C107" s="1" t="s">
        <v>238</v>
      </c>
      <c r="D107" s="2" t="s">
        <v>239</v>
      </c>
      <c r="E107" s="1">
        <v>2474.9745053800002</v>
      </c>
      <c r="F107" s="1">
        <v>2474.99110436</v>
      </c>
      <c r="G107" s="1">
        <v>2475.0053140999999</v>
      </c>
      <c r="H107" s="1">
        <v>2475.0130737899999</v>
      </c>
      <c r="I107" s="1">
        <v>2475.0356916400001</v>
      </c>
      <c r="J107" s="1">
        <v>2475.0622754599999</v>
      </c>
      <c r="K107" s="1">
        <v>2475.0749734400001</v>
      </c>
      <c r="L107" s="1">
        <v>2475.0753626800001</v>
      </c>
      <c r="M107" s="1">
        <v>2475.0822869499998</v>
      </c>
      <c r="N107" s="1">
        <v>2475.0930519799999</v>
      </c>
      <c r="O107" s="1">
        <v>2475.1246055800002</v>
      </c>
      <c r="P107" s="1">
        <v>2475.1279019899998</v>
      </c>
      <c r="Q107" s="1">
        <v>2475.1198873799999</v>
      </c>
      <c r="R107" s="1">
        <v>2475.11374243</v>
      </c>
      <c r="S107" s="1">
        <v>2475.1294361700002</v>
      </c>
      <c r="T107" s="1">
        <v>2475.1300943299998</v>
      </c>
      <c r="U107" s="1">
        <v>2475.13813093</v>
      </c>
      <c r="V107" s="1">
        <v>2475.14836818</v>
      </c>
      <c r="W107" s="1">
        <v>2475.13656881</v>
      </c>
      <c r="X107" s="1">
        <v>2475.1552291200001</v>
      </c>
      <c r="Y107" s="1">
        <v>3.85843582</v>
      </c>
      <c r="Z107" s="1">
        <v>3.9463248800000001</v>
      </c>
      <c r="AA107" s="1">
        <v>3.55360035</v>
      </c>
      <c r="AB107" s="1">
        <v>3.3014742699999999</v>
      </c>
      <c r="AC107" s="1">
        <v>7.1945030299999999</v>
      </c>
      <c r="AD107" s="1">
        <v>6.6269654500000001</v>
      </c>
      <c r="AE107" s="1">
        <v>6.1299163999999999</v>
      </c>
      <c r="AF107" s="1">
        <v>6.2166488500000003</v>
      </c>
      <c r="AG107" s="1">
        <v>9.6665822000000006</v>
      </c>
      <c r="AH107" s="1">
        <v>8.6254145799999993</v>
      </c>
      <c r="AI107" s="1">
        <v>9.7824179099999995</v>
      </c>
      <c r="AJ107" s="1">
        <v>8.2640353999999991</v>
      </c>
      <c r="AK107" s="1">
        <v>11.34251798</v>
      </c>
      <c r="AL107" s="1">
        <v>12.26071445</v>
      </c>
      <c r="AM107" s="1">
        <v>11.160923950000001</v>
      </c>
      <c r="AN107" s="1">
        <v>10.97855708</v>
      </c>
      <c r="AO107" s="1">
        <v>16.906964890000001</v>
      </c>
      <c r="AP107" s="1">
        <v>14.03639435</v>
      </c>
      <c r="AQ107" s="1">
        <v>13.53849185</v>
      </c>
      <c r="AR107" s="1">
        <v>12.055824039999999</v>
      </c>
      <c r="AS107" s="1">
        <v>3.6649590000000001</v>
      </c>
      <c r="AT107" s="1">
        <v>6.542008</v>
      </c>
      <c r="AU107" s="1">
        <v>9.0846129999999992</v>
      </c>
      <c r="AV107" s="1">
        <v>11.435677999999999</v>
      </c>
      <c r="AW107" s="1">
        <v>14.134418999999999</v>
      </c>
      <c r="AX107" s="1">
        <v>0.29502699999999998</v>
      </c>
      <c r="AY107" s="1">
        <v>0.48602000000000001</v>
      </c>
      <c r="AZ107" s="1">
        <v>0.75494600000000001</v>
      </c>
      <c r="BA107" s="1">
        <v>0.56974100000000005</v>
      </c>
      <c r="BB107" s="1">
        <v>2.0307879999999998</v>
      </c>
      <c r="BC107" s="1">
        <v>8.0499270000000003</v>
      </c>
      <c r="BD107" s="1">
        <v>7.4292129999999998</v>
      </c>
      <c r="BE107" s="1">
        <v>8.310162</v>
      </c>
      <c r="BF107" s="1">
        <v>4.9821330000000001</v>
      </c>
      <c r="BG107" s="1">
        <v>14.367683</v>
      </c>
      <c r="BH107" s="1" t="str">
        <f>HYPERLINK("https://glyconnect.expasy.org/browser/compositions?f=Hex:3 HexNAc:6 dHex:2 NeuAc:1 ")</f>
        <v xml:space="preserve">https://glyconnect.expasy.org/browser/compositions?f=Hex:3 HexNAc:6 dHex:2 NeuAc:1 </v>
      </c>
    </row>
    <row r="108" spans="1:60" ht="28.8">
      <c r="A108" s="1">
        <v>101</v>
      </c>
      <c r="B108" s="1">
        <v>2485.9085</v>
      </c>
      <c r="C108" s="1" t="s">
        <v>240</v>
      </c>
      <c r="D108" s="2" t="s">
        <v>241</v>
      </c>
      <c r="E108" s="1">
        <v>0</v>
      </c>
      <c r="F108" s="1">
        <v>0</v>
      </c>
      <c r="G108" s="1">
        <v>0</v>
      </c>
      <c r="H108" s="1">
        <v>0</v>
      </c>
      <c r="I108" s="1">
        <v>2485.87159329</v>
      </c>
      <c r="J108" s="1">
        <v>2485.8374804300001</v>
      </c>
      <c r="K108" s="1">
        <v>2485.8919658200002</v>
      </c>
      <c r="L108" s="1">
        <v>2485.9041419</v>
      </c>
      <c r="M108" s="1">
        <v>2485.9318067300001</v>
      </c>
      <c r="N108" s="1">
        <v>2485.9572470600001</v>
      </c>
      <c r="O108" s="1">
        <v>2485.9754289100001</v>
      </c>
      <c r="P108" s="1">
        <v>2485.9749689700002</v>
      </c>
      <c r="Q108" s="1">
        <v>0</v>
      </c>
      <c r="R108" s="1">
        <v>0</v>
      </c>
      <c r="S108" s="1">
        <v>0</v>
      </c>
      <c r="T108" s="1">
        <v>2486.2831526199998</v>
      </c>
      <c r="U108" s="1">
        <v>0</v>
      </c>
      <c r="V108" s="1">
        <v>2485.9629275100001</v>
      </c>
      <c r="W108" s="1">
        <v>2485.9454901600002</v>
      </c>
      <c r="X108" s="1">
        <v>2485.96381191</v>
      </c>
      <c r="Y108" s="1">
        <v>0</v>
      </c>
      <c r="Z108" s="1">
        <v>0</v>
      </c>
      <c r="AA108" s="1">
        <v>0</v>
      </c>
      <c r="AB108" s="1">
        <v>0</v>
      </c>
      <c r="AC108" s="1">
        <v>3.44514159</v>
      </c>
      <c r="AD108" s="1">
        <v>3.67676515</v>
      </c>
      <c r="AE108" s="1">
        <v>3.29387316</v>
      </c>
      <c r="AF108" s="1">
        <v>3.1003475699999998</v>
      </c>
      <c r="AG108" s="1">
        <v>4.79283094</v>
      </c>
      <c r="AH108" s="1">
        <v>4.4692296699999998</v>
      </c>
      <c r="AI108" s="1">
        <v>4.8478703999999997</v>
      </c>
      <c r="AJ108" s="1">
        <v>4.1280546400000002</v>
      </c>
      <c r="AK108" s="1">
        <v>0</v>
      </c>
      <c r="AL108" s="1">
        <v>0</v>
      </c>
      <c r="AM108" s="1">
        <v>0</v>
      </c>
      <c r="AN108" s="1">
        <v>6.1111962899999996</v>
      </c>
      <c r="AO108" s="1">
        <v>0</v>
      </c>
      <c r="AP108" s="1">
        <v>5.4001015700000004</v>
      </c>
      <c r="AQ108" s="1">
        <v>4.92807014</v>
      </c>
      <c r="AR108" s="1">
        <v>5.4877402899999996</v>
      </c>
      <c r="AS108" s="1">
        <v>0</v>
      </c>
      <c r="AT108" s="1">
        <v>3.379032</v>
      </c>
      <c r="AU108" s="1">
        <v>4.5594960000000002</v>
      </c>
      <c r="AV108" s="1">
        <v>1.5277989999999999</v>
      </c>
      <c r="AW108" s="1">
        <v>3.9539780000000002</v>
      </c>
      <c r="AX108" s="1">
        <v>0</v>
      </c>
      <c r="AY108" s="1">
        <v>0.243538</v>
      </c>
      <c r="AZ108" s="1">
        <v>0.33261299999999999</v>
      </c>
      <c r="BA108" s="1">
        <v>3.0555979999999998</v>
      </c>
      <c r="BB108" s="1">
        <v>2.6474199999999999</v>
      </c>
      <c r="BC108" s="1">
        <v>0</v>
      </c>
      <c r="BD108" s="1">
        <v>7.2073359999999997</v>
      </c>
      <c r="BE108" s="1">
        <v>7.2949549999999999</v>
      </c>
      <c r="BF108" s="1">
        <v>200</v>
      </c>
      <c r="BG108" s="1">
        <v>66.955860000000001</v>
      </c>
      <c r="BH108" s="1" t="str">
        <f>HYPERLINK("https://glyconnect.expasy.org/browser/compositions?f=Hex:7 HexNAc:3 dHex:2 NeuAc:1 ")</f>
        <v xml:space="preserve">https://glyconnect.expasy.org/browser/compositions?f=Hex:7 HexNAc:3 dHex:2 NeuAc:1 </v>
      </c>
    </row>
    <row r="109" spans="1:60" ht="43.2">
      <c r="A109" s="1">
        <v>102</v>
      </c>
      <c r="B109" s="1">
        <v>2489.8921999999998</v>
      </c>
      <c r="C109" s="1" t="s">
        <v>242</v>
      </c>
      <c r="D109" s="2" t="s">
        <v>243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2490.0957557199999</v>
      </c>
      <c r="R109" s="1">
        <v>0</v>
      </c>
      <c r="S109" s="1">
        <v>0</v>
      </c>
      <c r="T109" s="1">
        <v>2490.0996588600001</v>
      </c>
      <c r="U109" s="1">
        <v>0</v>
      </c>
      <c r="V109" s="1">
        <v>0</v>
      </c>
      <c r="W109" s="1">
        <v>2490.1304771499999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5.1989139499999997</v>
      </c>
      <c r="AL109" s="1">
        <v>0</v>
      </c>
      <c r="AM109" s="1">
        <v>0</v>
      </c>
      <c r="AN109" s="1">
        <v>3.7039150799999998</v>
      </c>
      <c r="AO109" s="1">
        <v>0</v>
      </c>
      <c r="AP109" s="1">
        <v>0</v>
      </c>
      <c r="AQ109" s="1">
        <v>1.07712169</v>
      </c>
      <c r="AR109" s="1">
        <v>0</v>
      </c>
      <c r="AS109" s="1">
        <v>0</v>
      </c>
      <c r="AT109" s="1">
        <v>0</v>
      </c>
      <c r="AU109" s="1">
        <v>0</v>
      </c>
      <c r="AV109" s="1">
        <v>2.2257069999999999</v>
      </c>
      <c r="AW109" s="1">
        <v>0.26928000000000002</v>
      </c>
      <c r="AX109" s="1">
        <v>0</v>
      </c>
      <c r="AY109" s="1">
        <v>0</v>
      </c>
      <c r="AZ109" s="1">
        <v>0</v>
      </c>
      <c r="BA109" s="1">
        <v>2.641502</v>
      </c>
      <c r="BB109" s="1">
        <v>0.53856099999999996</v>
      </c>
      <c r="BC109" s="1">
        <v>0</v>
      </c>
      <c r="BD109" s="1">
        <v>0</v>
      </c>
      <c r="BE109" s="1">
        <v>0</v>
      </c>
      <c r="BF109" s="1">
        <v>118.681476</v>
      </c>
      <c r="BG109" s="1">
        <v>200</v>
      </c>
      <c r="BH109" s="1" t="str">
        <f>HYPERLINK("https://glyconnect.expasy.org/browser/compositions?f=Hex:8 HexNAc:3 dHex:3 ")</f>
        <v xml:space="preserve">https://glyconnect.expasy.org/browser/compositions?f=Hex:8 HexNAc:3 dHex:3 </v>
      </c>
    </row>
    <row r="110" spans="1:60" ht="57.6">
      <c r="A110" s="1">
        <v>103</v>
      </c>
      <c r="B110" s="1">
        <v>2490.9614000000001</v>
      </c>
      <c r="C110" s="1" t="s">
        <v>244</v>
      </c>
      <c r="D110" s="2" t="s">
        <v>245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2491.0583320999999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2491.10715802</v>
      </c>
      <c r="T110" s="1">
        <v>0</v>
      </c>
      <c r="U110" s="1">
        <v>2491.0987988799998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0.73701764000000003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3.7657297199999999</v>
      </c>
      <c r="AN110" s="1">
        <v>0</v>
      </c>
      <c r="AO110" s="1">
        <v>6.2992176600000001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0.184254</v>
      </c>
      <c r="AV110" s="1">
        <v>0.94143200000000005</v>
      </c>
      <c r="AW110" s="1">
        <v>1.5748040000000001</v>
      </c>
      <c r="AX110" s="1">
        <v>0</v>
      </c>
      <c r="AY110" s="1">
        <v>0</v>
      </c>
      <c r="AZ110" s="1">
        <v>0.36850899999999998</v>
      </c>
      <c r="BA110" s="1">
        <v>1.882865</v>
      </c>
      <c r="BB110" s="1">
        <v>3.1496089999999999</v>
      </c>
      <c r="BC110" s="1">
        <v>0</v>
      </c>
      <c r="BD110" s="1">
        <v>0</v>
      </c>
      <c r="BE110" s="1">
        <v>200</v>
      </c>
      <c r="BF110" s="1">
        <v>200</v>
      </c>
      <c r="BG110" s="1">
        <v>200</v>
      </c>
      <c r="BH110" s="1" t="str">
        <f>HYPERLINK("https://glyconnect.expasy.org/browser/compositions?f=Hex:4 HexNAc:6 dHex:1 NeuAc:1 ")</f>
        <v xml:space="preserve">https://glyconnect.expasy.org/browser/compositions?f=Hex:4 HexNAc:6 dHex:1 NeuAc:1 </v>
      </c>
    </row>
    <row r="111" spans="1:60" ht="43.2">
      <c r="A111" s="1">
        <v>104</v>
      </c>
      <c r="B111" s="1">
        <v>2491.9454000000001</v>
      </c>
      <c r="C111" s="1" t="s">
        <v>246</v>
      </c>
      <c r="D111" s="2" t="s">
        <v>247</v>
      </c>
      <c r="E111" s="1">
        <v>2491.9326636699998</v>
      </c>
      <c r="F111" s="1">
        <v>2491.9635509999998</v>
      </c>
      <c r="G111" s="1">
        <v>2491.96949313</v>
      </c>
      <c r="H111" s="1">
        <v>2491.9672425399999</v>
      </c>
      <c r="I111" s="1">
        <v>2491.9930174599999</v>
      </c>
      <c r="J111" s="1">
        <v>2492.0194956</v>
      </c>
      <c r="K111" s="1">
        <v>0</v>
      </c>
      <c r="L111" s="1">
        <v>2492.60937066</v>
      </c>
      <c r="M111" s="1">
        <v>0</v>
      </c>
      <c r="N111" s="1">
        <v>2492.6231759299999</v>
      </c>
      <c r="O111" s="1">
        <v>0</v>
      </c>
      <c r="P111" s="1">
        <v>2492.6451582700001</v>
      </c>
      <c r="Q111" s="1">
        <v>0</v>
      </c>
      <c r="R111" s="1">
        <v>2492.08828429</v>
      </c>
      <c r="S111" s="1">
        <v>0</v>
      </c>
      <c r="T111" s="1">
        <v>0</v>
      </c>
      <c r="U111" s="1">
        <v>0</v>
      </c>
      <c r="V111" s="1">
        <v>2492.67184434</v>
      </c>
      <c r="W111" s="1">
        <v>2492.1070560100002</v>
      </c>
      <c r="X111" s="1">
        <v>2492.1221877900002</v>
      </c>
      <c r="Y111" s="1">
        <v>1.1326159</v>
      </c>
      <c r="Z111" s="1">
        <v>1.24091189</v>
      </c>
      <c r="AA111" s="1">
        <v>1.2859500500000001</v>
      </c>
      <c r="AB111" s="1">
        <v>0.95498669000000003</v>
      </c>
      <c r="AC111" s="1">
        <v>3.0291883400000001</v>
      </c>
      <c r="AD111" s="1">
        <v>2.79885538</v>
      </c>
      <c r="AE111" s="1">
        <v>0</v>
      </c>
      <c r="AF111" s="1">
        <v>2.4805564900000001</v>
      </c>
      <c r="AG111" s="1">
        <v>0</v>
      </c>
      <c r="AH111" s="1">
        <v>3.0133280999999998</v>
      </c>
      <c r="AI111" s="1">
        <v>0</v>
      </c>
      <c r="AJ111" s="1">
        <v>2.42642874</v>
      </c>
      <c r="AK111" s="1">
        <v>0</v>
      </c>
      <c r="AL111" s="1">
        <v>4.5323695500000003</v>
      </c>
      <c r="AM111" s="1">
        <v>0</v>
      </c>
      <c r="AN111" s="1">
        <v>0</v>
      </c>
      <c r="AO111" s="1">
        <v>0</v>
      </c>
      <c r="AP111" s="1">
        <v>5.4997901899999997</v>
      </c>
      <c r="AQ111" s="1">
        <v>5.0656277899999997</v>
      </c>
      <c r="AR111" s="1">
        <v>6.3440107699999997</v>
      </c>
      <c r="AS111" s="1">
        <v>1.153616</v>
      </c>
      <c r="AT111" s="1">
        <v>2.0771500000000001</v>
      </c>
      <c r="AU111" s="1">
        <v>1.359939</v>
      </c>
      <c r="AV111" s="1">
        <v>1.133092</v>
      </c>
      <c r="AW111" s="1">
        <v>4.2273569999999996</v>
      </c>
      <c r="AX111" s="1">
        <v>0.147227</v>
      </c>
      <c r="AY111" s="1">
        <v>1.402917</v>
      </c>
      <c r="AZ111" s="1">
        <v>1.588497</v>
      </c>
      <c r="BA111" s="1">
        <v>2.2661850000000001</v>
      </c>
      <c r="BB111" s="1">
        <v>2.8677839999999999</v>
      </c>
      <c r="BC111" s="1">
        <v>12.762228</v>
      </c>
      <c r="BD111" s="1">
        <v>67.540452999999999</v>
      </c>
      <c r="BE111" s="1">
        <v>116.806439</v>
      </c>
      <c r="BF111" s="1">
        <v>200</v>
      </c>
      <c r="BG111" s="1">
        <v>67.838695000000001</v>
      </c>
      <c r="BH111" s="1" t="str">
        <f>HYPERLINK("https://glyconnect.expasy.org/browser/compositions?f=Hex:3 HexNAc:7 dHex:3 ")</f>
        <v xml:space="preserve">https://glyconnect.expasy.org/browser/compositions?f=Hex:3 HexNAc:7 dHex:3 </v>
      </c>
    </row>
    <row r="112" spans="1:60" ht="28.8">
      <c r="A112" s="1">
        <v>105</v>
      </c>
      <c r="B112" s="1">
        <v>2492.9407000000001</v>
      </c>
      <c r="C112" s="1" t="s">
        <v>248</v>
      </c>
      <c r="D112" s="2" t="s">
        <v>249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2493.0439224400002</v>
      </c>
      <c r="L112" s="1">
        <v>0</v>
      </c>
      <c r="M112" s="1">
        <v>2493.0667573999999</v>
      </c>
      <c r="N112" s="1">
        <v>0</v>
      </c>
      <c r="O112" s="1">
        <v>2493.1267870500001</v>
      </c>
      <c r="P112" s="1">
        <v>0</v>
      </c>
      <c r="Q112" s="1">
        <v>2493.0864932999998</v>
      </c>
      <c r="R112" s="1">
        <v>0</v>
      </c>
      <c r="S112" s="1">
        <v>2493.1161333300001</v>
      </c>
      <c r="T112" s="1">
        <v>2493.0960100000002</v>
      </c>
      <c r="U112" s="1">
        <v>2493.64335575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1.7490322300000001</v>
      </c>
      <c r="AF112" s="1">
        <v>0</v>
      </c>
      <c r="AG112" s="1">
        <v>3.0064216300000002</v>
      </c>
      <c r="AH112" s="1">
        <v>0</v>
      </c>
      <c r="AI112" s="1">
        <v>3.2233872200000002</v>
      </c>
      <c r="AJ112" s="1">
        <v>0</v>
      </c>
      <c r="AK112" s="1">
        <v>2.6844141700000002</v>
      </c>
      <c r="AL112" s="1">
        <v>0</v>
      </c>
      <c r="AM112" s="1">
        <v>1.1721893299999999</v>
      </c>
      <c r="AN112" s="1">
        <v>2.3349029799999999</v>
      </c>
      <c r="AO112" s="1">
        <v>3.49323008</v>
      </c>
      <c r="AP112" s="1">
        <v>0</v>
      </c>
      <c r="AQ112" s="1">
        <v>0</v>
      </c>
      <c r="AR112" s="1">
        <v>0</v>
      </c>
      <c r="AS112" s="1">
        <v>0</v>
      </c>
      <c r="AT112" s="1">
        <v>0.43725799999999998</v>
      </c>
      <c r="AU112" s="1">
        <v>1.5574520000000001</v>
      </c>
      <c r="AV112" s="1">
        <v>1.5478769999999999</v>
      </c>
      <c r="AW112" s="1">
        <v>0.87330799999999997</v>
      </c>
      <c r="AX112" s="1">
        <v>0</v>
      </c>
      <c r="AY112" s="1">
        <v>0.87451599999999996</v>
      </c>
      <c r="AZ112" s="1">
        <v>1.8005709999999999</v>
      </c>
      <c r="BA112" s="1">
        <v>1.2176739999999999</v>
      </c>
      <c r="BB112" s="1">
        <v>1.746615</v>
      </c>
      <c r="BC112" s="1">
        <v>0</v>
      </c>
      <c r="BD112" s="1">
        <v>200</v>
      </c>
      <c r="BE112" s="1">
        <v>115.61002499999999</v>
      </c>
      <c r="BF112" s="1">
        <v>78.667390999999995</v>
      </c>
      <c r="BG112" s="1">
        <v>200</v>
      </c>
      <c r="BH112" s="1" t="str">
        <f>HYPERLINK("https://glyconnect.expasy.org/browser/compositions?f=Hex:5 HexNAc:5 NeuAc:1 HexA:1 ")</f>
        <v xml:space="preserve">https://glyconnect.expasy.org/browser/compositions?f=Hex:5 HexNAc:5 NeuAc:1 HexA:1 </v>
      </c>
    </row>
    <row r="113" spans="1:60" ht="28.8">
      <c r="A113" s="1">
        <v>106</v>
      </c>
      <c r="B113" s="1">
        <v>2504.9771000000001</v>
      </c>
      <c r="C113" s="1" t="s">
        <v>250</v>
      </c>
      <c r="D113" s="2" t="s">
        <v>251</v>
      </c>
      <c r="E113" s="1">
        <v>0</v>
      </c>
      <c r="F113" s="1">
        <v>2504.9202771999999</v>
      </c>
      <c r="G113" s="1">
        <v>0</v>
      </c>
      <c r="H113" s="1">
        <v>0</v>
      </c>
      <c r="I113" s="1">
        <v>2504.9665884599999</v>
      </c>
      <c r="J113" s="1">
        <v>2504.9925718700001</v>
      </c>
      <c r="K113" s="1">
        <v>0</v>
      </c>
      <c r="L113" s="1">
        <v>2504.9944977999999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0.54500216999999995</v>
      </c>
      <c r="AA113" s="1">
        <v>0</v>
      </c>
      <c r="AB113" s="1">
        <v>0</v>
      </c>
      <c r="AC113" s="1">
        <v>0.67443109000000001</v>
      </c>
      <c r="AD113" s="1">
        <v>0.75491216000000005</v>
      </c>
      <c r="AE113" s="1">
        <v>0</v>
      </c>
      <c r="AF113" s="1">
        <v>0.63951429999999998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0.13625100000000001</v>
      </c>
      <c r="AT113" s="1">
        <v>0.51721399999999995</v>
      </c>
      <c r="AU113" s="1">
        <v>0</v>
      </c>
      <c r="AV113" s="1">
        <v>0</v>
      </c>
      <c r="AW113" s="1">
        <v>0</v>
      </c>
      <c r="AX113" s="1">
        <v>0.27250099999999999</v>
      </c>
      <c r="AY113" s="1">
        <v>0.34817900000000002</v>
      </c>
      <c r="AZ113" s="1">
        <v>0</v>
      </c>
      <c r="BA113" s="1">
        <v>0</v>
      </c>
      <c r="BB113" s="1">
        <v>0</v>
      </c>
      <c r="BC113" s="1">
        <v>200</v>
      </c>
      <c r="BD113" s="1">
        <v>67.318070000000006</v>
      </c>
      <c r="BE113" s="1">
        <v>0</v>
      </c>
      <c r="BF113" s="1">
        <v>0</v>
      </c>
      <c r="BG113" s="1">
        <v>0</v>
      </c>
      <c r="BH113" s="1" t="str">
        <f>HYPERLINK("https://glyconnect.expasy.org/browser/compositions?f=Hex:4 HexNAc:5 dHex:1 NeuAc:1 HexA:1 ")</f>
        <v xml:space="preserve">https://glyconnect.expasy.org/browser/compositions?f=Hex:4 HexNAc:5 dHex:1 NeuAc:1 HexA:1 </v>
      </c>
    </row>
    <row r="114" spans="1:60" ht="28.8">
      <c r="A114" s="1">
        <v>107</v>
      </c>
      <c r="B114" s="1">
        <v>2505.8870999999999</v>
      </c>
      <c r="C114" s="1" t="s">
        <v>252</v>
      </c>
      <c r="D114" s="2" t="s">
        <v>253</v>
      </c>
      <c r="E114" s="1">
        <v>0</v>
      </c>
      <c r="F114" s="1">
        <v>0</v>
      </c>
      <c r="G114" s="1">
        <v>2505.9445457900001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0.81757405000000005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0.20439399999999999</v>
      </c>
      <c r="AT114" s="1">
        <v>0</v>
      </c>
      <c r="AU114" s="1">
        <v>0</v>
      </c>
      <c r="AV114" s="1">
        <v>0</v>
      </c>
      <c r="AW114" s="1">
        <v>0</v>
      </c>
      <c r="AX114" s="1">
        <v>0.40878700000000001</v>
      </c>
      <c r="AY114" s="1">
        <v>0</v>
      </c>
      <c r="AZ114" s="1">
        <v>0</v>
      </c>
      <c r="BA114" s="1">
        <v>0</v>
      </c>
      <c r="BB114" s="1">
        <v>0</v>
      </c>
      <c r="BC114" s="1">
        <v>200</v>
      </c>
      <c r="BD114" s="1">
        <v>0</v>
      </c>
      <c r="BE114" s="1">
        <v>0</v>
      </c>
      <c r="BF114" s="1">
        <v>0</v>
      </c>
      <c r="BG114" s="1">
        <v>0</v>
      </c>
      <c r="BH114" s="1" t="str">
        <f>HYPERLINK("https://glyconnect.expasy.org/browser/compositions?f=Hex:9 HexNAc:3 dHex:2 ")</f>
        <v xml:space="preserve">https://glyconnect.expasy.org/browser/compositions?f=Hex:9 HexNAc:3 dHex:2 </v>
      </c>
    </row>
    <row r="115" spans="1:60" ht="28.8">
      <c r="A115" s="1">
        <v>108</v>
      </c>
      <c r="B115" s="1">
        <v>2505.9611</v>
      </c>
      <c r="C115" s="1" t="s">
        <v>254</v>
      </c>
      <c r="D115" s="2" t="s">
        <v>255</v>
      </c>
      <c r="E115" s="1">
        <v>0</v>
      </c>
      <c r="F115" s="1">
        <v>0</v>
      </c>
      <c r="G115" s="1">
        <v>2505.9445457900001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0.81757405000000005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0.20439399999999999</v>
      </c>
      <c r="AT115" s="1">
        <v>0</v>
      </c>
      <c r="AU115" s="1">
        <v>0</v>
      </c>
      <c r="AV115" s="1">
        <v>0</v>
      </c>
      <c r="AW115" s="1">
        <v>0</v>
      </c>
      <c r="AX115" s="1">
        <v>0.40878700000000001</v>
      </c>
      <c r="AY115" s="1">
        <v>0</v>
      </c>
      <c r="AZ115" s="1">
        <v>0</v>
      </c>
      <c r="BA115" s="1">
        <v>0</v>
      </c>
      <c r="BB115" s="1">
        <v>0</v>
      </c>
      <c r="BC115" s="1">
        <v>200</v>
      </c>
      <c r="BD115" s="1">
        <v>0</v>
      </c>
      <c r="BE115" s="1">
        <v>0</v>
      </c>
      <c r="BF115" s="1">
        <v>0</v>
      </c>
      <c r="BG115" s="1">
        <v>0</v>
      </c>
      <c r="BH115" s="1" t="str">
        <f>HYPERLINK("https://glyconnect.expasy.org/browser/compositions?f=Hex:3 HexNAc:6 dHex:3 HexA:1 ")</f>
        <v xml:space="preserve">https://glyconnect.expasy.org/browser/compositions?f=Hex:3 HexNAc:6 dHex:3 HexA:1 </v>
      </c>
    </row>
    <row r="116" spans="1:60" ht="43.2">
      <c r="A116" s="1">
        <v>109</v>
      </c>
      <c r="B116" s="1">
        <v>2507.9403000000002</v>
      </c>
      <c r="C116" s="1" t="s">
        <v>256</v>
      </c>
      <c r="D116" s="2" t="s">
        <v>257</v>
      </c>
      <c r="E116" s="1">
        <v>2507.8850493999998</v>
      </c>
      <c r="F116" s="1">
        <v>2507.9035440500002</v>
      </c>
      <c r="G116" s="1">
        <v>0</v>
      </c>
      <c r="H116" s="1">
        <v>2507.9406041500001</v>
      </c>
      <c r="I116" s="1">
        <v>2507.9557856500001</v>
      </c>
      <c r="J116" s="1">
        <v>2507.9829196300002</v>
      </c>
      <c r="K116" s="1">
        <v>2507.9949192899999</v>
      </c>
      <c r="L116" s="1">
        <v>2507.9920311999999</v>
      </c>
      <c r="M116" s="1">
        <v>2508.2115999900002</v>
      </c>
      <c r="N116" s="1">
        <v>2507.9990636299999</v>
      </c>
      <c r="O116" s="1">
        <v>2508.03399175</v>
      </c>
      <c r="P116" s="1">
        <v>2508.30764924</v>
      </c>
      <c r="Q116" s="1">
        <v>2508.0401605799998</v>
      </c>
      <c r="R116" s="1">
        <v>0</v>
      </c>
      <c r="S116" s="1">
        <v>2508.0466152700001</v>
      </c>
      <c r="T116" s="1">
        <v>2508.0437052100001</v>
      </c>
      <c r="U116" s="1">
        <v>2508.0665881</v>
      </c>
      <c r="V116" s="1">
        <v>2508.06673378</v>
      </c>
      <c r="W116" s="1">
        <v>2508.0688254299998</v>
      </c>
      <c r="X116" s="1">
        <v>2508.07739825</v>
      </c>
      <c r="Y116" s="1">
        <v>1.6002418700000001</v>
      </c>
      <c r="Z116" s="1">
        <v>1.5450472399999999</v>
      </c>
      <c r="AA116" s="1">
        <v>0</v>
      </c>
      <c r="AB116" s="1">
        <v>1.4654085800000001</v>
      </c>
      <c r="AC116" s="1">
        <v>3.3066118200000001</v>
      </c>
      <c r="AD116" s="1">
        <v>3.2862379499999999</v>
      </c>
      <c r="AE116" s="1">
        <v>2.8966704399999998</v>
      </c>
      <c r="AF116" s="1">
        <v>3.2535733200000001</v>
      </c>
      <c r="AG116" s="1">
        <v>4.9579059000000001</v>
      </c>
      <c r="AH116" s="1">
        <v>4.8776009299999998</v>
      </c>
      <c r="AI116" s="1">
        <v>4.0656487600000002</v>
      </c>
      <c r="AJ116" s="1">
        <v>5.1207997000000001</v>
      </c>
      <c r="AK116" s="1">
        <v>4.41855391</v>
      </c>
      <c r="AL116" s="1">
        <v>0</v>
      </c>
      <c r="AM116" s="1">
        <v>3.82469598</v>
      </c>
      <c r="AN116" s="1">
        <v>4.2797971400000003</v>
      </c>
      <c r="AO116" s="1">
        <v>4.56317796</v>
      </c>
      <c r="AP116" s="1">
        <v>5.8140223400000002</v>
      </c>
      <c r="AQ116" s="1">
        <v>4.2728675300000001</v>
      </c>
      <c r="AR116" s="1">
        <v>4.4767773399999999</v>
      </c>
      <c r="AS116" s="1">
        <v>1.152674</v>
      </c>
      <c r="AT116" s="1">
        <v>3.1857730000000002</v>
      </c>
      <c r="AU116" s="1">
        <v>4.7554889999999999</v>
      </c>
      <c r="AV116" s="1">
        <v>3.1307619999999998</v>
      </c>
      <c r="AW116" s="1">
        <v>4.7817109999999996</v>
      </c>
      <c r="AX116" s="1">
        <v>0.77044000000000001</v>
      </c>
      <c r="AY116" s="1">
        <v>0.193969</v>
      </c>
      <c r="AZ116" s="1">
        <v>0.470891</v>
      </c>
      <c r="BA116" s="1">
        <v>2.1025309999999999</v>
      </c>
      <c r="BB116" s="1">
        <v>0.69888700000000004</v>
      </c>
      <c r="BC116" s="1">
        <v>66.839354</v>
      </c>
      <c r="BD116" s="1">
        <v>6.0886129999999996</v>
      </c>
      <c r="BE116" s="1">
        <v>9.9020550000000007</v>
      </c>
      <c r="BF116" s="1">
        <v>67.157156999999998</v>
      </c>
      <c r="BG116" s="1">
        <v>14.615837000000001</v>
      </c>
      <c r="BH116" s="1" t="str">
        <f>HYPERLINK("https://glyconnect.expasy.org/browser/compositions?f=Hex:4 HexNAc:7 dHex:2 ")</f>
        <v xml:space="preserve">https://glyconnect.expasy.org/browser/compositions?f=Hex:4 HexNAc:7 dHex:2 </v>
      </c>
    </row>
    <row r="117" spans="1:60" s="5" customFormat="1">
      <c r="A117" s="5">
        <v>110</v>
      </c>
      <c r="B117" s="5">
        <v>2517.8982999999998</v>
      </c>
      <c r="C117" s="5" t="s">
        <v>258</v>
      </c>
      <c r="D117" s="5" t="s">
        <v>259</v>
      </c>
      <c r="E117" s="5">
        <v>0</v>
      </c>
      <c r="F117" s="5">
        <v>0</v>
      </c>
      <c r="G117" s="5">
        <v>0</v>
      </c>
      <c r="H117" s="5">
        <v>0</v>
      </c>
      <c r="I117" s="5">
        <v>0</v>
      </c>
      <c r="J117" s="5">
        <v>0</v>
      </c>
      <c r="K117" s="5">
        <v>0</v>
      </c>
      <c r="L117" s="5">
        <v>2518.0645202599999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2518.1529492099999</v>
      </c>
      <c r="V117" s="5">
        <v>2518.1530685500002</v>
      </c>
      <c r="W117" s="5">
        <v>2518.1380994000001</v>
      </c>
      <c r="X117" s="5">
        <v>2518.1547876899999</v>
      </c>
      <c r="Y117" s="5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0.46033544999999998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0</v>
      </c>
      <c r="AN117" s="5">
        <v>0</v>
      </c>
      <c r="AO117" s="5">
        <v>2.30607191</v>
      </c>
      <c r="AP117" s="5">
        <v>1.74776054</v>
      </c>
      <c r="AQ117" s="5">
        <v>1.71765765</v>
      </c>
      <c r="AR117" s="5">
        <v>1.4315006699999999</v>
      </c>
      <c r="AS117" s="5">
        <v>0</v>
      </c>
      <c r="AT117" s="5">
        <v>0.11508400000000001</v>
      </c>
      <c r="AU117" s="5">
        <v>0</v>
      </c>
      <c r="AV117" s="5">
        <v>0</v>
      </c>
      <c r="AW117" s="5">
        <v>1.800748</v>
      </c>
      <c r="AX117" s="5">
        <v>0</v>
      </c>
      <c r="AY117" s="5">
        <v>0.23016800000000001</v>
      </c>
      <c r="AZ117" s="5">
        <v>0</v>
      </c>
      <c r="BA117" s="5">
        <v>0</v>
      </c>
      <c r="BB117" s="5">
        <v>0.36579</v>
      </c>
      <c r="BC117" s="5">
        <v>0</v>
      </c>
      <c r="BD117" s="5">
        <v>200</v>
      </c>
      <c r="BE117" s="5">
        <v>0</v>
      </c>
      <c r="BF117" s="5">
        <v>0</v>
      </c>
      <c r="BG117" s="5">
        <v>20.313243</v>
      </c>
      <c r="BH117" s="5" t="str">
        <f>HYPERLINK("https://glyconnect.expasy.org/browser/compositions?f=Hex:9 HexNAc:3 NeuAc:1 ")</f>
        <v xml:space="preserve">https://glyconnect.expasy.org/browser/compositions?f=Hex:9 HexNAc:3 NeuAc:1 </v>
      </c>
    </row>
    <row r="118" spans="1:60" ht="43.2">
      <c r="A118" s="1">
        <v>111</v>
      </c>
      <c r="B118" s="1">
        <v>2522.9513000000002</v>
      </c>
      <c r="C118" s="1" t="s">
        <v>260</v>
      </c>
      <c r="D118" s="2" t="s">
        <v>261</v>
      </c>
      <c r="E118" s="1">
        <v>2522.9526077199998</v>
      </c>
      <c r="F118" s="1">
        <v>2522.9740240299998</v>
      </c>
      <c r="G118" s="1">
        <v>2522.9913295900001</v>
      </c>
      <c r="H118" s="1">
        <v>2522.99775847</v>
      </c>
      <c r="I118" s="1">
        <v>2523.0150184300001</v>
      </c>
      <c r="J118" s="1">
        <v>2523.0425617300002</v>
      </c>
      <c r="K118" s="1">
        <v>2523.0538661599999</v>
      </c>
      <c r="L118" s="1">
        <v>2523.0554746100001</v>
      </c>
      <c r="M118" s="1">
        <v>2523.0662551700002</v>
      </c>
      <c r="N118" s="1">
        <v>2523.0711492999999</v>
      </c>
      <c r="O118" s="1">
        <v>2523.1044922400001</v>
      </c>
      <c r="P118" s="1">
        <v>2523.1068828799998</v>
      </c>
      <c r="Q118" s="1">
        <v>2523.1005494299998</v>
      </c>
      <c r="R118" s="1">
        <v>2523.0900198499999</v>
      </c>
      <c r="S118" s="1">
        <v>2523.1093443899999</v>
      </c>
      <c r="T118" s="1">
        <v>2523.11039265</v>
      </c>
      <c r="U118" s="1">
        <v>2523.1160278399998</v>
      </c>
      <c r="V118" s="1">
        <v>2523.1261884300002</v>
      </c>
      <c r="W118" s="1">
        <v>2523.1164624100002</v>
      </c>
      <c r="X118" s="1">
        <v>2523.1321392200002</v>
      </c>
      <c r="Y118" s="1">
        <v>2.8756996300000002</v>
      </c>
      <c r="Z118" s="1">
        <v>2.8529820699999999</v>
      </c>
      <c r="AA118" s="1">
        <v>2.5706324899999999</v>
      </c>
      <c r="AB118" s="1">
        <v>2.7094459799999999</v>
      </c>
      <c r="AC118" s="1">
        <v>5.6769883999999999</v>
      </c>
      <c r="AD118" s="1">
        <v>5.3672353399999997</v>
      </c>
      <c r="AE118" s="1">
        <v>5.0213505100000004</v>
      </c>
      <c r="AF118" s="1">
        <v>5.0607372499999999</v>
      </c>
      <c r="AG118" s="1">
        <v>6.4742082600000002</v>
      </c>
      <c r="AH118" s="1">
        <v>7.0888533699999998</v>
      </c>
      <c r="AI118" s="1">
        <v>7.11862276</v>
      </c>
      <c r="AJ118" s="1">
        <v>5.5536443499999999</v>
      </c>
      <c r="AK118" s="1">
        <v>9.4558934699999995</v>
      </c>
      <c r="AL118" s="1">
        <v>9.2492947799999996</v>
      </c>
      <c r="AM118" s="1">
        <v>9.0119376899999999</v>
      </c>
      <c r="AN118" s="1">
        <v>8.7245288500000004</v>
      </c>
      <c r="AO118" s="1">
        <v>11.20730767</v>
      </c>
      <c r="AP118" s="1">
        <v>10.4975583</v>
      </c>
      <c r="AQ118" s="1">
        <v>9.8107188300000008</v>
      </c>
      <c r="AR118" s="1">
        <v>9.0485584899999996</v>
      </c>
      <c r="AS118" s="1">
        <v>2.7521900000000001</v>
      </c>
      <c r="AT118" s="1">
        <v>5.2815779999999997</v>
      </c>
      <c r="AU118" s="1">
        <v>6.5588319999999998</v>
      </c>
      <c r="AV118" s="1">
        <v>9.1104140000000005</v>
      </c>
      <c r="AW118" s="1">
        <v>10.141036</v>
      </c>
      <c r="AX118" s="1">
        <v>0.14166100000000001</v>
      </c>
      <c r="AY118" s="1">
        <v>0.30560100000000001</v>
      </c>
      <c r="AZ118" s="1">
        <v>0.73299700000000001</v>
      </c>
      <c r="BA118" s="1">
        <v>0.314774</v>
      </c>
      <c r="BB118" s="1">
        <v>0.92496100000000003</v>
      </c>
      <c r="BC118" s="1">
        <v>5.1472239999999996</v>
      </c>
      <c r="BD118" s="1">
        <v>5.7861649999999996</v>
      </c>
      <c r="BE118" s="1">
        <v>11.175717000000001</v>
      </c>
      <c r="BF118" s="1">
        <v>3.4551059999999998</v>
      </c>
      <c r="BG118" s="1">
        <v>9.1209740000000004</v>
      </c>
      <c r="BH118" s="1" t="str">
        <f>HYPERLINK("https://glyconnect.expasy.org/browser/compositions?f=Hex:5 HexNAc:4 dHex:1 NeuAc:2 ")</f>
        <v xml:space="preserve">https://glyconnect.expasy.org/browser/compositions?f=Hex:5 HexNAc:4 dHex:1 NeuAc:2 </v>
      </c>
    </row>
    <row r="119" spans="1:60" ht="28.8">
      <c r="A119" s="1">
        <v>112</v>
      </c>
      <c r="B119" s="1">
        <v>2537.9508999999998</v>
      </c>
      <c r="C119" s="1" t="s">
        <v>262</v>
      </c>
      <c r="D119" s="2" t="s">
        <v>263</v>
      </c>
      <c r="E119" s="1">
        <v>0</v>
      </c>
      <c r="F119" s="1">
        <v>0</v>
      </c>
      <c r="G119" s="1">
        <v>0</v>
      </c>
      <c r="H119" s="1">
        <v>2538.01658632</v>
      </c>
      <c r="I119" s="1">
        <v>0</v>
      </c>
      <c r="J119" s="1">
        <v>0</v>
      </c>
      <c r="K119" s="1">
        <v>0</v>
      </c>
      <c r="L119" s="1">
        <v>0</v>
      </c>
      <c r="M119" s="1">
        <v>2538.1125160400002</v>
      </c>
      <c r="N119" s="1">
        <v>0</v>
      </c>
      <c r="O119" s="1">
        <v>0</v>
      </c>
      <c r="P119" s="1">
        <v>2538.1618522499998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0.88685323000000005</v>
      </c>
      <c r="AC119" s="1">
        <v>0</v>
      </c>
      <c r="AD119" s="1">
        <v>0</v>
      </c>
      <c r="AE119" s="1">
        <v>0</v>
      </c>
      <c r="AF119" s="1">
        <v>0</v>
      </c>
      <c r="AG119" s="1">
        <v>0.54892395000000005</v>
      </c>
      <c r="AH119" s="1">
        <v>0</v>
      </c>
      <c r="AI119" s="1">
        <v>0</v>
      </c>
      <c r="AJ119" s="1">
        <v>0.66693374999999999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0.22171299999999999</v>
      </c>
      <c r="AT119" s="1">
        <v>0</v>
      </c>
      <c r="AU119" s="1">
        <v>0.30396400000000001</v>
      </c>
      <c r="AV119" s="1">
        <v>0</v>
      </c>
      <c r="AW119" s="1">
        <v>0</v>
      </c>
      <c r="AX119" s="1">
        <v>0.44342700000000002</v>
      </c>
      <c r="AY119" s="1">
        <v>0</v>
      </c>
      <c r="AZ119" s="1">
        <v>0.35427900000000001</v>
      </c>
      <c r="BA119" s="1">
        <v>0</v>
      </c>
      <c r="BB119" s="1">
        <v>0</v>
      </c>
      <c r="BC119" s="1">
        <v>200</v>
      </c>
      <c r="BD119" s="1">
        <v>0</v>
      </c>
      <c r="BE119" s="1">
        <v>116.552755</v>
      </c>
      <c r="BF119" s="1">
        <v>0</v>
      </c>
      <c r="BG119" s="1">
        <v>0</v>
      </c>
      <c r="BH119" s="1" t="str">
        <f>HYPERLINK("https://glyconnect.expasy.org/browser/compositions?f=Hex:5 HexNAc:6 dHex:1 HexA:1 ")</f>
        <v xml:space="preserve">https://glyconnect.expasy.org/browser/compositions?f=Hex:5 HexNAc:6 dHex:1 HexA:1 </v>
      </c>
    </row>
    <row r="120" spans="1:60" ht="28.8">
      <c r="A120" s="1">
        <v>113</v>
      </c>
      <c r="B120" s="1">
        <v>2538.9461999999999</v>
      </c>
      <c r="C120" s="1" t="s">
        <v>264</v>
      </c>
      <c r="D120" s="2" t="s">
        <v>265</v>
      </c>
      <c r="E120" s="1">
        <v>0</v>
      </c>
      <c r="F120" s="1">
        <v>0</v>
      </c>
      <c r="G120" s="1">
        <v>2539.0143320799998</v>
      </c>
      <c r="H120" s="1">
        <v>0</v>
      </c>
      <c r="I120" s="1">
        <v>2539.0404780399999</v>
      </c>
      <c r="J120" s="1">
        <v>2539.0842387799999</v>
      </c>
      <c r="K120" s="1">
        <v>2539.0806005099998</v>
      </c>
      <c r="L120" s="1">
        <v>2539.0890961599998</v>
      </c>
      <c r="M120" s="1">
        <v>0</v>
      </c>
      <c r="N120" s="1">
        <v>2539.1084530500002</v>
      </c>
      <c r="O120" s="1">
        <v>0</v>
      </c>
      <c r="P120" s="1">
        <v>0</v>
      </c>
      <c r="Q120" s="1">
        <v>2539.1255464999999</v>
      </c>
      <c r="R120" s="1">
        <v>2539.1151906099999</v>
      </c>
      <c r="S120" s="1">
        <v>2539.1275208000002</v>
      </c>
      <c r="T120" s="1">
        <v>2539.1354967000002</v>
      </c>
      <c r="U120" s="1">
        <v>2539.10944075</v>
      </c>
      <c r="V120" s="1">
        <v>2539.1153788800002</v>
      </c>
      <c r="W120" s="1">
        <v>2539.0972089100001</v>
      </c>
      <c r="X120" s="1">
        <v>2539.12887112</v>
      </c>
      <c r="Y120" s="1">
        <v>0</v>
      </c>
      <c r="Z120" s="1">
        <v>0</v>
      </c>
      <c r="AA120" s="1">
        <v>0.60232253999999996</v>
      </c>
      <c r="AB120" s="1">
        <v>0</v>
      </c>
      <c r="AC120" s="1">
        <v>1.6501321499999999</v>
      </c>
      <c r="AD120" s="1">
        <v>1.59290869</v>
      </c>
      <c r="AE120" s="1">
        <v>1.41632706</v>
      </c>
      <c r="AF120" s="1">
        <v>1.45052344</v>
      </c>
      <c r="AG120" s="1">
        <v>0</v>
      </c>
      <c r="AH120" s="1">
        <v>1.55905582</v>
      </c>
      <c r="AI120" s="1">
        <v>0</v>
      </c>
      <c r="AJ120" s="1">
        <v>0</v>
      </c>
      <c r="AK120" s="1">
        <v>2.4166080499999998</v>
      </c>
      <c r="AL120" s="1">
        <v>2.6361609100000001</v>
      </c>
      <c r="AM120" s="1">
        <v>2.4830185400000002</v>
      </c>
      <c r="AN120" s="1">
        <v>2.1751200800000001</v>
      </c>
      <c r="AO120" s="1">
        <v>3.5570804300000001</v>
      </c>
      <c r="AP120" s="1">
        <v>3.0711702999999999</v>
      </c>
      <c r="AQ120" s="1">
        <v>2.92523073</v>
      </c>
      <c r="AR120" s="1">
        <v>2.6558210099999999</v>
      </c>
      <c r="AS120" s="1">
        <v>0.15058099999999999</v>
      </c>
      <c r="AT120" s="1">
        <v>1.5274730000000001</v>
      </c>
      <c r="AU120" s="1">
        <v>0.389764</v>
      </c>
      <c r="AV120" s="1">
        <v>2.427727</v>
      </c>
      <c r="AW120" s="1">
        <v>3.0523259999999999</v>
      </c>
      <c r="AX120" s="1">
        <v>0.30116100000000001</v>
      </c>
      <c r="AY120" s="1">
        <v>0.111955</v>
      </c>
      <c r="AZ120" s="1">
        <v>0.779528</v>
      </c>
      <c r="BA120" s="1">
        <v>0.19186400000000001</v>
      </c>
      <c r="BB120" s="1">
        <v>0.37793399999999999</v>
      </c>
      <c r="BC120" s="1">
        <v>200</v>
      </c>
      <c r="BD120" s="1">
        <v>7.3294249999999996</v>
      </c>
      <c r="BE120" s="1">
        <v>200</v>
      </c>
      <c r="BF120" s="1">
        <v>7.9030430000000003</v>
      </c>
      <c r="BG120" s="1">
        <v>12.381826</v>
      </c>
      <c r="BH120" s="1" t="str">
        <f>HYPERLINK("https://glyconnect.expasy.org/browser/compositions?f=Hex:6 HexNAc:4 NeuAc:2 ")</f>
        <v xml:space="preserve">https://glyconnect.expasy.org/browser/compositions?f=Hex:6 HexNAc:4 NeuAc:2 </v>
      </c>
    </row>
    <row r="121" spans="1:60" ht="43.2">
      <c r="A121" s="1">
        <v>114</v>
      </c>
      <c r="B121" s="1">
        <v>2546.9135999999999</v>
      </c>
      <c r="C121" s="1" t="s">
        <v>266</v>
      </c>
      <c r="D121" s="2" t="s">
        <v>267</v>
      </c>
      <c r="E121" s="1">
        <v>2546.9435318000001</v>
      </c>
      <c r="F121" s="1">
        <v>2546.9517378199998</v>
      </c>
      <c r="G121" s="1">
        <v>2546.9707487599999</v>
      </c>
      <c r="H121" s="1">
        <v>2547.0036306000002</v>
      </c>
      <c r="I121" s="1">
        <v>2547.0070356400001</v>
      </c>
      <c r="J121" s="1">
        <v>2547.0565591700001</v>
      </c>
      <c r="K121" s="1">
        <v>2547.0790536999998</v>
      </c>
      <c r="L121" s="1">
        <v>2547.0709440199998</v>
      </c>
      <c r="M121" s="1">
        <v>0</v>
      </c>
      <c r="N121" s="1">
        <v>2547.0478377700001</v>
      </c>
      <c r="O121" s="1">
        <v>2547.0840414899999</v>
      </c>
      <c r="P121" s="1">
        <v>0</v>
      </c>
      <c r="Q121" s="1">
        <v>2547.0602441699998</v>
      </c>
      <c r="R121" s="1">
        <v>2547.0633793699999</v>
      </c>
      <c r="S121" s="1">
        <v>2547.0711879300002</v>
      </c>
      <c r="T121" s="1">
        <v>2547.0680289799998</v>
      </c>
      <c r="U121" s="1">
        <v>2547.1490462900001</v>
      </c>
      <c r="V121" s="1">
        <v>2547.1563467199999</v>
      </c>
      <c r="W121" s="1">
        <v>2547.1373979700002</v>
      </c>
      <c r="X121" s="1">
        <v>2547.15697585</v>
      </c>
      <c r="Y121" s="1">
        <v>1.12135542</v>
      </c>
      <c r="Z121" s="1">
        <v>1.13028711</v>
      </c>
      <c r="AA121" s="1">
        <v>1.14920643</v>
      </c>
      <c r="AB121" s="1">
        <v>1.0724549400000001</v>
      </c>
      <c r="AC121" s="1">
        <v>2.3128145299999998</v>
      </c>
      <c r="AD121" s="1">
        <v>2.0376360099999999</v>
      </c>
      <c r="AE121" s="1">
        <v>2.0067386699999998</v>
      </c>
      <c r="AF121" s="1">
        <v>1.95287773</v>
      </c>
      <c r="AG121" s="1">
        <v>0</v>
      </c>
      <c r="AH121" s="1">
        <v>2.5224847700000002</v>
      </c>
      <c r="AI121" s="1">
        <v>2.7239544200000001</v>
      </c>
      <c r="AJ121" s="1">
        <v>0</v>
      </c>
      <c r="AK121" s="1">
        <v>3.1415774999999999</v>
      </c>
      <c r="AL121" s="1">
        <v>3.1396809999999999</v>
      </c>
      <c r="AM121" s="1">
        <v>2.9385776400000001</v>
      </c>
      <c r="AN121" s="1">
        <v>2.8720184299999998</v>
      </c>
      <c r="AO121" s="1">
        <v>3.8221135199999998</v>
      </c>
      <c r="AP121" s="1">
        <v>3.2672631999999999</v>
      </c>
      <c r="AQ121" s="1">
        <v>3.1727176699999999</v>
      </c>
      <c r="AR121" s="1">
        <v>2.8429841900000001</v>
      </c>
      <c r="AS121" s="1">
        <v>1.1183259999999999</v>
      </c>
      <c r="AT121" s="1">
        <v>2.0775169999999998</v>
      </c>
      <c r="AU121" s="1">
        <v>1.3116099999999999</v>
      </c>
      <c r="AV121" s="1">
        <v>3.022964</v>
      </c>
      <c r="AW121" s="1">
        <v>3.2762699999999998</v>
      </c>
      <c r="AX121" s="1">
        <v>3.2710999999999997E-2</v>
      </c>
      <c r="AY121" s="1">
        <v>0.16072700000000001</v>
      </c>
      <c r="AZ121" s="1">
        <v>1.516748</v>
      </c>
      <c r="BA121" s="1">
        <v>0.13856099999999999</v>
      </c>
      <c r="BB121" s="1">
        <v>0.40681099999999998</v>
      </c>
      <c r="BC121" s="1">
        <v>2.9249839999999998</v>
      </c>
      <c r="BD121" s="1">
        <v>7.7365180000000002</v>
      </c>
      <c r="BE121" s="1">
        <v>115.640207</v>
      </c>
      <c r="BF121" s="1">
        <v>4.5836220000000001</v>
      </c>
      <c r="BG121" s="1">
        <v>12.416900999999999</v>
      </c>
      <c r="BH121" s="1" t="str">
        <f>HYPERLINK("https://glyconnect.expasy.org/browser/compositions?f=Hex:8 HexNAc:4 dHex:2 ")</f>
        <v xml:space="preserve">https://glyconnect.expasy.org/browser/compositions?f=Hex:8 HexNAc:4 dHex:2 </v>
      </c>
    </row>
    <row r="122" spans="1:60" ht="72">
      <c r="A122" s="1">
        <v>115</v>
      </c>
      <c r="B122" s="1">
        <v>2550.9825999999998</v>
      </c>
      <c r="C122" s="1" t="s">
        <v>268</v>
      </c>
      <c r="D122" s="2" t="s">
        <v>269</v>
      </c>
      <c r="E122" s="1">
        <v>2550.9897368500001</v>
      </c>
      <c r="F122" s="1">
        <v>2551.0076555000001</v>
      </c>
      <c r="G122" s="1">
        <v>2551.0234039900001</v>
      </c>
      <c r="H122" s="1">
        <v>2551.0325918799999</v>
      </c>
      <c r="I122" s="1">
        <v>2551.0454177900001</v>
      </c>
      <c r="J122" s="1">
        <v>2551.0746982700002</v>
      </c>
      <c r="K122" s="1">
        <v>2551.0860892699998</v>
      </c>
      <c r="L122" s="1">
        <v>2551.0877890800002</v>
      </c>
      <c r="M122" s="1">
        <v>2551.0911134500002</v>
      </c>
      <c r="N122" s="1">
        <v>2551.10529206</v>
      </c>
      <c r="O122" s="1">
        <v>2551.13840682</v>
      </c>
      <c r="P122" s="1">
        <v>2551.1364901500001</v>
      </c>
      <c r="Q122" s="1">
        <v>2551.1320769899999</v>
      </c>
      <c r="R122" s="1">
        <v>2551.1265425500001</v>
      </c>
      <c r="S122" s="1">
        <v>2551.1420305000001</v>
      </c>
      <c r="T122" s="1">
        <v>2551.1438783799999</v>
      </c>
      <c r="U122" s="1">
        <v>2551.15027461</v>
      </c>
      <c r="V122" s="1">
        <v>2551.1591123899998</v>
      </c>
      <c r="W122" s="1">
        <v>2551.1487154699998</v>
      </c>
      <c r="X122" s="1">
        <v>2551.1647571899998</v>
      </c>
      <c r="Y122" s="1">
        <v>6.6093319399999997</v>
      </c>
      <c r="Z122" s="1">
        <v>6.4838515000000001</v>
      </c>
      <c r="AA122" s="1">
        <v>6.2415550700000004</v>
      </c>
      <c r="AB122" s="1">
        <v>6.0138673699999998</v>
      </c>
      <c r="AC122" s="1">
        <v>14.425741990000001</v>
      </c>
      <c r="AD122" s="1">
        <v>13.779855830000001</v>
      </c>
      <c r="AE122" s="1">
        <v>12.96784403</v>
      </c>
      <c r="AF122" s="1">
        <v>13.28881608</v>
      </c>
      <c r="AG122" s="1">
        <v>17.208122929999998</v>
      </c>
      <c r="AH122" s="1">
        <v>17.256312390000001</v>
      </c>
      <c r="AI122" s="1">
        <v>16.780637859999999</v>
      </c>
      <c r="AJ122" s="1">
        <v>15.806097729999999</v>
      </c>
      <c r="AK122" s="1">
        <v>25.10804585</v>
      </c>
      <c r="AL122" s="1">
        <v>24.983970230000001</v>
      </c>
      <c r="AM122" s="1">
        <v>23.739667000000001</v>
      </c>
      <c r="AN122" s="1">
        <v>23.066622899999999</v>
      </c>
      <c r="AO122" s="1">
        <v>30.310058120000001</v>
      </c>
      <c r="AP122" s="1">
        <v>29.212109829999999</v>
      </c>
      <c r="AQ122" s="1">
        <v>27.839320839999999</v>
      </c>
      <c r="AR122" s="1">
        <v>26.33668711</v>
      </c>
      <c r="AS122" s="1">
        <v>6.3371510000000004</v>
      </c>
      <c r="AT122" s="1">
        <v>13.615564000000001</v>
      </c>
      <c r="AU122" s="1">
        <v>16.762792999999999</v>
      </c>
      <c r="AV122" s="1">
        <v>24.224575999999999</v>
      </c>
      <c r="AW122" s="1">
        <v>28.424544000000001</v>
      </c>
      <c r="AX122" s="1">
        <v>0.26410499999999998</v>
      </c>
      <c r="AY122" s="1">
        <v>0.63500299999999998</v>
      </c>
      <c r="AZ122" s="1">
        <v>0.67267200000000005</v>
      </c>
      <c r="BA122" s="1">
        <v>0.98880199999999996</v>
      </c>
      <c r="BB122" s="1">
        <v>1.72018</v>
      </c>
      <c r="BC122" s="1">
        <v>4.167567</v>
      </c>
      <c r="BD122" s="1">
        <v>4.6638010000000003</v>
      </c>
      <c r="BE122" s="1">
        <v>4.0128899999999996</v>
      </c>
      <c r="BF122" s="1">
        <v>4.0818149999999997</v>
      </c>
      <c r="BG122" s="1">
        <v>6.0517409999999998</v>
      </c>
      <c r="BH122" s="1" t="str">
        <f>HYPERLINK("https://glyconnect.expasy.org/browser/compositions?f=Hex:5 HexNAc:4 dHex:1 NeuAc:2 ")</f>
        <v xml:space="preserve">https://glyconnect.expasy.org/browser/compositions?f=Hex:5 HexNAc:4 dHex:1 NeuAc:2 </v>
      </c>
    </row>
    <row r="123" spans="1:60" ht="43.2">
      <c r="A123" s="1">
        <v>116</v>
      </c>
      <c r="B123" s="1">
        <v>2566.9775</v>
      </c>
      <c r="C123" s="1" t="s">
        <v>270</v>
      </c>
      <c r="D123" s="2" t="s">
        <v>271</v>
      </c>
      <c r="E123" s="1">
        <v>2566.95851004</v>
      </c>
      <c r="F123" s="1">
        <v>2566.9451596200001</v>
      </c>
      <c r="G123" s="1">
        <v>2567.0372228800002</v>
      </c>
      <c r="H123" s="1">
        <v>2566.99830797</v>
      </c>
      <c r="I123" s="1">
        <v>2567.0160615700001</v>
      </c>
      <c r="J123" s="1">
        <v>2567.0413638</v>
      </c>
      <c r="K123" s="1">
        <v>2567.0656264099998</v>
      </c>
      <c r="L123" s="1">
        <v>2567.06687887</v>
      </c>
      <c r="M123" s="1">
        <v>2567.0568660899999</v>
      </c>
      <c r="N123" s="1">
        <v>2567.11299607</v>
      </c>
      <c r="O123" s="1">
        <v>2567.1409394699999</v>
      </c>
      <c r="P123" s="1">
        <v>2567.10066749</v>
      </c>
      <c r="Q123" s="1">
        <v>2567.1093562400001</v>
      </c>
      <c r="R123" s="1">
        <v>2567.1011930599998</v>
      </c>
      <c r="S123" s="1">
        <v>2567.1192500799998</v>
      </c>
      <c r="T123" s="1">
        <v>2567.1228359299998</v>
      </c>
      <c r="U123" s="1">
        <v>2567.1274522600002</v>
      </c>
      <c r="V123" s="1">
        <v>2567.1390546100001</v>
      </c>
      <c r="W123" s="1">
        <v>2567.1265342199999</v>
      </c>
      <c r="X123" s="1">
        <v>2567.1413465099999</v>
      </c>
      <c r="Y123" s="1">
        <v>1.74232699</v>
      </c>
      <c r="Z123" s="1">
        <v>1.6192657699999999</v>
      </c>
      <c r="AA123" s="1">
        <v>1.57346656</v>
      </c>
      <c r="AB123" s="1">
        <v>1.4732589700000001</v>
      </c>
      <c r="AC123" s="1">
        <v>3.1051062599999999</v>
      </c>
      <c r="AD123" s="1">
        <v>2.8236199100000001</v>
      </c>
      <c r="AE123" s="1">
        <v>2.7409724199999999</v>
      </c>
      <c r="AF123" s="1">
        <v>2.6956755499999998</v>
      </c>
      <c r="AG123" s="1">
        <v>2.6816126300000001</v>
      </c>
      <c r="AH123" s="1">
        <v>2.5162693100000002</v>
      </c>
      <c r="AI123" s="1">
        <v>2.78607417</v>
      </c>
      <c r="AJ123" s="1">
        <v>2.2531211199999999</v>
      </c>
      <c r="AK123" s="1">
        <v>4.7725511300000001</v>
      </c>
      <c r="AL123" s="1">
        <v>4.9723274200000001</v>
      </c>
      <c r="AM123" s="1">
        <v>4.3592723600000003</v>
      </c>
      <c r="AN123" s="1">
        <v>4.3771764900000001</v>
      </c>
      <c r="AO123" s="1">
        <v>5.9745072500000003</v>
      </c>
      <c r="AP123" s="1">
        <v>5.0200538999999997</v>
      </c>
      <c r="AQ123" s="1">
        <v>4.7643174899999998</v>
      </c>
      <c r="AR123" s="1">
        <v>4.1770932900000002</v>
      </c>
      <c r="AS123" s="1">
        <v>1.6020799999999999</v>
      </c>
      <c r="AT123" s="1">
        <v>2.8413439999999999</v>
      </c>
      <c r="AU123" s="1">
        <v>2.559269</v>
      </c>
      <c r="AV123" s="1">
        <v>4.6203320000000003</v>
      </c>
      <c r="AW123" s="1">
        <v>4.9839929999999999</v>
      </c>
      <c r="AX123" s="1">
        <v>0.111622</v>
      </c>
      <c r="AY123" s="1">
        <v>0.183647</v>
      </c>
      <c r="AZ123" s="1">
        <v>0.23236799999999999</v>
      </c>
      <c r="BA123" s="1">
        <v>0.30240600000000001</v>
      </c>
      <c r="BB123" s="1">
        <v>0.74872399999999995</v>
      </c>
      <c r="BC123" s="1">
        <v>6.9672960000000002</v>
      </c>
      <c r="BD123" s="1">
        <v>6.4633779999999996</v>
      </c>
      <c r="BE123" s="1">
        <v>9.0794490000000003</v>
      </c>
      <c r="BF123" s="1">
        <v>6.5451139999999999</v>
      </c>
      <c r="BG123" s="1">
        <v>15.022575</v>
      </c>
      <c r="BH123" s="1" t="str">
        <f>HYPERLINK("https://glyconnect.expasy.org/browser/compositions?f=Hex:6 HexNAc:4 NeuAc:2 ")</f>
        <v xml:space="preserve">https://glyconnect.expasy.org/browser/compositions?f=Hex:6 HexNAc:4 NeuAc:2 </v>
      </c>
    </row>
    <row r="124" spans="1:60" ht="28.8">
      <c r="A124" s="1">
        <v>117</v>
      </c>
      <c r="B124" s="1">
        <v>2578.9774000000002</v>
      </c>
      <c r="C124" s="1" t="s">
        <v>272</v>
      </c>
      <c r="D124" s="2" t="s">
        <v>273</v>
      </c>
      <c r="E124" s="1">
        <v>2579.0238522300001</v>
      </c>
      <c r="F124" s="1">
        <v>2579.04265235</v>
      </c>
      <c r="G124" s="1">
        <v>2579.05884496</v>
      </c>
      <c r="H124" s="1">
        <v>2579.0663668100001</v>
      </c>
      <c r="I124" s="1">
        <v>2579.0822014099999</v>
      </c>
      <c r="J124" s="1">
        <v>2579.11127837</v>
      </c>
      <c r="K124" s="1">
        <v>2579.1227204699999</v>
      </c>
      <c r="L124" s="1">
        <v>2579.1244321300001</v>
      </c>
      <c r="M124" s="1">
        <v>2579.1305256700002</v>
      </c>
      <c r="N124" s="1">
        <v>2579.1400776</v>
      </c>
      <c r="O124" s="1">
        <v>2579.1745457900001</v>
      </c>
      <c r="P124" s="1">
        <v>2579.1773280299999</v>
      </c>
      <c r="Q124" s="1">
        <v>2579.1690846500001</v>
      </c>
      <c r="R124" s="1">
        <v>2579.1631505199998</v>
      </c>
      <c r="S124" s="1">
        <v>2579.1786920899999</v>
      </c>
      <c r="T124" s="1">
        <v>2579.18143753</v>
      </c>
      <c r="U124" s="1">
        <v>2579.1880915400002</v>
      </c>
      <c r="V124" s="1">
        <v>2579.1967271100002</v>
      </c>
      <c r="W124" s="1">
        <v>2579.1857743700002</v>
      </c>
      <c r="X124" s="1">
        <v>2579.2016265500001</v>
      </c>
      <c r="Y124" s="1">
        <v>23.439822150000001</v>
      </c>
      <c r="Z124" s="1">
        <v>23.034103139999999</v>
      </c>
      <c r="AA124" s="1">
        <v>22.308632190000001</v>
      </c>
      <c r="AB124" s="1">
        <v>22.054776889999999</v>
      </c>
      <c r="AC124" s="1">
        <v>50.341411229999999</v>
      </c>
      <c r="AD124" s="1">
        <v>48.938481099999997</v>
      </c>
      <c r="AE124" s="1">
        <v>46.344639729999997</v>
      </c>
      <c r="AF124" s="1">
        <v>48.407195790000003</v>
      </c>
      <c r="AG124" s="1">
        <v>64.572767959999993</v>
      </c>
      <c r="AH124" s="1">
        <v>64.879873680000003</v>
      </c>
      <c r="AI124" s="1">
        <v>62.133814870000002</v>
      </c>
      <c r="AJ124" s="1">
        <v>62.831398900000003</v>
      </c>
      <c r="AK124" s="1">
        <v>89.609548899999993</v>
      </c>
      <c r="AL124" s="1">
        <v>89.140843720000007</v>
      </c>
      <c r="AM124" s="1">
        <v>86.971735719999998</v>
      </c>
      <c r="AN124" s="1">
        <v>85.472534159999995</v>
      </c>
      <c r="AO124" s="1">
        <v>107.79432566</v>
      </c>
      <c r="AP124" s="1">
        <v>106.61526967</v>
      </c>
      <c r="AQ124" s="1">
        <v>103.75219377000001</v>
      </c>
      <c r="AR124" s="1">
        <v>101.20340926999999</v>
      </c>
      <c r="AS124" s="1">
        <v>22.709333999999998</v>
      </c>
      <c r="AT124" s="1">
        <v>48.507931999999997</v>
      </c>
      <c r="AU124" s="1">
        <v>63.604464</v>
      </c>
      <c r="AV124" s="1">
        <v>87.798665999999997</v>
      </c>
      <c r="AW124" s="1">
        <v>104.8413</v>
      </c>
      <c r="AX124" s="1">
        <v>0.63981600000000005</v>
      </c>
      <c r="AY124" s="1">
        <v>1.6570050000000001</v>
      </c>
      <c r="AZ124" s="1">
        <v>1.3322560000000001</v>
      </c>
      <c r="BA124" s="1">
        <v>1.930064</v>
      </c>
      <c r="BB124" s="1">
        <v>2.9601649999999999</v>
      </c>
      <c r="BC124" s="1">
        <v>2.8174160000000001</v>
      </c>
      <c r="BD124" s="1">
        <v>3.4159470000000001</v>
      </c>
      <c r="BE124" s="1">
        <v>2.0945960000000001</v>
      </c>
      <c r="BF124" s="1">
        <v>2.1982840000000001</v>
      </c>
      <c r="BG124" s="1">
        <v>2.8234720000000002</v>
      </c>
      <c r="BH124" s="1" t="str">
        <f>HYPERLINK("https://glyconnect.expasy.org/browser/compositions?f=Hex:4 HexNAc:7 dHex:1 HexA:1 ")</f>
        <v xml:space="preserve">https://glyconnect.expasy.org/browser/compositions?f=Hex:4 HexNAc:7 dHex:1 HexA:1 </v>
      </c>
    </row>
    <row r="125" spans="1:60" ht="43.2">
      <c r="A125" s="1">
        <v>118</v>
      </c>
      <c r="B125" s="1">
        <v>2579.0138999999999</v>
      </c>
      <c r="C125" s="1" t="s">
        <v>274</v>
      </c>
      <c r="D125" s="2" t="s">
        <v>275</v>
      </c>
      <c r="E125" s="1">
        <v>2579.0238522300001</v>
      </c>
      <c r="F125" s="1">
        <v>2579.04265235</v>
      </c>
      <c r="G125" s="1">
        <v>2579.05884496</v>
      </c>
      <c r="H125" s="1">
        <v>2579.0663668100001</v>
      </c>
      <c r="I125" s="1">
        <v>2579.0822014099999</v>
      </c>
      <c r="J125" s="1">
        <v>2579.11127837</v>
      </c>
      <c r="K125" s="1">
        <v>2579.1227204699999</v>
      </c>
      <c r="L125" s="1">
        <v>2579.1244321300001</v>
      </c>
      <c r="M125" s="1">
        <v>2579.1305256700002</v>
      </c>
      <c r="N125" s="1">
        <v>2579.1400776</v>
      </c>
      <c r="O125" s="1">
        <v>2579.1745457900001</v>
      </c>
      <c r="P125" s="1">
        <v>2579.1773280299999</v>
      </c>
      <c r="Q125" s="1">
        <v>2579.1690846500001</v>
      </c>
      <c r="R125" s="1">
        <v>2579.1631505199998</v>
      </c>
      <c r="S125" s="1">
        <v>2579.1786920899999</v>
      </c>
      <c r="T125" s="1">
        <v>2579.18143753</v>
      </c>
      <c r="U125" s="1">
        <v>2579.1880915400002</v>
      </c>
      <c r="V125" s="1">
        <v>2579.1967271100002</v>
      </c>
      <c r="W125" s="1">
        <v>2579.1857743700002</v>
      </c>
      <c r="X125" s="1">
        <v>2579.2016265500001</v>
      </c>
      <c r="Y125" s="1">
        <v>23.439822150000001</v>
      </c>
      <c r="Z125" s="1">
        <v>23.034103139999999</v>
      </c>
      <c r="AA125" s="1">
        <v>22.308632190000001</v>
      </c>
      <c r="AB125" s="1">
        <v>22.054776889999999</v>
      </c>
      <c r="AC125" s="1">
        <v>50.341411229999999</v>
      </c>
      <c r="AD125" s="1">
        <v>48.938481099999997</v>
      </c>
      <c r="AE125" s="1">
        <v>46.344639729999997</v>
      </c>
      <c r="AF125" s="1">
        <v>48.407195790000003</v>
      </c>
      <c r="AG125" s="1">
        <v>64.572767959999993</v>
      </c>
      <c r="AH125" s="1">
        <v>64.879873680000003</v>
      </c>
      <c r="AI125" s="1">
        <v>62.133814870000002</v>
      </c>
      <c r="AJ125" s="1">
        <v>62.831398900000003</v>
      </c>
      <c r="AK125" s="1">
        <v>89.609548899999993</v>
      </c>
      <c r="AL125" s="1">
        <v>89.140843720000007</v>
      </c>
      <c r="AM125" s="1">
        <v>86.971735719999998</v>
      </c>
      <c r="AN125" s="1">
        <v>85.472534159999995</v>
      </c>
      <c r="AO125" s="1">
        <v>107.79432566</v>
      </c>
      <c r="AP125" s="1">
        <v>106.61526967</v>
      </c>
      <c r="AQ125" s="1">
        <v>103.75219377000001</v>
      </c>
      <c r="AR125" s="1">
        <v>101.20340926999999</v>
      </c>
      <c r="AS125" s="1">
        <v>22.709333999999998</v>
      </c>
      <c r="AT125" s="1">
        <v>48.507931999999997</v>
      </c>
      <c r="AU125" s="1">
        <v>63.604464</v>
      </c>
      <c r="AV125" s="1">
        <v>87.798665999999997</v>
      </c>
      <c r="AW125" s="1">
        <v>104.8413</v>
      </c>
      <c r="AX125" s="1">
        <v>0.63981600000000005</v>
      </c>
      <c r="AY125" s="1">
        <v>1.6570050000000001</v>
      </c>
      <c r="AZ125" s="1">
        <v>1.3322560000000001</v>
      </c>
      <c r="BA125" s="1">
        <v>1.930064</v>
      </c>
      <c r="BB125" s="1">
        <v>2.9601649999999999</v>
      </c>
      <c r="BC125" s="1">
        <v>2.8174160000000001</v>
      </c>
      <c r="BD125" s="1">
        <v>3.4159470000000001</v>
      </c>
      <c r="BE125" s="1">
        <v>2.0945960000000001</v>
      </c>
      <c r="BF125" s="1">
        <v>2.1982840000000001</v>
      </c>
      <c r="BG125" s="1">
        <v>2.8234720000000002</v>
      </c>
      <c r="BH125" s="1" t="str">
        <f>HYPERLINK("https://glyconnect.expasy.org/browser/compositions?f=Hex:5 HexNAc:4 dHex:1 NeuAc:2 ")</f>
        <v xml:space="preserve">https://glyconnect.expasy.org/browser/compositions?f=Hex:5 HexNAc:4 dHex:1 NeuAc:2 </v>
      </c>
    </row>
    <row r="126" spans="1:60" ht="28.8">
      <c r="A126" s="1">
        <v>119</v>
      </c>
      <c r="B126" s="1">
        <v>2594.9722999999999</v>
      </c>
      <c r="C126" s="1" t="s">
        <v>276</v>
      </c>
      <c r="D126" s="2" t="s">
        <v>277</v>
      </c>
      <c r="E126" s="1">
        <v>2594.9957900899999</v>
      </c>
      <c r="F126" s="1">
        <v>2595.01419687</v>
      </c>
      <c r="G126" s="1">
        <v>2595.0281298099999</v>
      </c>
      <c r="H126" s="1">
        <v>2595.0393197799999</v>
      </c>
      <c r="I126" s="1">
        <v>2595.05221183</v>
      </c>
      <c r="J126" s="1">
        <v>2595.0819765599999</v>
      </c>
      <c r="K126" s="1">
        <v>2595.09478893</v>
      </c>
      <c r="L126" s="1">
        <v>2595.0947329099999</v>
      </c>
      <c r="M126" s="1">
        <v>2595.1012601799998</v>
      </c>
      <c r="N126" s="1">
        <v>2595.1089170300002</v>
      </c>
      <c r="O126" s="1">
        <v>2595.14790425</v>
      </c>
      <c r="P126" s="1">
        <v>2595.14544561</v>
      </c>
      <c r="Q126" s="1">
        <v>2595.1399697500001</v>
      </c>
      <c r="R126" s="1">
        <v>2595.13449287</v>
      </c>
      <c r="S126" s="1">
        <v>2595.1500022999999</v>
      </c>
      <c r="T126" s="1">
        <v>2595.1532117500001</v>
      </c>
      <c r="U126" s="1">
        <v>2595.1602963400001</v>
      </c>
      <c r="V126" s="1">
        <v>2595.1697170299999</v>
      </c>
      <c r="W126" s="1">
        <v>2595.1589994699998</v>
      </c>
      <c r="X126" s="1">
        <v>2595.1747970500001</v>
      </c>
      <c r="Y126" s="1">
        <v>3.2859765200000002</v>
      </c>
      <c r="Z126" s="1">
        <v>2.9670565799999999</v>
      </c>
      <c r="AA126" s="1">
        <v>2.7738712900000002</v>
      </c>
      <c r="AB126" s="1">
        <v>2.7523426099999999</v>
      </c>
      <c r="AC126" s="1">
        <v>5.60579056</v>
      </c>
      <c r="AD126" s="1">
        <v>5.29966866</v>
      </c>
      <c r="AE126" s="1">
        <v>5.2248992200000002</v>
      </c>
      <c r="AF126" s="1">
        <v>5.0613123900000003</v>
      </c>
      <c r="AG126" s="1">
        <v>2.9661830299999998</v>
      </c>
      <c r="AH126" s="1">
        <v>3.01798382</v>
      </c>
      <c r="AI126" s="1">
        <v>2.8138299500000001</v>
      </c>
      <c r="AJ126" s="1">
        <v>2.6588123800000001</v>
      </c>
      <c r="AK126" s="1">
        <v>8.7238690400000003</v>
      </c>
      <c r="AL126" s="1">
        <v>8.4287902900000002</v>
      </c>
      <c r="AM126" s="1">
        <v>7.9882199199999997</v>
      </c>
      <c r="AN126" s="1">
        <v>7.6530312399999998</v>
      </c>
      <c r="AO126" s="1">
        <v>10.069433399999999</v>
      </c>
      <c r="AP126" s="1">
        <v>9.4333261700000008</v>
      </c>
      <c r="AQ126" s="1">
        <v>9.0962592200000003</v>
      </c>
      <c r="AR126" s="1">
        <v>8.5489917299999991</v>
      </c>
      <c r="AS126" s="1">
        <v>2.9448120000000002</v>
      </c>
      <c r="AT126" s="1">
        <v>5.2979180000000001</v>
      </c>
      <c r="AU126" s="1">
        <v>2.8642020000000001</v>
      </c>
      <c r="AV126" s="1">
        <v>8.1984779999999997</v>
      </c>
      <c r="AW126" s="1">
        <v>9.2870030000000003</v>
      </c>
      <c r="AX126" s="1">
        <v>0.247085</v>
      </c>
      <c r="AY126" s="1">
        <v>0.22811000000000001</v>
      </c>
      <c r="AZ126" s="1">
        <v>0.16203999999999999</v>
      </c>
      <c r="BA126" s="1">
        <v>0.47286400000000001</v>
      </c>
      <c r="BB126" s="1">
        <v>0.63630500000000001</v>
      </c>
      <c r="BC126" s="1">
        <v>8.3905250000000002</v>
      </c>
      <c r="BD126" s="1">
        <v>4.3056539999999996</v>
      </c>
      <c r="BE126" s="1">
        <v>5.6574340000000003</v>
      </c>
      <c r="BF126" s="1">
        <v>5.7677009999999997</v>
      </c>
      <c r="BG126" s="1">
        <v>6.8515629999999996</v>
      </c>
      <c r="BH126" s="1" t="str">
        <f>HYPERLINK("https://glyconnect.expasy.org/browser/compositions?f=Hex:5 HexNAc:7 HexA:1 ")</f>
        <v xml:space="preserve">https://glyconnect.expasy.org/browser/compositions?f=Hex:5 HexNAc:7 HexA:1 </v>
      </c>
    </row>
    <row r="127" spans="1:60" ht="43.2">
      <c r="A127" s="1">
        <v>120</v>
      </c>
      <c r="B127" s="1">
        <v>2595.0088000000001</v>
      </c>
      <c r="C127" s="1" t="s">
        <v>278</v>
      </c>
      <c r="D127" s="2" t="s">
        <v>279</v>
      </c>
      <c r="E127" s="1">
        <v>2594.9957900899999</v>
      </c>
      <c r="F127" s="1">
        <v>2595.01419687</v>
      </c>
      <c r="G127" s="1">
        <v>2595.0281298099999</v>
      </c>
      <c r="H127" s="1">
        <v>2595.0393197799999</v>
      </c>
      <c r="I127" s="1">
        <v>2595.05221183</v>
      </c>
      <c r="J127" s="1">
        <v>2595.0819765599999</v>
      </c>
      <c r="K127" s="1">
        <v>2595.09478893</v>
      </c>
      <c r="L127" s="1">
        <v>2595.0947329099999</v>
      </c>
      <c r="M127" s="1">
        <v>2595.1012601799998</v>
      </c>
      <c r="N127" s="1">
        <v>2595.1089170300002</v>
      </c>
      <c r="O127" s="1">
        <v>2595.14790425</v>
      </c>
      <c r="P127" s="1">
        <v>2595.14544561</v>
      </c>
      <c r="Q127" s="1">
        <v>2595.1399697500001</v>
      </c>
      <c r="R127" s="1">
        <v>2595.13449287</v>
      </c>
      <c r="S127" s="1">
        <v>2595.1500022999999</v>
      </c>
      <c r="T127" s="1">
        <v>2595.1532117500001</v>
      </c>
      <c r="U127" s="1">
        <v>2595.1602963400001</v>
      </c>
      <c r="V127" s="1">
        <v>2595.1697170299999</v>
      </c>
      <c r="W127" s="1">
        <v>2595.1589994699998</v>
      </c>
      <c r="X127" s="1">
        <v>2595.1747970500001</v>
      </c>
      <c r="Y127" s="1">
        <v>3.2859765200000002</v>
      </c>
      <c r="Z127" s="1">
        <v>2.9670565799999999</v>
      </c>
      <c r="AA127" s="1">
        <v>2.7738712900000002</v>
      </c>
      <c r="AB127" s="1">
        <v>2.7523426099999999</v>
      </c>
      <c r="AC127" s="1">
        <v>5.60579056</v>
      </c>
      <c r="AD127" s="1">
        <v>5.29966866</v>
      </c>
      <c r="AE127" s="1">
        <v>5.2248992200000002</v>
      </c>
      <c r="AF127" s="1">
        <v>5.0613123900000003</v>
      </c>
      <c r="AG127" s="1">
        <v>2.9661830299999998</v>
      </c>
      <c r="AH127" s="1">
        <v>3.01798382</v>
      </c>
      <c r="AI127" s="1">
        <v>2.8138299500000001</v>
      </c>
      <c r="AJ127" s="1">
        <v>2.6588123800000001</v>
      </c>
      <c r="AK127" s="1">
        <v>8.7238690400000003</v>
      </c>
      <c r="AL127" s="1">
        <v>8.4287902900000002</v>
      </c>
      <c r="AM127" s="1">
        <v>7.9882199199999997</v>
      </c>
      <c r="AN127" s="1">
        <v>7.6530312399999998</v>
      </c>
      <c r="AO127" s="1">
        <v>10.069433399999999</v>
      </c>
      <c r="AP127" s="1">
        <v>9.4333261700000008</v>
      </c>
      <c r="AQ127" s="1">
        <v>9.0962592200000003</v>
      </c>
      <c r="AR127" s="1">
        <v>8.5489917299999991</v>
      </c>
      <c r="AS127" s="1">
        <v>2.9448120000000002</v>
      </c>
      <c r="AT127" s="1">
        <v>5.2979180000000001</v>
      </c>
      <c r="AU127" s="1">
        <v>2.8642020000000001</v>
      </c>
      <c r="AV127" s="1">
        <v>8.1984779999999997</v>
      </c>
      <c r="AW127" s="1">
        <v>9.2870030000000003</v>
      </c>
      <c r="AX127" s="1">
        <v>0.247085</v>
      </c>
      <c r="AY127" s="1">
        <v>0.22811000000000001</v>
      </c>
      <c r="AZ127" s="1">
        <v>0.16203999999999999</v>
      </c>
      <c r="BA127" s="1">
        <v>0.47286400000000001</v>
      </c>
      <c r="BB127" s="1">
        <v>0.63630500000000001</v>
      </c>
      <c r="BC127" s="1">
        <v>8.3905250000000002</v>
      </c>
      <c r="BD127" s="1">
        <v>4.3056539999999996</v>
      </c>
      <c r="BE127" s="1">
        <v>5.6574340000000003</v>
      </c>
      <c r="BF127" s="1">
        <v>5.7677009999999997</v>
      </c>
      <c r="BG127" s="1">
        <v>6.8515629999999996</v>
      </c>
      <c r="BH127" s="1" t="str">
        <f>HYPERLINK("https://glyconnect.expasy.org/browser/compositions?f=Hex:6 HexNAc:4 NeuAc:2 ")</f>
        <v xml:space="preserve">https://glyconnect.expasy.org/browser/compositions?f=Hex:6 HexNAc:4 NeuAc:2 </v>
      </c>
    </row>
    <row r="128" spans="1:60" ht="72">
      <c r="A128" s="1">
        <v>121</v>
      </c>
      <c r="B128" s="1">
        <v>2608.0039999999999</v>
      </c>
      <c r="C128" s="1" t="s">
        <v>280</v>
      </c>
      <c r="D128" s="2" t="s">
        <v>281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2608.1192011100002</v>
      </c>
      <c r="S128" s="1">
        <v>0</v>
      </c>
      <c r="T128" s="1">
        <v>0</v>
      </c>
      <c r="U128" s="1">
        <v>0</v>
      </c>
      <c r="V128" s="1">
        <v>2608.1515227800001</v>
      </c>
      <c r="W128" s="1">
        <v>2608.14659575</v>
      </c>
      <c r="X128" s="1">
        <v>2608.1541023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>
        <v>0</v>
      </c>
      <c r="AE128" s="1">
        <v>0</v>
      </c>
      <c r="AF128" s="1">
        <v>0</v>
      </c>
      <c r="AG128" s="1">
        <v>0</v>
      </c>
      <c r="AH128" s="1">
        <v>0</v>
      </c>
      <c r="AI128" s="1">
        <v>0</v>
      </c>
      <c r="AJ128" s="1">
        <v>0</v>
      </c>
      <c r="AK128" s="1">
        <v>0</v>
      </c>
      <c r="AL128" s="1">
        <v>2.2547645599999999</v>
      </c>
      <c r="AM128" s="1">
        <v>0</v>
      </c>
      <c r="AN128" s="1">
        <v>0</v>
      </c>
      <c r="AO128" s="1">
        <v>0</v>
      </c>
      <c r="AP128" s="1">
        <v>2.1349523000000001</v>
      </c>
      <c r="AQ128" s="1">
        <v>2.09656821</v>
      </c>
      <c r="AR128" s="1">
        <v>1.9840040299999999</v>
      </c>
      <c r="AS128" s="1">
        <v>0</v>
      </c>
      <c r="AT128" s="1">
        <v>0</v>
      </c>
      <c r="AU128" s="1">
        <v>0</v>
      </c>
      <c r="AV128" s="1">
        <v>0.56369100000000005</v>
      </c>
      <c r="AW128" s="1">
        <v>1.5538810000000001</v>
      </c>
      <c r="AX128" s="1">
        <v>0</v>
      </c>
      <c r="AY128" s="1">
        <v>0</v>
      </c>
      <c r="AZ128" s="1">
        <v>0</v>
      </c>
      <c r="BA128" s="1">
        <v>1.1273820000000001</v>
      </c>
      <c r="BB128" s="1">
        <v>1.0378989999999999</v>
      </c>
      <c r="BC128" s="1">
        <v>0</v>
      </c>
      <c r="BD128" s="1">
        <v>0</v>
      </c>
      <c r="BE128" s="1">
        <v>0</v>
      </c>
      <c r="BF128" s="1">
        <v>200</v>
      </c>
      <c r="BG128" s="1">
        <v>66.793999999999997</v>
      </c>
      <c r="BH128" s="1" t="str">
        <f>HYPERLINK("https://glyconnect.expasy.org/browser/compositions?f=Hex:5 HexNAc:5 NeuAc:2 ")</f>
        <v xml:space="preserve">https://glyconnect.expasy.org/browser/compositions?f=Hex:5 HexNAc:5 NeuAc:2 </v>
      </c>
    </row>
    <row r="129" spans="1:60" ht="72">
      <c r="A129" s="1">
        <v>122</v>
      </c>
      <c r="B129" s="1">
        <v>2611.9877000000001</v>
      </c>
      <c r="C129" s="1" t="s">
        <v>282</v>
      </c>
      <c r="D129" s="2" t="s">
        <v>283</v>
      </c>
      <c r="E129" s="1">
        <v>2611.9978115200001</v>
      </c>
      <c r="F129" s="1">
        <v>2612.01408085</v>
      </c>
      <c r="G129" s="1">
        <v>2612.0187802400001</v>
      </c>
      <c r="H129" s="1">
        <v>2612.0380749400001</v>
      </c>
      <c r="I129" s="1">
        <v>2612.0476390499998</v>
      </c>
      <c r="J129" s="1">
        <v>2612.0792535599999</v>
      </c>
      <c r="K129" s="1">
        <v>2612.0895168699999</v>
      </c>
      <c r="L129" s="1">
        <v>2612.0905535699999</v>
      </c>
      <c r="M129" s="1">
        <v>2612.0983383799999</v>
      </c>
      <c r="N129" s="1">
        <v>2612.10619946</v>
      </c>
      <c r="O129" s="1">
        <v>2612.1407328</v>
      </c>
      <c r="P129" s="1">
        <v>2612.1452949599998</v>
      </c>
      <c r="Q129" s="1">
        <v>2612.13519004</v>
      </c>
      <c r="R129" s="1">
        <v>2612.1281460999999</v>
      </c>
      <c r="S129" s="1">
        <v>2612.1455730600001</v>
      </c>
      <c r="T129" s="1">
        <v>2612.1484148899999</v>
      </c>
      <c r="U129" s="1">
        <v>2612.15347023</v>
      </c>
      <c r="V129" s="1">
        <v>2612.1610343000002</v>
      </c>
      <c r="W129" s="1">
        <v>2612.1511934099999</v>
      </c>
      <c r="X129" s="1">
        <v>2612.1678377200001</v>
      </c>
      <c r="Y129" s="1">
        <v>1.3189964599999999</v>
      </c>
      <c r="Z129" s="1">
        <v>1.24400735</v>
      </c>
      <c r="AA129" s="1">
        <v>1.20873355</v>
      </c>
      <c r="AB129" s="1">
        <v>1.19963018</v>
      </c>
      <c r="AC129" s="1">
        <v>2.3440530800000001</v>
      </c>
      <c r="AD129" s="1">
        <v>2.2429059499999999</v>
      </c>
      <c r="AE129" s="1">
        <v>2.0616264100000001</v>
      </c>
      <c r="AF129" s="1">
        <v>2.0847094199999998</v>
      </c>
      <c r="AG129" s="1">
        <v>2.8159194799999998</v>
      </c>
      <c r="AH129" s="1">
        <v>2.73464076</v>
      </c>
      <c r="AI129" s="1">
        <v>2.5222686200000002</v>
      </c>
      <c r="AJ129" s="1">
        <v>2.6106910999999999</v>
      </c>
      <c r="AK129" s="1">
        <v>3.7612865599999998</v>
      </c>
      <c r="AL129" s="1">
        <v>3.7080409799999998</v>
      </c>
      <c r="AM129" s="1">
        <v>3.6280583499999999</v>
      </c>
      <c r="AN129" s="1">
        <v>3.3783981299999999</v>
      </c>
      <c r="AO129" s="1">
        <v>4.2957851900000001</v>
      </c>
      <c r="AP129" s="1">
        <v>3.7798760100000002</v>
      </c>
      <c r="AQ129" s="1">
        <v>3.6131199299999999</v>
      </c>
      <c r="AR129" s="1">
        <v>3.2727368700000001</v>
      </c>
      <c r="AS129" s="1">
        <v>1.242842</v>
      </c>
      <c r="AT129" s="1">
        <v>2.1833239999999998</v>
      </c>
      <c r="AU129" s="1">
        <v>2.6708799999999999</v>
      </c>
      <c r="AV129" s="1">
        <v>3.6189460000000002</v>
      </c>
      <c r="AW129" s="1">
        <v>3.7403789999999999</v>
      </c>
      <c r="AX129" s="1">
        <v>5.4257E-2</v>
      </c>
      <c r="AY129" s="1">
        <v>0.13406299999999999</v>
      </c>
      <c r="AZ129" s="1">
        <v>0.13014100000000001</v>
      </c>
      <c r="BA129" s="1">
        <v>0.16945499999999999</v>
      </c>
      <c r="BB129" s="1">
        <v>0.42619200000000002</v>
      </c>
      <c r="BC129" s="1">
        <v>4.36557</v>
      </c>
      <c r="BD129" s="1">
        <v>6.1403350000000003</v>
      </c>
      <c r="BE129" s="1">
        <v>4.8725839999999998</v>
      </c>
      <c r="BF129" s="1">
        <v>4.6824430000000001</v>
      </c>
      <c r="BG129" s="1">
        <v>11.394365000000001</v>
      </c>
      <c r="BH129" s="1" t="str">
        <f>HYPERLINK("https://glyconnect.expasy.org/browser/compositions?f=Hex:6 HexNAc:5 dHex:1 NeuAc:1 ")</f>
        <v xml:space="preserve">https://glyconnect.expasy.org/browser/compositions?f=Hex:6 HexNAc:5 dHex:1 NeuAc:1 </v>
      </c>
    </row>
    <row r="130" spans="1:60" ht="72">
      <c r="A130" s="1">
        <v>123</v>
      </c>
      <c r="B130" s="1">
        <v>2636.0353</v>
      </c>
      <c r="C130" s="1" t="s">
        <v>284</v>
      </c>
      <c r="D130" s="2" t="s">
        <v>285</v>
      </c>
      <c r="E130" s="1">
        <v>2636.0276159300001</v>
      </c>
      <c r="F130" s="1">
        <v>2636.0543348000001</v>
      </c>
      <c r="G130" s="1">
        <v>2636.0689371399999</v>
      </c>
      <c r="H130" s="1">
        <v>2636.08237964</v>
      </c>
      <c r="I130" s="1">
        <v>2636.0902307800002</v>
      </c>
      <c r="J130" s="1">
        <v>2636.1201916499999</v>
      </c>
      <c r="K130" s="1">
        <v>2636.13081809</v>
      </c>
      <c r="L130" s="1">
        <v>2636.1336907099999</v>
      </c>
      <c r="M130" s="1">
        <v>2636.13635127</v>
      </c>
      <c r="N130" s="1">
        <v>2636.1488706999999</v>
      </c>
      <c r="O130" s="1">
        <v>2636.1832490699999</v>
      </c>
      <c r="P130" s="1">
        <v>2636.1867411399999</v>
      </c>
      <c r="Q130" s="1">
        <v>2636.1764541699999</v>
      </c>
      <c r="R130" s="1">
        <v>2636.1705792100001</v>
      </c>
      <c r="S130" s="1">
        <v>2636.18850707</v>
      </c>
      <c r="T130" s="1">
        <v>2636.1897769900002</v>
      </c>
      <c r="U130" s="1">
        <v>2636.1941070799999</v>
      </c>
      <c r="V130" s="1">
        <v>2636.2035182700001</v>
      </c>
      <c r="W130" s="1">
        <v>2636.1909328299998</v>
      </c>
      <c r="X130" s="1">
        <v>2636.2091143399998</v>
      </c>
      <c r="Y130" s="1">
        <v>1.5386593399999999</v>
      </c>
      <c r="Z130" s="1">
        <v>1.7815207200000001</v>
      </c>
      <c r="AA130" s="1">
        <v>1.43904444</v>
      </c>
      <c r="AB130" s="1">
        <v>1.4659142700000001</v>
      </c>
      <c r="AC130" s="1">
        <v>3.22157706</v>
      </c>
      <c r="AD130" s="1">
        <v>3.0654590599999998</v>
      </c>
      <c r="AE130" s="1">
        <v>2.6286934799999999</v>
      </c>
      <c r="AF130" s="1">
        <v>2.7883820300000002</v>
      </c>
      <c r="AG130" s="1">
        <v>3.3936700399999999</v>
      </c>
      <c r="AH130" s="1">
        <v>3.3402550099999999</v>
      </c>
      <c r="AI130" s="1">
        <v>3.0661177500000001</v>
      </c>
      <c r="AJ130" s="1">
        <v>3.0609752399999999</v>
      </c>
      <c r="AK130" s="1">
        <v>4.5764897900000001</v>
      </c>
      <c r="AL130" s="1">
        <v>4.56541291</v>
      </c>
      <c r="AM130" s="1">
        <v>4.3694467599999998</v>
      </c>
      <c r="AN130" s="1">
        <v>3.8608430600000001</v>
      </c>
      <c r="AO130" s="1">
        <v>5.2150215400000004</v>
      </c>
      <c r="AP130" s="1">
        <v>4.8753725599999997</v>
      </c>
      <c r="AQ130" s="1">
        <v>4.5369661499999996</v>
      </c>
      <c r="AR130" s="1">
        <v>4.1310477900000002</v>
      </c>
      <c r="AS130" s="1">
        <v>1.5562849999999999</v>
      </c>
      <c r="AT130" s="1">
        <v>2.9260280000000001</v>
      </c>
      <c r="AU130" s="1">
        <v>3.215255</v>
      </c>
      <c r="AV130" s="1">
        <v>4.3430479999999996</v>
      </c>
      <c r="AW130" s="1">
        <v>4.6896019999999998</v>
      </c>
      <c r="AX130" s="1">
        <v>0.155942</v>
      </c>
      <c r="AY130" s="1">
        <v>0.26717299999999999</v>
      </c>
      <c r="AZ130" s="1">
        <v>0.176542</v>
      </c>
      <c r="BA130" s="1">
        <v>0.33524100000000001</v>
      </c>
      <c r="BB130" s="1">
        <v>0.46398899999999998</v>
      </c>
      <c r="BC130" s="1">
        <v>10.020166</v>
      </c>
      <c r="BD130" s="1">
        <v>9.1309159999999991</v>
      </c>
      <c r="BE130" s="1">
        <v>5.4907589999999997</v>
      </c>
      <c r="BF130" s="1">
        <v>7.7190269999999996</v>
      </c>
      <c r="BG130" s="1">
        <v>9.8939920000000008</v>
      </c>
      <c r="BH130" s="1" t="str">
        <f>HYPERLINK("https://glyconnect.expasy.org/browser/compositions?f=Hex:5 HexNAc:5 NeuAc:2 ")</f>
        <v xml:space="preserve">https://glyconnect.expasy.org/browser/compositions?f=Hex:5 HexNAc:5 NeuAc:2 </v>
      </c>
    </row>
    <row r="131" spans="1:60" s="5" customFormat="1" ht="28.8">
      <c r="A131" s="5">
        <v>124</v>
      </c>
      <c r="B131" s="5">
        <v>2663.9562000000001</v>
      </c>
      <c r="C131" s="5" t="s">
        <v>286</v>
      </c>
      <c r="D131" s="6" t="s">
        <v>287</v>
      </c>
      <c r="E131" s="5">
        <v>2663.9667930300002</v>
      </c>
      <c r="F131" s="5">
        <v>2663.99275829</v>
      </c>
      <c r="G131" s="5">
        <v>0</v>
      </c>
      <c r="H131" s="5">
        <v>0</v>
      </c>
      <c r="I131" s="5">
        <v>0</v>
      </c>
      <c r="J131" s="5">
        <v>2664.0932299900001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2664.1349889500002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2664.1762353399999</v>
      </c>
      <c r="Y131" s="5">
        <v>0.83157287000000002</v>
      </c>
      <c r="Z131" s="5">
        <v>0.79901102999999996</v>
      </c>
      <c r="AA131" s="5">
        <v>0</v>
      </c>
      <c r="AB131" s="5">
        <v>0</v>
      </c>
      <c r="AC131" s="5">
        <v>0</v>
      </c>
      <c r="AD131" s="5">
        <v>0.37315556999999999</v>
      </c>
      <c r="AE131" s="5">
        <v>0</v>
      </c>
      <c r="AF131" s="5">
        <v>0</v>
      </c>
      <c r="AG131" s="5">
        <v>0</v>
      </c>
      <c r="AH131" s="5">
        <v>0</v>
      </c>
      <c r="AI131" s="5">
        <v>0</v>
      </c>
      <c r="AJ131" s="5">
        <v>0</v>
      </c>
      <c r="AK131" s="5">
        <v>0.78403999999999996</v>
      </c>
      <c r="AL131" s="5">
        <v>0</v>
      </c>
      <c r="AM131" s="5">
        <v>0</v>
      </c>
      <c r="AN131" s="5">
        <v>0</v>
      </c>
      <c r="AO131" s="5">
        <v>0</v>
      </c>
      <c r="AP131" s="5">
        <v>0</v>
      </c>
      <c r="AQ131" s="5">
        <v>0</v>
      </c>
      <c r="AR131" s="5">
        <v>0.70361781000000001</v>
      </c>
      <c r="AS131" s="5">
        <v>0.40764600000000001</v>
      </c>
      <c r="AT131" s="5">
        <v>9.3288999999999997E-2</v>
      </c>
      <c r="AU131" s="5">
        <v>0</v>
      </c>
      <c r="AV131" s="5">
        <v>0.19600999999999999</v>
      </c>
      <c r="AW131" s="5">
        <v>0.175904</v>
      </c>
      <c r="AX131" s="5">
        <v>0.47089700000000001</v>
      </c>
      <c r="AY131" s="5">
        <v>0.18657799999999999</v>
      </c>
      <c r="AZ131" s="5">
        <v>0</v>
      </c>
      <c r="BA131" s="5">
        <v>0.39201999999999998</v>
      </c>
      <c r="BB131" s="5">
        <v>0.35180899999999998</v>
      </c>
      <c r="BC131" s="5">
        <v>115.516092</v>
      </c>
      <c r="BD131" s="5">
        <v>200</v>
      </c>
      <c r="BE131" s="5">
        <v>0</v>
      </c>
      <c r="BF131" s="5">
        <v>200</v>
      </c>
      <c r="BG131" s="5">
        <v>200</v>
      </c>
      <c r="BH131" s="5" t="str">
        <f>HYPERLINK("https://glyconnect.expasy.org/browser/compositions?f=Hex:9 HexNAc:3 dHex:1 NeuAc:1 ")</f>
        <v xml:space="preserve">https://glyconnect.expasy.org/browser/compositions?f=Hex:9 HexNAc:3 dHex:1 NeuAc:1 </v>
      </c>
    </row>
    <row r="132" spans="1:60" ht="28.8">
      <c r="A132" s="1">
        <v>125</v>
      </c>
      <c r="B132" s="1">
        <v>2666.0093999999999</v>
      </c>
      <c r="C132" s="1" t="s">
        <v>288</v>
      </c>
      <c r="D132" s="2" t="s">
        <v>289</v>
      </c>
      <c r="E132" s="1">
        <v>0</v>
      </c>
      <c r="F132" s="1">
        <v>0</v>
      </c>
      <c r="G132" s="1">
        <v>2666.1062155300001</v>
      </c>
      <c r="H132" s="1">
        <v>2665.9970927700001</v>
      </c>
      <c r="I132" s="1">
        <v>0</v>
      </c>
      <c r="J132" s="1">
        <v>2665.9644444199998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2666.2120208800002</v>
      </c>
      <c r="Q132" s="1">
        <v>2666.1697108899998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2666.2031147600001</v>
      </c>
      <c r="Y132" s="1">
        <v>0</v>
      </c>
      <c r="Z132" s="1">
        <v>0</v>
      </c>
      <c r="AA132" s="1">
        <v>2.1052124000000001</v>
      </c>
      <c r="AB132" s="1">
        <v>1.97187109</v>
      </c>
      <c r="AC132" s="1">
        <v>0</v>
      </c>
      <c r="AD132" s="1">
        <v>3.31698979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  <c r="AJ132" s="1">
        <v>3.2871695399999998</v>
      </c>
      <c r="AK132" s="1">
        <v>4.3227077700000001</v>
      </c>
      <c r="AL132" s="1">
        <v>0</v>
      </c>
      <c r="AM132" s="1">
        <v>0</v>
      </c>
      <c r="AN132" s="1">
        <v>0</v>
      </c>
      <c r="AO132" s="1">
        <v>0</v>
      </c>
      <c r="AP132" s="1">
        <v>0</v>
      </c>
      <c r="AQ132" s="1">
        <v>0</v>
      </c>
      <c r="AR132" s="1">
        <v>3.5414142900000001</v>
      </c>
      <c r="AS132" s="1">
        <v>1.019271</v>
      </c>
      <c r="AT132" s="1">
        <v>0.82924699999999996</v>
      </c>
      <c r="AU132" s="1">
        <v>0.82179199999999997</v>
      </c>
      <c r="AV132" s="1">
        <v>1.0806770000000001</v>
      </c>
      <c r="AW132" s="1">
        <v>0.88535399999999997</v>
      </c>
      <c r="AX132" s="1">
        <v>1.1782109999999999</v>
      </c>
      <c r="AY132" s="1">
        <v>1.6584950000000001</v>
      </c>
      <c r="AZ132" s="1">
        <v>1.6435850000000001</v>
      </c>
      <c r="BA132" s="1">
        <v>2.1613540000000002</v>
      </c>
      <c r="BB132" s="1">
        <v>1.770707</v>
      </c>
      <c r="BC132" s="1">
        <v>115.593497</v>
      </c>
      <c r="BD132" s="1">
        <v>200</v>
      </c>
      <c r="BE132" s="1">
        <v>200</v>
      </c>
      <c r="BF132" s="1">
        <v>200</v>
      </c>
      <c r="BG132" s="1">
        <v>200</v>
      </c>
      <c r="BH132" s="1" t="str">
        <f>HYPERLINK("https://glyconnect.expasy.org/browser/compositions?f=Hex:4 HexNAc:7 dHex:1 NeuAc:1 ")</f>
        <v xml:space="preserve">https://glyconnect.expasy.org/browser/compositions?f=Hex:4 HexNAc:7 dHex:1 NeuAc:1 </v>
      </c>
    </row>
    <row r="133" spans="1:60">
      <c r="A133" s="1">
        <v>126</v>
      </c>
      <c r="B133" s="1">
        <v>2677.0617999999999</v>
      </c>
      <c r="C133" s="1" t="s">
        <v>290</v>
      </c>
      <c r="D133" s="1" t="s">
        <v>291</v>
      </c>
      <c r="E133" s="1">
        <v>0</v>
      </c>
      <c r="F133" s="1">
        <v>0</v>
      </c>
      <c r="G133" s="1">
        <v>2677.0559046399999</v>
      </c>
      <c r="H133" s="1">
        <v>0</v>
      </c>
      <c r="I133" s="1">
        <v>2677.0741973200002</v>
      </c>
      <c r="J133" s="1">
        <v>2677.1078048700001</v>
      </c>
      <c r="K133" s="1">
        <v>0</v>
      </c>
      <c r="L133" s="1">
        <v>0</v>
      </c>
      <c r="M133" s="1">
        <v>2677.13000306</v>
      </c>
      <c r="N133" s="1">
        <v>0</v>
      </c>
      <c r="O133" s="1">
        <v>2677.1782523500001</v>
      </c>
      <c r="P133" s="1">
        <v>2677.1797684799999</v>
      </c>
      <c r="Q133" s="1">
        <v>2677.1688609900002</v>
      </c>
      <c r="R133" s="1">
        <v>2677.1635600200002</v>
      </c>
      <c r="S133" s="1">
        <v>0</v>
      </c>
      <c r="T133" s="1">
        <v>2677.1825731099998</v>
      </c>
      <c r="U133" s="1">
        <v>0</v>
      </c>
      <c r="V133" s="1">
        <v>2677.1952907999998</v>
      </c>
      <c r="W133" s="1">
        <v>2677.18155931</v>
      </c>
      <c r="X133" s="1">
        <v>2677.2018456199999</v>
      </c>
      <c r="Y133" s="1">
        <v>0</v>
      </c>
      <c r="Z133" s="1">
        <v>0</v>
      </c>
      <c r="AA133" s="1">
        <v>0.50136780999999997</v>
      </c>
      <c r="AB133" s="1">
        <v>0</v>
      </c>
      <c r="AC133" s="1">
        <v>0.99700701999999997</v>
      </c>
      <c r="AD133" s="1">
        <v>0.8692356</v>
      </c>
      <c r="AE133" s="1">
        <v>0</v>
      </c>
      <c r="AF133" s="1">
        <v>0</v>
      </c>
      <c r="AG133" s="1">
        <v>0.96318106999999997</v>
      </c>
      <c r="AH133" s="1">
        <v>0</v>
      </c>
      <c r="AI133" s="1">
        <v>0.93390969000000001</v>
      </c>
      <c r="AJ133" s="1">
        <v>0.9107442</v>
      </c>
      <c r="AK133" s="1">
        <v>1.24483689</v>
      </c>
      <c r="AL133" s="1">
        <v>1.2737104400000001</v>
      </c>
      <c r="AM133" s="1">
        <v>0</v>
      </c>
      <c r="AN133" s="1">
        <v>0.98520516000000002</v>
      </c>
      <c r="AO133" s="1">
        <v>0</v>
      </c>
      <c r="AP133" s="1">
        <v>1.1609735299999999</v>
      </c>
      <c r="AQ133" s="1">
        <v>1.1271233199999999</v>
      </c>
      <c r="AR133" s="1">
        <v>0.99906068999999997</v>
      </c>
      <c r="AS133" s="1">
        <v>0.12534200000000001</v>
      </c>
      <c r="AT133" s="1">
        <v>0.466561</v>
      </c>
      <c r="AU133" s="1">
        <v>0.701959</v>
      </c>
      <c r="AV133" s="1">
        <v>0.87593799999999999</v>
      </c>
      <c r="AW133" s="1">
        <v>0.82178899999999999</v>
      </c>
      <c r="AX133" s="1">
        <v>0.25068400000000002</v>
      </c>
      <c r="AY133" s="1">
        <v>0.54125699999999999</v>
      </c>
      <c r="AZ133" s="1">
        <v>0.46846399999999999</v>
      </c>
      <c r="BA133" s="1">
        <v>0.59819599999999995</v>
      </c>
      <c r="BB133" s="1">
        <v>0.55227899999999996</v>
      </c>
      <c r="BC133" s="1">
        <v>200</v>
      </c>
      <c r="BD133" s="1">
        <v>116.01004500000001</v>
      </c>
      <c r="BE133" s="1">
        <v>66.736698000000004</v>
      </c>
      <c r="BF133" s="1">
        <v>68.292058999999995</v>
      </c>
      <c r="BG133" s="1">
        <v>67.204493999999997</v>
      </c>
      <c r="BH133" s="1" t="str">
        <f>HYPERLINK("https://glyconnect.expasy.org/browser/compositions?f=Hex:4 HexNAc:6 NeuAc:2 ")</f>
        <v xml:space="preserve">https://glyconnect.expasy.org/browser/compositions?f=Hex:4 HexNAc:6 NeuAc:2 </v>
      </c>
    </row>
    <row r="134" spans="1:60" ht="43.2">
      <c r="A134" s="1">
        <v>127</v>
      </c>
      <c r="B134" s="1">
        <v>2678.0457999999999</v>
      </c>
      <c r="C134" s="1" t="s">
        <v>292</v>
      </c>
      <c r="D134" s="2" t="s">
        <v>293</v>
      </c>
      <c r="E134" s="1">
        <v>2678.0024264600002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0.71040256000000002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  <c r="AI134" s="1">
        <v>0</v>
      </c>
      <c r="AJ134" s="1">
        <v>0</v>
      </c>
      <c r="AK134" s="1">
        <v>0</v>
      </c>
      <c r="AL134" s="1">
        <v>0</v>
      </c>
      <c r="AM134" s="1">
        <v>0</v>
      </c>
      <c r="AN134" s="1">
        <v>0</v>
      </c>
      <c r="AO134" s="1">
        <v>0</v>
      </c>
      <c r="AP134" s="1">
        <v>0</v>
      </c>
      <c r="AQ134" s="1">
        <v>0</v>
      </c>
      <c r="AR134" s="1">
        <v>0</v>
      </c>
      <c r="AS134" s="1">
        <v>0.17760100000000001</v>
      </c>
      <c r="AT134" s="1">
        <v>0</v>
      </c>
      <c r="AU134" s="1">
        <v>0</v>
      </c>
      <c r="AV134" s="1">
        <v>0</v>
      </c>
      <c r="AW134" s="1">
        <v>0</v>
      </c>
      <c r="AX134" s="1">
        <v>0.35520099999999999</v>
      </c>
      <c r="AY134" s="1">
        <v>0</v>
      </c>
      <c r="AZ134" s="1">
        <v>0</v>
      </c>
      <c r="BA134" s="1">
        <v>0</v>
      </c>
      <c r="BB134" s="1">
        <v>0</v>
      </c>
      <c r="BC134" s="1">
        <v>200</v>
      </c>
      <c r="BD134" s="1">
        <v>0</v>
      </c>
      <c r="BE134" s="1">
        <v>0</v>
      </c>
      <c r="BF134" s="1">
        <v>0</v>
      </c>
      <c r="BG134" s="1">
        <v>0</v>
      </c>
      <c r="BH134" s="1" t="str">
        <f>HYPERLINK("https://glyconnect.expasy.org/browser/compositions?f=Hex:3 HexNAc:7 dHex:2 NeuAc:1 ")</f>
        <v xml:space="preserve">https://glyconnect.expasy.org/browser/compositions?f=Hex:3 HexNAc:7 dHex:2 NeuAc:1 </v>
      </c>
    </row>
    <row r="135" spans="1:60">
      <c r="A135" s="1">
        <v>128</v>
      </c>
      <c r="B135" s="1">
        <v>2680.0250999999998</v>
      </c>
      <c r="C135" s="1" t="s">
        <v>294</v>
      </c>
      <c r="D135" s="1" t="s">
        <v>295</v>
      </c>
      <c r="E135" s="1">
        <v>0</v>
      </c>
      <c r="F135" s="1">
        <v>0</v>
      </c>
      <c r="G135" s="1">
        <v>2679.99134895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</v>
      </c>
      <c r="AA135" s="1">
        <v>0.88456668000000005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s="1">
        <v>0</v>
      </c>
      <c r="AL135" s="1">
        <v>0</v>
      </c>
      <c r="AM135" s="1">
        <v>0</v>
      </c>
      <c r="AN135" s="1">
        <v>0</v>
      </c>
      <c r="AO135" s="1">
        <v>0</v>
      </c>
      <c r="AP135" s="1">
        <v>0</v>
      </c>
      <c r="AQ135" s="1">
        <v>0</v>
      </c>
      <c r="AR135" s="1">
        <v>0</v>
      </c>
      <c r="AS135" s="1">
        <v>0.22114200000000001</v>
      </c>
      <c r="AT135" s="1">
        <v>0</v>
      </c>
      <c r="AU135" s="1">
        <v>0</v>
      </c>
      <c r="AV135" s="1">
        <v>0</v>
      </c>
      <c r="AW135" s="1">
        <v>0</v>
      </c>
      <c r="AX135" s="1">
        <v>0.44228299999999998</v>
      </c>
      <c r="AY135" s="1">
        <v>0</v>
      </c>
      <c r="AZ135" s="1">
        <v>0</v>
      </c>
      <c r="BA135" s="1">
        <v>0</v>
      </c>
      <c r="BB135" s="1">
        <v>0</v>
      </c>
      <c r="BC135" s="1">
        <v>200</v>
      </c>
      <c r="BD135" s="1">
        <v>0</v>
      </c>
      <c r="BE135" s="1">
        <v>0</v>
      </c>
      <c r="BF135" s="1">
        <v>0</v>
      </c>
      <c r="BG135" s="1">
        <v>0</v>
      </c>
      <c r="BH135" s="1" t="str">
        <f>HYPERLINK("https://glyconnect.expasy.org/browser/compositions?f=Hex:4 HexNAc:6 dHex:1 NeuAc:1 HexA:1 ")</f>
        <v xml:space="preserve">https://glyconnect.expasy.org/browser/compositions?f=Hex:4 HexNAc:6 dHex:1 NeuAc:1 HexA:1 </v>
      </c>
    </row>
    <row r="136" spans="1:60" ht="72">
      <c r="A136" s="1">
        <v>129</v>
      </c>
      <c r="B136" s="1">
        <v>2692.9715000000001</v>
      </c>
      <c r="C136" s="1" t="s">
        <v>296</v>
      </c>
      <c r="D136" s="2" t="s">
        <v>297</v>
      </c>
      <c r="E136" s="1">
        <v>0</v>
      </c>
      <c r="F136" s="1">
        <v>0</v>
      </c>
      <c r="G136" s="1">
        <v>0</v>
      </c>
      <c r="H136" s="1">
        <v>0</v>
      </c>
      <c r="I136" s="1">
        <v>2693.0220196099999</v>
      </c>
      <c r="J136" s="1">
        <v>2693.1782597400002</v>
      </c>
      <c r="K136" s="1">
        <v>0</v>
      </c>
      <c r="L136" s="1">
        <v>0</v>
      </c>
      <c r="M136" s="1">
        <v>2693.1138937800001</v>
      </c>
      <c r="N136" s="1">
        <v>0</v>
      </c>
      <c r="O136" s="1">
        <v>2693.2179827499999</v>
      </c>
      <c r="P136" s="1">
        <v>2693.2057153800001</v>
      </c>
      <c r="Q136" s="1">
        <v>2693.1917817100002</v>
      </c>
      <c r="R136" s="1">
        <v>2693.1836180199998</v>
      </c>
      <c r="S136" s="1">
        <v>2693.2272828700002</v>
      </c>
      <c r="T136" s="1">
        <v>2693.2180739</v>
      </c>
      <c r="U136" s="1">
        <v>2693.2088523100001</v>
      </c>
      <c r="V136" s="1">
        <v>2693.2370281799999</v>
      </c>
      <c r="W136" s="1">
        <v>2693.2149716700001</v>
      </c>
      <c r="X136" s="1">
        <v>2693.2430347</v>
      </c>
      <c r="Y136" s="1">
        <v>0</v>
      </c>
      <c r="Z136" s="1">
        <v>0</v>
      </c>
      <c r="AA136" s="1">
        <v>0</v>
      </c>
      <c r="AB136" s="1">
        <v>0</v>
      </c>
      <c r="AC136" s="1">
        <v>2.59171722</v>
      </c>
      <c r="AD136" s="1">
        <v>2.2288389899999999</v>
      </c>
      <c r="AE136" s="1">
        <v>0</v>
      </c>
      <c r="AF136" s="1">
        <v>0</v>
      </c>
      <c r="AG136" s="1">
        <v>2.2068182200000002</v>
      </c>
      <c r="AH136" s="1">
        <v>0</v>
      </c>
      <c r="AI136" s="1">
        <v>2.1280094799999998</v>
      </c>
      <c r="AJ136" s="1">
        <v>2.0651232199999998</v>
      </c>
      <c r="AK136" s="1">
        <v>3.14502009</v>
      </c>
      <c r="AL136" s="1">
        <v>3.0687473199999999</v>
      </c>
      <c r="AM136" s="1">
        <v>2.9856866399999999</v>
      </c>
      <c r="AN136" s="1">
        <v>2.6125813899999999</v>
      </c>
      <c r="AO136" s="1">
        <v>3.4879740199999998</v>
      </c>
      <c r="AP136" s="1">
        <v>3.0672812700000001</v>
      </c>
      <c r="AQ136" s="1">
        <v>2.9306690299999998</v>
      </c>
      <c r="AR136" s="1">
        <v>2.6716325099999998</v>
      </c>
      <c r="AS136" s="1">
        <v>0</v>
      </c>
      <c r="AT136" s="1">
        <v>1.205139</v>
      </c>
      <c r="AU136" s="1">
        <v>1.599988</v>
      </c>
      <c r="AV136" s="1">
        <v>2.9530090000000002</v>
      </c>
      <c r="AW136" s="1">
        <v>3.0393889999999999</v>
      </c>
      <c r="AX136" s="1">
        <v>0</v>
      </c>
      <c r="AY136" s="1">
        <v>1.399438</v>
      </c>
      <c r="AZ136" s="1">
        <v>1.0682320000000001</v>
      </c>
      <c r="BA136" s="1">
        <v>0.236095</v>
      </c>
      <c r="BB136" s="1">
        <v>0.34111200000000003</v>
      </c>
      <c r="BC136" s="1">
        <v>0</v>
      </c>
      <c r="BD136" s="1">
        <v>116.12254</v>
      </c>
      <c r="BE136" s="1">
        <v>66.765043000000006</v>
      </c>
      <c r="BF136" s="1">
        <v>7.9950619999999999</v>
      </c>
      <c r="BG136" s="1">
        <v>11.223031000000001</v>
      </c>
      <c r="BH136" s="1" t="str">
        <f>HYPERLINK("https://glyconnect.expasy.org/browser/compositions?f=Hex:8 HexNAc:4 dHex:3 ")</f>
        <v xml:space="preserve">https://glyconnect.expasy.org/browser/compositions?f=Hex:8 HexNAc:4 dHex:3 </v>
      </c>
    </row>
    <row r="137" spans="1:60" ht="28.8">
      <c r="A137" s="1">
        <v>130</v>
      </c>
      <c r="B137" s="1">
        <v>2694.0407</v>
      </c>
      <c r="C137" s="1" t="s">
        <v>298</v>
      </c>
      <c r="D137" s="2" t="s">
        <v>299</v>
      </c>
      <c r="E137" s="1">
        <v>0</v>
      </c>
      <c r="F137" s="1">
        <v>0</v>
      </c>
      <c r="G137" s="1">
        <v>2693.9980173499998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1.1197025700000001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  <c r="AJ137" s="1">
        <v>0</v>
      </c>
      <c r="AK137" s="1">
        <v>0</v>
      </c>
      <c r="AL137" s="1">
        <v>0</v>
      </c>
      <c r="AM137" s="1">
        <v>0</v>
      </c>
      <c r="AN137" s="1">
        <v>0</v>
      </c>
      <c r="AO137" s="1">
        <v>0</v>
      </c>
      <c r="AP137" s="1">
        <v>0</v>
      </c>
      <c r="AQ137" s="1">
        <v>0</v>
      </c>
      <c r="AR137" s="1">
        <v>0</v>
      </c>
      <c r="AS137" s="1">
        <v>0.27992600000000001</v>
      </c>
      <c r="AT137" s="1">
        <v>0</v>
      </c>
      <c r="AU137" s="1">
        <v>0</v>
      </c>
      <c r="AV137" s="1">
        <v>0</v>
      </c>
      <c r="AW137" s="1">
        <v>0</v>
      </c>
      <c r="AX137" s="1">
        <v>0.55985099999999999</v>
      </c>
      <c r="AY137" s="1">
        <v>0</v>
      </c>
      <c r="AZ137" s="1">
        <v>0</v>
      </c>
      <c r="BA137" s="1">
        <v>0</v>
      </c>
      <c r="BB137" s="1">
        <v>0</v>
      </c>
      <c r="BC137" s="1">
        <v>200</v>
      </c>
      <c r="BD137" s="1">
        <v>0</v>
      </c>
      <c r="BE137" s="1">
        <v>0</v>
      </c>
      <c r="BF137" s="1">
        <v>0</v>
      </c>
      <c r="BG137" s="1">
        <v>0</v>
      </c>
      <c r="BH137" s="1" t="str">
        <f>HYPERLINK("https://glyconnect.expasy.org/browser/compositions?f=Hex:4 HexNAc:7 dHex:1 NeuAc:1 ")</f>
        <v xml:space="preserve">https://glyconnect.expasy.org/browser/compositions?f=Hex:4 HexNAc:7 dHex:1 NeuAc:1 </v>
      </c>
    </row>
    <row r="138" spans="1:60" ht="57.6">
      <c r="A138" s="1">
        <v>131</v>
      </c>
      <c r="B138" s="1">
        <v>2742.0255000000002</v>
      </c>
      <c r="C138" s="1" t="s">
        <v>300</v>
      </c>
      <c r="D138" s="2" t="s">
        <v>301</v>
      </c>
      <c r="E138" s="1">
        <v>2742.0338809499999</v>
      </c>
      <c r="F138" s="1">
        <v>2742.0422909700001</v>
      </c>
      <c r="G138" s="1">
        <v>2742.0619329199999</v>
      </c>
      <c r="H138" s="1">
        <v>2742.1082614900001</v>
      </c>
      <c r="I138" s="1">
        <v>2742.1208220100002</v>
      </c>
      <c r="J138" s="1">
        <v>2742.07049151</v>
      </c>
      <c r="K138" s="1">
        <v>2742.1128287299998</v>
      </c>
      <c r="L138" s="1">
        <v>2742.1117613400002</v>
      </c>
      <c r="M138" s="1">
        <v>2742.11901618</v>
      </c>
      <c r="N138" s="1">
        <v>2742.14041563</v>
      </c>
      <c r="O138" s="1">
        <v>2742.1741281200002</v>
      </c>
      <c r="P138" s="1">
        <v>2742.1747748900002</v>
      </c>
      <c r="Q138" s="1">
        <v>2742.1706147800001</v>
      </c>
      <c r="R138" s="1">
        <v>2742.16448868</v>
      </c>
      <c r="S138" s="1">
        <v>2742.1823047100002</v>
      </c>
      <c r="T138" s="1">
        <v>2742.1930235700002</v>
      </c>
      <c r="U138" s="1">
        <v>2742.1861801099999</v>
      </c>
      <c r="V138" s="1">
        <v>2742.2041523600001</v>
      </c>
      <c r="W138" s="1">
        <v>2742.1923378000001</v>
      </c>
      <c r="X138" s="1">
        <v>2742.2093967800001</v>
      </c>
      <c r="Y138" s="1">
        <v>1.14626988</v>
      </c>
      <c r="Z138" s="1">
        <v>1.0464044400000001</v>
      </c>
      <c r="AA138" s="1">
        <v>0.92738368999999998</v>
      </c>
      <c r="AB138" s="1">
        <v>1.0464939900000001</v>
      </c>
      <c r="AC138" s="1">
        <v>2.01416672</v>
      </c>
      <c r="AD138" s="1">
        <v>1.9012237000000001</v>
      </c>
      <c r="AE138" s="1">
        <v>1.7275763</v>
      </c>
      <c r="AF138" s="1">
        <v>1.7601538400000001</v>
      </c>
      <c r="AG138" s="1">
        <v>2.1115875800000001</v>
      </c>
      <c r="AH138" s="1">
        <v>2.05728694</v>
      </c>
      <c r="AI138" s="1">
        <v>2.0547604700000002</v>
      </c>
      <c r="AJ138" s="1">
        <v>1.91477374</v>
      </c>
      <c r="AK138" s="1">
        <v>2.96935232</v>
      </c>
      <c r="AL138" s="1">
        <v>2.92957964</v>
      </c>
      <c r="AM138" s="1">
        <v>2.64521709</v>
      </c>
      <c r="AN138" s="1">
        <v>2.4983689600000001</v>
      </c>
      <c r="AO138" s="1">
        <v>3.3052091699999999</v>
      </c>
      <c r="AP138" s="1">
        <v>2.9133329799999998</v>
      </c>
      <c r="AQ138" s="1">
        <v>2.7157973100000001</v>
      </c>
      <c r="AR138" s="1">
        <v>2.4371656100000001</v>
      </c>
      <c r="AS138" s="1">
        <v>1.0416380000000001</v>
      </c>
      <c r="AT138" s="1">
        <v>1.8507800000000001</v>
      </c>
      <c r="AU138" s="1">
        <v>2.034602</v>
      </c>
      <c r="AV138" s="1">
        <v>2.7606290000000002</v>
      </c>
      <c r="AW138" s="1">
        <v>2.842876</v>
      </c>
      <c r="AX138" s="1">
        <v>8.9532E-2</v>
      </c>
      <c r="AY138" s="1">
        <v>0.13245399999999999</v>
      </c>
      <c r="AZ138" s="1">
        <v>8.4075999999999998E-2</v>
      </c>
      <c r="BA138" s="1">
        <v>0.22672300000000001</v>
      </c>
      <c r="BB138" s="1">
        <v>0.36490499999999998</v>
      </c>
      <c r="BC138" s="1">
        <v>8.5953510000000009</v>
      </c>
      <c r="BD138" s="1">
        <v>7.1566479999999997</v>
      </c>
      <c r="BE138" s="1">
        <v>4.1323299999999996</v>
      </c>
      <c r="BF138" s="1">
        <v>8.2127289999999995</v>
      </c>
      <c r="BG138" s="1">
        <v>12.835753</v>
      </c>
      <c r="BH138" s="1" t="str">
        <f>HYPERLINK("https://glyconnect.expasy.org/browser/compositions?f=Hex:6 HexNAc:5 NeuAc:2 ")</f>
        <v xml:space="preserve">https://glyconnect.expasy.org/browser/compositions?f=Hex:6 HexNAc:5 NeuAc:2 </v>
      </c>
    </row>
    <row r="139" spans="1:60" ht="43.2">
      <c r="A139" s="1">
        <v>132</v>
      </c>
      <c r="B139" s="1">
        <v>2742.0506999999998</v>
      </c>
      <c r="C139" s="1" t="s">
        <v>302</v>
      </c>
      <c r="D139" s="2" t="s">
        <v>303</v>
      </c>
      <c r="E139" s="1">
        <v>2742.0338809499999</v>
      </c>
      <c r="F139" s="1">
        <v>2742.0422909700001</v>
      </c>
      <c r="G139" s="1">
        <v>2742.0619329199999</v>
      </c>
      <c r="H139" s="1">
        <v>2742.1082614900001</v>
      </c>
      <c r="I139" s="1">
        <v>2742.1208220100002</v>
      </c>
      <c r="J139" s="1">
        <v>2742.07049151</v>
      </c>
      <c r="K139" s="1">
        <v>2742.1128287299998</v>
      </c>
      <c r="L139" s="1">
        <v>2742.1117613400002</v>
      </c>
      <c r="M139" s="1">
        <v>2742.11901618</v>
      </c>
      <c r="N139" s="1">
        <v>2742.14041563</v>
      </c>
      <c r="O139" s="1">
        <v>2742.1741281200002</v>
      </c>
      <c r="P139" s="1">
        <v>2742.1747748900002</v>
      </c>
      <c r="Q139" s="1">
        <v>2742.1706147800001</v>
      </c>
      <c r="R139" s="1">
        <v>2742.16448868</v>
      </c>
      <c r="S139" s="1">
        <v>2742.1823047100002</v>
      </c>
      <c r="T139" s="1">
        <v>2742.1930235700002</v>
      </c>
      <c r="U139" s="1">
        <v>2742.1861801099999</v>
      </c>
      <c r="V139" s="1">
        <v>2742.2041523600001</v>
      </c>
      <c r="W139" s="1">
        <v>2742.1923378000001</v>
      </c>
      <c r="X139" s="1">
        <v>2742.2093967800001</v>
      </c>
      <c r="Y139" s="1">
        <v>1.14626988</v>
      </c>
      <c r="Z139" s="1">
        <v>1.0464044400000001</v>
      </c>
      <c r="AA139" s="1">
        <v>0.92738368999999998</v>
      </c>
      <c r="AB139" s="1">
        <v>1.0464939900000001</v>
      </c>
      <c r="AC139" s="1">
        <v>2.01416672</v>
      </c>
      <c r="AD139" s="1">
        <v>1.9012237000000001</v>
      </c>
      <c r="AE139" s="1">
        <v>1.7275763</v>
      </c>
      <c r="AF139" s="1">
        <v>1.7601538400000001</v>
      </c>
      <c r="AG139" s="1">
        <v>2.1115875800000001</v>
      </c>
      <c r="AH139" s="1">
        <v>2.05728694</v>
      </c>
      <c r="AI139" s="1">
        <v>2.0547604700000002</v>
      </c>
      <c r="AJ139" s="1">
        <v>1.91477374</v>
      </c>
      <c r="AK139" s="1">
        <v>2.96935232</v>
      </c>
      <c r="AL139" s="1">
        <v>2.92957964</v>
      </c>
      <c r="AM139" s="1">
        <v>2.64521709</v>
      </c>
      <c r="AN139" s="1">
        <v>2.4983689600000001</v>
      </c>
      <c r="AO139" s="1">
        <v>3.3052091699999999</v>
      </c>
      <c r="AP139" s="1">
        <v>2.9133329799999998</v>
      </c>
      <c r="AQ139" s="1">
        <v>2.7157973100000001</v>
      </c>
      <c r="AR139" s="1">
        <v>2.4371656100000001</v>
      </c>
      <c r="AS139" s="1">
        <v>1.0416380000000001</v>
      </c>
      <c r="AT139" s="1">
        <v>1.8507800000000001</v>
      </c>
      <c r="AU139" s="1">
        <v>2.034602</v>
      </c>
      <c r="AV139" s="1">
        <v>2.7606290000000002</v>
      </c>
      <c r="AW139" s="1">
        <v>2.842876</v>
      </c>
      <c r="AX139" s="1">
        <v>8.9532E-2</v>
      </c>
      <c r="AY139" s="1">
        <v>0.13245399999999999</v>
      </c>
      <c r="AZ139" s="1">
        <v>8.4075999999999998E-2</v>
      </c>
      <c r="BA139" s="1">
        <v>0.22672300000000001</v>
      </c>
      <c r="BB139" s="1">
        <v>0.36490499999999998</v>
      </c>
      <c r="BC139" s="1">
        <v>8.5953510000000009</v>
      </c>
      <c r="BD139" s="1">
        <v>7.1566479999999997</v>
      </c>
      <c r="BE139" s="1">
        <v>4.1323299999999996</v>
      </c>
      <c r="BF139" s="1">
        <v>8.2127289999999995</v>
      </c>
      <c r="BG139" s="1">
        <v>12.835753</v>
      </c>
      <c r="BH139" s="1" t="str">
        <f>HYPERLINK("https://glyconnect.expasy.org/browser/compositions?f=Hex:5 HexNAc:5 dHex:3 NeuAc:1 ")</f>
        <v xml:space="preserve">https://glyconnect.expasy.org/browser/compositions?f=Hex:5 HexNAc:5 dHex:3 NeuAc:1 </v>
      </c>
    </row>
    <row r="140" spans="1:60" ht="86.4">
      <c r="A140" s="1">
        <v>133</v>
      </c>
      <c r="B140" s="1">
        <v>2754.0619000000002</v>
      </c>
      <c r="C140" s="1" t="s">
        <v>304</v>
      </c>
      <c r="D140" s="2" t="s">
        <v>305</v>
      </c>
      <c r="E140" s="1">
        <v>2754.0666386100002</v>
      </c>
      <c r="F140" s="1">
        <v>2754.0761709899998</v>
      </c>
      <c r="G140" s="1">
        <v>2754.12100517</v>
      </c>
      <c r="H140" s="1">
        <v>2754.1046417100001</v>
      </c>
      <c r="I140" s="1">
        <v>2754.1163911100002</v>
      </c>
      <c r="J140" s="1">
        <v>2754.1432615099998</v>
      </c>
      <c r="K140" s="1">
        <v>2754.1605473899999</v>
      </c>
      <c r="L140" s="1">
        <v>2754.1582152999999</v>
      </c>
      <c r="M140" s="1">
        <v>2754.1657714100002</v>
      </c>
      <c r="N140" s="1">
        <v>2754.17751696</v>
      </c>
      <c r="O140" s="1">
        <v>2754.2190274</v>
      </c>
      <c r="P140" s="1">
        <v>2754.2197707099999</v>
      </c>
      <c r="Q140" s="1">
        <v>2754.2064217900001</v>
      </c>
      <c r="R140" s="1">
        <v>2754.2019354499998</v>
      </c>
      <c r="S140" s="1">
        <v>2754.21979053</v>
      </c>
      <c r="T140" s="1">
        <v>2754.2243345699999</v>
      </c>
      <c r="U140" s="1">
        <v>2754.2273714799999</v>
      </c>
      <c r="V140" s="1">
        <v>2754.2366750699998</v>
      </c>
      <c r="W140" s="1">
        <v>2754.2253804500001</v>
      </c>
      <c r="X140" s="1">
        <v>2754.2417583500001</v>
      </c>
      <c r="Y140" s="1">
        <v>1.2258896800000001</v>
      </c>
      <c r="Z140" s="1">
        <v>1.1389852</v>
      </c>
      <c r="AA140" s="1">
        <v>1.0822109499999999</v>
      </c>
      <c r="AB140" s="1">
        <v>0.98654361000000002</v>
      </c>
      <c r="AC140" s="1">
        <v>1.9730363900000001</v>
      </c>
      <c r="AD140" s="1">
        <v>1.8857306199999999</v>
      </c>
      <c r="AE140" s="1">
        <v>1.6735587000000001</v>
      </c>
      <c r="AF140" s="1">
        <v>1.7890089600000001</v>
      </c>
      <c r="AG140" s="1">
        <v>2.0874024699999998</v>
      </c>
      <c r="AH140" s="1">
        <v>2.0304316500000001</v>
      </c>
      <c r="AI140" s="1">
        <v>1.9874127100000001</v>
      </c>
      <c r="AJ140" s="1">
        <v>1.90767142</v>
      </c>
      <c r="AK140" s="1">
        <v>2.9207829900000002</v>
      </c>
      <c r="AL140" s="1">
        <v>2.8723160600000002</v>
      </c>
      <c r="AM140" s="1">
        <v>2.5977289200000002</v>
      </c>
      <c r="AN140" s="1">
        <v>2.4800844</v>
      </c>
      <c r="AO140" s="1">
        <v>3.3031243199999998</v>
      </c>
      <c r="AP140" s="1">
        <v>3.0156673700000001</v>
      </c>
      <c r="AQ140" s="1">
        <v>2.79385606</v>
      </c>
      <c r="AR140" s="1">
        <v>2.5592587999999998</v>
      </c>
      <c r="AS140" s="1">
        <v>1.1084069999999999</v>
      </c>
      <c r="AT140" s="1">
        <v>1.8303339999999999</v>
      </c>
      <c r="AU140" s="1">
        <v>2.0032299999999998</v>
      </c>
      <c r="AV140" s="1">
        <v>2.7177280000000001</v>
      </c>
      <c r="AW140" s="1">
        <v>2.917977</v>
      </c>
      <c r="AX140" s="1">
        <v>0.100456</v>
      </c>
      <c r="AY140" s="1">
        <v>0.12873599999999999</v>
      </c>
      <c r="AZ140" s="1">
        <v>7.5732999999999995E-2</v>
      </c>
      <c r="BA140" s="1">
        <v>0.212919</v>
      </c>
      <c r="BB140" s="1">
        <v>0.31726300000000002</v>
      </c>
      <c r="BC140" s="1">
        <v>9.0630790000000001</v>
      </c>
      <c r="BD140" s="1">
        <v>7.0334810000000001</v>
      </c>
      <c r="BE140" s="1">
        <v>3.7805569999999999</v>
      </c>
      <c r="BF140" s="1">
        <v>7.834435</v>
      </c>
      <c r="BG140" s="1">
        <v>10.872691</v>
      </c>
      <c r="BH140" s="1" t="str">
        <f>HYPERLINK("https://glyconnect.expasy.org/browser/compositions?f=Hex:5 HexNAc:5 dHex:1 NeuAc:2 ")</f>
        <v xml:space="preserve">https://glyconnect.expasy.org/browser/compositions?f=Hex:5 HexNAc:5 dHex:1 NeuAc:2 </v>
      </c>
    </row>
    <row r="141" spans="1:60" ht="144">
      <c r="A141" s="1">
        <v>134</v>
      </c>
      <c r="B141" s="1">
        <v>2770.0567999999998</v>
      </c>
      <c r="C141" s="1" t="s">
        <v>306</v>
      </c>
      <c r="D141" s="2" t="s">
        <v>307</v>
      </c>
      <c r="E141" s="1">
        <v>2770.0594672500001</v>
      </c>
      <c r="F141" s="1">
        <v>2770.0811975699999</v>
      </c>
      <c r="G141" s="1">
        <v>2770.0984012099998</v>
      </c>
      <c r="H141" s="1">
        <v>2770.10560936</v>
      </c>
      <c r="I141" s="1">
        <v>2770.12181379</v>
      </c>
      <c r="J141" s="1">
        <v>2770.1530127299998</v>
      </c>
      <c r="K141" s="1">
        <v>2770.16499006</v>
      </c>
      <c r="L141" s="1">
        <v>2770.1666138999999</v>
      </c>
      <c r="M141" s="1">
        <v>2770.1737087000001</v>
      </c>
      <c r="N141" s="1">
        <v>2770.18406323</v>
      </c>
      <c r="O141" s="1">
        <v>2770.2227605899998</v>
      </c>
      <c r="P141" s="1">
        <v>2770.2248069399998</v>
      </c>
      <c r="Q141" s="1">
        <v>2770.2144767700001</v>
      </c>
      <c r="R141" s="1">
        <v>2770.2083271699998</v>
      </c>
      <c r="S141" s="1">
        <v>2770.22555018</v>
      </c>
      <c r="T141" s="1">
        <v>2770.2292167099999</v>
      </c>
      <c r="U141" s="1">
        <v>2770.2339518200001</v>
      </c>
      <c r="V141" s="1">
        <v>2770.2422403099999</v>
      </c>
      <c r="W141" s="1">
        <v>2770.2309361299999</v>
      </c>
      <c r="X141" s="1">
        <v>2770.2484416399998</v>
      </c>
      <c r="Y141" s="1">
        <v>7.4001406599999999</v>
      </c>
      <c r="Z141" s="1">
        <v>7.1938548500000001</v>
      </c>
      <c r="AA141" s="1">
        <v>6.76225348</v>
      </c>
      <c r="AB141" s="1">
        <v>6.6797353800000003</v>
      </c>
      <c r="AC141" s="1">
        <v>16.909892209999999</v>
      </c>
      <c r="AD141" s="1">
        <v>15.919184680000001</v>
      </c>
      <c r="AE141" s="1">
        <v>14.6823283</v>
      </c>
      <c r="AF141" s="1">
        <v>15.62884302</v>
      </c>
      <c r="AG141" s="1">
        <v>17.735531559999998</v>
      </c>
      <c r="AH141" s="1">
        <v>17.837658959999999</v>
      </c>
      <c r="AI141" s="1">
        <v>16.454103969999998</v>
      </c>
      <c r="AJ141" s="1">
        <v>16.715763639999999</v>
      </c>
      <c r="AK141" s="1">
        <v>26.671217970000001</v>
      </c>
      <c r="AL141" s="1">
        <v>26.615276290000001</v>
      </c>
      <c r="AM141" s="1">
        <v>25.103067889999998</v>
      </c>
      <c r="AN141" s="1">
        <v>24.454949249999999</v>
      </c>
      <c r="AO141" s="1">
        <v>30.38317863</v>
      </c>
      <c r="AP141" s="1">
        <v>29.68561042</v>
      </c>
      <c r="AQ141" s="1">
        <v>28.182589920000002</v>
      </c>
      <c r="AR141" s="1">
        <v>26.618472579999999</v>
      </c>
      <c r="AS141" s="1">
        <v>7.0089959999999998</v>
      </c>
      <c r="AT141" s="1">
        <v>15.785062</v>
      </c>
      <c r="AU141" s="1">
        <v>17.185765</v>
      </c>
      <c r="AV141" s="1">
        <v>25.711127999999999</v>
      </c>
      <c r="AW141" s="1">
        <v>28.717462999999999</v>
      </c>
      <c r="AX141" s="1">
        <v>0.34470299999999998</v>
      </c>
      <c r="AY141" s="1">
        <v>0.91718</v>
      </c>
      <c r="AZ141" s="1">
        <v>0.70319200000000004</v>
      </c>
      <c r="BA141" s="1">
        <v>1.1086</v>
      </c>
      <c r="BB141" s="1">
        <v>1.6736949999999999</v>
      </c>
      <c r="BC141" s="1">
        <v>4.9180140000000003</v>
      </c>
      <c r="BD141" s="1">
        <v>5.8104310000000003</v>
      </c>
      <c r="BE141" s="1">
        <v>4.0917139999999996</v>
      </c>
      <c r="BF141" s="1">
        <v>4.31175</v>
      </c>
      <c r="BG141" s="1">
        <v>5.8281450000000001</v>
      </c>
      <c r="BH141" s="1" t="str">
        <f>HYPERLINK("https://glyconnect.expasy.org/browser/compositions?f=Hex:6 HexNAc:5 NeuAc:2 ")</f>
        <v xml:space="preserve">https://glyconnect.expasy.org/browser/compositions?f=Hex:6 HexNAc:5 NeuAc:2 </v>
      </c>
    </row>
    <row r="142" spans="1:60" ht="57.6">
      <c r="A142" s="1">
        <v>135</v>
      </c>
      <c r="B142" s="1">
        <v>2782.0931999999998</v>
      </c>
      <c r="C142" s="1" t="s">
        <v>308</v>
      </c>
      <c r="D142" s="2" t="s">
        <v>309</v>
      </c>
      <c r="E142" s="1">
        <v>2782.09554523</v>
      </c>
      <c r="F142" s="1">
        <v>2782.1177588400001</v>
      </c>
      <c r="G142" s="1">
        <v>2782.1349415099999</v>
      </c>
      <c r="H142" s="1">
        <v>2782.14245648</v>
      </c>
      <c r="I142" s="1">
        <v>2782.15785018</v>
      </c>
      <c r="J142" s="1">
        <v>2782.1891723700001</v>
      </c>
      <c r="K142" s="1">
        <v>2782.20190366</v>
      </c>
      <c r="L142" s="1">
        <v>2782.2029701900001</v>
      </c>
      <c r="M142" s="1">
        <v>2782.2103647200001</v>
      </c>
      <c r="N142" s="1">
        <v>2782.2204698099999</v>
      </c>
      <c r="O142" s="1">
        <v>2782.2596014999999</v>
      </c>
      <c r="P142" s="1">
        <v>2782.2620041800001</v>
      </c>
      <c r="Q142" s="1">
        <v>2782.2504930700002</v>
      </c>
      <c r="R142" s="1">
        <v>2782.24532288</v>
      </c>
      <c r="S142" s="1">
        <v>2782.26195938</v>
      </c>
      <c r="T142" s="1">
        <v>2782.2654300600002</v>
      </c>
      <c r="U142" s="1">
        <v>2782.2712114199999</v>
      </c>
      <c r="V142" s="1">
        <v>2782.2796304499998</v>
      </c>
      <c r="W142" s="1">
        <v>2782.2687515299999</v>
      </c>
      <c r="X142" s="1">
        <v>2782.2855925600002</v>
      </c>
      <c r="Y142" s="1">
        <v>10.9193003</v>
      </c>
      <c r="Z142" s="1">
        <v>10.724870900000001</v>
      </c>
      <c r="AA142" s="1">
        <v>10.119649300000001</v>
      </c>
      <c r="AB142" s="1">
        <v>9.9017530800000007</v>
      </c>
      <c r="AC142" s="1">
        <v>22.689234710000001</v>
      </c>
      <c r="AD142" s="1">
        <v>21.501671859999998</v>
      </c>
      <c r="AE142" s="1">
        <v>19.873349600000001</v>
      </c>
      <c r="AF142" s="1">
        <v>21.082516009999999</v>
      </c>
      <c r="AG142" s="1">
        <v>26.767791769999999</v>
      </c>
      <c r="AH142" s="1">
        <v>26.998991499999999</v>
      </c>
      <c r="AI142" s="1">
        <v>25.108645259999999</v>
      </c>
      <c r="AJ142" s="1">
        <v>25.54487142</v>
      </c>
      <c r="AK142" s="1">
        <v>37.561946460000001</v>
      </c>
      <c r="AL142" s="1">
        <v>37.313650600000003</v>
      </c>
      <c r="AM142" s="1">
        <v>35.620642689999997</v>
      </c>
      <c r="AN142" s="1">
        <v>34.63849304</v>
      </c>
      <c r="AO142" s="1">
        <v>43.989695179999998</v>
      </c>
      <c r="AP142" s="1">
        <v>42.862924</v>
      </c>
      <c r="AQ142" s="1">
        <v>41.13890086</v>
      </c>
      <c r="AR142" s="1">
        <v>39.075372710000003</v>
      </c>
      <c r="AS142" s="1">
        <v>10.416392999999999</v>
      </c>
      <c r="AT142" s="1">
        <v>21.286693</v>
      </c>
      <c r="AU142" s="1">
        <v>26.105074999999999</v>
      </c>
      <c r="AV142" s="1">
        <v>36.283683000000003</v>
      </c>
      <c r="AW142" s="1">
        <v>41.766722999999999</v>
      </c>
      <c r="AX142" s="1">
        <v>0.48338599999999998</v>
      </c>
      <c r="AY142" s="1">
        <v>1.162263</v>
      </c>
      <c r="AZ142" s="1">
        <v>0.92104699999999995</v>
      </c>
      <c r="BA142" s="1">
        <v>1.395357</v>
      </c>
      <c r="BB142" s="1">
        <v>2.143268</v>
      </c>
      <c r="BC142" s="1">
        <v>4.640625</v>
      </c>
      <c r="BD142" s="1">
        <v>5.4600460000000002</v>
      </c>
      <c r="BE142" s="1">
        <v>3.5282279999999999</v>
      </c>
      <c r="BF142" s="1">
        <v>3.8456869999999999</v>
      </c>
      <c r="BG142" s="1">
        <v>5.1315200000000001</v>
      </c>
      <c r="BH142" s="1" t="str">
        <f>HYPERLINK("https://glyconnect.expasy.org/browser/compositions?f=Hex:5 HexNAc:5 dHex:1 NeuAc:2 ")</f>
        <v xml:space="preserve">https://glyconnect.expasy.org/browser/compositions?f=Hex:5 HexNAc:5 dHex:1 NeuAc:2 </v>
      </c>
    </row>
    <row r="143" spans="1:60">
      <c r="A143" s="1">
        <v>136</v>
      </c>
      <c r="B143" s="1">
        <v>2787.0356999999999</v>
      </c>
      <c r="C143" s="1" t="s">
        <v>310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2787.1778241799998</v>
      </c>
      <c r="V143" s="1">
        <v>2787.16454329</v>
      </c>
      <c r="W143" s="1">
        <v>0</v>
      </c>
      <c r="X143" s="1">
        <v>2787.15835758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  <c r="AI143" s="1">
        <v>0</v>
      </c>
      <c r="AJ143" s="1">
        <v>0</v>
      </c>
      <c r="AK143" s="1">
        <v>0</v>
      </c>
      <c r="AL143" s="1">
        <v>0</v>
      </c>
      <c r="AM143" s="1">
        <v>0</v>
      </c>
      <c r="AN143" s="1">
        <v>0</v>
      </c>
      <c r="AO143" s="1">
        <v>3.0215344100000001</v>
      </c>
      <c r="AP143" s="1">
        <v>2.5748904499999998</v>
      </c>
      <c r="AQ143" s="1">
        <v>0</v>
      </c>
      <c r="AR143" s="1">
        <v>2.0372852799999999</v>
      </c>
      <c r="AS143" s="1">
        <v>0</v>
      </c>
      <c r="AT143" s="1">
        <v>0</v>
      </c>
      <c r="AU143" s="1">
        <v>0</v>
      </c>
      <c r="AV143" s="1">
        <v>0</v>
      </c>
      <c r="AW143" s="1">
        <v>1.908428</v>
      </c>
      <c r="AX143" s="1">
        <v>0</v>
      </c>
      <c r="AY143" s="1">
        <v>0</v>
      </c>
      <c r="AZ143" s="1">
        <v>0</v>
      </c>
      <c r="BA143" s="1">
        <v>0</v>
      </c>
      <c r="BB143" s="1">
        <v>1.3344009999999999</v>
      </c>
      <c r="BC143" s="1">
        <v>0</v>
      </c>
      <c r="BD143" s="1">
        <v>0</v>
      </c>
      <c r="BE143" s="1">
        <v>0</v>
      </c>
      <c r="BF143" s="1">
        <v>0</v>
      </c>
      <c r="BG143" s="1">
        <v>69.921502000000004</v>
      </c>
      <c r="BH143" s="1" t="str">
        <f>HYPERLINK("https://glyconnect.expasy.org/browser/compositions?f=Hex:6 HexNAc:6 dHex:1 NeuAc:1 ")</f>
        <v xml:space="preserve">https://glyconnect.expasy.org/browser/compositions?f=Hex:6 HexNAc:6 dHex:1 NeuAc:1 </v>
      </c>
    </row>
    <row r="144" spans="1:60" ht="100.8">
      <c r="A144" s="1">
        <v>137</v>
      </c>
      <c r="B144" s="1">
        <v>2798.0880999999999</v>
      </c>
      <c r="C144" s="1" t="s">
        <v>311</v>
      </c>
      <c r="D144" s="2" t="s">
        <v>312</v>
      </c>
      <c r="E144" s="1">
        <v>2798.0861521699999</v>
      </c>
      <c r="F144" s="1">
        <v>2798.1064641799999</v>
      </c>
      <c r="G144" s="1">
        <v>2798.12561504</v>
      </c>
      <c r="H144" s="1">
        <v>2798.1327724500002</v>
      </c>
      <c r="I144" s="1">
        <v>2798.1501623300001</v>
      </c>
      <c r="J144" s="1">
        <v>2798.1808492</v>
      </c>
      <c r="K144" s="1">
        <v>2798.1942533599999</v>
      </c>
      <c r="L144" s="1">
        <v>2798.1946712399999</v>
      </c>
      <c r="M144" s="1">
        <v>2798.2038668800001</v>
      </c>
      <c r="N144" s="1">
        <v>2798.2127049800001</v>
      </c>
      <c r="O144" s="1">
        <v>2798.25267764</v>
      </c>
      <c r="P144" s="1">
        <v>2798.2548330899999</v>
      </c>
      <c r="Q144" s="1">
        <v>2798.2430491300001</v>
      </c>
      <c r="R144" s="1">
        <v>2798.2367708299998</v>
      </c>
      <c r="S144" s="1">
        <v>2798.2548831099998</v>
      </c>
      <c r="T144" s="1">
        <v>2798.2577368000002</v>
      </c>
      <c r="U144" s="1">
        <v>2798.26364031</v>
      </c>
      <c r="V144" s="1">
        <v>2798.2718203200002</v>
      </c>
      <c r="W144" s="1">
        <v>2798.26103143</v>
      </c>
      <c r="X144" s="1">
        <v>2798.2774393899999</v>
      </c>
      <c r="Y144" s="1">
        <v>7.6070782399999999</v>
      </c>
      <c r="Z144" s="1">
        <v>7.3778142200000003</v>
      </c>
      <c r="AA144" s="1">
        <v>6.8531176699999996</v>
      </c>
      <c r="AB144" s="1">
        <v>6.6898960499999998</v>
      </c>
      <c r="AC144" s="1">
        <v>16.72586128</v>
      </c>
      <c r="AD144" s="1">
        <v>15.85808376</v>
      </c>
      <c r="AE144" s="1">
        <v>14.64724341</v>
      </c>
      <c r="AF144" s="1">
        <v>15.49780595</v>
      </c>
      <c r="AG144" s="1">
        <v>15.435802199999999</v>
      </c>
      <c r="AH144" s="1">
        <v>15.5927267</v>
      </c>
      <c r="AI144" s="1">
        <v>14.405793989999999</v>
      </c>
      <c r="AJ144" s="1">
        <v>14.565135720000001</v>
      </c>
      <c r="AK144" s="1">
        <v>25.782237479999999</v>
      </c>
      <c r="AL144" s="1">
        <v>25.641805309999999</v>
      </c>
      <c r="AM144" s="1">
        <v>24.236293119999999</v>
      </c>
      <c r="AN144" s="1">
        <v>23.475743479999998</v>
      </c>
      <c r="AO144" s="1">
        <v>29.673891789999999</v>
      </c>
      <c r="AP144" s="1">
        <v>28.40949488</v>
      </c>
      <c r="AQ144" s="1">
        <v>26.93806481</v>
      </c>
      <c r="AR144" s="1">
        <v>25.509922370000002</v>
      </c>
      <c r="AS144" s="1">
        <v>7.131977</v>
      </c>
      <c r="AT144" s="1">
        <v>15.682249000000001</v>
      </c>
      <c r="AU144" s="1">
        <v>14.999865</v>
      </c>
      <c r="AV144" s="1">
        <v>24.784020000000002</v>
      </c>
      <c r="AW144" s="1">
        <v>27.632843000000001</v>
      </c>
      <c r="AX144" s="1">
        <v>0.43180099999999999</v>
      </c>
      <c r="AY144" s="1">
        <v>0.861259</v>
      </c>
      <c r="AZ144" s="1">
        <v>0.60095399999999999</v>
      </c>
      <c r="BA144" s="1">
        <v>1.117113</v>
      </c>
      <c r="BB144" s="1">
        <v>1.8035680000000001</v>
      </c>
      <c r="BC144" s="1">
        <v>6.0544310000000001</v>
      </c>
      <c r="BD144" s="1">
        <v>5.4919339999999996</v>
      </c>
      <c r="BE144" s="1">
        <v>4.0063940000000002</v>
      </c>
      <c r="BF144" s="1">
        <v>4.5073930000000004</v>
      </c>
      <c r="BG144" s="1">
        <v>6.5269009999999996</v>
      </c>
      <c r="BH144" s="1" t="str">
        <f>HYPERLINK("https://glyconnect.expasy.org/browser/compositions?f=Hex:6 HexNAc:5 NeuAc:2 ")</f>
        <v xml:space="preserve">https://glyconnect.expasy.org/browser/compositions?f=Hex:6 HexNAc:5 NeuAc:2 </v>
      </c>
    </row>
    <row r="145" spans="1:60" ht="57.6">
      <c r="A145" s="1">
        <v>138</v>
      </c>
      <c r="B145" s="1">
        <v>2812.0673000000002</v>
      </c>
      <c r="C145" s="1" t="s">
        <v>313</v>
      </c>
      <c r="D145" s="2" t="s">
        <v>314</v>
      </c>
      <c r="E145" s="1">
        <v>0</v>
      </c>
      <c r="F145" s="1">
        <v>0</v>
      </c>
      <c r="G145" s="1">
        <v>2812.1056675700002</v>
      </c>
      <c r="H145" s="1">
        <v>2812.1578676300001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1.2133480299999999</v>
      </c>
      <c r="AB145" s="1">
        <v>1.2127436599999999</v>
      </c>
      <c r="AC145" s="1">
        <v>0</v>
      </c>
      <c r="AD145" s="1">
        <v>0</v>
      </c>
      <c r="AE145" s="1">
        <v>0</v>
      </c>
      <c r="AF145" s="1">
        <v>0</v>
      </c>
      <c r="AG145" s="1">
        <v>0</v>
      </c>
      <c r="AH145" s="1">
        <v>0</v>
      </c>
      <c r="AI145" s="1">
        <v>0</v>
      </c>
      <c r="AJ145" s="1">
        <v>0</v>
      </c>
      <c r="AK145" s="1">
        <v>0</v>
      </c>
      <c r="AL145" s="1">
        <v>0</v>
      </c>
      <c r="AM145" s="1">
        <v>0</v>
      </c>
      <c r="AN145" s="1">
        <v>0</v>
      </c>
      <c r="AO145" s="1">
        <v>0</v>
      </c>
      <c r="AP145" s="1">
        <v>0</v>
      </c>
      <c r="AQ145" s="1">
        <v>0</v>
      </c>
      <c r="AR145" s="1">
        <v>0</v>
      </c>
      <c r="AS145" s="1">
        <v>0.60652300000000003</v>
      </c>
      <c r="AT145" s="1">
        <v>0</v>
      </c>
      <c r="AU145" s="1">
        <v>0</v>
      </c>
      <c r="AV145" s="1">
        <v>0</v>
      </c>
      <c r="AW145" s="1">
        <v>0</v>
      </c>
      <c r="AX145" s="1">
        <v>0.70035199999999997</v>
      </c>
      <c r="AY145" s="1">
        <v>0</v>
      </c>
      <c r="AZ145" s="1">
        <v>0</v>
      </c>
      <c r="BA145" s="1">
        <v>0</v>
      </c>
      <c r="BB145" s="1">
        <v>0</v>
      </c>
      <c r="BC145" s="1">
        <v>115.470061</v>
      </c>
      <c r="BD145" s="1">
        <v>0</v>
      </c>
      <c r="BE145" s="1">
        <v>0</v>
      </c>
      <c r="BF145" s="1">
        <v>0</v>
      </c>
      <c r="BG145" s="1">
        <v>0</v>
      </c>
      <c r="BH145" s="1" t="str">
        <f>HYPERLINK("https://glyconnect.expasy.org/browser/compositions?f=Hex:4 HexNAc:7 dHex:2 NeuAc:1 ")</f>
        <v xml:space="preserve">https://glyconnect.expasy.org/browser/compositions?f=Hex:4 HexNAc:7 dHex:2 NeuAc:1 </v>
      </c>
    </row>
    <row r="146" spans="1:60">
      <c r="A146" s="1">
        <v>139</v>
      </c>
      <c r="B146" s="1">
        <v>2813.0877999999998</v>
      </c>
      <c r="C146" s="1" t="s">
        <v>315</v>
      </c>
      <c r="D146" s="1" t="s">
        <v>316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2813.30380715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2813.3262496699999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">
        <v>0</v>
      </c>
      <c r="AE146" s="1">
        <v>0</v>
      </c>
      <c r="AF146" s="1">
        <v>0</v>
      </c>
      <c r="AG146" s="1">
        <v>0</v>
      </c>
      <c r="AH146" s="1">
        <v>2.2260529299999998</v>
      </c>
      <c r="AI146" s="1">
        <v>0</v>
      </c>
      <c r="AJ146" s="1">
        <v>0</v>
      </c>
      <c r="AK146" s="1">
        <v>0</v>
      </c>
      <c r="AL146" s="1">
        <v>0</v>
      </c>
      <c r="AM146" s="1">
        <v>0</v>
      </c>
      <c r="AN146" s="1">
        <v>0</v>
      </c>
      <c r="AO146" s="1">
        <v>4.1587459999999998</v>
      </c>
      <c r="AP146" s="1">
        <v>0</v>
      </c>
      <c r="AQ146" s="1">
        <v>0</v>
      </c>
      <c r="AR146" s="1">
        <v>0</v>
      </c>
      <c r="AS146" s="1">
        <v>0</v>
      </c>
      <c r="AT146" s="1">
        <v>0</v>
      </c>
      <c r="AU146" s="1">
        <v>0.55651300000000004</v>
      </c>
      <c r="AV146" s="1">
        <v>0</v>
      </c>
      <c r="AW146" s="1">
        <v>1.0396860000000001</v>
      </c>
      <c r="AX146" s="1">
        <v>0</v>
      </c>
      <c r="AY146" s="1">
        <v>0</v>
      </c>
      <c r="AZ146" s="1">
        <v>1.1130260000000001</v>
      </c>
      <c r="BA146" s="1">
        <v>0</v>
      </c>
      <c r="BB146" s="1">
        <v>2.0793729999999999</v>
      </c>
      <c r="BC146" s="1">
        <v>0</v>
      </c>
      <c r="BD146" s="1">
        <v>0</v>
      </c>
      <c r="BE146" s="1">
        <v>200</v>
      </c>
      <c r="BF146" s="1">
        <v>0</v>
      </c>
      <c r="BG146" s="1">
        <v>200</v>
      </c>
      <c r="BH146" s="1" t="str">
        <f>HYPERLINK("https://glyconnect.expasy.org/browser/compositions?f=Hex:5 HexNAc:5 dHex:2 NeuAc:1 HexA:1 ")</f>
        <v xml:space="preserve">https://glyconnect.expasy.org/browser/compositions?f=Hex:5 HexNAc:5 dHex:2 NeuAc:1 HexA:1 </v>
      </c>
    </row>
    <row r="147" spans="1:60">
      <c r="A147" s="1">
        <v>140</v>
      </c>
      <c r="B147" s="1">
        <v>2824.0785000000001</v>
      </c>
      <c r="C147" s="1" t="s">
        <v>317</v>
      </c>
      <c r="E147" s="1">
        <v>0</v>
      </c>
      <c r="F147" s="1">
        <v>0</v>
      </c>
      <c r="G147" s="1">
        <v>2824.0378317999998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2824.2037318900002</v>
      </c>
      <c r="O147" s="1">
        <v>0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2824.2240466399999</v>
      </c>
      <c r="V147" s="1">
        <v>0</v>
      </c>
      <c r="W147" s="1">
        <v>0</v>
      </c>
      <c r="X147" s="1">
        <v>0</v>
      </c>
      <c r="Y147" s="1">
        <v>0</v>
      </c>
      <c r="Z147" s="1">
        <v>0</v>
      </c>
      <c r="AA147" s="1">
        <v>1.0321264299999999</v>
      </c>
      <c r="AB147" s="1">
        <v>0</v>
      </c>
      <c r="AC147" s="1">
        <v>0</v>
      </c>
      <c r="AD147" s="1">
        <v>0</v>
      </c>
      <c r="AE147" s="1">
        <v>0</v>
      </c>
      <c r="AF147" s="1">
        <v>0</v>
      </c>
      <c r="AG147" s="1">
        <v>0</v>
      </c>
      <c r="AH147" s="1">
        <v>1.53594034</v>
      </c>
      <c r="AI147" s="1">
        <v>0</v>
      </c>
      <c r="AJ147" s="1">
        <v>0</v>
      </c>
      <c r="AK147" s="1">
        <v>0</v>
      </c>
      <c r="AL147" s="1">
        <v>0</v>
      </c>
      <c r="AM147" s="1">
        <v>0</v>
      </c>
      <c r="AN147" s="1">
        <v>0</v>
      </c>
      <c r="AO147" s="1">
        <v>2.7090644400000001</v>
      </c>
      <c r="AP147" s="1">
        <v>0</v>
      </c>
      <c r="AQ147" s="1">
        <v>0</v>
      </c>
      <c r="AR147" s="1">
        <v>0</v>
      </c>
      <c r="AS147" s="1">
        <v>0.25803199999999998</v>
      </c>
      <c r="AT147" s="1">
        <v>0</v>
      </c>
      <c r="AU147" s="1">
        <v>0.38398500000000002</v>
      </c>
      <c r="AV147" s="1">
        <v>0</v>
      </c>
      <c r="AW147" s="1">
        <v>0.67726600000000003</v>
      </c>
      <c r="AX147" s="1">
        <v>0.51606300000000005</v>
      </c>
      <c r="AY147" s="1">
        <v>0</v>
      </c>
      <c r="AZ147" s="1">
        <v>0.76797000000000004</v>
      </c>
      <c r="BA147" s="1">
        <v>0</v>
      </c>
      <c r="BB147" s="1">
        <v>1.3545320000000001</v>
      </c>
      <c r="BC147" s="1">
        <v>200</v>
      </c>
      <c r="BD147" s="1">
        <v>0</v>
      </c>
      <c r="BE147" s="1">
        <v>200</v>
      </c>
      <c r="BF147" s="1">
        <v>0</v>
      </c>
      <c r="BG147" s="1">
        <v>200</v>
      </c>
      <c r="BH147" s="1" t="str">
        <f>HYPERLINK("https://glyconnect.expasy.org/browser/compositions?f=Hex:4 HexNAc:7 NeuAc:2 ")</f>
        <v xml:space="preserve">https://glyconnect.expasy.org/browser/compositions?f=Hex:4 HexNAc:7 NeuAc:2 </v>
      </c>
    </row>
    <row r="148" spans="1:60" ht="28.8">
      <c r="A148" s="1">
        <v>141</v>
      </c>
      <c r="B148" s="1">
        <v>2824.1037000000001</v>
      </c>
      <c r="C148" s="1" t="s">
        <v>318</v>
      </c>
      <c r="D148" s="2" t="s">
        <v>319</v>
      </c>
      <c r="E148" s="1">
        <v>0</v>
      </c>
      <c r="F148" s="1">
        <v>0</v>
      </c>
      <c r="G148" s="1">
        <v>2824.0378317999998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2824.2037318900002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2824.2240466399999</v>
      </c>
      <c r="V148" s="1">
        <v>0</v>
      </c>
      <c r="W148" s="1">
        <v>0</v>
      </c>
      <c r="X148" s="1">
        <v>0</v>
      </c>
      <c r="Y148" s="1">
        <v>0</v>
      </c>
      <c r="Z148" s="1">
        <v>0</v>
      </c>
      <c r="AA148" s="1">
        <v>1.0321264299999999</v>
      </c>
      <c r="AB148" s="1">
        <v>0</v>
      </c>
      <c r="AC148" s="1">
        <v>0</v>
      </c>
      <c r="AD148" s="1">
        <v>0</v>
      </c>
      <c r="AE148" s="1">
        <v>0</v>
      </c>
      <c r="AF148" s="1">
        <v>0</v>
      </c>
      <c r="AG148" s="1">
        <v>0</v>
      </c>
      <c r="AH148" s="1">
        <v>1.53594034</v>
      </c>
      <c r="AI148" s="1">
        <v>0</v>
      </c>
      <c r="AJ148" s="1">
        <v>0</v>
      </c>
      <c r="AK148" s="1">
        <v>0</v>
      </c>
      <c r="AL148" s="1">
        <v>0</v>
      </c>
      <c r="AM148" s="1">
        <v>0</v>
      </c>
      <c r="AN148" s="1">
        <v>0</v>
      </c>
      <c r="AO148" s="1">
        <v>2.7090644400000001</v>
      </c>
      <c r="AP148" s="1">
        <v>0</v>
      </c>
      <c r="AQ148" s="1">
        <v>0</v>
      </c>
      <c r="AR148" s="1">
        <v>0</v>
      </c>
      <c r="AS148" s="1">
        <v>0.25803199999999998</v>
      </c>
      <c r="AT148" s="1">
        <v>0</v>
      </c>
      <c r="AU148" s="1">
        <v>0.38398500000000002</v>
      </c>
      <c r="AV148" s="1">
        <v>0</v>
      </c>
      <c r="AW148" s="1">
        <v>0.67726600000000003</v>
      </c>
      <c r="AX148" s="1">
        <v>0.51606300000000005</v>
      </c>
      <c r="AY148" s="1">
        <v>0</v>
      </c>
      <c r="AZ148" s="1">
        <v>0.76797000000000004</v>
      </c>
      <c r="BA148" s="1">
        <v>0</v>
      </c>
      <c r="BB148" s="1">
        <v>1.3545320000000001</v>
      </c>
      <c r="BC148" s="1">
        <v>200</v>
      </c>
      <c r="BD148" s="1">
        <v>0</v>
      </c>
      <c r="BE148" s="1">
        <v>200</v>
      </c>
      <c r="BF148" s="1">
        <v>0</v>
      </c>
      <c r="BG148" s="1">
        <v>200</v>
      </c>
      <c r="BH148" s="1" t="str">
        <f>HYPERLINK("https://glyconnect.expasy.org/browser/compositions?f=Hex:3 HexNAc:7 dHex:3 NeuAc:1 ")</f>
        <v xml:space="preserve">https://glyconnect.expasy.org/browser/compositions?f=Hex:3 HexNAc:7 dHex:3 NeuAc:1 </v>
      </c>
    </row>
    <row r="149" spans="1:60" ht="28.8">
      <c r="A149" s="1">
        <v>142</v>
      </c>
      <c r="B149" s="1">
        <v>2831.0619000000002</v>
      </c>
      <c r="C149" s="1" t="s">
        <v>320</v>
      </c>
      <c r="D149" s="2" t="s">
        <v>321</v>
      </c>
      <c r="E149" s="1">
        <v>2831.0517220800002</v>
      </c>
      <c r="F149" s="1">
        <v>2831.0762497599999</v>
      </c>
      <c r="G149" s="1">
        <v>2831.0919506800001</v>
      </c>
      <c r="H149" s="1">
        <v>2831.0980105799999</v>
      </c>
      <c r="I149" s="1">
        <v>2831.1231420399999</v>
      </c>
      <c r="J149" s="1">
        <v>2831.14994643</v>
      </c>
      <c r="K149" s="1">
        <v>2831.1650336399998</v>
      </c>
      <c r="L149" s="1">
        <v>2831.1677992099999</v>
      </c>
      <c r="M149" s="1">
        <v>2831.1722725999998</v>
      </c>
      <c r="N149" s="1">
        <v>2831.18607694</v>
      </c>
      <c r="O149" s="1">
        <v>2831.2168619899999</v>
      </c>
      <c r="P149" s="1">
        <v>2831.2222008399999</v>
      </c>
      <c r="Q149" s="1">
        <v>2831.2153035400001</v>
      </c>
      <c r="R149" s="1">
        <v>2831.2082703599999</v>
      </c>
      <c r="S149" s="1">
        <v>2831.2231422899999</v>
      </c>
      <c r="T149" s="1">
        <v>2831.2274680400001</v>
      </c>
      <c r="U149" s="1">
        <v>2831.2354702600001</v>
      </c>
      <c r="V149" s="1">
        <v>2831.2400346700001</v>
      </c>
      <c r="W149" s="1">
        <v>2831.22936127</v>
      </c>
      <c r="X149" s="1">
        <v>2831.2470328999998</v>
      </c>
      <c r="Y149" s="1">
        <v>0.64905888</v>
      </c>
      <c r="Z149" s="1">
        <v>0.69192805000000002</v>
      </c>
      <c r="AA149" s="1">
        <v>0.59104966999999997</v>
      </c>
      <c r="AB149" s="1">
        <v>0.59859945000000003</v>
      </c>
      <c r="AC149" s="1">
        <v>1.29466423</v>
      </c>
      <c r="AD149" s="1">
        <v>1.1967053400000001</v>
      </c>
      <c r="AE149" s="1">
        <v>1.09608452</v>
      </c>
      <c r="AF149" s="1">
        <v>1.17928919</v>
      </c>
      <c r="AG149" s="1">
        <v>1.22791977</v>
      </c>
      <c r="AH149" s="1">
        <v>1.2031436799999999</v>
      </c>
      <c r="AI149" s="1">
        <v>1.1241561499999999</v>
      </c>
      <c r="AJ149" s="1">
        <v>1.0881984200000001</v>
      </c>
      <c r="AK149" s="1">
        <v>1.80822784</v>
      </c>
      <c r="AL149" s="1">
        <v>1.76954297</v>
      </c>
      <c r="AM149" s="1">
        <v>1.5616695899999999</v>
      </c>
      <c r="AN149" s="1">
        <v>1.50467108</v>
      </c>
      <c r="AO149" s="1">
        <v>1.95286234</v>
      </c>
      <c r="AP149" s="1">
        <v>1.77154403</v>
      </c>
      <c r="AQ149" s="1">
        <v>1.63172568</v>
      </c>
      <c r="AR149" s="1">
        <v>1.47475442</v>
      </c>
      <c r="AS149" s="1">
        <v>0.63265899999999997</v>
      </c>
      <c r="AT149" s="1">
        <v>1.191686</v>
      </c>
      <c r="AU149" s="1">
        <v>1.160855</v>
      </c>
      <c r="AV149" s="1">
        <v>1.6610279999999999</v>
      </c>
      <c r="AW149" s="1">
        <v>1.707722</v>
      </c>
      <c r="AX149" s="1">
        <v>4.7162999999999997E-2</v>
      </c>
      <c r="AY149" s="1">
        <v>8.1491999999999995E-2</v>
      </c>
      <c r="AZ149" s="1">
        <v>6.5603999999999996E-2</v>
      </c>
      <c r="BA149" s="1">
        <v>0.15029200000000001</v>
      </c>
      <c r="BB149" s="1">
        <v>0.203483</v>
      </c>
      <c r="BC149" s="1">
        <v>7.4547939999999997</v>
      </c>
      <c r="BD149" s="1">
        <v>6.8384130000000001</v>
      </c>
      <c r="BE149" s="1">
        <v>5.6513859999999996</v>
      </c>
      <c r="BF149" s="1">
        <v>9.0481200000000008</v>
      </c>
      <c r="BG149" s="1">
        <v>11.915485</v>
      </c>
      <c r="BH149" s="1" t="str">
        <f>HYPERLINK("https://glyconnect.expasy.org/browser/compositions?f=Hex:7 HexNAc:6 NeuAc:1 ")</f>
        <v xml:space="preserve">https://glyconnect.expasy.org/browser/compositions?f=Hex:7 HexNAc:6 NeuAc:1 </v>
      </c>
    </row>
    <row r="150" spans="1:60">
      <c r="A150" s="1">
        <v>143</v>
      </c>
      <c r="B150" s="1">
        <v>2831.0619999999999</v>
      </c>
      <c r="C150" s="1" t="s">
        <v>322</v>
      </c>
      <c r="E150" s="1">
        <v>2831.0517220800002</v>
      </c>
      <c r="F150" s="1">
        <v>2831.0762497599999</v>
      </c>
      <c r="G150" s="1">
        <v>2831.0919506800001</v>
      </c>
      <c r="H150" s="1">
        <v>2831.0980105799999</v>
      </c>
      <c r="I150" s="1">
        <v>2831.1231420399999</v>
      </c>
      <c r="J150" s="1">
        <v>2831.14994643</v>
      </c>
      <c r="K150" s="1">
        <v>2831.1650336399998</v>
      </c>
      <c r="L150" s="1">
        <v>2831.1677992099999</v>
      </c>
      <c r="M150" s="1">
        <v>2831.1722725999998</v>
      </c>
      <c r="N150" s="1">
        <v>2831.18607694</v>
      </c>
      <c r="O150" s="1">
        <v>2831.2168619899999</v>
      </c>
      <c r="P150" s="1">
        <v>2831.2222008399999</v>
      </c>
      <c r="Q150" s="1">
        <v>2831.2153035400001</v>
      </c>
      <c r="R150" s="1">
        <v>2831.2082703599999</v>
      </c>
      <c r="S150" s="1">
        <v>2831.2231422899999</v>
      </c>
      <c r="T150" s="1">
        <v>2831.2274680400001</v>
      </c>
      <c r="U150" s="1">
        <v>2831.2354702600001</v>
      </c>
      <c r="V150" s="1">
        <v>2831.2400346700001</v>
      </c>
      <c r="W150" s="1">
        <v>2831.22936127</v>
      </c>
      <c r="X150" s="1">
        <v>2831.2470328999998</v>
      </c>
      <c r="Y150" s="1">
        <v>0.64905888</v>
      </c>
      <c r="Z150" s="1">
        <v>0.69192805000000002</v>
      </c>
      <c r="AA150" s="1">
        <v>0.59104966999999997</v>
      </c>
      <c r="AB150" s="1">
        <v>0.59859945000000003</v>
      </c>
      <c r="AC150" s="1">
        <v>1.29466423</v>
      </c>
      <c r="AD150" s="1">
        <v>1.1967053400000001</v>
      </c>
      <c r="AE150" s="1">
        <v>1.09608452</v>
      </c>
      <c r="AF150" s="1">
        <v>1.17928919</v>
      </c>
      <c r="AG150" s="1">
        <v>1.22791977</v>
      </c>
      <c r="AH150" s="1">
        <v>1.2031436799999999</v>
      </c>
      <c r="AI150" s="1">
        <v>1.1241561499999999</v>
      </c>
      <c r="AJ150" s="1">
        <v>1.0881984200000001</v>
      </c>
      <c r="AK150" s="1">
        <v>1.80822784</v>
      </c>
      <c r="AL150" s="1">
        <v>1.76954297</v>
      </c>
      <c r="AM150" s="1">
        <v>1.5616695899999999</v>
      </c>
      <c r="AN150" s="1">
        <v>1.50467108</v>
      </c>
      <c r="AO150" s="1">
        <v>1.95286234</v>
      </c>
      <c r="AP150" s="1">
        <v>1.77154403</v>
      </c>
      <c r="AQ150" s="1">
        <v>1.63172568</v>
      </c>
      <c r="AR150" s="1">
        <v>1.47475442</v>
      </c>
      <c r="AS150" s="1">
        <v>0.63265899999999997</v>
      </c>
      <c r="AT150" s="1">
        <v>1.191686</v>
      </c>
      <c r="AU150" s="1">
        <v>1.160855</v>
      </c>
      <c r="AV150" s="1">
        <v>1.6610279999999999</v>
      </c>
      <c r="AW150" s="1">
        <v>1.707722</v>
      </c>
      <c r="AX150" s="1">
        <v>4.7162999999999997E-2</v>
      </c>
      <c r="AY150" s="1">
        <v>8.1491999999999995E-2</v>
      </c>
      <c r="AZ150" s="1">
        <v>6.5603999999999996E-2</v>
      </c>
      <c r="BA150" s="1">
        <v>0.15029200000000001</v>
      </c>
      <c r="BB150" s="1">
        <v>0.203483</v>
      </c>
      <c r="BC150" s="1">
        <v>7.4547939999999997</v>
      </c>
      <c r="BD150" s="1">
        <v>6.8384130000000001</v>
      </c>
      <c r="BE150" s="1">
        <v>5.6513859999999996</v>
      </c>
      <c r="BF150" s="1">
        <v>9.0481200000000008</v>
      </c>
      <c r="BG150" s="1">
        <v>11.915485</v>
      </c>
      <c r="BH150" s="1" t="str">
        <f>HYPERLINK("https://glyconnect.expasy.org/browser/compositions?f=Hex:6 HexNAc:4 dHex:2 NeuAc:2 ")</f>
        <v xml:space="preserve">https://glyconnect.expasy.org/browser/compositions?f=Hex:6 HexNAc:4 dHex:2 NeuAc:2 </v>
      </c>
    </row>
    <row r="151" spans="1:60" ht="72">
      <c r="A151" s="1">
        <v>144</v>
      </c>
      <c r="B151" s="1">
        <v>2842.0779000000002</v>
      </c>
      <c r="C151" s="1" t="s">
        <v>323</v>
      </c>
      <c r="D151" s="2" t="s">
        <v>324</v>
      </c>
      <c r="E151" s="1">
        <v>2841.9571218999999</v>
      </c>
      <c r="F151" s="1">
        <v>0</v>
      </c>
      <c r="G151" s="1">
        <v>0</v>
      </c>
      <c r="H151" s="1">
        <v>0</v>
      </c>
      <c r="I151" s="1">
        <v>2842.03140975</v>
      </c>
      <c r="J151" s="1">
        <v>0</v>
      </c>
      <c r="K151" s="1">
        <v>0</v>
      </c>
      <c r="L151" s="1">
        <v>2842.0701845100002</v>
      </c>
      <c r="M151" s="1">
        <v>0</v>
      </c>
      <c r="N151" s="1">
        <v>2842.19226592</v>
      </c>
      <c r="O151" s="1">
        <v>2842.4166265600002</v>
      </c>
      <c r="P151" s="1">
        <v>2842.21320225</v>
      </c>
      <c r="Q151" s="1">
        <v>2842.17964291</v>
      </c>
      <c r="R151" s="1">
        <v>0</v>
      </c>
      <c r="S151" s="1">
        <v>0</v>
      </c>
      <c r="T151" s="1">
        <v>0</v>
      </c>
      <c r="U151" s="1">
        <v>2842.11327682</v>
      </c>
      <c r="V151" s="1">
        <v>0</v>
      </c>
      <c r="W151" s="1">
        <v>2842.2130581500001</v>
      </c>
      <c r="X151" s="1">
        <v>0</v>
      </c>
      <c r="Y151" s="1">
        <v>2.0093801400000002</v>
      </c>
      <c r="Z151" s="1">
        <v>0</v>
      </c>
      <c r="AA151" s="1">
        <v>0</v>
      </c>
      <c r="AB151" s="1">
        <v>0</v>
      </c>
      <c r="AC151" s="1">
        <v>3.7999399</v>
      </c>
      <c r="AD151" s="1">
        <v>0</v>
      </c>
      <c r="AE151" s="1">
        <v>0</v>
      </c>
      <c r="AF151" s="1">
        <v>3.38557424</v>
      </c>
      <c r="AG151" s="1">
        <v>0</v>
      </c>
      <c r="AH151" s="1">
        <v>3.6984460600000002</v>
      </c>
      <c r="AI151" s="1">
        <v>3.8393012999999998</v>
      </c>
      <c r="AJ151" s="1">
        <v>3.4038396</v>
      </c>
      <c r="AK151" s="1">
        <v>5.6765552899999996</v>
      </c>
      <c r="AL151" s="1">
        <v>0</v>
      </c>
      <c r="AM151" s="1">
        <v>0</v>
      </c>
      <c r="AN151" s="1">
        <v>0</v>
      </c>
      <c r="AO151" s="1">
        <v>6.6531402499999999</v>
      </c>
      <c r="AP151" s="1">
        <v>0</v>
      </c>
      <c r="AQ151" s="1">
        <v>5.2875915999999998</v>
      </c>
      <c r="AR151" s="1">
        <v>0</v>
      </c>
      <c r="AS151" s="1">
        <v>0.50234500000000004</v>
      </c>
      <c r="AT151" s="1">
        <v>1.7963789999999999</v>
      </c>
      <c r="AU151" s="1">
        <v>2.7353969999999999</v>
      </c>
      <c r="AV151" s="1">
        <v>1.4191389999999999</v>
      </c>
      <c r="AW151" s="1">
        <v>2.9851830000000001</v>
      </c>
      <c r="AX151" s="1">
        <v>1.0046900000000001</v>
      </c>
      <c r="AY151" s="1">
        <v>2.0811660000000001</v>
      </c>
      <c r="AZ151" s="1">
        <v>1.8326009999999999</v>
      </c>
      <c r="BA151" s="1">
        <v>2.8382779999999999</v>
      </c>
      <c r="BB151" s="1">
        <v>3.4917820000000002</v>
      </c>
      <c r="BC151" s="1">
        <v>200</v>
      </c>
      <c r="BD151" s="1">
        <v>115.853409</v>
      </c>
      <c r="BE151" s="1">
        <v>66.995806999999999</v>
      </c>
      <c r="BF151" s="1">
        <v>200</v>
      </c>
      <c r="BG151" s="1">
        <v>116.970462</v>
      </c>
      <c r="BH151" s="1" t="str">
        <f>HYPERLINK("https://glyconnect.expasy.org/browser/compositions?f=Hex:5 HexNAc:6 dHex:1 NeuAc:1 HexA:1 ")</f>
        <v xml:space="preserve">https://glyconnect.expasy.org/browser/compositions?f=Hex:5 HexNAc:6 dHex:1 NeuAc:1 HexA:1 </v>
      </c>
    </row>
    <row r="152" spans="1:60">
      <c r="A152" s="1">
        <v>145</v>
      </c>
      <c r="B152" s="1">
        <v>2887.0880999999999</v>
      </c>
      <c r="C152" s="1" t="s">
        <v>325</v>
      </c>
      <c r="D152" s="1" t="s">
        <v>326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v>2887.2408046199998</v>
      </c>
      <c r="X152" s="1">
        <v>0</v>
      </c>
      <c r="Y152" s="1">
        <v>0</v>
      </c>
      <c r="Z152" s="1">
        <v>0</v>
      </c>
      <c r="AA152" s="1">
        <v>0</v>
      </c>
      <c r="AB152" s="1">
        <v>0</v>
      </c>
      <c r="AC152" s="1">
        <v>0</v>
      </c>
      <c r="AD152" s="1">
        <v>0</v>
      </c>
      <c r="AE152" s="1">
        <v>0</v>
      </c>
      <c r="AF152" s="1">
        <v>0</v>
      </c>
      <c r="AG152" s="1">
        <v>0</v>
      </c>
      <c r="AH152" s="1">
        <v>0</v>
      </c>
      <c r="AI152" s="1">
        <v>0</v>
      </c>
      <c r="AJ152" s="1">
        <v>0</v>
      </c>
      <c r="AK152" s="1">
        <v>0</v>
      </c>
      <c r="AL152" s="1">
        <v>0</v>
      </c>
      <c r="AM152" s="1">
        <v>0</v>
      </c>
      <c r="AN152" s="1">
        <v>0</v>
      </c>
      <c r="AO152" s="1">
        <v>0</v>
      </c>
      <c r="AP152" s="1">
        <v>0</v>
      </c>
      <c r="AQ152" s="1">
        <v>1.46590416</v>
      </c>
      <c r="AR152" s="1">
        <v>0</v>
      </c>
      <c r="AS152" s="1">
        <v>0</v>
      </c>
      <c r="AT152" s="1">
        <v>0</v>
      </c>
      <c r="AU152" s="1">
        <v>0</v>
      </c>
      <c r="AV152" s="1">
        <v>0</v>
      </c>
      <c r="AW152" s="1">
        <v>0.36647600000000002</v>
      </c>
      <c r="AX152" s="1">
        <v>0</v>
      </c>
      <c r="AY152" s="1">
        <v>0</v>
      </c>
      <c r="AZ152" s="1">
        <v>0</v>
      </c>
      <c r="BA152" s="1">
        <v>0</v>
      </c>
      <c r="BB152" s="1">
        <v>0.73295200000000005</v>
      </c>
      <c r="BC152" s="1">
        <v>0</v>
      </c>
      <c r="BD152" s="1">
        <v>0</v>
      </c>
      <c r="BE152" s="1">
        <v>0</v>
      </c>
      <c r="BF152" s="1">
        <v>0</v>
      </c>
      <c r="BG152" s="1">
        <v>200</v>
      </c>
      <c r="BH152" s="1" t="str">
        <f>HYPERLINK("https://glyconnect.expasy.org/browser/compositions?f=Hex:5 HexNAc:7 dHex:2 HexA:1 ")</f>
        <v xml:space="preserve">https://glyconnect.expasy.org/browser/compositions?f=Hex:5 HexNAc:7 dHex:2 HexA:1 </v>
      </c>
    </row>
    <row r="153" spans="1:60">
      <c r="A153" s="1">
        <v>146</v>
      </c>
      <c r="B153" s="1">
        <v>2887.1246000000001</v>
      </c>
      <c r="C153" s="1" t="s">
        <v>327</v>
      </c>
      <c r="D153" s="1" t="s">
        <v>328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0</v>
      </c>
      <c r="W153" s="1">
        <v>2887.2408046199998</v>
      </c>
      <c r="X153" s="1">
        <v>0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  <c r="AD153" s="1">
        <v>0</v>
      </c>
      <c r="AE153" s="1">
        <v>0</v>
      </c>
      <c r="AF153" s="1">
        <v>0</v>
      </c>
      <c r="AG153" s="1">
        <v>0</v>
      </c>
      <c r="AH153" s="1">
        <v>0</v>
      </c>
      <c r="AI153" s="1">
        <v>0</v>
      </c>
      <c r="AJ153" s="1">
        <v>0</v>
      </c>
      <c r="AK153" s="1">
        <v>0</v>
      </c>
      <c r="AL153" s="1">
        <v>0</v>
      </c>
      <c r="AM153" s="1">
        <v>0</v>
      </c>
      <c r="AN153" s="1">
        <v>0</v>
      </c>
      <c r="AO153" s="1">
        <v>0</v>
      </c>
      <c r="AP153" s="1">
        <v>0</v>
      </c>
      <c r="AQ153" s="1">
        <v>1.46590416</v>
      </c>
      <c r="AR153" s="1">
        <v>0</v>
      </c>
      <c r="AS153" s="1">
        <v>0</v>
      </c>
      <c r="AT153" s="1">
        <v>0</v>
      </c>
      <c r="AU153" s="1">
        <v>0</v>
      </c>
      <c r="AV153" s="1">
        <v>0</v>
      </c>
      <c r="AW153" s="1">
        <v>0.36647600000000002</v>
      </c>
      <c r="AX153" s="1">
        <v>0</v>
      </c>
      <c r="AY153" s="1">
        <v>0</v>
      </c>
      <c r="AZ153" s="1">
        <v>0</v>
      </c>
      <c r="BA153" s="1">
        <v>0</v>
      </c>
      <c r="BB153" s="1">
        <v>0.73295200000000005</v>
      </c>
      <c r="BC153" s="1">
        <v>0</v>
      </c>
      <c r="BD153" s="1">
        <v>0</v>
      </c>
      <c r="BE153" s="1">
        <v>0</v>
      </c>
      <c r="BF153" s="1">
        <v>0</v>
      </c>
      <c r="BG153" s="1">
        <v>200</v>
      </c>
      <c r="BH153" s="1" t="str">
        <f>HYPERLINK("https://glyconnect.expasy.org/browser/compositions?f=Hex:6 HexNAc:4 dHex:2 NeuAc:2 ")</f>
        <v xml:space="preserve">https://glyconnect.expasy.org/browser/compositions?f=Hex:6 HexNAc:4 dHex:2 NeuAc:2 </v>
      </c>
    </row>
    <row r="154" spans="1:60" ht="57.6">
      <c r="A154" s="1">
        <v>147</v>
      </c>
      <c r="B154" s="1">
        <v>2888.0834</v>
      </c>
      <c r="C154" s="1" t="s">
        <v>329</v>
      </c>
      <c r="D154" s="2" t="s">
        <v>330</v>
      </c>
      <c r="E154" s="1">
        <v>0</v>
      </c>
      <c r="F154" s="1">
        <v>0</v>
      </c>
      <c r="G154" s="1">
        <v>2888.12138577</v>
      </c>
      <c r="H154" s="1">
        <v>0</v>
      </c>
      <c r="I154" s="1">
        <v>2888.1647000500002</v>
      </c>
      <c r="J154" s="1">
        <v>2888.1956102300001</v>
      </c>
      <c r="K154" s="1">
        <v>2888.21134321</v>
      </c>
      <c r="L154" s="1">
        <v>2888.2095899199999</v>
      </c>
      <c r="M154" s="1">
        <v>2888.1989855000002</v>
      </c>
      <c r="N154" s="1">
        <v>2888.2231743799998</v>
      </c>
      <c r="O154" s="1">
        <v>2888.24922036</v>
      </c>
      <c r="P154" s="1">
        <v>2888.2794005999999</v>
      </c>
      <c r="Q154" s="1">
        <v>2888.2678094900002</v>
      </c>
      <c r="R154" s="1">
        <v>2888.2597337399998</v>
      </c>
      <c r="S154" s="1">
        <v>2888.2691014699999</v>
      </c>
      <c r="T154" s="1">
        <v>2888.2476415699998</v>
      </c>
      <c r="U154" s="1">
        <v>2888.2590615200002</v>
      </c>
      <c r="V154" s="1">
        <v>2888.26776496</v>
      </c>
      <c r="W154" s="1">
        <v>0</v>
      </c>
      <c r="X154" s="1">
        <v>2888.2754736500001</v>
      </c>
      <c r="Y154" s="1">
        <v>0</v>
      </c>
      <c r="Z154" s="1">
        <v>0</v>
      </c>
      <c r="AA154" s="1">
        <v>0.61003578999999997</v>
      </c>
      <c r="AB154" s="1">
        <v>0</v>
      </c>
      <c r="AC154" s="1">
        <v>1.12794982</v>
      </c>
      <c r="AD154" s="1">
        <v>1.0023876700000001</v>
      </c>
      <c r="AE154" s="1">
        <v>0.92015521</v>
      </c>
      <c r="AF154" s="1">
        <v>0.93844477999999998</v>
      </c>
      <c r="AG154" s="1">
        <v>1.1024609999999999</v>
      </c>
      <c r="AH154" s="1">
        <v>1.08282689</v>
      </c>
      <c r="AI154" s="1">
        <v>1.07820972</v>
      </c>
      <c r="AJ154" s="1">
        <v>1.04470711</v>
      </c>
      <c r="AK154" s="1">
        <v>1.4738197900000001</v>
      </c>
      <c r="AL154" s="1">
        <v>1.5462802</v>
      </c>
      <c r="AM154" s="1">
        <v>1.36045405</v>
      </c>
      <c r="AN154" s="1">
        <v>1.2588476799999999</v>
      </c>
      <c r="AO154" s="1">
        <v>1.6846395000000001</v>
      </c>
      <c r="AP154" s="1">
        <v>1.3726583000000001</v>
      </c>
      <c r="AQ154" s="1">
        <v>0</v>
      </c>
      <c r="AR154" s="1">
        <v>1.1479304400000001</v>
      </c>
      <c r="AS154" s="1">
        <v>0.15250900000000001</v>
      </c>
      <c r="AT154" s="1">
        <v>0.99723399999999995</v>
      </c>
      <c r="AU154" s="1">
        <v>1.077051</v>
      </c>
      <c r="AV154" s="1">
        <v>1.40985</v>
      </c>
      <c r="AW154" s="1">
        <v>1.051307</v>
      </c>
      <c r="AX154" s="1">
        <v>0.30501800000000001</v>
      </c>
      <c r="AY154" s="1">
        <v>9.4004000000000004E-2</v>
      </c>
      <c r="AZ154" s="1">
        <v>2.3990000000000001E-2</v>
      </c>
      <c r="BA154" s="1">
        <v>0.12642100000000001</v>
      </c>
      <c r="BB154" s="1">
        <v>0.73461100000000001</v>
      </c>
      <c r="BC154" s="1">
        <v>200</v>
      </c>
      <c r="BD154" s="1">
        <v>9.4265129999999999</v>
      </c>
      <c r="BE154" s="1">
        <v>2.227338</v>
      </c>
      <c r="BF154" s="1">
        <v>8.9669969999999992</v>
      </c>
      <c r="BG154" s="1">
        <v>69.875952999999996</v>
      </c>
      <c r="BH154" s="1" t="str">
        <f>HYPERLINK("https://glyconnect.expasy.org/browser/compositions?f=Hex:6 HexNAc:5 dHex:1 NeuAc:2 ")</f>
        <v xml:space="preserve">https://glyconnect.expasy.org/browser/compositions?f=Hex:6 HexNAc:5 dHex:1 NeuAc:2 </v>
      </c>
    </row>
    <row r="155" spans="1:60">
      <c r="A155" s="1">
        <v>148</v>
      </c>
      <c r="B155" s="1">
        <v>2896.0508</v>
      </c>
      <c r="C155" s="1" t="s">
        <v>331</v>
      </c>
      <c r="D155" s="1" t="s">
        <v>332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2896.1893370900002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2896.3278213600001</v>
      </c>
      <c r="Q155" s="1">
        <v>0</v>
      </c>
      <c r="R155" s="1">
        <v>0</v>
      </c>
      <c r="S155" s="1">
        <v>2896.3324327199998</v>
      </c>
      <c r="T155" s="1">
        <v>2896.2912685000001</v>
      </c>
      <c r="U155" s="1">
        <v>0</v>
      </c>
      <c r="V155" s="1">
        <v>0</v>
      </c>
      <c r="W155" s="1">
        <v>2896.3264841199998</v>
      </c>
      <c r="X155" s="1">
        <v>2896.3140748300002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  <c r="AD155" s="1">
        <v>0.70873980000000003</v>
      </c>
      <c r="AE155" s="1">
        <v>0</v>
      </c>
      <c r="AF155" s="1">
        <v>0</v>
      </c>
      <c r="AG155" s="1">
        <v>0</v>
      </c>
      <c r="AH155" s="1">
        <v>0</v>
      </c>
      <c r="AI155" s="1">
        <v>0</v>
      </c>
      <c r="AJ155" s="1">
        <v>1.0771039600000001</v>
      </c>
      <c r="AK155" s="1">
        <v>0</v>
      </c>
      <c r="AL155" s="1">
        <v>0</v>
      </c>
      <c r="AM155" s="1">
        <v>1.3741187800000001</v>
      </c>
      <c r="AN155" s="1">
        <v>1.2865284400000001</v>
      </c>
      <c r="AO155" s="1">
        <v>0</v>
      </c>
      <c r="AP155" s="1">
        <v>0</v>
      </c>
      <c r="AQ155" s="1">
        <v>1.4643832999999999</v>
      </c>
      <c r="AR155" s="1">
        <v>1.31977623</v>
      </c>
      <c r="AS155" s="1">
        <v>0</v>
      </c>
      <c r="AT155" s="1">
        <v>0.17718500000000001</v>
      </c>
      <c r="AU155" s="1">
        <v>0.26927600000000002</v>
      </c>
      <c r="AV155" s="1">
        <v>0.66516200000000003</v>
      </c>
      <c r="AW155" s="1">
        <v>0.69603999999999999</v>
      </c>
      <c r="AX155" s="1">
        <v>0</v>
      </c>
      <c r="AY155" s="1">
        <v>0.35437000000000002</v>
      </c>
      <c r="AZ155" s="1">
        <v>0.53855200000000003</v>
      </c>
      <c r="BA155" s="1">
        <v>0.768895</v>
      </c>
      <c r="BB155" s="1">
        <v>0.80588300000000002</v>
      </c>
      <c r="BC155" s="1">
        <v>0</v>
      </c>
      <c r="BD155" s="1">
        <v>200</v>
      </c>
      <c r="BE155" s="1">
        <v>200</v>
      </c>
      <c r="BF155" s="1">
        <v>115.595129</v>
      </c>
      <c r="BG155" s="1">
        <v>115.781136</v>
      </c>
      <c r="BH155" s="1" t="str">
        <f>HYPERLINK("https://glyconnect.expasy.org/browser/compositions?f=Hex:8 HexNAc:5 dHex:3 ")</f>
        <v xml:space="preserve">https://glyconnect.expasy.org/browser/compositions?f=Hex:8 HexNAc:5 dHex:3 </v>
      </c>
    </row>
    <row r="156" spans="1:60" ht="28.8">
      <c r="A156" s="1">
        <v>149</v>
      </c>
      <c r="B156" s="1">
        <v>2899.0992999999999</v>
      </c>
      <c r="C156" s="1" t="s">
        <v>333</v>
      </c>
      <c r="D156" s="2" t="s">
        <v>334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2899.2481733</v>
      </c>
      <c r="Q156" s="1">
        <v>0</v>
      </c>
      <c r="R156" s="1">
        <v>0</v>
      </c>
      <c r="S156" s="1">
        <v>2899.2428065499998</v>
      </c>
      <c r="T156" s="1">
        <v>2899.2581158100002</v>
      </c>
      <c r="U156" s="1">
        <v>0</v>
      </c>
      <c r="V156" s="1">
        <v>0</v>
      </c>
      <c r="W156" s="1">
        <v>2899.3091703</v>
      </c>
      <c r="X156" s="1">
        <v>2899.3488375900001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">
        <v>0</v>
      </c>
      <c r="AE156" s="1">
        <v>0</v>
      </c>
      <c r="AF156" s="1">
        <v>0</v>
      </c>
      <c r="AG156" s="1">
        <v>0</v>
      </c>
      <c r="AH156" s="1">
        <v>0</v>
      </c>
      <c r="AI156" s="1">
        <v>0</v>
      </c>
      <c r="AJ156" s="1">
        <v>1.4128436</v>
      </c>
      <c r="AK156" s="1">
        <v>0</v>
      </c>
      <c r="AL156" s="1">
        <v>0</v>
      </c>
      <c r="AM156" s="1">
        <v>1.69091192</v>
      </c>
      <c r="AN156" s="1">
        <v>1.51140948</v>
      </c>
      <c r="AO156" s="1">
        <v>0</v>
      </c>
      <c r="AP156" s="1">
        <v>0</v>
      </c>
      <c r="AQ156" s="1">
        <v>2.1637152799999999</v>
      </c>
      <c r="AR156" s="1">
        <v>1.86678627</v>
      </c>
      <c r="AS156" s="1">
        <v>0</v>
      </c>
      <c r="AT156" s="1">
        <v>0</v>
      </c>
      <c r="AU156" s="1">
        <v>0.353211</v>
      </c>
      <c r="AV156" s="1">
        <v>0.80057999999999996</v>
      </c>
      <c r="AW156" s="1">
        <v>1.007625</v>
      </c>
      <c r="AX156" s="1">
        <v>0</v>
      </c>
      <c r="AY156" s="1">
        <v>0</v>
      </c>
      <c r="AZ156" s="1">
        <v>0.70642199999999999</v>
      </c>
      <c r="BA156" s="1">
        <v>0.92733100000000002</v>
      </c>
      <c r="BB156" s="1">
        <v>1.1698029999999999</v>
      </c>
      <c r="BC156" s="1">
        <v>0</v>
      </c>
      <c r="BD156" s="1">
        <v>0</v>
      </c>
      <c r="BE156" s="1">
        <v>200</v>
      </c>
      <c r="BF156" s="1">
        <v>115.832296</v>
      </c>
      <c r="BG156" s="1">
        <v>116.09505799999999</v>
      </c>
      <c r="BH156" s="1" t="str">
        <f>HYPERLINK("https://glyconnect.expasy.org/browser/compositions?f=Hex:5 HexNAc:7 NeuAc:1 HexA:1 ")</f>
        <v xml:space="preserve">https://glyconnect.expasy.org/browser/compositions?f=Hex:5 HexNAc:7 NeuAc:1 HexA:1 </v>
      </c>
    </row>
    <row r="157" spans="1:60" ht="115.2">
      <c r="A157" s="1">
        <v>150</v>
      </c>
      <c r="B157" s="1">
        <v>2916.1147000000001</v>
      </c>
      <c r="C157" s="1" t="s">
        <v>335</v>
      </c>
      <c r="D157" s="2" t="s">
        <v>336</v>
      </c>
      <c r="E157" s="1">
        <v>2916.1077133099998</v>
      </c>
      <c r="F157" s="1">
        <v>2916.1311653299999</v>
      </c>
      <c r="G157" s="1">
        <v>2916.1470232000001</v>
      </c>
      <c r="H157" s="1">
        <v>2916.13959269</v>
      </c>
      <c r="I157" s="1">
        <v>2916.17457393</v>
      </c>
      <c r="J157" s="1">
        <v>2916.20346264</v>
      </c>
      <c r="K157" s="1">
        <v>2916.2201256399999</v>
      </c>
      <c r="L157" s="1">
        <v>2916.2210678900001</v>
      </c>
      <c r="M157" s="1">
        <v>2916.2297243600001</v>
      </c>
      <c r="N157" s="1">
        <v>2916.2390853000002</v>
      </c>
      <c r="O157" s="1">
        <v>2916.2802687399999</v>
      </c>
      <c r="P157" s="1">
        <v>2916.2820961299999</v>
      </c>
      <c r="Q157" s="1">
        <v>2916.2716244399999</v>
      </c>
      <c r="R157" s="1">
        <v>2916.2663498400002</v>
      </c>
      <c r="S157" s="1">
        <v>2916.28531673</v>
      </c>
      <c r="T157" s="1">
        <v>2916.2902103699998</v>
      </c>
      <c r="U157" s="1">
        <v>2916.2952172</v>
      </c>
      <c r="V157" s="1">
        <v>2916.3025936200002</v>
      </c>
      <c r="W157" s="1">
        <v>2916.2913530599999</v>
      </c>
      <c r="X157" s="1">
        <v>2916.3098860999999</v>
      </c>
      <c r="Y157" s="1">
        <v>1.83743864</v>
      </c>
      <c r="Z157" s="1">
        <v>1.73909479</v>
      </c>
      <c r="AA157" s="1">
        <v>1.6716044000000001</v>
      </c>
      <c r="AB157" s="1">
        <v>1.6687350700000001</v>
      </c>
      <c r="AC157" s="1">
        <v>3.5748576299999999</v>
      </c>
      <c r="AD157" s="1">
        <v>3.3350094100000001</v>
      </c>
      <c r="AE157" s="1">
        <v>3.0216537699999999</v>
      </c>
      <c r="AF157" s="1">
        <v>3.19346364</v>
      </c>
      <c r="AG157" s="1">
        <v>3.5160603199999998</v>
      </c>
      <c r="AH157" s="1">
        <v>3.3732407700000002</v>
      </c>
      <c r="AI157" s="1">
        <v>3.2970384500000001</v>
      </c>
      <c r="AJ157" s="1">
        <v>3.1861832300000001</v>
      </c>
      <c r="AK157" s="1">
        <v>4.9071654899999997</v>
      </c>
      <c r="AL157" s="1">
        <v>4.8970667900000002</v>
      </c>
      <c r="AM157" s="1">
        <v>4.4954269900000003</v>
      </c>
      <c r="AN157" s="1">
        <v>4.3544298399999999</v>
      </c>
      <c r="AO157" s="1">
        <v>5.4808997100000001</v>
      </c>
      <c r="AP157" s="1">
        <v>4.8798300699999997</v>
      </c>
      <c r="AQ157" s="1">
        <v>4.5324063800000003</v>
      </c>
      <c r="AR157" s="1">
        <v>4.1299989100000003</v>
      </c>
      <c r="AS157" s="1">
        <v>1.7292179999999999</v>
      </c>
      <c r="AT157" s="1">
        <v>3.2812459999999999</v>
      </c>
      <c r="AU157" s="1">
        <v>3.3431310000000001</v>
      </c>
      <c r="AV157" s="1">
        <v>4.6635220000000004</v>
      </c>
      <c r="AW157" s="1">
        <v>4.7557840000000002</v>
      </c>
      <c r="AX157" s="1">
        <v>7.9133999999999996E-2</v>
      </c>
      <c r="AY157" s="1">
        <v>0.23394599999999999</v>
      </c>
      <c r="AZ157" s="1">
        <v>0.13852600000000001</v>
      </c>
      <c r="BA157" s="1">
        <v>0.28148400000000001</v>
      </c>
      <c r="BB157" s="1">
        <v>0.57233000000000001</v>
      </c>
      <c r="BC157" s="1">
        <v>4.5763119999999997</v>
      </c>
      <c r="BD157" s="1">
        <v>7.129791</v>
      </c>
      <c r="BE157" s="1">
        <v>4.1435979999999999</v>
      </c>
      <c r="BF157" s="1">
        <v>6.0358599999999996</v>
      </c>
      <c r="BG157" s="1">
        <v>12.034397999999999</v>
      </c>
      <c r="BH157" s="1" t="str">
        <f>HYPERLINK("https://glyconnect.expasy.org/browser/compositions?f=Hex:6 HexNAc:5 dHex:1 NeuAc:2 ")</f>
        <v xml:space="preserve">https://glyconnect.expasy.org/browser/compositions?f=Hex:6 HexNAc:5 dHex:1 NeuAc:2 </v>
      </c>
    </row>
    <row r="158" spans="1:60">
      <c r="A158" s="1">
        <v>151</v>
      </c>
      <c r="B158" s="1">
        <v>2926.0614</v>
      </c>
      <c r="C158" s="1" t="s">
        <v>337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  <c r="J158" s="1">
        <v>2926.1801809899998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  <c r="R158" s="1">
        <v>0</v>
      </c>
      <c r="S158" s="1">
        <v>0</v>
      </c>
      <c r="T158" s="1">
        <v>0</v>
      </c>
      <c r="U158" s="1">
        <v>0</v>
      </c>
      <c r="V158" s="1">
        <v>0</v>
      </c>
      <c r="W158" s="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0</v>
      </c>
      <c r="AC158" s="1">
        <v>0</v>
      </c>
      <c r="AD158" s="1">
        <v>2.2254851800000002</v>
      </c>
      <c r="AE158" s="1">
        <v>0</v>
      </c>
      <c r="AF158" s="1">
        <v>0</v>
      </c>
      <c r="AG158" s="1">
        <v>0</v>
      </c>
      <c r="AH158" s="1">
        <v>0</v>
      </c>
      <c r="AI158" s="1">
        <v>0</v>
      </c>
      <c r="AJ158" s="1">
        <v>0</v>
      </c>
      <c r="AK158" s="1">
        <v>0</v>
      </c>
      <c r="AL158" s="1">
        <v>0</v>
      </c>
      <c r="AM158" s="1">
        <v>0</v>
      </c>
      <c r="AN158" s="1">
        <v>0</v>
      </c>
      <c r="AO158" s="1">
        <v>0</v>
      </c>
      <c r="AP158" s="1">
        <v>0</v>
      </c>
      <c r="AQ158" s="1">
        <v>0</v>
      </c>
      <c r="AR158" s="1">
        <v>0</v>
      </c>
      <c r="AS158" s="1">
        <v>0</v>
      </c>
      <c r="AT158" s="1">
        <v>0.55637099999999995</v>
      </c>
      <c r="AU158" s="1">
        <v>0</v>
      </c>
      <c r="AV158" s="1">
        <v>0</v>
      </c>
      <c r="AW158" s="1">
        <v>0</v>
      </c>
      <c r="AX158" s="1">
        <v>0</v>
      </c>
      <c r="AY158" s="1">
        <v>1.112743</v>
      </c>
      <c r="AZ158" s="1">
        <v>0</v>
      </c>
      <c r="BA158" s="1">
        <v>0</v>
      </c>
      <c r="BB158" s="1">
        <v>0</v>
      </c>
      <c r="BC158" s="1">
        <v>0</v>
      </c>
      <c r="BD158" s="1">
        <v>200</v>
      </c>
      <c r="BE158" s="1">
        <v>0</v>
      </c>
      <c r="BF158" s="1">
        <v>0</v>
      </c>
      <c r="BG158" s="1">
        <v>0</v>
      </c>
      <c r="BH158" s="1" t="str">
        <f>HYPERLINK("https://glyconnect.expasy.org/browser/compositions?f=Hex:9 HexNAc:4 dHex:2 HexA:1 ")</f>
        <v xml:space="preserve">https://glyconnect.expasy.org/browser/compositions?f=Hex:9 HexNAc:4 dHex:2 HexA:1 </v>
      </c>
    </row>
    <row r="159" spans="1:60" ht="57.6">
      <c r="A159" s="1">
        <v>152</v>
      </c>
      <c r="B159" s="1">
        <v>2932.1095999999998</v>
      </c>
      <c r="C159" s="1" t="s">
        <v>338</v>
      </c>
      <c r="D159" s="2" t="s">
        <v>339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2932.1978621399999</v>
      </c>
      <c r="M159" s="1">
        <v>0</v>
      </c>
      <c r="N159" s="1">
        <v>0</v>
      </c>
      <c r="O159" s="1">
        <v>0</v>
      </c>
      <c r="P159" s="1">
        <v>0</v>
      </c>
      <c r="Q159" s="1">
        <v>0</v>
      </c>
      <c r="R159" s="1">
        <v>0</v>
      </c>
      <c r="S159" s="1">
        <v>0</v>
      </c>
      <c r="T159" s="1">
        <v>0</v>
      </c>
      <c r="U159" s="1">
        <v>0</v>
      </c>
      <c r="V159" s="1">
        <v>2932.2808108600002</v>
      </c>
      <c r="W159" s="1">
        <v>0</v>
      </c>
      <c r="X159" s="1">
        <v>0</v>
      </c>
      <c r="Y159" s="1">
        <v>0</v>
      </c>
      <c r="Z159" s="1">
        <v>0</v>
      </c>
      <c r="AA159" s="1">
        <v>0</v>
      </c>
      <c r="AB159" s="1">
        <v>0</v>
      </c>
      <c r="AC159" s="1">
        <v>0</v>
      </c>
      <c r="AD159" s="1">
        <v>0</v>
      </c>
      <c r="AE159" s="1">
        <v>0</v>
      </c>
      <c r="AF159" s="1">
        <v>0.56920400000000004</v>
      </c>
      <c r="AG159" s="1">
        <v>0</v>
      </c>
      <c r="AH159" s="1">
        <v>0</v>
      </c>
      <c r="AI159" s="1">
        <v>0</v>
      </c>
      <c r="AJ159" s="1">
        <v>0</v>
      </c>
      <c r="AK159" s="1">
        <v>0</v>
      </c>
      <c r="AL159" s="1">
        <v>0</v>
      </c>
      <c r="AM159" s="1">
        <v>0</v>
      </c>
      <c r="AN159" s="1">
        <v>0</v>
      </c>
      <c r="AO159" s="1">
        <v>0</v>
      </c>
      <c r="AP159" s="1">
        <v>0.61677645999999997</v>
      </c>
      <c r="AQ159" s="1">
        <v>0</v>
      </c>
      <c r="AR159" s="1">
        <v>0</v>
      </c>
      <c r="AS159" s="1">
        <v>0</v>
      </c>
      <c r="AT159" s="1">
        <v>0.14230100000000001</v>
      </c>
      <c r="AU159" s="1">
        <v>0</v>
      </c>
      <c r="AV159" s="1">
        <v>0</v>
      </c>
      <c r="AW159" s="1">
        <v>0.154194</v>
      </c>
      <c r="AX159" s="1">
        <v>0</v>
      </c>
      <c r="AY159" s="1">
        <v>0.28460200000000002</v>
      </c>
      <c r="AZ159" s="1">
        <v>0</v>
      </c>
      <c r="BA159" s="1">
        <v>0</v>
      </c>
      <c r="BB159" s="1">
        <v>0.308388</v>
      </c>
      <c r="BC159" s="1">
        <v>0</v>
      </c>
      <c r="BD159" s="1">
        <v>200</v>
      </c>
      <c r="BE159" s="1">
        <v>0</v>
      </c>
      <c r="BF159" s="1">
        <v>0</v>
      </c>
      <c r="BG159" s="1">
        <v>200</v>
      </c>
      <c r="BH159" s="1" t="str">
        <f>HYPERLINK("https://glyconnect.expasy.org/browser/compositions?f=Hex:7 HexNAc:5 NeuAc:2 ")</f>
        <v xml:space="preserve">https://glyconnect.expasy.org/browser/compositions?f=Hex:7 HexNAc:5 NeuAc:2 </v>
      </c>
    </row>
    <row r="160" spans="1:60" ht="129.6">
      <c r="A160" s="1">
        <v>153</v>
      </c>
      <c r="B160" s="1">
        <v>2944.1460000000002</v>
      </c>
      <c r="C160" s="1" t="s">
        <v>340</v>
      </c>
      <c r="D160" s="2" t="s">
        <v>341</v>
      </c>
      <c r="E160" s="1">
        <v>2944.1329282400002</v>
      </c>
      <c r="F160" s="1">
        <v>2944.15737532</v>
      </c>
      <c r="G160" s="1">
        <v>2944.1754893100001</v>
      </c>
      <c r="H160" s="1">
        <v>2944.1787412100002</v>
      </c>
      <c r="I160" s="1">
        <v>2944.2038690999998</v>
      </c>
      <c r="J160" s="1">
        <v>2944.2342419199999</v>
      </c>
      <c r="K160" s="1">
        <v>2944.2520067</v>
      </c>
      <c r="L160" s="1">
        <v>2944.2528216999999</v>
      </c>
      <c r="M160" s="1">
        <v>2944.2608221800001</v>
      </c>
      <c r="N160" s="1">
        <v>2944.2690024799999</v>
      </c>
      <c r="O160" s="1">
        <v>2944.31261752</v>
      </c>
      <c r="P160" s="1">
        <v>2944.3165189400002</v>
      </c>
      <c r="Q160" s="1">
        <v>2944.3016963700002</v>
      </c>
      <c r="R160" s="1">
        <v>2944.2962556799998</v>
      </c>
      <c r="S160" s="1">
        <v>2944.31586896</v>
      </c>
      <c r="T160" s="1">
        <v>2944.3190549599999</v>
      </c>
      <c r="U160" s="1">
        <v>2944.32711668</v>
      </c>
      <c r="V160" s="1">
        <v>2944.3337649999999</v>
      </c>
      <c r="W160" s="1">
        <v>2944.3230614200002</v>
      </c>
      <c r="X160" s="1">
        <v>2944.3411661300001</v>
      </c>
      <c r="Y160" s="1">
        <v>1.54065143</v>
      </c>
      <c r="Z160" s="1">
        <v>1.43191183</v>
      </c>
      <c r="AA160" s="1">
        <v>1.38132363</v>
      </c>
      <c r="AB160" s="1">
        <v>1.3500450900000001</v>
      </c>
      <c r="AC160" s="1">
        <v>3.0166964100000002</v>
      </c>
      <c r="AD160" s="1">
        <v>2.7686981899999998</v>
      </c>
      <c r="AE160" s="1">
        <v>2.4636670299999999</v>
      </c>
      <c r="AF160" s="1">
        <v>2.6655530500000002</v>
      </c>
      <c r="AG160" s="1">
        <v>2.8778005000000002</v>
      </c>
      <c r="AH160" s="1">
        <v>2.81193216</v>
      </c>
      <c r="AI160" s="1">
        <v>2.6902809799999998</v>
      </c>
      <c r="AJ160" s="1">
        <v>2.6610346200000001</v>
      </c>
      <c r="AK160" s="1">
        <v>4.0239027500000004</v>
      </c>
      <c r="AL160" s="1">
        <v>4.0122764699999998</v>
      </c>
      <c r="AM160" s="1">
        <v>3.71330502</v>
      </c>
      <c r="AN160" s="1">
        <v>3.53293766</v>
      </c>
      <c r="AO160" s="1">
        <v>4.43149017</v>
      </c>
      <c r="AP160" s="1">
        <v>3.9724551300000002</v>
      </c>
      <c r="AQ160" s="1">
        <v>3.7542460800000002</v>
      </c>
      <c r="AR160" s="1">
        <v>3.4061765300000002</v>
      </c>
      <c r="AS160" s="1">
        <v>1.425983</v>
      </c>
      <c r="AT160" s="1">
        <v>2.7286540000000001</v>
      </c>
      <c r="AU160" s="1">
        <v>2.760262</v>
      </c>
      <c r="AV160" s="1">
        <v>3.820605</v>
      </c>
      <c r="AW160" s="1">
        <v>3.891092</v>
      </c>
      <c r="AX160" s="1">
        <v>8.3556000000000005E-2</v>
      </c>
      <c r="AY160" s="1">
        <v>0.23005200000000001</v>
      </c>
      <c r="AZ160" s="1">
        <v>0.10202700000000001</v>
      </c>
      <c r="BA160" s="1">
        <v>0.239676</v>
      </c>
      <c r="BB160" s="1">
        <v>0.42915399999999998</v>
      </c>
      <c r="BC160" s="1">
        <v>5.8595660000000001</v>
      </c>
      <c r="BD160" s="1">
        <v>8.4309720000000006</v>
      </c>
      <c r="BE160" s="1">
        <v>3.6962790000000001</v>
      </c>
      <c r="BF160" s="1">
        <v>6.2732460000000003</v>
      </c>
      <c r="BG160" s="1">
        <v>11.029145</v>
      </c>
      <c r="BH160" s="1" t="str">
        <f>HYPERLINK("https://glyconnect.expasy.org/browser/compositions?f=Hex:6 HexNAc:5 dHex:1 NeuAc:2 ")</f>
        <v xml:space="preserve">https://glyconnect.expasy.org/browser/compositions?f=Hex:6 HexNAc:5 dHex:1 NeuAc:2 </v>
      </c>
    </row>
    <row r="161" spans="1:60" ht="28.8">
      <c r="A161" s="1">
        <v>154</v>
      </c>
      <c r="B161" s="1">
        <v>2968.1936000000001</v>
      </c>
      <c r="C161" s="1" t="s">
        <v>342</v>
      </c>
      <c r="D161" s="2" t="s">
        <v>343</v>
      </c>
      <c r="E161" s="1">
        <v>0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2968.2033359500001</v>
      </c>
      <c r="O161" s="1">
        <v>0</v>
      </c>
      <c r="P161" s="1">
        <v>2968.2429927899998</v>
      </c>
      <c r="Q161" s="1">
        <v>0</v>
      </c>
      <c r="R161" s="1">
        <v>0</v>
      </c>
      <c r="S161" s="1">
        <v>0</v>
      </c>
      <c r="T161" s="1">
        <v>0</v>
      </c>
      <c r="U161" s="1">
        <v>0</v>
      </c>
      <c r="V161" s="1">
        <v>0</v>
      </c>
      <c r="W161" s="1">
        <v>0</v>
      </c>
      <c r="X161" s="1">
        <v>0</v>
      </c>
      <c r="Y161" s="1">
        <v>0</v>
      </c>
      <c r="Z161" s="1">
        <v>0</v>
      </c>
      <c r="AA161" s="1">
        <v>0</v>
      </c>
      <c r="AB161" s="1">
        <v>0</v>
      </c>
      <c r="AC161" s="1">
        <v>0</v>
      </c>
      <c r="AD161" s="1">
        <v>0</v>
      </c>
      <c r="AE161" s="1">
        <v>0</v>
      </c>
      <c r="AF161" s="1">
        <v>0</v>
      </c>
      <c r="AG161" s="1">
        <v>0</v>
      </c>
      <c r="AH161" s="1">
        <v>0.97599230999999997</v>
      </c>
      <c r="AI161" s="1">
        <v>0</v>
      </c>
      <c r="AJ161" s="1">
        <v>0.97067186999999999</v>
      </c>
      <c r="AK161" s="1">
        <v>0</v>
      </c>
      <c r="AL161" s="1">
        <v>0</v>
      </c>
      <c r="AM161" s="1">
        <v>0</v>
      </c>
      <c r="AN161" s="1">
        <v>0</v>
      </c>
      <c r="AO161" s="1">
        <v>0</v>
      </c>
      <c r="AP161" s="1">
        <v>0</v>
      </c>
      <c r="AQ161" s="1">
        <v>0</v>
      </c>
      <c r="AR161" s="1">
        <v>0</v>
      </c>
      <c r="AS161" s="1">
        <v>0</v>
      </c>
      <c r="AT161" s="1">
        <v>0</v>
      </c>
      <c r="AU161" s="1">
        <v>0.48666599999999999</v>
      </c>
      <c r="AV161" s="1">
        <v>0</v>
      </c>
      <c r="AW161" s="1">
        <v>0</v>
      </c>
      <c r="AX161" s="1">
        <v>0</v>
      </c>
      <c r="AY161" s="1">
        <v>0</v>
      </c>
      <c r="AZ161" s="1">
        <v>0.56195799999999996</v>
      </c>
      <c r="BA161" s="1">
        <v>0</v>
      </c>
      <c r="BB161" s="1">
        <v>0</v>
      </c>
      <c r="BC161" s="1">
        <v>0</v>
      </c>
      <c r="BD161" s="1">
        <v>0</v>
      </c>
      <c r="BE161" s="1">
        <v>115.470916</v>
      </c>
      <c r="BF161" s="1">
        <v>0</v>
      </c>
      <c r="BG161" s="1">
        <v>0</v>
      </c>
      <c r="BH161" s="1" t="str">
        <f>HYPERLINK("https://glyconnect.expasy.org/browser/compositions?f=Hex:5 HexNAc:5 NeuAc:3 ")</f>
        <v xml:space="preserve">https://glyconnect.expasy.org/browser/compositions?f=Hex:5 HexNAc:5 NeuAc:3 </v>
      </c>
    </row>
    <row r="162" spans="1:60">
      <c r="A162" s="1">
        <v>155</v>
      </c>
      <c r="B162" s="1">
        <v>2969.0671000000002</v>
      </c>
      <c r="C162" s="1" t="s">
        <v>344</v>
      </c>
      <c r="E162" s="1">
        <v>2969.1057753300001</v>
      </c>
      <c r="F162" s="1">
        <v>0</v>
      </c>
      <c r="G162" s="1">
        <v>2969.15641018</v>
      </c>
      <c r="H162" s="1">
        <v>2969.19352501</v>
      </c>
      <c r="I162" s="1">
        <v>2969.2153207299998</v>
      </c>
      <c r="J162" s="1">
        <v>2969.2757107799998</v>
      </c>
      <c r="K162" s="1">
        <v>2969.3010271200001</v>
      </c>
      <c r="L162" s="1">
        <v>2969.22496305</v>
      </c>
      <c r="M162" s="1">
        <v>2969.2387539900001</v>
      </c>
      <c r="N162" s="1">
        <v>0</v>
      </c>
      <c r="O162" s="1">
        <v>2969.2918668900002</v>
      </c>
      <c r="P162" s="1">
        <v>0</v>
      </c>
      <c r="Q162" s="1">
        <v>2969.2705505700001</v>
      </c>
      <c r="R162" s="1">
        <v>2969.2713004100001</v>
      </c>
      <c r="S162" s="1">
        <v>2969.3219012200002</v>
      </c>
      <c r="T162" s="1">
        <v>2969.2870087800002</v>
      </c>
      <c r="U162" s="1">
        <v>2969.2598616199998</v>
      </c>
      <c r="V162" s="1">
        <v>2969.3346437499999</v>
      </c>
      <c r="W162" s="1">
        <v>2969.3236486199999</v>
      </c>
      <c r="X162" s="1">
        <v>0</v>
      </c>
      <c r="Y162" s="1">
        <v>0.69436717999999997</v>
      </c>
      <c r="Z162" s="1">
        <v>0</v>
      </c>
      <c r="AA162" s="1">
        <v>0.60207392999999998</v>
      </c>
      <c r="AB162" s="1">
        <v>0.64026366999999995</v>
      </c>
      <c r="AC162" s="1">
        <v>1.37159656</v>
      </c>
      <c r="AD162" s="1">
        <v>1.2907915299999999</v>
      </c>
      <c r="AE162" s="1">
        <v>1.1555846700000001</v>
      </c>
      <c r="AF162" s="1">
        <v>1.16776966</v>
      </c>
      <c r="AG162" s="1">
        <v>1.1454802500000001</v>
      </c>
      <c r="AH162" s="1">
        <v>0</v>
      </c>
      <c r="AI162" s="1">
        <v>1.08855028</v>
      </c>
      <c r="AJ162" s="1">
        <v>0</v>
      </c>
      <c r="AK162" s="1">
        <v>1.80737605</v>
      </c>
      <c r="AL162" s="1">
        <v>1.73389448</v>
      </c>
      <c r="AM162" s="1">
        <v>1.6370188299999999</v>
      </c>
      <c r="AN162" s="1">
        <v>1.4860820100000001</v>
      </c>
      <c r="AO162" s="1">
        <v>1.9492771</v>
      </c>
      <c r="AP162" s="1">
        <v>1.74114707</v>
      </c>
      <c r="AQ162" s="1">
        <v>1.6137556</v>
      </c>
      <c r="AR162" s="1">
        <v>0</v>
      </c>
      <c r="AS162" s="1">
        <v>0.484176</v>
      </c>
      <c r="AT162" s="1">
        <v>1.2464360000000001</v>
      </c>
      <c r="AU162" s="1">
        <v>0.558508</v>
      </c>
      <c r="AV162" s="1">
        <v>1.666093</v>
      </c>
      <c r="AW162" s="1">
        <v>1.3260449999999999</v>
      </c>
      <c r="AX162" s="1">
        <v>0.32499699999999998</v>
      </c>
      <c r="AY162" s="1">
        <v>0.10340000000000001</v>
      </c>
      <c r="AZ162" s="1">
        <v>0.64532800000000001</v>
      </c>
      <c r="BA162" s="1">
        <v>0.13881299999999999</v>
      </c>
      <c r="BB162" s="1">
        <v>0.89478100000000005</v>
      </c>
      <c r="BC162" s="1">
        <v>67.123795999999999</v>
      </c>
      <c r="BD162" s="1">
        <v>8.2956880000000002</v>
      </c>
      <c r="BE162" s="1">
        <v>115.54501399999999</v>
      </c>
      <c r="BF162" s="1">
        <v>8.3316529999999993</v>
      </c>
      <c r="BG162" s="1">
        <v>67.477448999999993</v>
      </c>
      <c r="BH162" s="1" t="str">
        <f>HYPERLINK("https://glyconnect.expasy.org/browser/compositions?f=Hex:9 HexNAc:6 dHex:1 ")</f>
        <v xml:space="preserve">https://glyconnect.expasy.org/browser/compositions?f=Hex:9 HexNAc:6 dHex:1 </v>
      </c>
    </row>
    <row r="163" spans="1:60">
      <c r="A163" s="1">
        <v>156</v>
      </c>
      <c r="B163" s="1">
        <v>2969.1776</v>
      </c>
      <c r="C163" s="1" t="s">
        <v>345</v>
      </c>
      <c r="E163" s="1">
        <v>2969.1057753300001</v>
      </c>
      <c r="F163" s="1">
        <v>0</v>
      </c>
      <c r="G163" s="1">
        <v>2969.15641018</v>
      </c>
      <c r="H163" s="1">
        <v>2969.19352501</v>
      </c>
      <c r="I163" s="1">
        <v>2969.2153207299998</v>
      </c>
      <c r="J163" s="1">
        <v>2969.2757107799998</v>
      </c>
      <c r="K163" s="1">
        <v>2969.3010271200001</v>
      </c>
      <c r="L163" s="1">
        <v>2969.22496305</v>
      </c>
      <c r="M163" s="1">
        <v>2969.2387539900001</v>
      </c>
      <c r="N163" s="1">
        <v>0</v>
      </c>
      <c r="O163" s="1">
        <v>2969.2918668900002</v>
      </c>
      <c r="P163" s="1">
        <v>0</v>
      </c>
      <c r="Q163" s="1">
        <v>2969.2705505700001</v>
      </c>
      <c r="R163" s="1">
        <v>2969.2713004100001</v>
      </c>
      <c r="S163" s="1">
        <v>2969.3219012200002</v>
      </c>
      <c r="T163" s="1">
        <v>2969.2870087800002</v>
      </c>
      <c r="U163" s="1">
        <v>2969.2598616199998</v>
      </c>
      <c r="V163" s="1">
        <v>2969.3346437499999</v>
      </c>
      <c r="W163" s="1">
        <v>2969.3236486199999</v>
      </c>
      <c r="X163" s="1">
        <v>0</v>
      </c>
      <c r="Y163" s="1">
        <v>0.69436717999999997</v>
      </c>
      <c r="Z163" s="1">
        <v>0</v>
      </c>
      <c r="AA163" s="1">
        <v>0.60207392999999998</v>
      </c>
      <c r="AB163" s="1">
        <v>0.64026366999999995</v>
      </c>
      <c r="AC163" s="1">
        <v>1.37159656</v>
      </c>
      <c r="AD163" s="1">
        <v>1.2907915299999999</v>
      </c>
      <c r="AE163" s="1">
        <v>1.1555846700000001</v>
      </c>
      <c r="AF163" s="1">
        <v>1.16776966</v>
      </c>
      <c r="AG163" s="1">
        <v>1.1454802500000001</v>
      </c>
      <c r="AH163" s="1">
        <v>0</v>
      </c>
      <c r="AI163" s="1">
        <v>1.08855028</v>
      </c>
      <c r="AJ163" s="1">
        <v>0</v>
      </c>
      <c r="AK163" s="1">
        <v>1.80737605</v>
      </c>
      <c r="AL163" s="1">
        <v>1.73389448</v>
      </c>
      <c r="AM163" s="1">
        <v>1.6370188299999999</v>
      </c>
      <c r="AN163" s="1">
        <v>1.4860820100000001</v>
      </c>
      <c r="AO163" s="1">
        <v>1.9492771</v>
      </c>
      <c r="AP163" s="1">
        <v>1.74114707</v>
      </c>
      <c r="AQ163" s="1">
        <v>1.6137556</v>
      </c>
      <c r="AR163" s="1">
        <v>0</v>
      </c>
      <c r="AS163" s="1">
        <v>0.484176</v>
      </c>
      <c r="AT163" s="1">
        <v>1.2464360000000001</v>
      </c>
      <c r="AU163" s="1">
        <v>0.558508</v>
      </c>
      <c r="AV163" s="1">
        <v>1.666093</v>
      </c>
      <c r="AW163" s="1">
        <v>1.3260449999999999</v>
      </c>
      <c r="AX163" s="1">
        <v>0.32499699999999998</v>
      </c>
      <c r="AY163" s="1">
        <v>0.10340000000000001</v>
      </c>
      <c r="AZ163" s="1">
        <v>0.64532800000000001</v>
      </c>
      <c r="BA163" s="1">
        <v>0.13881299999999999</v>
      </c>
      <c r="BB163" s="1">
        <v>0.89478100000000005</v>
      </c>
      <c r="BC163" s="1">
        <v>67.123795999999999</v>
      </c>
      <c r="BD163" s="1">
        <v>8.2956880000000002</v>
      </c>
      <c r="BE163" s="1">
        <v>115.54501399999999</v>
      </c>
      <c r="BF163" s="1">
        <v>8.3316529999999993</v>
      </c>
      <c r="BG163" s="1">
        <v>67.477448999999993</v>
      </c>
      <c r="BH163" s="1" t="str">
        <f>HYPERLINK("https://glyconnect.expasy.org/browser/compositions?f=Hex:4 HexNAc:6 dHex:2 NeuAc:2 ")</f>
        <v xml:space="preserve">https://glyconnect.expasy.org/browser/compositions?f=Hex:4 HexNAc:6 dHex:2 NeuAc:2 </v>
      </c>
    </row>
    <row r="164" spans="1:60">
      <c r="A164" s="1">
        <v>157</v>
      </c>
      <c r="B164" s="1">
        <v>2987.1518000000001</v>
      </c>
      <c r="C164" s="1" t="s">
        <v>346</v>
      </c>
      <c r="D164" s="1" t="s">
        <v>347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  <c r="R164" s="1">
        <v>0</v>
      </c>
      <c r="S164" s="1">
        <v>0</v>
      </c>
      <c r="T164" s="1">
        <v>2987.4177240600002</v>
      </c>
      <c r="U164" s="1">
        <v>0</v>
      </c>
      <c r="V164" s="1">
        <v>2987.3795247899998</v>
      </c>
      <c r="W164" s="1">
        <v>0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>
        <v>0</v>
      </c>
      <c r="AE164" s="1">
        <v>0</v>
      </c>
      <c r="AF164" s="1">
        <v>0</v>
      </c>
      <c r="AG164" s="1">
        <v>0</v>
      </c>
      <c r="AH164" s="1">
        <v>0</v>
      </c>
      <c r="AI164" s="1">
        <v>0</v>
      </c>
      <c r="AJ164" s="1">
        <v>0</v>
      </c>
      <c r="AK164" s="1">
        <v>0</v>
      </c>
      <c r="AL164" s="1">
        <v>0</v>
      </c>
      <c r="AM164" s="1">
        <v>0</v>
      </c>
      <c r="AN164" s="1">
        <v>1.52620387</v>
      </c>
      <c r="AO164" s="1">
        <v>0</v>
      </c>
      <c r="AP164" s="1">
        <v>1.72988795</v>
      </c>
      <c r="AQ164" s="1">
        <v>0</v>
      </c>
      <c r="AR164" s="1">
        <v>0</v>
      </c>
      <c r="AS164" s="1">
        <v>0</v>
      </c>
      <c r="AT164" s="1">
        <v>0</v>
      </c>
      <c r="AU164" s="1">
        <v>0</v>
      </c>
      <c r="AV164" s="1">
        <v>0.38155099999999997</v>
      </c>
      <c r="AW164" s="1">
        <v>0.43247200000000002</v>
      </c>
      <c r="AX164" s="1">
        <v>0</v>
      </c>
      <c r="AY164" s="1">
        <v>0</v>
      </c>
      <c r="AZ164" s="1">
        <v>0</v>
      </c>
      <c r="BA164" s="1">
        <v>0.76310199999999995</v>
      </c>
      <c r="BB164" s="1">
        <v>0.86494400000000005</v>
      </c>
      <c r="BC164" s="1">
        <v>0</v>
      </c>
      <c r="BD164" s="1">
        <v>0</v>
      </c>
      <c r="BE164" s="1">
        <v>0</v>
      </c>
      <c r="BF164" s="1">
        <v>200</v>
      </c>
      <c r="BG164" s="1">
        <v>200</v>
      </c>
      <c r="BH164" s="1" t="str">
        <f>HYPERLINK("https://glyconnect.expasy.org/browser/compositions?f=Hex:6 HexNAc:5 NeuAc:2 HexA:1 ")</f>
        <v xml:space="preserve">https://glyconnect.expasy.org/browser/compositions?f=Hex:6 HexNAc:5 NeuAc:2 HexA:1 </v>
      </c>
    </row>
    <row r="165" spans="1:60" ht="28.8">
      <c r="A165" s="1">
        <v>158</v>
      </c>
      <c r="B165" s="1">
        <v>2988.1358</v>
      </c>
      <c r="C165" s="1" t="s">
        <v>348</v>
      </c>
      <c r="D165" s="2" t="s">
        <v>349</v>
      </c>
      <c r="E165" s="1">
        <v>0</v>
      </c>
      <c r="F165" s="1">
        <v>0</v>
      </c>
      <c r="G165" s="1">
        <v>0</v>
      </c>
      <c r="H165" s="1">
        <v>0</v>
      </c>
      <c r="I165" s="1">
        <v>2988.2033013599998</v>
      </c>
      <c r="J165" s="1">
        <v>2988.2411794700001</v>
      </c>
      <c r="K165" s="1">
        <v>2988.2666780499999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  <c r="Q165" s="1">
        <v>0</v>
      </c>
      <c r="R165" s="1">
        <v>0</v>
      </c>
      <c r="S165" s="1">
        <v>2988.39032296</v>
      </c>
      <c r="T165" s="1">
        <v>0</v>
      </c>
      <c r="U165" s="1">
        <v>0</v>
      </c>
      <c r="V165" s="1">
        <v>0</v>
      </c>
      <c r="W165" s="1">
        <v>0</v>
      </c>
      <c r="X165" s="1">
        <v>0</v>
      </c>
      <c r="Y165" s="1">
        <v>0</v>
      </c>
      <c r="Z165" s="1">
        <v>0</v>
      </c>
      <c r="AA165" s="1">
        <v>0</v>
      </c>
      <c r="AB165" s="1">
        <v>0</v>
      </c>
      <c r="AC165" s="1">
        <v>1.37179859</v>
      </c>
      <c r="AD165" s="1">
        <v>1.29886155</v>
      </c>
      <c r="AE165" s="1">
        <v>1.16307395</v>
      </c>
      <c r="AF165" s="1">
        <v>0</v>
      </c>
      <c r="AG165" s="1">
        <v>0</v>
      </c>
      <c r="AH165" s="1">
        <v>0</v>
      </c>
      <c r="AI165" s="1">
        <v>0</v>
      </c>
      <c r="AJ165" s="1">
        <v>0</v>
      </c>
      <c r="AK165" s="1">
        <v>0</v>
      </c>
      <c r="AL165" s="1">
        <v>0</v>
      </c>
      <c r="AM165" s="1">
        <v>1.5903327</v>
      </c>
      <c r="AN165" s="1">
        <v>0</v>
      </c>
      <c r="AO165" s="1">
        <v>0</v>
      </c>
      <c r="AP165" s="1">
        <v>0</v>
      </c>
      <c r="AQ165" s="1">
        <v>0</v>
      </c>
      <c r="AR165" s="1">
        <v>0</v>
      </c>
      <c r="AS165" s="1">
        <v>0</v>
      </c>
      <c r="AT165" s="1">
        <v>0.95843400000000001</v>
      </c>
      <c r="AU165" s="1">
        <v>0</v>
      </c>
      <c r="AV165" s="1">
        <v>0.39758300000000002</v>
      </c>
      <c r="AW165" s="1">
        <v>0</v>
      </c>
      <c r="AX165" s="1">
        <v>0</v>
      </c>
      <c r="AY165" s="1">
        <v>0.644783</v>
      </c>
      <c r="AZ165" s="1">
        <v>0</v>
      </c>
      <c r="BA165" s="1">
        <v>0.79516600000000004</v>
      </c>
      <c r="BB165" s="1">
        <v>0</v>
      </c>
      <c r="BC165" s="1">
        <v>0</v>
      </c>
      <c r="BD165" s="1">
        <v>67.274647000000002</v>
      </c>
      <c r="BE165" s="1">
        <v>0</v>
      </c>
      <c r="BF165" s="1">
        <v>200</v>
      </c>
      <c r="BG165" s="1">
        <v>0</v>
      </c>
      <c r="BH165" s="1" t="str">
        <f>HYPERLINK("https://glyconnect.expasy.org/browser/compositions?f=Hex:5 HexNAc:6 dHex:2 NeuAc:1 HexA:1 ")</f>
        <v xml:space="preserve">https://glyconnect.expasy.org/browser/compositions?f=Hex:5 HexNAc:6 dHex:2 NeuAc:1 HexA:1 </v>
      </c>
    </row>
    <row r="166" spans="1:60" ht="28.8">
      <c r="A166" s="1">
        <v>159</v>
      </c>
      <c r="B166" s="1">
        <v>2997.0985000000001</v>
      </c>
      <c r="C166" s="1" t="s">
        <v>350</v>
      </c>
      <c r="D166" s="2" t="s">
        <v>351</v>
      </c>
      <c r="E166" s="1">
        <v>2997.1519098499998</v>
      </c>
      <c r="F166" s="1">
        <v>2997.1763772899999</v>
      </c>
      <c r="G166" s="1">
        <v>2997.1939499199998</v>
      </c>
      <c r="H166" s="1">
        <v>2997.2003910100002</v>
      </c>
      <c r="I166" s="1">
        <v>2997.2192429500001</v>
      </c>
      <c r="J166" s="1">
        <v>2997.2501174899999</v>
      </c>
      <c r="K166" s="1">
        <v>2997.2631621300002</v>
      </c>
      <c r="L166" s="1">
        <v>2997.2646953600001</v>
      </c>
      <c r="M166" s="1">
        <v>2997.2729765600002</v>
      </c>
      <c r="N166" s="1">
        <v>2997.28693036</v>
      </c>
      <c r="O166" s="1">
        <v>2997.3264118299999</v>
      </c>
      <c r="P166" s="1">
        <v>2997.3312998900001</v>
      </c>
      <c r="Q166" s="1">
        <v>2997.3161839499999</v>
      </c>
      <c r="R166" s="1">
        <v>2997.3118591799998</v>
      </c>
      <c r="S166" s="1">
        <v>2997.33190629</v>
      </c>
      <c r="T166" s="1">
        <v>2997.33422152</v>
      </c>
      <c r="U166" s="1">
        <v>2997.3416203299998</v>
      </c>
      <c r="V166" s="1">
        <v>2997.3475054999999</v>
      </c>
      <c r="W166" s="1">
        <v>2997.3364100899998</v>
      </c>
      <c r="X166" s="1">
        <v>2997.3554887499999</v>
      </c>
      <c r="Y166" s="1">
        <v>2.5031783000000001</v>
      </c>
      <c r="Z166" s="1">
        <v>2.3941501700000001</v>
      </c>
      <c r="AA166" s="1">
        <v>2.30108427</v>
      </c>
      <c r="AB166" s="1">
        <v>2.13497198</v>
      </c>
      <c r="AC166" s="1">
        <v>3.6688398900000001</v>
      </c>
      <c r="AD166" s="1">
        <v>3.34639899</v>
      </c>
      <c r="AE166" s="1">
        <v>2.96283809</v>
      </c>
      <c r="AF166" s="1">
        <v>3.2748321800000002</v>
      </c>
      <c r="AG166" s="1">
        <v>3.0257083200000001</v>
      </c>
      <c r="AH166" s="1">
        <v>3.1049463300000002</v>
      </c>
      <c r="AI166" s="1">
        <v>2.80295622</v>
      </c>
      <c r="AJ166" s="1">
        <v>2.8576458300000001</v>
      </c>
      <c r="AK166" s="1">
        <v>5.6145417200000001</v>
      </c>
      <c r="AL166" s="1">
        <v>5.4643044099999996</v>
      </c>
      <c r="AM166" s="1">
        <v>5.1492723700000003</v>
      </c>
      <c r="AN166" s="1">
        <v>4.9093173400000003</v>
      </c>
      <c r="AO166" s="1">
        <v>6.0692785000000002</v>
      </c>
      <c r="AP166" s="1">
        <v>5.5835972700000003</v>
      </c>
      <c r="AQ166" s="1">
        <v>5.3539431500000001</v>
      </c>
      <c r="AR166" s="1">
        <v>4.8501020700000002</v>
      </c>
      <c r="AS166" s="1">
        <v>2.3333460000000001</v>
      </c>
      <c r="AT166" s="1">
        <v>3.3132269999999999</v>
      </c>
      <c r="AU166" s="1">
        <v>2.9478140000000002</v>
      </c>
      <c r="AV166" s="1">
        <v>5.2843590000000003</v>
      </c>
      <c r="AW166" s="1">
        <v>5.4642299999999997</v>
      </c>
      <c r="AX166" s="1">
        <v>0.15592</v>
      </c>
      <c r="AY166" s="1">
        <v>0.289717</v>
      </c>
      <c r="AZ166" s="1">
        <v>0.14127100000000001</v>
      </c>
      <c r="BA166" s="1">
        <v>0.31638899999999998</v>
      </c>
      <c r="BB166" s="1">
        <v>0.50650700000000004</v>
      </c>
      <c r="BC166" s="1">
        <v>6.6822530000000002</v>
      </c>
      <c r="BD166" s="1">
        <v>8.7442469999999997</v>
      </c>
      <c r="BE166" s="1">
        <v>4.7923859999999996</v>
      </c>
      <c r="BF166" s="1">
        <v>5.9872690000000004</v>
      </c>
      <c r="BG166" s="1">
        <v>9.2695059999999998</v>
      </c>
      <c r="BH166" s="1" t="str">
        <f>HYPERLINK("https://glyconnect.expasy.org/browser/compositions?f=Hex:8 HexNAc:4 dHex:3 NeuAc:1 ")</f>
        <v xml:space="preserve">https://glyconnect.expasy.org/browser/compositions?f=Hex:8 HexNAc:4 dHex:3 NeuAc:1 </v>
      </c>
    </row>
    <row r="167" spans="1:60">
      <c r="A167" s="1">
        <v>160</v>
      </c>
      <c r="B167" s="1">
        <v>3013.0934000000002</v>
      </c>
      <c r="C167" s="1" t="s">
        <v>352</v>
      </c>
      <c r="D167" s="1" t="s">
        <v>353</v>
      </c>
      <c r="E167" s="1">
        <v>0</v>
      </c>
      <c r="F167" s="1">
        <v>0</v>
      </c>
      <c r="G167" s="1">
        <v>0</v>
      </c>
      <c r="H167" s="1">
        <v>3013.1809528899998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  <c r="R167" s="1">
        <v>0</v>
      </c>
      <c r="S167" s="1">
        <v>0</v>
      </c>
      <c r="T167" s="1">
        <v>0</v>
      </c>
      <c r="U167" s="1">
        <v>0</v>
      </c>
      <c r="V167" s="1">
        <v>0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0.45117658999999999</v>
      </c>
      <c r="AC167" s="1">
        <v>0</v>
      </c>
      <c r="AD167" s="1">
        <v>0</v>
      </c>
      <c r="AE167" s="1">
        <v>0</v>
      </c>
      <c r="AF167" s="1">
        <v>0</v>
      </c>
      <c r="AG167" s="1">
        <v>0</v>
      </c>
      <c r="AH167" s="1">
        <v>0</v>
      </c>
      <c r="AI167" s="1">
        <v>0</v>
      </c>
      <c r="AJ167" s="1">
        <v>0</v>
      </c>
      <c r="AK167" s="1">
        <v>0</v>
      </c>
      <c r="AL167" s="1">
        <v>0</v>
      </c>
      <c r="AM167" s="1">
        <v>0</v>
      </c>
      <c r="AN167" s="1">
        <v>0</v>
      </c>
      <c r="AO167" s="1">
        <v>0</v>
      </c>
      <c r="AP167" s="1">
        <v>0</v>
      </c>
      <c r="AQ167" s="1">
        <v>0</v>
      </c>
      <c r="AR167" s="1">
        <v>0</v>
      </c>
      <c r="AS167" s="1">
        <v>0.11279400000000001</v>
      </c>
      <c r="AT167" s="1">
        <v>0</v>
      </c>
      <c r="AU167" s="1">
        <v>0</v>
      </c>
      <c r="AV167" s="1">
        <v>0</v>
      </c>
      <c r="AW167" s="1">
        <v>0</v>
      </c>
      <c r="AX167" s="1">
        <v>0.22558800000000001</v>
      </c>
      <c r="AY167" s="1">
        <v>0</v>
      </c>
      <c r="AZ167" s="1">
        <v>0</v>
      </c>
      <c r="BA167" s="1">
        <v>0</v>
      </c>
      <c r="BB167" s="1">
        <v>0</v>
      </c>
      <c r="BC167" s="1">
        <v>200</v>
      </c>
      <c r="BD167" s="1">
        <v>0</v>
      </c>
      <c r="BE167" s="1">
        <v>0</v>
      </c>
      <c r="BF167" s="1">
        <v>0</v>
      </c>
      <c r="BG167" s="1">
        <v>0</v>
      </c>
      <c r="BH167" s="1" t="str">
        <f>HYPERLINK("https://glyconnect.expasy.org/browser/compositions?f=Hex:9 HexNAc:4 dHex:2 NeuAc:1 ")</f>
        <v xml:space="preserve">https://glyconnect.expasy.org/browser/compositions?f=Hex:9 HexNAc:4 dHex:2 NeuAc:1 </v>
      </c>
    </row>
    <row r="168" spans="1:60">
      <c r="A168" s="1">
        <v>161</v>
      </c>
      <c r="B168" s="1">
        <v>3014.1626000000001</v>
      </c>
      <c r="C168" s="1" t="s">
        <v>354</v>
      </c>
      <c r="D168" s="1" t="s">
        <v>355</v>
      </c>
      <c r="E168" s="1">
        <v>3014.1371764800001</v>
      </c>
      <c r="F168" s="1">
        <v>0</v>
      </c>
      <c r="G168" s="1">
        <v>3014.17250659</v>
      </c>
      <c r="H168" s="1">
        <v>0</v>
      </c>
      <c r="I168" s="1">
        <v>3014.2058786100001</v>
      </c>
      <c r="J168" s="1">
        <v>3014.2401871500001</v>
      </c>
      <c r="K168" s="1">
        <v>3014.2520694300001</v>
      </c>
      <c r="L168" s="1">
        <v>3014.2549666199998</v>
      </c>
      <c r="M168" s="1">
        <v>0</v>
      </c>
      <c r="N168" s="1">
        <v>0</v>
      </c>
      <c r="O168" s="1">
        <v>0</v>
      </c>
      <c r="P168" s="1">
        <v>0</v>
      </c>
      <c r="Q168" s="1">
        <v>3014.3026028700001</v>
      </c>
      <c r="R168" s="1">
        <v>3014.2974351299999</v>
      </c>
      <c r="S168" s="1">
        <v>3014.3249380100001</v>
      </c>
      <c r="T168" s="1">
        <v>3014.32510383</v>
      </c>
      <c r="U168" s="1">
        <v>3014.3301992699999</v>
      </c>
      <c r="V168" s="1">
        <v>3014.3338642600002</v>
      </c>
      <c r="W168" s="1">
        <v>3014.3198788099999</v>
      </c>
      <c r="X168" s="1">
        <v>3014.3469838699998</v>
      </c>
      <c r="Y168" s="1">
        <v>0.47573057000000002</v>
      </c>
      <c r="Z168" s="1">
        <v>0</v>
      </c>
      <c r="AA168" s="1">
        <v>0.51929272000000004</v>
      </c>
      <c r="AB168" s="1">
        <v>0</v>
      </c>
      <c r="AC168" s="1">
        <v>0.71190907000000003</v>
      </c>
      <c r="AD168" s="1">
        <v>0.59188929999999995</v>
      </c>
      <c r="AE168" s="1">
        <v>0.54458262000000002</v>
      </c>
      <c r="AF168" s="1">
        <v>0.54086798999999997</v>
      </c>
      <c r="AG168" s="1">
        <v>0</v>
      </c>
      <c r="AH168" s="1">
        <v>0</v>
      </c>
      <c r="AI168" s="1">
        <v>0</v>
      </c>
      <c r="AJ168" s="1">
        <v>0</v>
      </c>
      <c r="AK168" s="1">
        <v>0.98929814999999999</v>
      </c>
      <c r="AL168" s="1">
        <v>0.93904107999999997</v>
      </c>
      <c r="AM168" s="1">
        <v>0.90788437</v>
      </c>
      <c r="AN168" s="1">
        <v>0.92280688</v>
      </c>
      <c r="AO168" s="1">
        <v>0.97836734000000003</v>
      </c>
      <c r="AP168" s="1">
        <v>0.92975008000000003</v>
      </c>
      <c r="AQ168" s="1">
        <v>0.95045661000000004</v>
      </c>
      <c r="AR168" s="1">
        <v>0.84353829999999996</v>
      </c>
      <c r="AS168" s="1">
        <v>0.248756</v>
      </c>
      <c r="AT168" s="1">
        <v>0.59731199999999995</v>
      </c>
      <c r="AU168" s="1">
        <v>0</v>
      </c>
      <c r="AV168" s="1">
        <v>0.93975799999999998</v>
      </c>
      <c r="AW168" s="1">
        <v>0.92552800000000002</v>
      </c>
      <c r="AX168" s="1">
        <v>0.28778900000000002</v>
      </c>
      <c r="AY168" s="1">
        <v>7.9850000000000004E-2</v>
      </c>
      <c r="AZ168" s="1">
        <v>0</v>
      </c>
      <c r="BA168" s="1">
        <v>3.5393000000000001E-2</v>
      </c>
      <c r="BB168" s="1">
        <v>5.8177E-2</v>
      </c>
      <c r="BC168" s="1">
        <v>115.691163</v>
      </c>
      <c r="BD168" s="1">
        <v>13.368266</v>
      </c>
      <c r="BE168" s="1">
        <v>0</v>
      </c>
      <c r="BF168" s="1">
        <v>3.7661920000000002</v>
      </c>
      <c r="BG168" s="1">
        <v>6.2857789999999998</v>
      </c>
      <c r="BH168" s="1" t="str">
        <f>HYPERLINK("https://glyconnect.expasy.org/browser/compositions?f=Hex:5 HexNAc:7 NeuAc:2 ")</f>
        <v xml:space="preserve">https://glyconnect.expasy.org/browser/compositions?f=Hex:5 HexNAc:7 NeuAc:2 </v>
      </c>
    </row>
    <row r="169" spans="1:60" ht="28.8">
      <c r="A169" s="1">
        <v>162</v>
      </c>
      <c r="B169" s="1">
        <v>3015.1831000000002</v>
      </c>
      <c r="C169" s="1" t="s">
        <v>356</v>
      </c>
      <c r="D169" s="2" t="s">
        <v>357</v>
      </c>
      <c r="E169" s="1">
        <v>0</v>
      </c>
      <c r="F169" s="1">
        <v>3015.1706035699999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3015.2750253600002</v>
      </c>
      <c r="N169" s="1">
        <v>3015.2867044899999</v>
      </c>
      <c r="O169" s="1">
        <v>3015.3239076999998</v>
      </c>
      <c r="P169" s="1">
        <v>3015.33212697</v>
      </c>
      <c r="Q169" s="1">
        <v>0</v>
      </c>
      <c r="R169" s="1">
        <v>0</v>
      </c>
      <c r="S169" s="1">
        <v>0</v>
      </c>
      <c r="T169" s="1">
        <v>0</v>
      </c>
      <c r="U169" s="1">
        <v>0</v>
      </c>
      <c r="V169" s="1">
        <v>0</v>
      </c>
      <c r="W169" s="1">
        <v>0</v>
      </c>
      <c r="X169" s="1">
        <v>0</v>
      </c>
      <c r="Y169" s="1">
        <v>0</v>
      </c>
      <c r="Z169" s="1">
        <v>0.36358553999999998</v>
      </c>
      <c r="AA169" s="1">
        <v>0</v>
      </c>
      <c r="AB169" s="1">
        <v>0</v>
      </c>
      <c r="AC169" s="1">
        <v>0</v>
      </c>
      <c r="AD169" s="1">
        <v>0</v>
      </c>
      <c r="AE169" s="1">
        <v>0</v>
      </c>
      <c r="AF169" s="1">
        <v>0</v>
      </c>
      <c r="AG169" s="1">
        <v>0.56888148999999999</v>
      </c>
      <c r="AH169" s="1">
        <v>0.58259236999999997</v>
      </c>
      <c r="AI169" s="1">
        <v>0.58998463999999995</v>
      </c>
      <c r="AJ169" s="1">
        <v>0.52505542000000005</v>
      </c>
      <c r="AK169" s="1">
        <v>0</v>
      </c>
      <c r="AL169" s="1">
        <v>0</v>
      </c>
      <c r="AM169" s="1">
        <v>0</v>
      </c>
      <c r="AN169" s="1">
        <v>0</v>
      </c>
      <c r="AO169" s="1">
        <v>0</v>
      </c>
      <c r="AP169" s="1">
        <v>0</v>
      </c>
      <c r="AQ169" s="1">
        <v>0</v>
      </c>
      <c r="AR169" s="1">
        <v>0</v>
      </c>
      <c r="AS169" s="1">
        <v>9.0896000000000005E-2</v>
      </c>
      <c r="AT169" s="1">
        <v>0</v>
      </c>
      <c r="AU169" s="1">
        <v>0.56662800000000002</v>
      </c>
      <c r="AV169" s="1">
        <v>0</v>
      </c>
      <c r="AW169" s="1">
        <v>0</v>
      </c>
      <c r="AX169" s="1">
        <v>0.18179300000000001</v>
      </c>
      <c r="AY169" s="1">
        <v>0</v>
      </c>
      <c r="AZ169" s="1">
        <v>2.9062000000000001E-2</v>
      </c>
      <c r="BA169" s="1">
        <v>0</v>
      </c>
      <c r="BB169" s="1">
        <v>0</v>
      </c>
      <c r="BC169" s="1">
        <v>200</v>
      </c>
      <c r="BD169" s="1">
        <v>0</v>
      </c>
      <c r="BE169" s="1">
        <v>5.1288850000000004</v>
      </c>
      <c r="BF169" s="1">
        <v>0</v>
      </c>
      <c r="BG169" s="1">
        <v>0</v>
      </c>
      <c r="BH169" s="1" t="str">
        <f>HYPERLINK("https://glyconnect.expasy.org/browser/compositions?f=Hex:6 HexNAc:5 NeuAc:2 HexA:1 ")</f>
        <v xml:space="preserve">https://glyconnect.expasy.org/browser/compositions?f=Hex:6 HexNAc:5 NeuAc:2 HexA:1 </v>
      </c>
    </row>
    <row r="170" spans="1:60">
      <c r="A170" s="1">
        <v>163</v>
      </c>
      <c r="B170" s="1">
        <v>3025.1046000000001</v>
      </c>
      <c r="C170" s="1" t="s">
        <v>358</v>
      </c>
      <c r="E170" s="1">
        <v>3025.1914740699999</v>
      </c>
      <c r="F170" s="1">
        <v>3025.1942507099998</v>
      </c>
      <c r="G170" s="1">
        <v>3025.2114328299999</v>
      </c>
      <c r="H170" s="1">
        <v>3025.1991343700001</v>
      </c>
      <c r="I170" s="1">
        <v>3025.26875767</v>
      </c>
      <c r="J170" s="1">
        <v>3025.2732624599998</v>
      </c>
      <c r="K170" s="1">
        <v>3025.28243574</v>
      </c>
      <c r="L170" s="1">
        <v>3025.2838716299998</v>
      </c>
      <c r="M170" s="1">
        <v>3025.2926855999999</v>
      </c>
      <c r="N170" s="1">
        <v>3025.3367650499999</v>
      </c>
      <c r="O170" s="1">
        <v>3025.3432005499999</v>
      </c>
      <c r="P170" s="1">
        <v>3025.3367025500002</v>
      </c>
      <c r="Q170" s="1">
        <v>3025.3265044</v>
      </c>
      <c r="R170" s="1">
        <v>3025.3299028800002</v>
      </c>
      <c r="S170" s="1">
        <v>3025.3473188600001</v>
      </c>
      <c r="T170" s="1">
        <v>3025.3591088799999</v>
      </c>
      <c r="U170" s="1">
        <v>3025.3601930099999</v>
      </c>
      <c r="V170" s="1">
        <v>3025.3677848699999</v>
      </c>
      <c r="W170" s="1">
        <v>3025.3580898700002</v>
      </c>
      <c r="X170" s="1">
        <v>3025.3793923600001</v>
      </c>
      <c r="Y170" s="1">
        <v>1.1595260999999999</v>
      </c>
      <c r="Z170" s="1">
        <v>1.0558627599999999</v>
      </c>
      <c r="AA170" s="1">
        <v>0.89247304000000005</v>
      </c>
      <c r="AB170" s="1">
        <v>0.96973938000000004</v>
      </c>
      <c r="AC170" s="1">
        <v>1.6233112199999999</v>
      </c>
      <c r="AD170" s="1">
        <v>1.43380068</v>
      </c>
      <c r="AE170" s="1">
        <v>1.2739434300000001</v>
      </c>
      <c r="AF170" s="1">
        <v>1.3855742600000001</v>
      </c>
      <c r="AG170" s="1">
        <v>1.26559724</v>
      </c>
      <c r="AH170" s="1">
        <v>1.3204558</v>
      </c>
      <c r="AI170" s="1">
        <v>1.15047181</v>
      </c>
      <c r="AJ170" s="1">
        <v>1.20876132</v>
      </c>
      <c r="AK170" s="1">
        <v>2.1633819299999999</v>
      </c>
      <c r="AL170" s="1">
        <v>2.0873624799999999</v>
      </c>
      <c r="AM170" s="1">
        <v>2.0185341000000001</v>
      </c>
      <c r="AN170" s="1">
        <v>1.78390698</v>
      </c>
      <c r="AO170" s="1">
        <v>2.31121029</v>
      </c>
      <c r="AP170" s="1">
        <v>2.0576170500000002</v>
      </c>
      <c r="AQ170" s="1">
        <v>1.9618650099999999</v>
      </c>
      <c r="AR170" s="1">
        <v>1.67412801</v>
      </c>
      <c r="AS170" s="1">
        <v>1.0194000000000001</v>
      </c>
      <c r="AT170" s="1">
        <v>1.429157</v>
      </c>
      <c r="AU170" s="1">
        <v>1.2363219999999999</v>
      </c>
      <c r="AV170" s="1">
        <v>2.013296</v>
      </c>
      <c r="AW170" s="1">
        <v>2.0012050000000001</v>
      </c>
      <c r="AX170" s="1">
        <v>0.11480600000000001</v>
      </c>
      <c r="AY170" s="1">
        <v>0.14572599999999999</v>
      </c>
      <c r="AZ170" s="1">
        <v>7.3178999999999994E-2</v>
      </c>
      <c r="BA170" s="1">
        <v>0.16397</v>
      </c>
      <c r="BB170" s="1">
        <v>0.26319399999999998</v>
      </c>
      <c r="BC170" s="1">
        <v>11.262145</v>
      </c>
      <c r="BD170" s="1">
        <v>10.196631999999999</v>
      </c>
      <c r="BE170" s="1">
        <v>5.9190699999999996</v>
      </c>
      <c r="BF170" s="1">
        <v>8.1443499999999993</v>
      </c>
      <c r="BG170" s="1">
        <v>13.151755</v>
      </c>
      <c r="BH170" s="1" t="str">
        <f>HYPERLINK("https://glyconnect.expasy.org/browser/compositions?f=Hex:9 HexNAc:4 NeuAc:2 ")</f>
        <v xml:space="preserve">https://glyconnect.expasy.org/browser/compositions?f=Hex:9 HexNAc:4 NeuAc:2 </v>
      </c>
    </row>
    <row r="171" spans="1:60">
      <c r="A171" s="1">
        <v>164</v>
      </c>
      <c r="B171" s="1">
        <v>3025.1298000000002</v>
      </c>
      <c r="C171" s="1" t="s">
        <v>359</v>
      </c>
      <c r="D171" s="1" t="s">
        <v>332</v>
      </c>
      <c r="E171" s="1">
        <v>3025.1914740699999</v>
      </c>
      <c r="F171" s="1">
        <v>3025.1942507099998</v>
      </c>
      <c r="G171" s="1">
        <v>3025.2114328299999</v>
      </c>
      <c r="H171" s="1">
        <v>3025.1991343700001</v>
      </c>
      <c r="I171" s="1">
        <v>3025.26875767</v>
      </c>
      <c r="J171" s="1">
        <v>3025.2732624599998</v>
      </c>
      <c r="K171" s="1">
        <v>3025.28243574</v>
      </c>
      <c r="L171" s="1">
        <v>3025.2838716299998</v>
      </c>
      <c r="M171" s="1">
        <v>3025.2926855999999</v>
      </c>
      <c r="N171" s="1">
        <v>3025.3367650499999</v>
      </c>
      <c r="O171" s="1">
        <v>3025.3432005499999</v>
      </c>
      <c r="P171" s="1">
        <v>3025.3367025500002</v>
      </c>
      <c r="Q171" s="1">
        <v>3025.3265044</v>
      </c>
      <c r="R171" s="1">
        <v>3025.3299028800002</v>
      </c>
      <c r="S171" s="1">
        <v>3025.3473188600001</v>
      </c>
      <c r="T171" s="1">
        <v>3025.3591088799999</v>
      </c>
      <c r="U171" s="1">
        <v>3025.3601930099999</v>
      </c>
      <c r="V171" s="1">
        <v>3025.3677848699999</v>
      </c>
      <c r="W171" s="1">
        <v>3025.3580898700002</v>
      </c>
      <c r="X171" s="1">
        <v>3025.3793923600001</v>
      </c>
      <c r="Y171" s="1">
        <v>1.1595260999999999</v>
      </c>
      <c r="Z171" s="1">
        <v>1.0558627599999999</v>
      </c>
      <c r="AA171" s="1">
        <v>0.89247304000000005</v>
      </c>
      <c r="AB171" s="1">
        <v>0.96973938000000004</v>
      </c>
      <c r="AC171" s="1">
        <v>1.6233112199999999</v>
      </c>
      <c r="AD171" s="1">
        <v>1.43380068</v>
      </c>
      <c r="AE171" s="1">
        <v>1.2739434300000001</v>
      </c>
      <c r="AF171" s="1">
        <v>1.3855742600000001</v>
      </c>
      <c r="AG171" s="1">
        <v>1.26559724</v>
      </c>
      <c r="AH171" s="1">
        <v>1.3204558</v>
      </c>
      <c r="AI171" s="1">
        <v>1.15047181</v>
      </c>
      <c r="AJ171" s="1">
        <v>1.20876132</v>
      </c>
      <c r="AK171" s="1">
        <v>2.1633819299999999</v>
      </c>
      <c r="AL171" s="1">
        <v>2.0873624799999999</v>
      </c>
      <c r="AM171" s="1">
        <v>2.0185341000000001</v>
      </c>
      <c r="AN171" s="1">
        <v>1.78390698</v>
      </c>
      <c r="AO171" s="1">
        <v>2.31121029</v>
      </c>
      <c r="AP171" s="1">
        <v>2.0576170500000002</v>
      </c>
      <c r="AQ171" s="1">
        <v>1.9618650099999999</v>
      </c>
      <c r="AR171" s="1">
        <v>1.67412801</v>
      </c>
      <c r="AS171" s="1">
        <v>1.0194000000000001</v>
      </c>
      <c r="AT171" s="1">
        <v>1.429157</v>
      </c>
      <c r="AU171" s="1">
        <v>1.2363219999999999</v>
      </c>
      <c r="AV171" s="1">
        <v>2.013296</v>
      </c>
      <c r="AW171" s="1">
        <v>2.0012050000000001</v>
      </c>
      <c r="AX171" s="1">
        <v>0.11480600000000001</v>
      </c>
      <c r="AY171" s="1">
        <v>0.14572599999999999</v>
      </c>
      <c r="AZ171" s="1">
        <v>7.3178999999999994E-2</v>
      </c>
      <c r="BA171" s="1">
        <v>0.16397</v>
      </c>
      <c r="BB171" s="1">
        <v>0.26319399999999998</v>
      </c>
      <c r="BC171" s="1">
        <v>11.262145</v>
      </c>
      <c r="BD171" s="1">
        <v>10.196631999999999</v>
      </c>
      <c r="BE171" s="1">
        <v>5.9190699999999996</v>
      </c>
      <c r="BF171" s="1">
        <v>8.1443499999999993</v>
      </c>
      <c r="BG171" s="1">
        <v>13.151755</v>
      </c>
      <c r="BH171" s="1" t="str">
        <f>HYPERLINK("https://glyconnect.expasy.org/browser/compositions?f=Hex:8 HexNAc:4 dHex:3 NeuAc:1 ")</f>
        <v xml:space="preserve">https://glyconnect.expasy.org/browser/compositions?f=Hex:8 HexNAc:4 dHex:3 NeuAc:1 </v>
      </c>
    </row>
    <row r="172" spans="1:60">
      <c r="A172" s="1">
        <v>165</v>
      </c>
      <c r="B172" s="1">
        <v>3042.1939000000002</v>
      </c>
      <c r="C172" s="1" t="s">
        <v>360</v>
      </c>
      <c r="E172" s="1">
        <v>0</v>
      </c>
      <c r="F172" s="1">
        <v>0</v>
      </c>
      <c r="G172" s="1">
        <v>0</v>
      </c>
      <c r="H172" s="1">
        <v>0</v>
      </c>
      <c r="I172" s="1">
        <v>3042.21835564</v>
      </c>
      <c r="J172" s="1">
        <v>3042.2546008999998</v>
      </c>
      <c r="K172" s="1">
        <v>0</v>
      </c>
      <c r="L172" s="1">
        <v>3042.2567383000001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  <c r="R172" s="1">
        <v>0</v>
      </c>
      <c r="S172" s="1">
        <v>3042.3305828399998</v>
      </c>
      <c r="T172" s="1">
        <v>0</v>
      </c>
      <c r="U172" s="1">
        <v>0</v>
      </c>
      <c r="V172" s="1">
        <v>0</v>
      </c>
      <c r="W172" s="1">
        <v>0</v>
      </c>
      <c r="X172" s="1">
        <v>0</v>
      </c>
      <c r="Y172" s="1">
        <v>0</v>
      </c>
      <c r="Z172" s="1">
        <v>0</v>
      </c>
      <c r="AA172" s="1">
        <v>0</v>
      </c>
      <c r="AB172" s="1">
        <v>0</v>
      </c>
      <c r="AC172" s="1">
        <v>0.58301983999999996</v>
      </c>
      <c r="AD172" s="1">
        <v>0.57249718000000005</v>
      </c>
      <c r="AE172" s="1">
        <v>0</v>
      </c>
      <c r="AF172" s="1">
        <v>0.6936698</v>
      </c>
      <c r="AG172" s="1">
        <v>0</v>
      </c>
      <c r="AH172" s="1">
        <v>0</v>
      </c>
      <c r="AI172" s="1">
        <v>0</v>
      </c>
      <c r="AJ172" s="1">
        <v>0</v>
      </c>
      <c r="AK172" s="1">
        <v>0</v>
      </c>
      <c r="AL172" s="1">
        <v>0</v>
      </c>
      <c r="AM172" s="1">
        <v>0.69256406000000004</v>
      </c>
      <c r="AN172" s="1">
        <v>0</v>
      </c>
      <c r="AO172" s="1">
        <v>0</v>
      </c>
      <c r="AP172" s="1">
        <v>0</v>
      </c>
      <c r="AQ172" s="1">
        <v>0</v>
      </c>
      <c r="AR172" s="1">
        <v>0</v>
      </c>
      <c r="AS172" s="1">
        <v>0</v>
      </c>
      <c r="AT172" s="1">
        <v>0.46229700000000001</v>
      </c>
      <c r="AU172" s="1">
        <v>0</v>
      </c>
      <c r="AV172" s="1">
        <v>0.17314099999999999</v>
      </c>
      <c r="AW172" s="1">
        <v>0</v>
      </c>
      <c r="AX172" s="1">
        <v>0</v>
      </c>
      <c r="AY172" s="1">
        <v>0.31303399999999998</v>
      </c>
      <c r="AZ172" s="1">
        <v>0</v>
      </c>
      <c r="BA172" s="1">
        <v>0.34628199999999998</v>
      </c>
      <c r="BB172" s="1">
        <v>0</v>
      </c>
      <c r="BC172" s="1">
        <v>0</v>
      </c>
      <c r="BD172" s="1">
        <v>67.712688999999997</v>
      </c>
      <c r="BE172" s="1">
        <v>0</v>
      </c>
      <c r="BF172" s="1">
        <v>200</v>
      </c>
      <c r="BG172" s="1">
        <v>0</v>
      </c>
      <c r="BH172" s="1" t="str">
        <f>HYPERLINK("https://glyconnect.expasy.org/browser/compositions?f=Hex:5 HexNAc:7 NeuAc:2 ")</f>
        <v xml:space="preserve">https://glyconnect.expasy.org/browser/compositions?f=Hex:5 HexNAc:7 NeuAc:2 </v>
      </c>
    </row>
    <row r="173" spans="1:60" ht="43.2">
      <c r="A173" s="1">
        <v>166</v>
      </c>
      <c r="B173" s="1">
        <v>3045.1572000000001</v>
      </c>
      <c r="C173" s="1" t="s">
        <v>361</v>
      </c>
      <c r="D173" s="2" t="s">
        <v>362</v>
      </c>
      <c r="E173" s="1">
        <v>3045.13105172</v>
      </c>
      <c r="F173" s="1">
        <v>0</v>
      </c>
      <c r="G173" s="1">
        <v>0</v>
      </c>
      <c r="H173" s="1">
        <v>3045.2012655399999</v>
      </c>
      <c r="I173" s="1">
        <v>3045.2066716200002</v>
      </c>
      <c r="J173" s="1">
        <v>3045.23858354</v>
      </c>
      <c r="K173" s="1">
        <v>3045.2462605300002</v>
      </c>
      <c r="L173" s="1">
        <v>0</v>
      </c>
      <c r="M173" s="1">
        <v>3045.2705103799999</v>
      </c>
      <c r="N173" s="1">
        <v>3045.2793386600001</v>
      </c>
      <c r="O173" s="1">
        <v>3045.3279981300002</v>
      </c>
      <c r="P173" s="1">
        <v>3045.33244023</v>
      </c>
      <c r="Q173" s="1">
        <v>3045.3167062900002</v>
      </c>
      <c r="R173" s="1">
        <v>3045.3111168300002</v>
      </c>
      <c r="S173" s="1">
        <v>3045.3297441</v>
      </c>
      <c r="T173" s="1">
        <v>3045.3359597499998</v>
      </c>
      <c r="U173" s="1">
        <v>3045.3453217599999</v>
      </c>
      <c r="V173" s="1">
        <v>3045.3507083</v>
      </c>
      <c r="W173" s="1">
        <v>3045.3398612699998</v>
      </c>
      <c r="X173" s="1">
        <v>3045.3626671500001</v>
      </c>
      <c r="Y173" s="1">
        <v>0.47785290000000002</v>
      </c>
      <c r="Z173" s="1">
        <v>0</v>
      </c>
      <c r="AA173" s="1">
        <v>0</v>
      </c>
      <c r="AB173" s="1">
        <v>0.39882472000000002</v>
      </c>
      <c r="AC173" s="1">
        <v>0.77953260999999996</v>
      </c>
      <c r="AD173" s="1">
        <v>0.7348595</v>
      </c>
      <c r="AE173" s="1">
        <v>0.70305737999999995</v>
      </c>
      <c r="AF173" s="1">
        <v>0</v>
      </c>
      <c r="AG173" s="1">
        <v>1.0670080900000001</v>
      </c>
      <c r="AH173" s="1">
        <v>0.94397931999999996</v>
      </c>
      <c r="AI173" s="1">
        <v>1.0100494799999999</v>
      </c>
      <c r="AJ173" s="1">
        <v>0.81445904999999996</v>
      </c>
      <c r="AK173" s="1">
        <v>1.2149920599999999</v>
      </c>
      <c r="AL173" s="1">
        <v>1.1885526900000001</v>
      </c>
      <c r="AM173" s="1">
        <v>1.12878656</v>
      </c>
      <c r="AN173" s="1">
        <v>1.0934461900000001</v>
      </c>
      <c r="AO173" s="1">
        <v>1.4390864800000001</v>
      </c>
      <c r="AP173" s="1">
        <v>1.3344083099999999</v>
      </c>
      <c r="AQ173" s="1">
        <v>1.3889500800000001</v>
      </c>
      <c r="AR173" s="1">
        <v>1.21110641</v>
      </c>
      <c r="AS173" s="1">
        <v>0.219169</v>
      </c>
      <c r="AT173" s="1">
        <v>0.55436200000000002</v>
      </c>
      <c r="AU173" s="1">
        <v>0.958874</v>
      </c>
      <c r="AV173" s="1">
        <v>1.156444</v>
      </c>
      <c r="AW173" s="1">
        <v>1.343388</v>
      </c>
      <c r="AX173" s="1">
        <v>0.25512299999999999</v>
      </c>
      <c r="AY173" s="1">
        <v>0.37090400000000001</v>
      </c>
      <c r="AZ173" s="1">
        <v>0.108612</v>
      </c>
      <c r="BA173" s="1">
        <v>5.5355000000000001E-2</v>
      </c>
      <c r="BB173" s="1">
        <v>9.8002000000000006E-2</v>
      </c>
      <c r="BC173" s="1">
        <v>116.40459799999999</v>
      </c>
      <c r="BD173" s="1">
        <v>66.906364999999994</v>
      </c>
      <c r="BE173" s="1">
        <v>11.326995</v>
      </c>
      <c r="BF173" s="1">
        <v>4.7866479999999996</v>
      </c>
      <c r="BG173" s="1">
        <v>7.2951360000000003</v>
      </c>
      <c r="BH173" s="1" t="str">
        <f>HYPERLINK("https://glyconnect.expasy.org/browser/compositions?f=Hex:5 HexNAc:7 dHex:1 NeuAc:1 HexA:1 ")</f>
        <v xml:space="preserve">https://glyconnect.expasy.org/browser/compositions?f=Hex:5 HexNAc:7 dHex:1 NeuAc:1 HexA:1 </v>
      </c>
    </row>
    <row r="174" spans="1:60" ht="28.8">
      <c r="A174" s="1">
        <v>167</v>
      </c>
      <c r="B174" s="1">
        <v>3046.1525000000001</v>
      </c>
      <c r="C174" s="1" t="s">
        <v>363</v>
      </c>
      <c r="D174" s="2" t="s">
        <v>364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3046.26992578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  <c r="R174" s="1">
        <v>0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0</v>
      </c>
      <c r="AC174" s="1">
        <v>0</v>
      </c>
      <c r="AD174" s="1">
        <v>0</v>
      </c>
      <c r="AE174" s="1">
        <v>0</v>
      </c>
      <c r="AF174" s="1">
        <v>0.65001074999999997</v>
      </c>
      <c r="AG174" s="1">
        <v>0</v>
      </c>
      <c r="AH174" s="1">
        <v>0</v>
      </c>
      <c r="AI174" s="1">
        <v>0</v>
      </c>
      <c r="AJ174" s="1">
        <v>0</v>
      </c>
      <c r="AK174" s="1">
        <v>0</v>
      </c>
      <c r="AL174" s="1">
        <v>0</v>
      </c>
      <c r="AM174" s="1">
        <v>0</v>
      </c>
      <c r="AN174" s="1">
        <v>0</v>
      </c>
      <c r="AO174" s="1">
        <v>0</v>
      </c>
      <c r="AP174" s="1">
        <v>0</v>
      </c>
      <c r="AQ174" s="1">
        <v>0</v>
      </c>
      <c r="AR174" s="1">
        <v>0</v>
      </c>
      <c r="AS174" s="1">
        <v>0</v>
      </c>
      <c r="AT174" s="1">
        <v>0.16250300000000001</v>
      </c>
      <c r="AU174" s="1">
        <v>0</v>
      </c>
      <c r="AV174" s="1">
        <v>0</v>
      </c>
      <c r="AW174" s="1">
        <v>0</v>
      </c>
      <c r="AX174" s="1">
        <v>0</v>
      </c>
      <c r="AY174" s="1">
        <v>0.32500499999999999</v>
      </c>
      <c r="AZ174" s="1">
        <v>0</v>
      </c>
      <c r="BA174" s="1">
        <v>0</v>
      </c>
      <c r="BB174" s="1">
        <v>0</v>
      </c>
      <c r="BC174" s="1">
        <v>0</v>
      </c>
      <c r="BD174" s="1">
        <v>200</v>
      </c>
      <c r="BE174" s="1">
        <v>0</v>
      </c>
      <c r="BF174" s="1">
        <v>0</v>
      </c>
      <c r="BG174" s="1">
        <v>0</v>
      </c>
      <c r="BH174" s="1" t="str">
        <f>HYPERLINK("https://glyconnect.expasy.org/browser/compositions?f=Hex:6 HexNAc:5 NeuAc:3 ")</f>
        <v xml:space="preserve">https://glyconnect.expasy.org/browser/compositions?f=Hex:6 HexNAc:5 NeuAc:3 </v>
      </c>
    </row>
    <row r="175" spans="1:60">
      <c r="A175" s="1">
        <v>168</v>
      </c>
      <c r="B175" s="1">
        <v>3046.1777000000002</v>
      </c>
      <c r="C175" s="1" t="s">
        <v>365</v>
      </c>
      <c r="D175" s="1" t="s">
        <v>366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  <c r="L175" s="1">
        <v>3046.26992578</v>
      </c>
      <c r="M175" s="1">
        <v>0</v>
      </c>
      <c r="N175" s="1">
        <v>0</v>
      </c>
      <c r="O175" s="1">
        <v>0</v>
      </c>
      <c r="P175" s="1">
        <v>0</v>
      </c>
      <c r="Q175" s="1">
        <v>0</v>
      </c>
      <c r="R175" s="1">
        <v>0</v>
      </c>
      <c r="S175" s="1">
        <v>0</v>
      </c>
      <c r="T175" s="1">
        <v>0</v>
      </c>
      <c r="U175" s="1">
        <v>0</v>
      </c>
      <c r="V175" s="1">
        <v>0</v>
      </c>
      <c r="W175" s="1">
        <v>0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">
        <v>0</v>
      </c>
      <c r="AE175" s="1">
        <v>0</v>
      </c>
      <c r="AF175" s="1">
        <v>0.65001074999999997</v>
      </c>
      <c r="AG175" s="1">
        <v>0</v>
      </c>
      <c r="AH175" s="1">
        <v>0</v>
      </c>
      <c r="AI175" s="1">
        <v>0</v>
      </c>
      <c r="AJ175" s="1">
        <v>0</v>
      </c>
      <c r="AK175" s="1">
        <v>0</v>
      </c>
      <c r="AL175" s="1">
        <v>0</v>
      </c>
      <c r="AM175" s="1">
        <v>0</v>
      </c>
      <c r="AN175" s="1">
        <v>0</v>
      </c>
      <c r="AO175" s="1">
        <v>0</v>
      </c>
      <c r="AP175" s="1">
        <v>0</v>
      </c>
      <c r="AQ175" s="1">
        <v>0</v>
      </c>
      <c r="AR175" s="1">
        <v>0</v>
      </c>
      <c r="AS175" s="1">
        <v>0</v>
      </c>
      <c r="AT175" s="1">
        <v>0.16250300000000001</v>
      </c>
      <c r="AU175" s="1">
        <v>0</v>
      </c>
      <c r="AV175" s="1">
        <v>0</v>
      </c>
      <c r="AW175" s="1">
        <v>0</v>
      </c>
      <c r="AX175" s="1">
        <v>0</v>
      </c>
      <c r="AY175" s="1">
        <v>0.32500499999999999</v>
      </c>
      <c r="AZ175" s="1">
        <v>0</v>
      </c>
      <c r="BA175" s="1">
        <v>0</v>
      </c>
      <c r="BB175" s="1">
        <v>0</v>
      </c>
      <c r="BC175" s="1">
        <v>0</v>
      </c>
      <c r="BD175" s="1">
        <v>200</v>
      </c>
      <c r="BE175" s="1">
        <v>0</v>
      </c>
      <c r="BF175" s="1">
        <v>0</v>
      </c>
      <c r="BG175" s="1">
        <v>0</v>
      </c>
      <c r="BH175" s="1" t="str">
        <f>HYPERLINK("https://glyconnect.expasy.org/browser/compositions?f=Hex:5 HexNAc:5 dHex:3 NeuAc:2 ")</f>
        <v xml:space="preserve">https://glyconnect.expasy.org/browser/compositions?f=Hex:5 HexNAc:5 dHex:3 NeuAc:2 </v>
      </c>
    </row>
    <row r="176" spans="1:60" ht="86.4">
      <c r="A176" s="1">
        <v>169</v>
      </c>
      <c r="B176" s="1">
        <v>3074.1837999999998</v>
      </c>
      <c r="C176" s="1" t="s">
        <v>367</v>
      </c>
      <c r="D176" s="2" t="s">
        <v>368</v>
      </c>
      <c r="E176" s="1">
        <v>3074.1786503500002</v>
      </c>
      <c r="F176" s="1">
        <v>3074.19993875</v>
      </c>
      <c r="G176" s="1">
        <v>3074.22083699</v>
      </c>
      <c r="H176" s="1">
        <v>3074.2298300900002</v>
      </c>
      <c r="I176" s="1">
        <v>3074.2499728299999</v>
      </c>
      <c r="J176" s="1">
        <v>3074.2834179000001</v>
      </c>
      <c r="K176" s="1">
        <v>3074.2995049800002</v>
      </c>
      <c r="L176" s="1">
        <v>3074.2993318099998</v>
      </c>
      <c r="M176" s="1">
        <v>3074.3086779599998</v>
      </c>
      <c r="N176" s="1">
        <v>3074.31942359</v>
      </c>
      <c r="O176" s="1">
        <v>3074.36444583</v>
      </c>
      <c r="P176" s="1">
        <v>3074.3661455599999</v>
      </c>
      <c r="Q176" s="1">
        <v>3074.3532181700002</v>
      </c>
      <c r="R176" s="1">
        <v>3074.3469784499998</v>
      </c>
      <c r="S176" s="1">
        <v>3074.3677224200001</v>
      </c>
      <c r="T176" s="1">
        <v>3074.37142743</v>
      </c>
      <c r="U176" s="1">
        <v>3074.3780231800001</v>
      </c>
      <c r="V176" s="1">
        <v>3074.3849930299998</v>
      </c>
      <c r="W176" s="1">
        <v>3074.3735567499998</v>
      </c>
      <c r="X176" s="1">
        <v>3074.3928151099999</v>
      </c>
      <c r="Y176" s="1">
        <v>6.61236494</v>
      </c>
      <c r="Z176" s="1">
        <v>6.5004622200000002</v>
      </c>
      <c r="AA176" s="1">
        <v>6.0136381400000003</v>
      </c>
      <c r="AB176" s="1">
        <v>5.8440135399999997</v>
      </c>
      <c r="AC176" s="1">
        <v>14.28037329</v>
      </c>
      <c r="AD176" s="1">
        <v>13.0251752</v>
      </c>
      <c r="AE176" s="1">
        <v>11.538226570000001</v>
      </c>
      <c r="AF176" s="1">
        <v>12.946874469999999</v>
      </c>
      <c r="AG176" s="1">
        <v>13.718310499999999</v>
      </c>
      <c r="AH176" s="1">
        <v>14.243324680000001</v>
      </c>
      <c r="AI176" s="1">
        <v>12.36294238</v>
      </c>
      <c r="AJ176" s="1">
        <v>13.03206456</v>
      </c>
      <c r="AK176" s="1">
        <v>21.389947750000001</v>
      </c>
      <c r="AL176" s="1">
        <v>21.38370269</v>
      </c>
      <c r="AM176" s="1">
        <v>20.096676810000002</v>
      </c>
      <c r="AN176" s="1">
        <v>19.333320659999998</v>
      </c>
      <c r="AO176" s="1">
        <v>25.39180889</v>
      </c>
      <c r="AP176" s="1">
        <v>24.125046619999999</v>
      </c>
      <c r="AQ176" s="1">
        <v>23.04206083</v>
      </c>
      <c r="AR176" s="1">
        <v>21.259731909999999</v>
      </c>
      <c r="AS176" s="1">
        <v>6.2426199999999996</v>
      </c>
      <c r="AT176" s="1">
        <v>12.947661999999999</v>
      </c>
      <c r="AU176" s="1">
        <v>13.339161000000001</v>
      </c>
      <c r="AV176" s="1">
        <v>20.550912</v>
      </c>
      <c r="AW176" s="1">
        <v>23.454661999999999</v>
      </c>
      <c r="AX176" s="1">
        <v>0.37171399999999999</v>
      </c>
      <c r="AY176" s="1">
        <v>1.1208089999999999</v>
      </c>
      <c r="AZ176" s="1">
        <v>0.81824600000000003</v>
      </c>
      <c r="BA176" s="1">
        <v>1.014294</v>
      </c>
      <c r="BB176" s="1">
        <v>1.75023</v>
      </c>
      <c r="BC176" s="1">
        <v>5.9544540000000001</v>
      </c>
      <c r="BD176" s="1">
        <v>8.6564560000000004</v>
      </c>
      <c r="BE176" s="1">
        <v>6.1341609999999998</v>
      </c>
      <c r="BF176" s="1">
        <v>4.9355200000000004</v>
      </c>
      <c r="BG176" s="1">
        <v>7.4621820000000003</v>
      </c>
      <c r="BH176" s="1" t="str">
        <f>HYPERLINK("https://glyconnect.expasy.org/browser/compositions?f=Hex:6 HexNAc:5 NeuAc:3 ")</f>
        <v xml:space="preserve">https://glyconnect.expasy.org/browser/compositions?f=Hex:6 HexNAc:5 NeuAc:3 </v>
      </c>
    </row>
    <row r="177" spans="1:60" ht="57.6">
      <c r="A177" s="1">
        <v>170</v>
      </c>
      <c r="B177" s="1">
        <v>3074.2089999999998</v>
      </c>
      <c r="C177" s="1" t="s">
        <v>369</v>
      </c>
      <c r="D177" s="2" t="s">
        <v>370</v>
      </c>
      <c r="E177" s="1">
        <v>3074.1786503500002</v>
      </c>
      <c r="F177" s="1">
        <v>3074.19993875</v>
      </c>
      <c r="G177" s="1">
        <v>3074.22083699</v>
      </c>
      <c r="H177" s="1">
        <v>3074.2298300900002</v>
      </c>
      <c r="I177" s="1">
        <v>3074.2499728299999</v>
      </c>
      <c r="J177" s="1">
        <v>3074.2834179000001</v>
      </c>
      <c r="K177" s="1">
        <v>3074.2995049800002</v>
      </c>
      <c r="L177" s="1">
        <v>3074.2993318099998</v>
      </c>
      <c r="M177" s="1">
        <v>3074.3086779599998</v>
      </c>
      <c r="N177" s="1">
        <v>3074.31942359</v>
      </c>
      <c r="O177" s="1">
        <v>3074.36444583</v>
      </c>
      <c r="P177" s="1">
        <v>3074.3661455599999</v>
      </c>
      <c r="Q177" s="1">
        <v>3074.3532181700002</v>
      </c>
      <c r="R177" s="1">
        <v>3074.3469784499998</v>
      </c>
      <c r="S177" s="1">
        <v>3074.3677224200001</v>
      </c>
      <c r="T177" s="1">
        <v>3074.37142743</v>
      </c>
      <c r="U177" s="1">
        <v>3074.3780231800001</v>
      </c>
      <c r="V177" s="1">
        <v>3074.3849930299998</v>
      </c>
      <c r="W177" s="1">
        <v>3074.3735567499998</v>
      </c>
      <c r="X177" s="1">
        <v>3074.3928151099999</v>
      </c>
      <c r="Y177" s="1">
        <v>6.61236494</v>
      </c>
      <c r="Z177" s="1">
        <v>6.5004622200000002</v>
      </c>
      <c r="AA177" s="1">
        <v>6.0136381400000003</v>
      </c>
      <c r="AB177" s="1">
        <v>5.8440135399999997</v>
      </c>
      <c r="AC177" s="1">
        <v>14.28037329</v>
      </c>
      <c r="AD177" s="1">
        <v>13.0251752</v>
      </c>
      <c r="AE177" s="1">
        <v>11.538226570000001</v>
      </c>
      <c r="AF177" s="1">
        <v>12.946874469999999</v>
      </c>
      <c r="AG177" s="1">
        <v>13.718310499999999</v>
      </c>
      <c r="AH177" s="1">
        <v>14.243324680000001</v>
      </c>
      <c r="AI177" s="1">
        <v>12.36294238</v>
      </c>
      <c r="AJ177" s="1">
        <v>13.03206456</v>
      </c>
      <c r="AK177" s="1">
        <v>21.389947750000001</v>
      </c>
      <c r="AL177" s="1">
        <v>21.38370269</v>
      </c>
      <c r="AM177" s="1">
        <v>20.096676810000002</v>
      </c>
      <c r="AN177" s="1">
        <v>19.333320659999998</v>
      </c>
      <c r="AO177" s="1">
        <v>25.39180889</v>
      </c>
      <c r="AP177" s="1">
        <v>24.125046619999999</v>
      </c>
      <c r="AQ177" s="1">
        <v>23.04206083</v>
      </c>
      <c r="AR177" s="1">
        <v>21.259731909999999</v>
      </c>
      <c r="AS177" s="1">
        <v>6.2426199999999996</v>
      </c>
      <c r="AT177" s="1">
        <v>12.947661999999999</v>
      </c>
      <c r="AU177" s="1">
        <v>13.339161000000001</v>
      </c>
      <c r="AV177" s="1">
        <v>20.550912</v>
      </c>
      <c r="AW177" s="1">
        <v>23.454661999999999</v>
      </c>
      <c r="AX177" s="1">
        <v>0.37171399999999999</v>
      </c>
      <c r="AY177" s="1">
        <v>1.1208089999999999</v>
      </c>
      <c r="AZ177" s="1">
        <v>0.81824600000000003</v>
      </c>
      <c r="BA177" s="1">
        <v>1.014294</v>
      </c>
      <c r="BB177" s="1">
        <v>1.75023</v>
      </c>
      <c r="BC177" s="1">
        <v>5.9544540000000001</v>
      </c>
      <c r="BD177" s="1">
        <v>8.6564560000000004</v>
      </c>
      <c r="BE177" s="1">
        <v>6.1341609999999998</v>
      </c>
      <c r="BF177" s="1">
        <v>4.9355200000000004</v>
      </c>
      <c r="BG177" s="1">
        <v>7.4621820000000003</v>
      </c>
      <c r="BH177" s="1" t="str">
        <f>HYPERLINK("https://glyconnect.expasy.org/browser/compositions?f=Hex:5 HexNAc:5 dHex:3 NeuAc:2 ")</f>
        <v xml:space="preserve">https://glyconnect.expasy.org/browser/compositions?f=Hex:5 HexNAc:5 dHex:3 NeuAc:2 </v>
      </c>
    </row>
    <row r="178" spans="1:60">
      <c r="A178" s="1">
        <v>171</v>
      </c>
      <c r="B178" s="1">
        <v>3084.1305000000002</v>
      </c>
      <c r="C178" s="1" t="s">
        <v>371</v>
      </c>
      <c r="E178" s="1">
        <v>0</v>
      </c>
      <c r="F178" s="1">
        <v>0</v>
      </c>
      <c r="G178" s="1">
        <v>0</v>
      </c>
      <c r="H178" s="1">
        <v>0</v>
      </c>
      <c r="I178" s="1">
        <v>3084.2211273799999</v>
      </c>
      <c r="J178" s="1">
        <v>3084.2728799500001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  <c r="R178" s="1">
        <v>0</v>
      </c>
      <c r="S178" s="1">
        <v>0</v>
      </c>
      <c r="T178" s="1">
        <v>0</v>
      </c>
      <c r="U178" s="1">
        <v>0</v>
      </c>
      <c r="V178" s="1">
        <v>0</v>
      </c>
      <c r="W178" s="1">
        <v>0</v>
      </c>
      <c r="X178" s="1">
        <v>3084.3917884500001</v>
      </c>
      <c r="Y178" s="1">
        <v>0</v>
      </c>
      <c r="Z178" s="1">
        <v>0</v>
      </c>
      <c r="AA178" s="1">
        <v>0</v>
      </c>
      <c r="AB178" s="1">
        <v>0</v>
      </c>
      <c r="AC178" s="1">
        <v>0.57630561999999996</v>
      </c>
      <c r="AD178" s="1">
        <v>0.51557554000000005</v>
      </c>
      <c r="AE178" s="1">
        <v>0</v>
      </c>
      <c r="AF178" s="1">
        <v>0</v>
      </c>
      <c r="AG178" s="1">
        <v>0</v>
      </c>
      <c r="AH178" s="1">
        <v>0</v>
      </c>
      <c r="AI178" s="1">
        <v>0</v>
      </c>
      <c r="AJ178" s="1">
        <v>0</v>
      </c>
      <c r="AK178" s="1">
        <v>0</v>
      </c>
      <c r="AL178" s="1">
        <v>0</v>
      </c>
      <c r="AM178" s="1">
        <v>0</v>
      </c>
      <c r="AN178" s="1">
        <v>0</v>
      </c>
      <c r="AO178" s="1">
        <v>0</v>
      </c>
      <c r="AP178" s="1">
        <v>0</v>
      </c>
      <c r="AQ178" s="1">
        <v>0</v>
      </c>
      <c r="AR178" s="1">
        <v>0.57102059999999999</v>
      </c>
      <c r="AS178" s="1">
        <v>0</v>
      </c>
      <c r="AT178" s="1">
        <v>0.27296999999999999</v>
      </c>
      <c r="AU178" s="1">
        <v>0</v>
      </c>
      <c r="AV178" s="1">
        <v>0</v>
      </c>
      <c r="AW178" s="1">
        <v>0.14275499999999999</v>
      </c>
      <c r="AX178" s="1">
        <v>0</v>
      </c>
      <c r="AY178" s="1">
        <v>0.31617299999999998</v>
      </c>
      <c r="AZ178" s="1">
        <v>0</v>
      </c>
      <c r="BA178" s="1">
        <v>0</v>
      </c>
      <c r="BB178" s="1">
        <v>0.28550999999999999</v>
      </c>
      <c r="BC178" s="1">
        <v>0</v>
      </c>
      <c r="BD178" s="1">
        <v>115.82671499999999</v>
      </c>
      <c r="BE178" s="1">
        <v>0</v>
      </c>
      <c r="BF178" s="1">
        <v>0</v>
      </c>
      <c r="BG178" s="1">
        <v>200</v>
      </c>
      <c r="BH178" s="1" t="str">
        <f>HYPERLINK("https://glyconnect.expasy.org/browser/compositions?f=Hex:9 HexNAc:4 dHex:1 NeuAc:1 HexA:1 ")</f>
        <v xml:space="preserve">https://glyconnect.expasy.org/browser/compositions?f=Hex:9 HexNAc:4 dHex:1 NeuAc:1 HexA:1 </v>
      </c>
    </row>
    <row r="179" spans="1:60">
      <c r="A179" s="1">
        <v>172</v>
      </c>
      <c r="B179" s="1">
        <v>3089.1833999999999</v>
      </c>
      <c r="C179" s="1" t="s">
        <v>372</v>
      </c>
      <c r="D179" s="1" t="s">
        <v>373</v>
      </c>
      <c r="E179" s="1">
        <v>0</v>
      </c>
      <c r="F179" s="1">
        <v>0</v>
      </c>
      <c r="G179" s="1">
        <v>0</v>
      </c>
      <c r="H179" s="1">
        <v>3089.1942578899998</v>
      </c>
      <c r="I179" s="1">
        <v>0</v>
      </c>
      <c r="J179" s="1">
        <v>0</v>
      </c>
      <c r="K179" s="1">
        <v>0</v>
      </c>
      <c r="L179" s="1">
        <v>0</v>
      </c>
      <c r="M179" s="1">
        <v>3089.2839935100001</v>
      </c>
      <c r="N179" s="1">
        <v>3089.3052744800002</v>
      </c>
      <c r="O179" s="1">
        <v>3089.34801522</v>
      </c>
      <c r="P179" s="1">
        <v>0</v>
      </c>
      <c r="Q179" s="1">
        <v>0</v>
      </c>
      <c r="R179" s="1">
        <v>0</v>
      </c>
      <c r="S179" s="1">
        <v>0</v>
      </c>
      <c r="T179" s="1">
        <v>0</v>
      </c>
      <c r="U179" s="1">
        <v>0</v>
      </c>
      <c r="V179" s="1">
        <v>0</v>
      </c>
      <c r="W179" s="1">
        <v>0</v>
      </c>
      <c r="X179" s="1">
        <v>0</v>
      </c>
      <c r="Y179" s="1">
        <v>0</v>
      </c>
      <c r="Z179" s="1">
        <v>0</v>
      </c>
      <c r="AA179" s="1">
        <v>0</v>
      </c>
      <c r="AB179" s="1">
        <v>0.70317006999999998</v>
      </c>
      <c r="AC179" s="1">
        <v>0</v>
      </c>
      <c r="AD179" s="1">
        <v>0</v>
      </c>
      <c r="AE179" s="1">
        <v>0</v>
      </c>
      <c r="AF179" s="1">
        <v>0</v>
      </c>
      <c r="AG179" s="1">
        <v>0.79623385999999996</v>
      </c>
      <c r="AH179" s="1">
        <v>0.79153525999999996</v>
      </c>
      <c r="AI179" s="1">
        <v>0.66204801999999996</v>
      </c>
      <c r="AJ179" s="1">
        <v>0</v>
      </c>
      <c r="AK179" s="1">
        <v>0</v>
      </c>
      <c r="AL179" s="1">
        <v>0</v>
      </c>
      <c r="AM179" s="1">
        <v>0</v>
      </c>
      <c r="AN179" s="1">
        <v>0</v>
      </c>
      <c r="AO179" s="1">
        <v>0</v>
      </c>
      <c r="AP179" s="1">
        <v>0</v>
      </c>
      <c r="AQ179" s="1">
        <v>0</v>
      </c>
      <c r="AR179" s="1">
        <v>0</v>
      </c>
      <c r="AS179" s="1">
        <v>0.175793</v>
      </c>
      <c r="AT179" s="1">
        <v>0</v>
      </c>
      <c r="AU179" s="1">
        <v>0.56245400000000001</v>
      </c>
      <c r="AV179" s="1">
        <v>0</v>
      </c>
      <c r="AW179" s="1">
        <v>0</v>
      </c>
      <c r="AX179" s="1">
        <v>0.35158499999999998</v>
      </c>
      <c r="AY179" s="1">
        <v>0</v>
      </c>
      <c r="AZ179" s="1">
        <v>0.38008999999999998</v>
      </c>
      <c r="BA179" s="1">
        <v>0</v>
      </c>
      <c r="BB179" s="1">
        <v>0</v>
      </c>
      <c r="BC179" s="1">
        <v>200</v>
      </c>
      <c r="BD179" s="1">
        <v>0</v>
      </c>
      <c r="BE179" s="1">
        <v>67.577008000000006</v>
      </c>
      <c r="BF179" s="1">
        <v>0</v>
      </c>
      <c r="BG179" s="1">
        <v>0</v>
      </c>
      <c r="BH179" s="1" t="str">
        <f>HYPERLINK("https://glyconnect.expasy.org/browser/compositions?f=Hex:6 HexNAc:7 NeuAc:1 HexA:1 ")</f>
        <v xml:space="preserve">https://glyconnect.expasy.org/browser/compositions?f=Hex:6 HexNAc:7 NeuAc:1 HexA:1 </v>
      </c>
    </row>
    <row r="180" spans="1:60">
      <c r="A180" s="1">
        <v>173</v>
      </c>
      <c r="B180" s="1">
        <v>3089.1835000000001</v>
      </c>
      <c r="C180" s="1" t="s">
        <v>374</v>
      </c>
      <c r="D180" s="1" t="s">
        <v>375</v>
      </c>
      <c r="E180" s="1">
        <v>0</v>
      </c>
      <c r="F180" s="1">
        <v>0</v>
      </c>
      <c r="G180" s="1">
        <v>0</v>
      </c>
      <c r="H180" s="1">
        <v>3089.1942578899998</v>
      </c>
      <c r="I180" s="1">
        <v>0</v>
      </c>
      <c r="J180" s="1">
        <v>0</v>
      </c>
      <c r="K180" s="1">
        <v>0</v>
      </c>
      <c r="L180" s="1">
        <v>0</v>
      </c>
      <c r="M180" s="1">
        <v>3089.2839935100001</v>
      </c>
      <c r="N180" s="1">
        <v>3089.3052744800002</v>
      </c>
      <c r="O180" s="1">
        <v>3089.34801522</v>
      </c>
      <c r="P180" s="1">
        <v>0</v>
      </c>
      <c r="Q180" s="1">
        <v>0</v>
      </c>
      <c r="R180" s="1">
        <v>0</v>
      </c>
      <c r="S180" s="1">
        <v>0</v>
      </c>
      <c r="T180" s="1">
        <v>0</v>
      </c>
      <c r="U180" s="1">
        <v>0</v>
      </c>
      <c r="V180" s="1">
        <v>0</v>
      </c>
      <c r="W180" s="1">
        <v>0</v>
      </c>
      <c r="X180" s="1">
        <v>0</v>
      </c>
      <c r="Y180" s="1">
        <v>0</v>
      </c>
      <c r="Z180" s="1">
        <v>0</v>
      </c>
      <c r="AA180" s="1">
        <v>0</v>
      </c>
      <c r="AB180" s="1">
        <v>0.70317006999999998</v>
      </c>
      <c r="AC180" s="1">
        <v>0</v>
      </c>
      <c r="AD180" s="1">
        <v>0</v>
      </c>
      <c r="AE180" s="1">
        <v>0</v>
      </c>
      <c r="AF180" s="1">
        <v>0</v>
      </c>
      <c r="AG180" s="1">
        <v>0.79623385999999996</v>
      </c>
      <c r="AH180" s="1">
        <v>0.79153525999999996</v>
      </c>
      <c r="AI180" s="1">
        <v>0.66204801999999996</v>
      </c>
      <c r="AJ180" s="1">
        <v>0</v>
      </c>
      <c r="AK180" s="1">
        <v>0</v>
      </c>
      <c r="AL180" s="1">
        <v>0</v>
      </c>
      <c r="AM180" s="1">
        <v>0</v>
      </c>
      <c r="AN180" s="1">
        <v>0</v>
      </c>
      <c r="AO180" s="1">
        <v>0</v>
      </c>
      <c r="AP180" s="1">
        <v>0</v>
      </c>
      <c r="AQ180" s="1">
        <v>0</v>
      </c>
      <c r="AR180" s="1">
        <v>0</v>
      </c>
      <c r="AS180" s="1">
        <v>0.175793</v>
      </c>
      <c r="AT180" s="1">
        <v>0</v>
      </c>
      <c r="AU180" s="1">
        <v>0.56245400000000001</v>
      </c>
      <c r="AV180" s="1">
        <v>0</v>
      </c>
      <c r="AW180" s="1">
        <v>0</v>
      </c>
      <c r="AX180" s="1">
        <v>0.35158499999999998</v>
      </c>
      <c r="AY180" s="1">
        <v>0</v>
      </c>
      <c r="AZ180" s="1">
        <v>0.38008999999999998</v>
      </c>
      <c r="BA180" s="1">
        <v>0</v>
      </c>
      <c r="BB180" s="1">
        <v>0</v>
      </c>
      <c r="BC180" s="1">
        <v>200</v>
      </c>
      <c r="BD180" s="1">
        <v>0</v>
      </c>
      <c r="BE180" s="1">
        <v>67.577008000000006</v>
      </c>
      <c r="BF180" s="1">
        <v>0</v>
      </c>
      <c r="BG180" s="1">
        <v>0</v>
      </c>
      <c r="BH180" s="1" t="str">
        <f>HYPERLINK("https://glyconnect.expasy.org/browser/compositions?f=Hex:5 HexNAc:5 dHex:2 NeuAc:2 HexA:1 ")</f>
        <v xml:space="preserve">https://glyconnect.expasy.org/browser/compositions?f=Hex:5 HexNAc:5 dHex:2 NeuAc:2 HexA:1 </v>
      </c>
    </row>
    <row r="181" spans="1:60" ht="72">
      <c r="A181" s="1">
        <v>174</v>
      </c>
      <c r="B181" s="1">
        <v>3090.2039</v>
      </c>
      <c r="C181" s="1" t="s">
        <v>376</v>
      </c>
      <c r="D181" s="2" t="s">
        <v>377</v>
      </c>
      <c r="E181" s="1">
        <v>3090.1447503899999</v>
      </c>
      <c r="F181" s="1">
        <v>3090.1791835200002</v>
      </c>
      <c r="G181" s="1">
        <v>3090.19098029</v>
      </c>
      <c r="H181" s="1">
        <v>0</v>
      </c>
      <c r="I181" s="1">
        <v>3090.22676168</v>
      </c>
      <c r="J181" s="1">
        <v>3090.2577114199999</v>
      </c>
      <c r="K181" s="1">
        <v>3090.2733379299998</v>
      </c>
      <c r="L181" s="1">
        <v>3090.2765255999998</v>
      </c>
      <c r="M181" s="1">
        <v>0</v>
      </c>
      <c r="N181" s="1">
        <v>0</v>
      </c>
      <c r="O181" s="1">
        <v>0</v>
      </c>
      <c r="P181" s="1">
        <v>3090.3416959599999</v>
      </c>
      <c r="Q181" s="1">
        <v>3090.3322099100001</v>
      </c>
      <c r="R181" s="1">
        <v>3090.3266714599999</v>
      </c>
      <c r="S181" s="1">
        <v>3090.35200657</v>
      </c>
      <c r="T181" s="1">
        <v>3090.3550737599999</v>
      </c>
      <c r="U181" s="1">
        <v>3090.3599929500001</v>
      </c>
      <c r="V181" s="1">
        <v>3090.3655905999999</v>
      </c>
      <c r="W181" s="1">
        <v>3090.3539923600001</v>
      </c>
      <c r="X181" s="1">
        <v>3090.3756986100002</v>
      </c>
      <c r="Y181" s="1">
        <v>0.95782007000000002</v>
      </c>
      <c r="Z181" s="1">
        <v>0.85649134000000005</v>
      </c>
      <c r="AA181" s="1">
        <v>0.79409096999999995</v>
      </c>
      <c r="AB181" s="1">
        <v>0</v>
      </c>
      <c r="AC181" s="1">
        <v>1.57765982</v>
      </c>
      <c r="AD181" s="1">
        <v>1.46175707</v>
      </c>
      <c r="AE181" s="1">
        <v>1.3542858799999999</v>
      </c>
      <c r="AF181" s="1">
        <v>1.3932066400000001</v>
      </c>
      <c r="AG181" s="1">
        <v>0</v>
      </c>
      <c r="AH181" s="1">
        <v>0</v>
      </c>
      <c r="AI181" s="1">
        <v>0</v>
      </c>
      <c r="AJ181" s="1">
        <v>0.65505917000000002</v>
      </c>
      <c r="AK181" s="1">
        <v>1.95509771</v>
      </c>
      <c r="AL181" s="1">
        <v>1.9530618200000001</v>
      </c>
      <c r="AM181" s="1">
        <v>1.7730546700000001</v>
      </c>
      <c r="AN181" s="1">
        <v>1.6979475900000001</v>
      </c>
      <c r="AO181" s="1">
        <v>2.2286932300000002</v>
      </c>
      <c r="AP181" s="1">
        <v>1.90194321</v>
      </c>
      <c r="AQ181" s="1">
        <v>1.85435675</v>
      </c>
      <c r="AR181" s="1">
        <v>1.63557017</v>
      </c>
      <c r="AS181" s="1">
        <v>0.65210100000000004</v>
      </c>
      <c r="AT181" s="1">
        <v>1.4467270000000001</v>
      </c>
      <c r="AU181" s="1">
        <v>0.16376499999999999</v>
      </c>
      <c r="AV181" s="1">
        <v>1.8447899999999999</v>
      </c>
      <c r="AW181" s="1">
        <v>1.905141</v>
      </c>
      <c r="AX181" s="1">
        <v>0.439938</v>
      </c>
      <c r="AY181" s="1">
        <v>9.7944000000000003E-2</v>
      </c>
      <c r="AZ181" s="1">
        <v>0.32752999999999999</v>
      </c>
      <c r="BA181" s="1">
        <v>0.12987099999999999</v>
      </c>
      <c r="BB181" s="1">
        <v>0.24491099999999999</v>
      </c>
      <c r="BC181" s="1">
        <v>67.464749999999995</v>
      </c>
      <c r="BD181" s="1">
        <v>6.7700399999999998</v>
      </c>
      <c r="BE181" s="1">
        <v>200</v>
      </c>
      <c r="BF181" s="1">
        <v>7.0398639999999997</v>
      </c>
      <c r="BG181" s="1">
        <v>12.855254</v>
      </c>
      <c r="BH181" s="1" t="str">
        <f>HYPERLINK("https://glyconnect.expasy.org/browser/compositions?f=Hex:6 HexNAc:5 dHex:2 NeuAc:2 ")</f>
        <v xml:space="preserve">https://glyconnect.expasy.org/browser/compositions?f=Hex:6 HexNAc:5 dHex:2 NeuAc:2 </v>
      </c>
    </row>
    <row r="182" spans="1:60" ht="86.4">
      <c r="A182" s="1">
        <v>175</v>
      </c>
      <c r="B182" s="1">
        <v>3102.2150999999999</v>
      </c>
      <c r="C182" s="1" t="s">
        <v>378</v>
      </c>
      <c r="D182" s="2" t="s">
        <v>379</v>
      </c>
      <c r="E182" s="1">
        <v>3102.2169118299998</v>
      </c>
      <c r="F182" s="1">
        <v>3102.23824216</v>
      </c>
      <c r="G182" s="1">
        <v>3102.2629360800001</v>
      </c>
      <c r="H182" s="1">
        <v>3102.2706708300002</v>
      </c>
      <c r="I182" s="1">
        <v>3102.2911407000001</v>
      </c>
      <c r="J182" s="1">
        <v>3102.3252457899998</v>
      </c>
      <c r="K182" s="1">
        <v>3102.3427184699999</v>
      </c>
      <c r="L182" s="1">
        <v>3102.3432019699999</v>
      </c>
      <c r="M182" s="1">
        <v>3102.35068262</v>
      </c>
      <c r="N182" s="1">
        <v>3102.3609659600002</v>
      </c>
      <c r="O182" s="1">
        <v>3102.4099147400002</v>
      </c>
      <c r="P182" s="1">
        <v>3102.4123208699998</v>
      </c>
      <c r="Q182" s="1">
        <v>3102.4021168899999</v>
      </c>
      <c r="R182" s="1">
        <v>3102.39392301</v>
      </c>
      <c r="S182" s="1">
        <v>3102.41541224</v>
      </c>
      <c r="T182" s="1">
        <v>3102.4224301999998</v>
      </c>
      <c r="U182" s="1">
        <v>3102.4309552599998</v>
      </c>
      <c r="V182" s="1">
        <v>3102.44340633</v>
      </c>
      <c r="W182" s="1">
        <v>3102.4277210800001</v>
      </c>
      <c r="X182" s="1">
        <v>3102.4465630099999</v>
      </c>
      <c r="Y182" s="1">
        <v>45.646530380000002</v>
      </c>
      <c r="Z182" s="1">
        <v>45.75769726</v>
      </c>
      <c r="AA182" s="1">
        <v>43.026257229999999</v>
      </c>
      <c r="AB182" s="1">
        <v>42.194147809999997</v>
      </c>
      <c r="AC182" s="1">
        <v>105.08508507000001</v>
      </c>
      <c r="AD182" s="1">
        <v>97.367994359999997</v>
      </c>
      <c r="AE182" s="1">
        <v>87.79246637</v>
      </c>
      <c r="AF182" s="1">
        <v>99.632376170000001</v>
      </c>
      <c r="AG182" s="1">
        <v>108.45138138999999</v>
      </c>
      <c r="AH182" s="1">
        <v>114.56434256</v>
      </c>
      <c r="AI182" s="1">
        <v>100.37500749</v>
      </c>
      <c r="AJ182" s="1">
        <v>108.31937339</v>
      </c>
      <c r="AK182" s="1">
        <v>163.03982977999999</v>
      </c>
      <c r="AL182" s="1">
        <v>167.64610546</v>
      </c>
      <c r="AM182" s="1">
        <v>161.47393026</v>
      </c>
      <c r="AN182" s="1">
        <v>161.00226273999999</v>
      </c>
      <c r="AO182" s="1">
        <v>205.32619471999999</v>
      </c>
      <c r="AP182" s="1">
        <v>195.14057880999999</v>
      </c>
      <c r="AQ182" s="1">
        <v>193.72407362999999</v>
      </c>
      <c r="AR182" s="1">
        <v>184.68314685000001</v>
      </c>
      <c r="AS182" s="1">
        <v>44.156157999999998</v>
      </c>
      <c r="AT182" s="1">
        <v>97.469481000000002</v>
      </c>
      <c r="AU182" s="1">
        <v>107.927526</v>
      </c>
      <c r="AV182" s="1">
        <v>163.29053200000001</v>
      </c>
      <c r="AW182" s="1">
        <v>194.71849900000001</v>
      </c>
      <c r="AX182" s="1">
        <v>1.8177179999999999</v>
      </c>
      <c r="AY182" s="1">
        <v>7.2187359999999998</v>
      </c>
      <c r="AZ182" s="1">
        <v>5.8170970000000004</v>
      </c>
      <c r="BA182" s="1">
        <v>3.0315059999999998</v>
      </c>
      <c r="BB182" s="1">
        <v>8.4537669999999991</v>
      </c>
      <c r="BC182" s="1">
        <v>4.116568</v>
      </c>
      <c r="BD182" s="1">
        <v>7.4061500000000002</v>
      </c>
      <c r="BE182" s="1">
        <v>5.3898169999999999</v>
      </c>
      <c r="BF182" s="1">
        <v>1.856511</v>
      </c>
      <c r="BG182" s="1">
        <v>4.3415330000000001</v>
      </c>
      <c r="BH182" s="1" t="str">
        <f>HYPERLINK("https://glyconnect.expasy.org/browser/compositions?f=Hex:6 HexNAc:5 NeuAc:3 ")</f>
        <v xml:space="preserve">https://glyconnect.expasy.org/browser/compositions?f=Hex:6 HexNAc:5 NeuAc:3 </v>
      </c>
    </row>
    <row r="183" spans="1:60" ht="43.2">
      <c r="A183" s="1">
        <v>176</v>
      </c>
      <c r="B183" s="1">
        <v>3130.2464</v>
      </c>
      <c r="C183" s="1" t="s">
        <v>380</v>
      </c>
      <c r="D183" s="2" t="s">
        <v>381</v>
      </c>
      <c r="E183" s="1">
        <v>3130.2443685200001</v>
      </c>
      <c r="F183" s="1">
        <v>3130.2664294699998</v>
      </c>
      <c r="G183" s="1">
        <v>3130.2876564799999</v>
      </c>
      <c r="H183" s="1">
        <v>3130.2958842600001</v>
      </c>
      <c r="I183" s="1">
        <v>3130.3179725099999</v>
      </c>
      <c r="J183" s="1">
        <v>3130.3520934100002</v>
      </c>
      <c r="K183" s="1">
        <v>3130.3716613699999</v>
      </c>
      <c r="L183" s="1">
        <v>3130.3698717399998</v>
      </c>
      <c r="M183" s="1">
        <v>3130.3805098500002</v>
      </c>
      <c r="N183" s="1">
        <v>3130.3910791500002</v>
      </c>
      <c r="O183" s="1">
        <v>3130.4365524899999</v>
      </c>
      <c r="P183" s="1">
        <v>3130.4387088499998</v>
      </c>
      <c r="Q183" s="1">
        <v>3130.42971309</v>
      </c>
      <c r="R183" s="1">
        <v>3130.4224593200001</v>
      </c>
      <c r="S183" s="1">
        <v>3130.4437027899999</v>
      </c>
      <c r="T183" s="1">
        <v>3130.4471676500002</v>
      </c>
      <c r="U183" s="1">
        <v>3130.4552552</v>
      </c>
      <c r="V183" s="1">
        <v>3130.4648464299999</v>
      </c>
      <c r="W183" s="1">
        <v>3130.45175251</v>
      </c>
      <c r="X183" s="1">
        <v>3130.4709089799999</v>
      </c>
      <c r="Y183" s="1">
        <v>14.16378808</v>
      </c>
      <c r="Z183" s="1">
        <v>13.97395148</v>
      </c>
      <c r="AA183" s="1">
        <v>12.92103022</v>
      </c>
      <c r="AB183" s="1">
        <v>12.55716177</v>
      </c>
      <c r="AC183" s="1">
        <v>33.173367630000001</v>
      </c>
      <c r="AD183" s="1">
        <v>30.26560594</v>
      </c>
      <c r="AE183" s="1">
        <v>26.348158430000002</v>
      </c>
      <c r="AF183" s="1">
        <v>30.48431171</v>
      </c>
      <c r="AG183" s="1">
        <v>31.63736347</v>
      </c>
      <c r="AH183" s="1">
        <v>33.45431335</v>
      </c>
      <c r="AI183" s="1">
        <v>28.634759429999999</v>
      </c>
      <c r="AJ183" s="1">
        <v>30.868368660000002</v>
      </c>
      <c r="AK183" s="1">
        <v>48.167236750000001</v>
      </c>
      <c r="AL183" s="1">
        <v>49.06240828</v>
      </c>
      <c r="AM183" s="1">
        <v>46.110362389999999</v>
      </c>
      <c r="AN183" s="1">
        <v>45.140743299999997</v>
      </c>
      <c r="AO183" s="1">
        <v>58.519245570000002</v>
      </c>
      <c r="AP183" s="1">
        <v>55.410997639999998</v>
      </c>
      <c r="AQ183" s="1">
        <v>53.424934069999999</v>
      </c>
      <c r="AR183" s="1">
        <v>49.700007319999997</v>
      </c>
      <c r="AS183" s="1">
        <v>13.403983</v>
      </c>
      <c r="AT183" s="1">
        <v>30.067861000000001</v>
      </c>
      <c r="AU183" s="1">
        <v>31.148700999999999</v>
      </c>
      <c r="AV183" s="1">
        <v>47.120187999999999</v>
      </c>
      <c r="AW183" s="1">
        <v>54.263795999999999</v>
      </c>
      <c r="AX183" s="1">
        <v>0.78581500000000004</v>
      </c>
      <c r="AY183" s="1">
        <v>2.8102719999999999</v>
      </c>
      <c r="AZ183" s="1">
        <v>1.9960899999999999</v>
      </c>
      <c r="BA183" s="1">
        <v>1.80799</v>
      </c>
      <c r="BB183" s="1">
        <v>3.694896</v>
      </c>
      <c r="BC183" s="1">
        <v>5.8625509999999998</v>
      </c>
      <c r="BD183" s="1">
        <v>9.3464329999999993</v>
      </c>
      <c r="BE183" s="1">
        <v>6.4082610000000004</v>
      </c>
      <c r="BF183" s="1">
        <v>3.8369749999999998</v>
      </c>
      <c r="BG183" s="1">
        <v>6.8091369999999998</v>
      </c>
      <c r="BH183" s="1" t="str">
        <f>HYPERLINK("https://glyconnect.expasy.org/browser/compositions?f=Hex:6 HexNAc:5 NeuAc:3 ")</f>
        <v xml:space="preserve">https://glyconnect.expasy.org/browser/compositions?f=Hex:6 HexNAc:5 NeuAc:3 </v>
      </c>
    </row>
    <row r="184" spans="1:60" ht="86.4">
      <c r="A184" s="1">
        <v>177</v>
      </c>
      <c r="B184" s="1">
        <v>3135.1889000000001</v>
      </c>
      <c r="C184" s="1" t="s">
        <v>382</v>
      </c>
      <c r="D184" s="2" t="s">
        <v>383</v>
      </c>
      <c r="E184" s="1">
        <v>3135.1830384099999</v>
      </c>
      <c r="F184" s="1">
        <v>3135.2053730600001</v>
      </c>
      <c r="G184" s="1">
        <v>3135.22397946</v>
      </c>
      <c r="H184" s="1">
        <v>3135.2330508</v>
      </c>
      <c r="I184" s="1">
        <v>3135.25404402</v>
      </c>
      <c r="J184" s="1">
        <v>3135.2885619399999</v>
      </c>
      <c r="K184" s="1">
        <v>3135.2953243799998</v>
      </c>
      <c r="L184" s="1">
        <v>3135.3015315100001</v>
      </c>
      <c r="M184" s="1">
        <v>3135.3056186399999</v>
      </c>
      <c r="N184" s="1">
        <v>3135.3173712100001</v>
      </c>
      <c r="O184" s="1">
        <v>3135.3638449199998</v>
      </c>
      <c r="P184" s="1">
        <v>3135.36388747</v>
      </c>
      <c r="Q184" s="1">
        <v>3135.3582768699998</v>
      </c>
      <c r="R184" s="1">
        <v>3135.3499865899998</v>
      </c>
      <c r="S184" s="1">
        <v>3135.37072296</v>
      </c>
      <c r="T184" s="1">
        <v>3135.3703263000002</v>
      </c>
      <c r="U184" s="1">
        <v>3135.3806241699999</v>
      </c>
      <c r="V184" s="1">
        <v>3135.3879889499999</v>
      </c>
      <c r="W184" s="1">
        <v>3135.3736844</v>
      </c>
      <c r="X184" s="1">
        <v>3135.3930325900001</v>
      </c>
      <c r="Y184" s="1">
        <v>2.8220853400000001</v>
      </c>
      <c r="Z184" s="1">
        <v>2.7153030299999998</v>
      </c>
      <c r="AA184" s="1">
        <v>2.3659814400000001</v>
      </c>
      <c r="AB184" s="1">
        <v>2.4151117700000002</v>
      </c>
      <c r="AC184" s="1">
        <v>6.2102616499999996</v>
      </c>
      <c r="AD184" s="1">
        <v>5.5304996400000004</v>
      </c>
      <c r="AE184" s="1">
        <v>4.8236391000000003</v>
      </c>
      <c r="AF184" s="1">
        <v>5.4114815399999996</v>
      </c>
      <c r="AG184" s="1">
        <v>5.2194080400000002</v>
      </c>
      <c r="AH184" s="1">
        <v>5.5120972400000001</v>
      </c>
      <c r="AI184" s="1">
        <v>4.6778345100000003</v>
      </c>
      <c r="AJ184" s="1">
        <v>4.9100464099999996</v>
      </c>
      <c r="AK184" s="1">
        <v>7.8405708799999996</v>
      </c>
      <c r="AL184" s="1">
        <v>7.86327949</v>
      </c>
      <c r="AM184" s="1">
        <v>7.1244588699999998</v>
      </c>
      <c r="AN184" s="1">
        <v>6.5962752199999999</v>
      </c>
      <c r="AO184" s="1">
        <v>8.3425858700000006</v>
      </c>
      <c r="AP184" s="1">
        <v>7.6783982100000001</v>
      </c>
      <c r="AQ184" s="1">
        <v>7.2051548199999997</v>
      </c>
      <c r="AR184" s="1">
        <v>6.25613887</v>
      </c>
      <c r="AS184" s="1">
        <v>2.5796199999999998</v>
      </c>
      <c r="AT184" s="1">
        <v>5.49397</v>
      </c>
      <c r="AU184" s="1">
        <v>5.079847</v>
      </c>
      <c r="AV184" s="1">
        <v>7.3561459999999999</v>
      </c>
      <c r="AW184" s="1">
        <v>7.3705689999999997</v>
      </c>
      <c r="AX184" s="1">
        <v>0.22353500000000001</v>
      </c>
      <c r="AY184" s="1">
        <v>0.56878700000000004</v>
      </c>
      <c r="AZ184" s="1">
        <v>0.36366799999999999</v>
      </c>
      <c r="BA184" s="1">
        <v>0.61180999999999996</v>
      </c>
      <c r="BB184" s="1">
        <v>0.87728600000000001</v>
      </c>
      <c r="BC184" s="1">
        <v>8.6654230000000005</v>
      </c>
      <c r="BD184" s="1">
        <v>10.352931999999999</v>
      </c>
      <c r="BE184" s="1">
        <v>7.1590410000000002</v>
      </c>
      <c r="BF184" s="1">
        <v>8.3169909999999998</v>
      </c>
      <c r="BG184" s="1">
        <v>11.902552999999999</v>
      </c>
      <c r="BH184" s="1" t="str">
        <f>HYPERLINK("https://glyconnect.expasy.org/browser/compositions?f=Hex:7 HexNAc:6 NeuAc:2 ")</f>
        <v xml:space="preserve">https://glyconnect.expasy.org/browser/compositions?f=Hex:7 HexNAc:6 NeuAc:2 </v>
      </c>
    </row>
    <row r="185" spans="1:60">
      <c r="A185" s="1">
        <v>178</v>
      </c>
      <c r="B185" s="1">
        <v>3141.1518999999998</v>
      </c>
      <c r="C185" s="1" t="s">
        <v>384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3141.3738257999998</v>
      </c>
      <c r="P185" s="1">
        <v>3141.3997001799999</v>
      </c>
      <c r="Q185" s="1">
        <v>0</v>
      </c>
      <c r="R185" s="1">
        <v>0</v>
      </c>
      <c r="S185" s="1">
        <v>0</v>
      </c>
      <c r="T185" s="1">
        <v>0</v>
      </c>
      <c r="U185" s="1">
        <v>0</v>
      </c>
      <c r="V185" s="1">
        <v>0</v>
      </c>
      <c r="W185" s="1">
        <v>0</v>
      </c>
      <c r="X185" s="1">
        <v>0</v>
      </c>
      <c r="Y185" s="1">
        <v>0</v>
      </c>
      <c r="Z185" s="1">
        <v>0</v>
      </c>
      <c r="AA185" s="1">
        <v>0</v>
      </c>
      <c r="AB185" s="1">
        <v>0</v>
      </c>
      <c r="AC185" s="1">
        <v>0</v>
      </c>
      <c r="AD185" s="1">
        <v>0</v>
      </c>
      <c r="AE185" s="1">
        <v>0</v>
      </c>
      <c r="AF185" s="1">
        <v>0</v>
      </c>
      <c r="AG185" s="1">
        <v>0</v>
      </c>
      <c r="AH185" s="1">
        <v>0</v>
      </c>
      <c r="AI185" s="1">
        <v>0.30768488999999999</v>
      </c>
      <c r="AJ185" s="1">
        <v>0.26174247</v>
      </c>
      <c r="AK185" s="1">
        <v>0</v>
      </c>
      <c r="AL185" s="1">
        <v>0</v>
      </c>
      <c r="AM185" s="1">
        <v>0</v>
      </c>
      <c r="AN185" s="1">
        <v>0</v>
      </c>
      <c r="AO185" s="1">
        <v>0</v>
      </c>
      <c r="AP185" s="1">
        <v>0</v>
      </c>
      <c r="AQ185" s="1">
        <v>0</v>
      </c>
      <c r="AR185" s="1">
        <v>0</v>
      </c>
      <c r="AS185" s="1">
        <v>0</v>
      </c>
      <c r="AT185" s="1">
        <v>0</v>
      </c>
      <c r="AU185" s="1">
        <v>0.14235700000000001</v>
      </c>
      <c r="AV185" s="1">
        <v>0</v>
      </c>
      <c r="AW185" s="1">
        <v>0</v>
      </c>
      <c r="AX185" s="1">
        <v>0</v>
      </c>
      <c r="AY185" s="1">
        <v>0</v>
      </c>
      <c r="AZ185" s="1">
        <v>0.16544600000000001</v>
      </c>
      <c r="BA185" s="1">
        <v>0</v>
      </c>
      <c r="BB185" s="1">
        <v>0</v>
      </c>
      <c r="BC185" s="1">
        <v>0</v>
      </c>
      <c r="BD185" s="1">
        <v>0</v>
      </c>
      <c r="BE185" s="1">
        <v>116.21928200000001</v>
      </c>
      <c r="BF185" s="1">
        <v>0</v>
      </c>
      <c r="BG185" s="1">
        <v>0</v>
      </c>
      <c r="BH185" s="1" t="str">
        <f>HYPERLINK("https://glyconnect.expasy.org/browser/compositions?f=Hex:9 HexNAc:5 NeuAc:1 HexA:1 ")</f>
        <v xml:space="preserve">https://glyconnect.expasy.org/browser/compositions?f=Hex:9 HexNAc:5 NeuAc:1 HexA:1 </v>
      </c>
    </row>
    <row r="186" spans="1:60" s="3" customFormat="1">
      <c r="A186" s="3">
        <v>179</v>
      </c>
      <c r="B186" s="3">
        <v>3143.2415999999998</v>
      </c>
      <c r="C186" s="3" t="s">
        <v>520</v>
      </c>
      <c r="D186" s="3" t="s">
        <v>385</v>
      </c>
      <c r="E186" s="3">
        <v>3143.22375848</v>
      </c>
      <c r="F186" s="3">
        <v>0</v>
      </c>
      <c r="G186" s="3">
        <v>0</v>
      </c>
      <c r="H186" s="3">
        <v>0</v>
      </c>
      <c r="I186" s="3">
        <v>3143.2862281500002</v>
      </c>
      <c r="J186" s="3">
        <v>3143.3188138300002</v>
      </c>
      <c r="K186" s="3">
        <v>3143.3346364499998</v>
      </c>
      <c r="L186" s="3">
        <v>3143.3360450099999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1.0065376399999999</v>
      </c>
      <c r="Z186" s="3">
        <v>0</v>
      </c>
      <c r="AA186" s="3">
        <v>0</v>
      </c>
      <c r="AB186" s="3">
        <v>0</v>
      </c>
      <c r="AC186" s="3">
        <v>1.7232237399999999</v>
      </c>
      <c r="AD186" s="3">
        <v>1.5287479900000001</v>
      </c>
      <c r="AE186" s="3">
        <v>1.29213808</v>
      </c>
      <c r="AF186" s="3">
        <v>1.4471521300000001</v>
      </c>
      <c r="AG186" s="3">
        <v>0</v>
      </c>
      <c r="AH186" s="3">
        <v>0</v>
      </c>
      <c r="AI186" s="3">
        <v>0</v>
      </c>
      <c r="AJ186" s="3">
        <v>0</v>
      </c>
      <c r="AK186" s="3">
        <v>0</v>
      </c>
      <c r="AL186" s="3">
        <v>0</v>
      </c>
      <c r="AM186" s="3">
        <v>0</v>
      </c>
      <c r="AN186" s="3">
        <v>0</v>
      </c>
      <c r="AO186" s="3">
        <v>0</v>
      </c>
      <c r="AP186" s="3">
        <v>0</v>
      </c>
      <c r="AQ186" s="3">
        <v>0</v>
      </c>
      <c r="AR186" s="3">
        <v>0</v>
      </c>
      <c r="AS186" s="3">
        <v>0.25163400000000002</v>
      </c>
      <c r="AT186" s="3">
        <v>1.4978149999999999</v>
      </c>
      <c r="AU186" s="3">
        <v>0</v>
      </c>
      <c r="AV186" s="3">
        <v>0</v>
      </c>
      <c r="AW186" s="3">
        <v>0</v>
      </c>
      <c r="AX186" s="3">
        <v>0.50326899999999997</v>
      </c>
      <c r="AY186" s="3">
        <v>0.179477</v>
      </c>
      <c r="AZ186" s="3">
        <v>0</v>
      </c>
      <c r="BA186" s="3">
        <v>0</v>
      </c>
      <c r="BB186" s="3">
        <v>0</v>
      </c>
      <c r="BC186" s="3">
        <v>200</v>
      </c>
      <c r="BD186" s="3">
        <v>11.982564999999999</v>
      </c>
      <c r="BE186" s="3">
        <v>0</v>
      </c>
      <c r="BF186" s="3">
        <v>0</v>
      </c>
      <c r="BG186" s="3">
        <v>0</v>
      </c>
      <c r="BH186" s="3" t="str">
        <f>HYPERLINK("https://glyconnect.expasy.org/browser/compositions?f=Hex:5 HexNAc:6 NeuAc:3 ")</f>
        <v xml:space="preserve">https://glyconnect.expasy.org/browser/compositions?f=Hex:5 HexNAc:6 NeuAc:3 </v>
      </c>
    </row>
    <row r="187" spans="1:60" ht="43.2">
      <c r="A187" s="1">
        <v>180</v>
      </c>
      <c r="B187" s="1">
        <v>3144.2256000000002</v>
      </c>
      <c r="C187" s="1" t="s">
        <v>386</v>
      </c>
      <c r="D187" s="2" t="s">
        <v>387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3144.3462382900002</v>
      </c>
      <c r="N187" s="1">
        <v>3144.3554399700001</v>
      </c>
      <c r="O187" s="1">
        <v>3144.4048247400001</v>
      </c>
      <c r="P187" s="1">
        <v>3144.4022671399998</v>
      </c>
      <c r="Q187" s="1">
        <v>0</v>
      </c>
      <c r="R187" s="1">
        <v>0</v>
      </c>
      <c r="S187" s="1">
        <v>0</v>
      </c>
      <c r="T187" s="1">
        <v>0</v>
      </c>
      <c r="U187" s="1">
        <v>0</v>
      </c>
      <c r="V187" s="1">
        <v>0</v>
      </c>
      <c r="W187" s="1">
        <v>0</v>
      </c>
      <c r="X187" s="1">
        <v>0</v>
      </c>
      <c r="Y187" s="1">
        <v>0</v>
      </c>
      <c r="Z187" s="1">
        <v>0</v>
      </c>
      <c r="AA187" s="1">
        <v>0</v>
      </c>
      <c r="AB187" s="1">
        <v>0</v>
      </c>
      <c r="AC187" s="1">
        <v>0</v>
      </c>
      <c r="AD187" s="1">
        <v>0</v>
      </c>
      <c r="AE187" s="1">
        <v>0</v>
      </c>
      <c r="AF187" s="1">
        <v>0</v>
      </c>
      <c r="AG187" s="1">
        <v>1.76031341</v>
      </c>
      <c r="AH187" s="1">
        <v>1.81045115</v>
      </c>
      <c r="AI187" s="1">
        <v>1.5884877399999999</v>
      </c>
      <c r="AJ187" s="1">
        <v>1.65250695</v>
      </c>
      <c r="AK187" s="1">
        <v>0</v>
      </c>
      <c r="AL187" s="1">
        <v>0</v>
      </c>
      <c r="AM187" s="1">
        <v>0</v>
      </c>
      <c r="AN187" s="1">
        <v>0</v>
      </c>
      <c r="AO187" s="1">
        <v>0</v>
      </c>
      <c r="AP187" s="1">
        <v>0</v>
      </c>
      <c r="AQ187" s="1">
        <v>0</v>
      </c>
      <c r="AR187" s="1">
        <v>0</v>
      </c>
      <c r="AS187" s="1">
        <v>0</v>
      </c>
      <c r="AT187" s="1">
        <v>0</v>
      </c>
      <c r="AU187" s="1">
        <v>1.7029399999999999</v>
      </c>
      <c r="AV187" s="1">
        <v>0</v>
      </c>
      <c r="AW187" s="1">
        <v>0</v>
      </c>
      <c r="AX187" s="1">
        <v>0</v>
      </c>
      <c r="AY187" s="1">
        <v>0</v>
      </c>
      <c r="AZ187" s="1">
        <v>0.10081900000000001</v>
      </c>
      <c r="BA187" s="1">
        <v>0</v>
      </c>
      <c r="BB187" s="1">
        <v>0</v>
      </c>
      <c r="BC187" s="1">
        <v>0</v>
      </c>
      <c r="BD187" s="1">
        <v>0</v>
      </c>
      <c r="BE187" s="1">
        <v>5.9202680000000001</v>
      </c>
      <c r="BF187" s="1">
        <v>0</v>
      </c>
      <c r="BG187" s="1">
        <v>0</v>
      </c>
      <c r="BH187" s="1" t="str">
        <f>HYPERLINK("https://glyconnect.expasy.org/browser/compositions?f=Hex:4 HexNAc:7 dHex:2 NeuAc:2 ")</f>
        <v xml:space="preserve">https://glyconnect.expasy.org/browser/compositions?f=Hex:4 HexNAc:7 dHex:2 NeuAc:2 </v>
      </c>
    </row>
    <row r="188" spans="1:60" ht="28.8">
      <c r="A188" s="1">
        <v>181</v>
      </c>
      <c r="B188" s="1">
        <v>3145.2460999999998</v>
      </c>
      <c r="C188" s="1" t="s">
        <v>388</v>
      </c>
      <c r="D188" s="2" t="s">
        <v>389</v>
      </c>
      <c r="E188" s="1">
        <v>0</v>
      </c>
      <c r="F188" s="1">
        <v>3145.2368099400001</v>
      </c>
      <c r="G188" s="1">
        <v>3145.2614702800001</v>
      </c>
      <c r="H188" s="1">
        <v>3145.2673559999998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3145.39585648</v>
      </c>
      <c r="R188" s="1">
        <v>3145.38940112</v>
      </c>
      <c r="S188" s="1">
        <v>3145.4125283899998</v>
      </c>
      <c r="T188" s="1">
        <v>3145.4117265</v>
      </c>
      <c r="U188" s="1">
        <v>3145.42389912</v>
      </c>
      <c r="V188" s="1">
        <v>3145.4313225400001</v>
      </c>
      <c r="W188" s="1">
        <v>3145.4183011599998</v>
      </c>
      <c r="X188" s="1">
        <v>3145.43979752</v>
      </c>
      <c r="Y188" s="1">
        <v>0</v>
      </c>
      <c r="Z188" s="1">
        <v>1.8132634400000001</v>
      </c>
      <c r="AA188" s="1">
        <v>1.6274250100000001</v>
      </c>
      <c r="AB188" s="1">
        <v>1.5443042300000001</v>
      </c>
      <c r="AC188" s="1">
        <v>0</v>
      </c>
      <c r="AD188" s="1">
        <v>0</v>
      </c>
      <c r="AE188" s="1">
        <v>0</v>
      </c>
      <c r="AF188" s="1">
        <v>0</v>
      </c>
      <c r="AG188" s="1">
        <v>0</v>
      </c>
      <c r="AH188" s="1">
        <v>0</v>
      </c>
      <c r="AI188" s="1">
        <v>0</v>
      </c>
      <c r="AJ188" s="1">
        <v>0</v>
      </c>
      <c r="AK188" s="1">
        <v>4.2949766399999998</v>
      </c>
      <c r="AL188" s="1">
        <v>4.3060308200000001</v>
      </c>
      <c r="AM188" s="1">
        <v>3.8963325900000001</v>
      </c>
      <c r="AN188" s="1">
        <v>3.8181289999999999</v>
      </c>
      <c r="AO188" s="1">
        <v>5.0757134300000004</v>
      </c>
      <c r="AP188" s="1">
        <v>4.3959049400000003</v>
      </c>
      <c r="AQ188" s="1">
        <v>4.2165202700000002</v>
      </c>
      <c r="AR188" s="1">
        <v>3.7394605900000002</v>
      </c>
      <c r="AS188" s="1">
        <v>1.246248</v>
      </c>
      <c r="AT188" s="1">
        <v>0</v>
      </c>
      <c r="AU188" s="1">
        <v>0</v>
      </c>
      <c r="AV188" s="1">
        <v>4.0788669999999998</v>
      </c>
      <c r="AW188" s="1">
        <v>4.3569000000000004</v>
      </c>
      <c r="AX188" s="1">
        <v>0.83840599999999998</v>
      </c>
      <c r="AY188" s="1">
        <v>0</v>
      </c>
      <c r="AZ188" s="1">
        <v>0</v>
      </c>
      <c r="BA188" s="1">
        <v>0.25794699999999998</v>
      </c>
      <c r="BB188" s="1">
        <v>0.55352000000000001</v>
      </c>
      <c r="BC188" s="1">
        <v>67.274404000000004</v>
      </c>
      <c r="BD188" s="1">
        <v>0</v>
      </c>
      <c r="BE188" s="1">
        <v>0</v>
      </c>
      <c r="BF188" s="1">
        <v>6.3239850000000004</v>
      </c>
      <c r="BG188" s="1">
        <v>12.704438</v>
      </c>
      <c r="BH188" s="1" t="str">
        <f>HYPERLINK("https://glyconnect.expasy.org/browser/compositions?f=Hex:5 HexNAc:5 dHex:2 NeuAc:2 HexA:1 ")</f>
        <v xml:space="preserve">https://glyconnect.expasy.org/browser/compositions?f=Hex:5 HexNAc:5 dHex:2 NeuAc:2 HexA:1 </v>
      </c>
    </row>
    <row r="189" spans="1:60">
      <c r="A189" s="1">
        <v>182</v>
      </c>
      <c r="B189" s="1">
        <v>3146.2049000000002</v>
      </c>
      <c r="C189" s="1" t="s">
        <v>390</v>
      </c>
      <c r="D189" s="1" t="s">
        <v>295</v>
      </c>
      <c r="E189" s="1">
        <v>3146.2199663400002</v>
      </c>
      <c r="F189" s="1">
        <v>0</v>
      </c>
      <c r="G189" s="1">
        <v>0</v>
      </c>
      <c r="H189" s="1">
        <v>0</v>
      </c>
      <c r="I189" s="1">
        <v>3146.2904276899999</v>
      </c>
      <c r="J189" s="1">
        <v>3146.32809778</v>
      </c>
      <c r="K189" s="1">
        <v>3146.3442112600001</v>
      </c>
      <c r="L189" s="1">
        <v>3146.3445032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  <c r="R189" s="1">
        <v>0</v>
      </c>
      <c r="S189" s="1">
        <v>0</v>
      </c>
      <c r="T189" s="1">
        <v>0</v>
      </c>
      <c r="U189" s="1">
        <v>0</v>
      </c>
      <c r="V189" s="1">
        <v>0</v>
      </c>
      <c r="W189" s="1">
        <v>0</v>
      </c>
      <c r="X189" s="1">
        <v>0</v>
      </c>
      <c r="Y189" s="1">
        <v>1.9485498400000001</v>
      </c>
      <c r="Z189" s="1">
        <v>0</v>
      </c>
      <c r="AA189" s="1">
        <v>0</v>
      </c>
      <c r="AB189" s="1">
        <v>0</v>
      </c>
      <c r="AC189" s="1">
        <v>3.4753201499999999</v>
      </c>
      <c r="AD189" s="1">
        <v>3.0728202900000001</v>
      </c>
      <c r="AE189" s="1">
        <v>2.8467226600000002</v>
      </c>
      <c r="AF189" s="1">
        <v>3.0479958800000002</v>
      </c>
      <c r="AG189" s="1">
        <v>0</v>
      </c>
      <c r="AH189" s="1">
        <v>0</v>
      </c>
      <c r="AI189" s="1">
        <v>0</v>
      </c>
      <c r="AJ189" s="1">
        <v>0</v>
      </c>
      <c r="AK189" s="1">
        <v>0</v>
      </c>
      <c r="AL189" s="1">
        <v>0</v>
      </c>
      <c r="AM189" s="1">
        <v>0</v>
      </c>
      <c r="AN189" s="1">
        <v>0</v>
      </c>
      <c r="AO189" s="1">
        <v>0</v>
      </c>
      <c r="AP189" s="1">
        <v>0</v>
      </c>
      <c r="AQ189" s="1">
        <v>0</v>
      </c>
      <c r="AR189" s="1">
        <v>0</v>
      </c>
      <c r="AS189" s="1">
        <v>0.48713699999999999</v>
      </c>
      <c r="AT189" s="1">
        <v>3.1107149999999999</v>
      </c>
      <c r="AU189" s="1">
        <v>0</v>
      </c>
      <c r="AV189" s="1">
        <v>0</v>
      </c>
      <c r="AW189" s="1">
        <v>0</v>
      </c>
      <c r="AX189" s="1">
        <v>0.974275</v>
      </c>
      <c r="AY189" s="1">
        <v>0.26331100000000002</v>
      </c>
      <c r="AZ189" s="1">
        <v>0</v>
      </c>
      <c r="BA189" s="1">
        <v>0</v>
      </c>
      <c r="BB189" s="1">
        <v>0</v>
      </c>
      <c r="BC189" s="1">
        <v>200</v>
      </c>
      <c r="BD189" s="1">
        <v>8.4646570000000008</v>
      </c>
      <c r="BE189" s="1">
        <v>0</v>
      </c>
      <c r="BF189" s="1">
        <v>0</v>
      </c>
      <c r="BG189" s="1">
        <v>0</v>
      </c>
      <c r="BH189" s="1" t="str">
        <f>HYPERLINK("https://glyconnect.expasy.org/browser/compositions?f=Hex:5 HexNAc:6 dHex:1 NeuAc:2 HexA:1 ")</f>
        <v xml:space="preserve">https://glyconnect.expasy.org/browser/compositions?f=Hex:5 HexNAc:6 dHex:1 NeuAc:2 HexA:1 </v>
      </c>
    </row>
    <row r="190" spans="1:60">
      <c r="A190" s="1">
        <v>183</v>
      </c>
      <c r="B190" s="1">
        <v>3147.2253000000001</v>
      </c>
      <c r="C190" s="1" t="s">
        <v>391</v>
      </c>
      <c r="D190" s="1" t="s">
        <v>392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3147.3533100099999</v>
      </c>
      <c r="N190" s="1">
        <v>3147.3677955500002</v>
      </c>
      <c r="O190" s="1">
        <v>3147.40628539</v>
      </c>
      <c r="P190" s="1">
        <v>3147.4080263800001</v>
      </c>
      <c r="Q190" s="1">
        <v>0</v>
      </c>
      <c r="R190" s="1">
        <v>0</v>
      </c>
      <c r="S190" s="1">
        <v>0</v>
      </c>
      <c r="T190" s="1">
        <v>0</v>
      </c>
      <c r="U190" s="1">
        <v>0</v>
      </c>
      <c r="V190" s="1">
        <v>0</v>
      </c>
      <c r="W190" s="1">
        <v>0</v>
      </c>
      <c r="X190" s="1">
        <v>0</v>
      </c>
      <c r="Y190" s="1">
        <v>0</v>
      </c>
      <c r="Z190" s="1">
        <v>0</v>
      </c>
      <c r="AA190" s="1">
        <v>0</v>
      </c>
      <c r="AB190" s="1">
        <v>0</v>
      </c>
      <c r="AC190" s="1">
        <v>0</v>
      </c>
      <c r="AD190" s="1">
        <v>0</v>
      </c>
      <c r="AE190" s="1">
        <v>0</v>
      </c>
      <c r="AF190" s="1">
        <v>0</v>
      </c>
      <c r="AG190" s="1">
        <v>0.91041055000000004</v>
      </c>
      <c r="AH190" s="1">
        <v>0.96807701000000002</v>
      </c>
      <c r="AI190" s="1">
        <v>0.76615781000000005</v>
      </c>
      <c r="AJ190" s="1">
        <v>0.81601833999999995</v>
      </c>
      <c r="AK190" s="1">
        <v>0</v>
      </c>
      <c r="AL190" s="1">
        <v>0</v>
      </c>
      <c r="AM190" s="1">
        <v>0</v>
      </c>
      <c r="AN190" s="1">
        <v>0</v>
      </c>
      <c r="AO190" s="1">
        <v>0</v>
      </c>
      <c r="AP190" s="1">
        <v>0</v>
      </c>
      <c r="AQ190" s="1">
        <v>0</v>
      </c>
      <c r="AR190" s="1">
        <v>0</v>
      </c>
      <c r="AS190" s="1">
        <v>0</v>
      </c>
      <c r="AT190" s="1">
        <v>0</v>
      </c>
      <c r="AU190" s="1">
        <v>0.86516599999999999</v>
      </c>
      <c r="AV190" s="1">
        <v>0</v>
      </c>
      <c r="AW190" s="1">
        <v>0</v>
      </c>
      <c r="AX190" s="1">
        <v>0</v>
      </c>
      <c r="AY190" s="1">
        <v>0</v>
      </c>
      <c r="AZ190" s="1">
        <v>9.1023999999999994E-2</v>
      </c>
      <c r="BA190" s="1">
        <v>0</v>
      </c>
      <c r="BB190" s="1">
        <v>0</v>
      </c>
      <c r="BC190" s="1">
        <v>0</v>
      </c>
      <c r="BD190" s="1">
        <v>0</v>
      </c>
      <c r="BE190" s="1">
        <v>10.520936000000001</v>
      </c>
      <c r="BF190" s="1">
        <v>0</v>
      </c>
      <c r="BG190" s="1">
        <v>0</v>
      </c>
      <c r="BH190" s="1" t="str">
        <f>HYPERLINK("https://glyconnect.expasy.org/browser/compositions?f=Hex:6 HexNAc:6 dHex:1 NeuAc:2 ")</f>
        <v xml:space="preserve">https://glyconnect.expasy.org/browser/compositions?f=Hex:6 HexNAc:6 dHex:1 NeuAc:2 </v>
      </c>
    </row>
    <row r="191" spans="1:60">
      <c r="A191" s="1">
        <v>184</v>
      </c>
      <c r="B191" s="1">
        <v>3148.1840999999999</v>
      </c>
      <c r="C191" s="1" t="s">
        <v>393</v>
      </c>
      <c r="E191" s="1">
        <v>0</v>
      </c>
      <c r="F191" s="1">
        <v>3148.2435516999999</v>
      </c>
      <c r="G191" s="1">
        <v>3148.2540627899998</v>
      </c>
      <c r="H191" s="1">
        <v>3148.2592223699999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3148.39077881</v>
      </c>
      <c r="R191" s="1">
        <v>3148.3784097100001</v>
      </c>
      <c r="S191" s="1">
        <v>3148.4003540899998</v>
      </c>
      <c r="T191" s="1">
        <v>3148.3736145900002</v>
      </c>
      <c r="U191" s="1">
        <v>3148.4031948900001</v>
      </c>
      <c r="V191" s="1">
        <v>3148.4123896699998</v>
      </c>
      <c r="W191" s="1">
        <v>3148.4086771799998</v>
      </c>
      <c r="X191" s="1">
        <v>3148.41807277</v>
      </c>
      <c r="Y191" s="1">
        <v>0</v>
      </c>
      <c r="Z191" s="1">
        <v>0.70129938999999997</v>
      </c>
      <c r="AA191" s="1">
        <v>0.61909378999999998</v>
      </c>
      <c r="AB191" s="1">
        <v>0.65655854000000002</v>
      </c>
      <c r="AC191" s="1">
        <v>0</v>
      </c>
      <c r="AD191" s="1">
        <v>0</v>
      </c>
      <c r="AE191" s="1">
        <v>0</v>
      </c>
      <c r="AF191" s="1">
        <v>0</v>
      </c>
      <c r="AG191" s="1">
        <v>0</v>
      </c>
      <c r="AH191" s="1">
        <v>0</v>
      </c>
      <c r="AI191" s="1">
        <v>0</v>
      </c>
      <c r="AJ191" s="1">
        <v>0</v>
      </c>
      <c r="AK191" s="1">
        <v>1.7429062900000001</v>
      </c>
      <c r="AL191" s="1">
        <v>1.7854783299999999</v>
      </c>
      <c r="AM191" s="1">
        <v>1.5916753100000001</v>
      </c>
      <c r="AN191" s="1">
        <v>1.51677434</v>
      </c>
      <c r="AO191" s="1">
        <v>1.9100031</v>
      </c>
      <c r="AP191" s="1">
        <v>1.7247160800000001</v>
      </c>
      <c r="AQ191" s="1">
        <v>1.60334782</v>
      </c>
      <c r="AR191" s="1">
        <v>1.42601581</v>
      </c>
      <c r="AS191" s="1">
        <v>0.49423800000000001</v>
      </c>
      <c r="AT191" s="1">
        <v>0</v>
      </c>
      <c r="AU191" s="1">
        <v>0</v>
      </c>
      <c r="AV191" s="1">
        <v>1.6592089999999999</v>
      </c>
      <c r="AW191" s="1">
        <v>1.666021</v>
      </c>
      <c r="AX191" s="1">
        <v>0.33120100000000002</v>
      </c>
      <c r="AY191" s="1">
        <v>0</v>
      </c>
      <c r="AZ191" s="1">
        <v>0</v>
      </c>
      <c r="BA191" s="1">
        <v>0.126224</v>
      </c>
      <c r="BB191" s="1">
        <v>0.20371800000000001</v>
      </c>
      <c r="BC191" s="1">
        <v>67.012484999999998</v>
      </c>
      <c r="BD191" s="1">
        <v>0</v>
      </c>
      <c r="BE191" s="1">
        <v>0</v>
      </c>
      <c r="BF191" s="1">
        <v>7.6074919999999997</v>
      </c>
      <c r="BG191" s="1">
        <v>12.227805999999999</v>
      </c>
      <c r="BH191" s="1" t="str">
        <f>HYPERLINK("https://glyconnect.expasy.org/browser/compositions?f=Hex:6 HexNAc:7 NeuAc:2 ")</f>
        <v xml:space="preserve">https://glyconnect.expasy.org/browser/compositions?f=Hex:6 HexNAc:7 NeuAc:2 </v>
      </c>
    </row>
    <row r="192" spans="1:60">
      <c r="A192" s="1">
        <v>185</v>
      </c>
      <c r="B192" s="1">
        <v>3148.2093</v>
      </c>
      <c r="C192" s="1" t="s">
        <v>394</v>
      </c>
      <c r="E192" s="1">
        <v>0</v>
      </c>
      <c r="F192" s="1">
        <v>3148.2435516999999</v>
      </c>
      <c r="G192" s="1">
        <v>3148.2540627899998</v>
      </c>
      <c r="H192" s="1">
        <v>3148.2592223699999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3148.39077881</v>
      </c>
      <c r="R192" s="1">
        <v>3148.3784097100001</v>
      </c>
      <c r="S192" s="1">
        <v>3148.4003540899998</v>
      </c>
      <c r="T192" s="1">
        <v>3148.3736145900002</v>
      </c>
      <c r="U192" s="1">
        <v>3148.4031948900001</v>
      </c>
      <c r="V192" s="1">
        <v>3148.4123896699998</v>
      </c>
      <c r="W192" s="1">
        <v>3148.4086771799998</v>
      </c>
      <c r="X192" s="1">
        <v>3148.41807277</v>
      </c>
      <c r="Y192" s="1">
        <v>0</v>
      </c>
      <c r="Z192" s="1">
        <v>0.70129938999999997</v>
      </c>
      <c r="AA192" s="1">
        <v>0.61909378999999998</v>
      </c>
      <c r="AB192" s="1">
        <v>0.65655854000000002</v>
      </c>
      <c r="AC192" s="1">
        <v>0</v>
      </c>
      <c r="AD192" s="1">
        <v>0</v>
      </c>
      <c r="AE192" s="1">
        <v>0</v>
      </c>
      <c r="AF192" s="1">
        <v>0</v>
      </c>
      <c r="AG192" s="1">
        <v>0</v>
      </c>
      <c r="AH192" s="1">
        <v>0</v>
      </c>
      <c r="AI192" s="1">
        <v>0</v>
      </c>
      <c r="AJ192" s="1">
        <v>0</v>
      </c>
      <c r="AK192" s="1">
        <v>1.7429062900000001</v>
      </c>
      <c r="AL192" s="1">
        <v>1.7854783299999999</v>
      </c>
      <c r="AM192" s="1">
        <v>1.5916753100000001</v>
      </c>
      <c r="AN192" s="1">
        <v>1.51677434</v>
      </c>
      <c r="AO192" s="1">
        <v>1.9100031</v>
      </c>
      <c r="AP192" s="1">
        <v>1.7247160800000001</v>
      </c>
      <c r="AQ192" s="1">
        <v>1.60334782</v>
      </c>
      <c r="AR192" s="1">
        <v>1.42601581</v>
      </c>
      <c r="AS192" s="1">
        <v>0.49423800000000001</v>
      </c>
      <c r="AT192" s="1">
        <v>0</v>
      </c>
      <c r="AU192" s="1">
        <v>0</v>
      </c>
      <c r="AV192" s="1">
        <v>1.6592089999999999</v>
      </c>
      <c r="AW192" s="1">
        <v>1.666021</v>
      </c>
      <c r="AX192" s="1">
        <v>0.33120100000000002</v>
      </c>
      <c r="AY192" s="1">
        <v>0</v>
      </c>
      <c r="AZ192" s="1">
        <v>0</v>
      </c>
      <c r="BA192" s="1">
        <v>0.126224</v>
      </c>
      <c r="BB192" s="1">
        <v>0.20371800000000001</v>
      </c>
      <c r="BC192" s="1">
        <v>67.012484999999998</v>
      </c>
      <c r="BD192" s="1">
        <v>0</v>
      </c>
      <c r="BE192" s="1">
        <v>0</v>
      </c>
      <c r="BF192" s="1">
        <v>7.6074919999999997</v>
      </c>
      <c r="BG192" s="1">
        <v>12.227805999999999</v>
      </c>
      <c r="BH192" s="1" t="str">
        <f>HYPERLINK("https://glyconnect.expasy.org/browser/compositions?f=Hex:5 HexNAc:7 dHex:3 NeuAc:1 ")</f>
        <v xml:space="preserve">https://glyconnect.expasy.org/browser/compositions?f=Hex:5 HexNAc:7 dHex:3 NeuAc:1 </v>
      </c>
    </row>
    <row r="193" spans="1:60" ht="28.8">
      <c r="A193" s="1">
        <v>186</v>
      </c>
      <c r="B193" s="1">
        <v>3159.1513</v>
      </c>
      <c r="C193" s="1" t="s">
        <v>395</v>
      </c>
      <c r="D193" s="2" t="s">
        <v>396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3159.3066282899999</v>
      </c>
      <c r="K193" s="1">
        <v>0</v>
      </c>
      <c r="L193" s="1">
        <v>3159.3198805500001</v>
      </c>
      <c r="M193" s="1">
        <v>0</v>
      </c>
      <c r="N193" s="1">
        <v>3159.34634594</v>
      </c>
      <c r="O193" s="1">
        <v>0</v>
      </c>
      <c r="P193" s="1">
        <v>3159.3912902799998</v>
      </c>
      <c r="Q193" s="1">
        <v>3159.3722647</v>
      </c>
      <c r="R193" s="1">
        <v>3159.3688831700001</v>
      </c>
      <c r="S193" s="1">
        <v>0</v>
      </c>
      <c r="T193" s="1">
        <v>0</v>
      </c>
      <c r="U193" s="1">
        <v>3159.40627735</v>
      </c>
      <c r="V193" s="1">
        <v>3159.4068046500001</v>
      </c>
      <c r="W193" s="1">
        <v>3159.3906499300001</v>
      </c>
      <c r="X193" s="1">
        <v>3159.42104376</v>
      </c>
      <c r="Y193" s="1">
        <v>0</v>
      </c>
      <c r="Z193" s="1">
        <v>0</v>
      </c>
      <c r="AA193" s="1">
        <v>0</v>
      </c>
      <c r="AB193" s="1">
        <v>0</v>
      </c>
      <c r="AC193" s="1">
        <v>0</v>
      </c>
      <c r="AD193" s="1">
        <v>0.69522476</v>
      </c>
      <c r="AE193" s="1">
        <v>0</v>
      </c>
      <c r="AF193" s="1">
        <v>0.61160966999999999</v>
      </c>
      <c r="AG193" s="1">
        <v>0</v>
      </c>
      <c r="AH193" s="1">
        <v>0.82226675000000005</v>
      </c>
      <c r="AI193" s="1">
        <v>0</v>
      </c>
      <c r="AJ193" s="1">
        <v>0.70667566000000004</v>
      </c>
      <c r="AK193" s="1">
        <v>0.65145955</v>
      </c>
      <c r="AL193" s="1">
        <v>0.77030226000000002</v>
      </c>
      <c r="AM193" s="1">
        <v>0</v>
      </c>
      <c r="AN193" s="1">
        <v>0</v>
      </c>
      <c r="AO193" s="1">
        <v>0.69658240000000005</v>
      </c>
      <c r="AP193" s="1">
        <v>0.54194631999999998</v>
      </c>
      <c r="AQ193" s="1">
        <v>0.51596580999999997</v>
      </c>
      <c r="AR193" s="1">
        <v>0.48148601000000002</v>
      </c>
      <c r="AS193" s="1">
        <v>0</v>
      </c>
      <c r="AT193" s="1">
        <v>0.32670900000000003</v>
      </c>
      <c r="AU193" s="1">
        <v>0.38223600000000002</v>
      </c>
      <c r="AV193" s="1">
        <v>0.35543999999999998</v>
      </c>
      <c r="AW193" s="1">
        <v>0.55899500000000002</v>
      </c>
      <c r="AX193" s="1">
        <v>0</v>
      </c>
      <c r="AY193" s="1">
        <v>0.37879200000000002</v>
      </c>
      <c r="AZ193" s="1">
        <v>0.44388300000000003</v>
      </c>
      <c r="BA193" s="1">
        <v>0.41328500000000001</v>
      </c>
      <c r="BB193" s="1">
        <v>9.5008999999999996E-2</v>
      </c>
      <c r="BC193" s="1">
        <v>0</v>
      </c>
      <c r="BD193" s="1">
        <v>115.94180299999999</v>
      </c>
      <c r="BE193" s="1">
        <v>116.12816599999999</v>
      </c>
      <c r="BF193" s="1">
        <v>116.274045</v>
      </c>
      <c r="BG193" s="1">
        <v>16.996383000000002</v>
      </c>
      <c r="BH193" s="1" t="str">
        <f>HYPERLINK("https://glyconnect.expasy.org/browser/compositions?f=Hex:9 HexNAc:4 dHex:3 NeuAc:1 ")</f>
        <v xml:space="preserve">https://glyconnect.expasy.org/browser/compositions?f=Hex:9 HexNAc:4 dHex:3 NeuAc:1 </v>
      </c>
    </row>
    <row r="194" spans="1:60">
      <c r="A194" s="1">
        <v>187</v>
      </c>
      <c r="B194" s="1">
        <v>3160.2204999999999</v>
      </c>
      <c r="C194" s="1" t="s">
        <v>397</v>
      </c>
      <c r="D194" s="1" t="s">
        <v>398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3160.3195847000002</v>
      </c>
      <c r="L194" s="1">
        <v>0</v>
      </c>
      <c r="M194" s="1">
        <v>3160.3260909800001</v>
      </c>
      <c r="N194" s="1">
        <v>0</v>
      </c>
      <c r="O194" s="1">
        <v>3160.3813672800002</v>
      </c>
      <c r="P194" s="1">
        <v>0</v>
      </c>
      <c r="Q194" s="1">
        <v>0</v>
      </c>
      <c r="R194" s="1">
        <v>0</v>
      </c>
      <c r="S194" s="1">
        <v>3160.3951411399999</v>
      </c>
      <c r="T194" s="1">
        <v>3160.3698597600001</v>
      </c>
      <c r="U194" s="1">
        <v>0</v>
      </c>
      <c r="V194" s="1">
        <v>0</v>
      </c>
      <c r="W194" s="1">
        <v>0</v>
      </c>
      <c r="X194" s="1">
        <v>0</v>
      </c>
      <c r="Y194" s="1">
        <v>0</v>
      </c>
      <c r="Z194" s="1">
        <v>0</v>
      </c>
      <c r="AA194" s="1">
        <v>0</v>
      </c>
      <c r="AB194" s="1">
        <v>0</v>
      </c>
      <c r="AC194" s="1">
        <v>0</v>
      </c>
      <c r="AD194" s="1">
        <v>0</v>
      </c>
      <c r="AE194" s="1">
        <v>0.61871145000000005</v>
      </c>
      <c r="AF194" s="1">
        <v>0</v>
      </c>
      <c r="AG194" s="1">
        <v>0.63088456999999998</v>
      </c>
      <c r="AH194" s="1">
        <v>0</v>
      </c>
      <c r="AI194" s="1">
        <v>0.59437211999999995</v>
      </c>
      <c r="AJ194" s="1">
        <v>0</v>
      </c>
      <c r="AK194" s="1">
        <v>0</v>
      </c>
      <c r="AL194" s="1">
        <v>0</v>
      </c>
      <c r="AM194" s="1">
        <v>0.78328142999999995</v>
      </c>
      <c r="AN194" s="1">
        <v>0.82900377000000003</v>
      </c>
      <c r="AO194" s="1">
        <v>0</v>
      </c>
      <c r="AP194" s="1">
        <v>0</v>
      </c>
      <c r="AQ194" s="1">
        <v>0</v>
      </c>
      <c r="AR194" s="1">
        <v>0</v>
      </c>
      <c r="AS194" s="1">
        <v>0</v>
      </c>
      <c r="AT194" s="1">
        <v>0.15467800000000001</v>
      </c>
      <c r="AU194" s="1">
        <v>0.30631399999999998</v>
      </c>
      <c r="AV194" s="1">
        <v>0.40307100000000001</v>
      </c>
      <c r="AW194" s="1">
        <v>0</v>
      </c>
      <c r="AX194" s="1">
        <v>0</v>
      </c>
      <c r="AY194" s="1">
        <v>0.30935600000000002</v>
      </c>
      <c r="AZ194" s="1">
        <v>0.35401500000000002</v>
      </c>
      <c r="BA194" s="1">
        <v>0.46580100000000002</v>
      </c>
      <c r="BB194" s="1">
        <v>0</v>
      </c>
      <c r="BC194" s="1">
        <v>0</v>
      </c>
      <c r="BD194" s="1">
        <v>200</v>
      </c>
      <c r="BE194" s="1">
        <v>115.572549</v>
      </c>
      <c r="BF194" s="1">
        <v>115.562879</v>
      </c>
      <c r="BG194" s="1">
        <v>0</v>
      </c>
      <c r="BH194" s="1" t="str">
        <f>HYPERLINK("https://glyconnect.expasy.org/browser/compositions?f=Hex:5 HexNAc:7 dHex:1 NeuAc:2 ")</f>
        <v xml:space="preserve">https://glyconnect.expasy.org/browser/compositions?f=Hex:5 HexNAc:7 dHex:1 NeuAc:2 </v>
      </c>
    </row>
    <row r="195" spans="1:60" ht="28.8">
      <c r="A195" s="1">
        <v>188</v>
      </c>
      <c r="B195" s="1">
        <v>3161.241</v>
      </c>
      <c r="C195" s="1" t="s">
        <v>399</v>
      </c>
      <c r="D195" s="2" t="s">
        <v>400</v>
      </c>
      <c r="E195" s="1">
        <v>3161.2143151099999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  <c r="R195" s="1">
        <v>0</v>
      </c>
      <c r="S195" s="1">
        <v>0</v>
      </c>
      <c r="T195" s="1">
        <v>0</v>
      </c>
      <c r="U195" s="1">
        <v>0</v>
      </c>
      <c r="V195" s="1">
        <v>0</v>
      </c>
      <c r="W195" s="1">
        <v>0</v>
      </c>
      <c r="X195" s="1">
        <v>0</v>
      </c>
      <c r="Y195" s="1">
        <v>0.70865761999999999</v>
      </c>
      <c r="Z195" s="1">
        <v>0</v>
      </c>
      <c r="AA195" s="1">
        <v>0</v>
      </c>
      <c r="AB195" s="1">
        <v>0</v>
      </c>
      <c r="AC195" s="1">
        <v>0</v>
      </c>
      <c r="AD195" s="1">
        <v>0</v>
      </c>
      <c r="AE195" s="1">
        <v>0</v>
      </c>
      <c r="AF195" s="1">
        <v>0</v>
      </c>
      <c r="AG195" s="1">
        <v>0</v>
      </c>
      <c r="AH195" s="1">
        <v>0</v>
      </c>
      <c r="AI195" s="1">
        <v>0</v>
      </c>
      <c r="AJ195" s="1">
        <v>0</v>
      </c>
      <c r="AK195" s="1">
        <v>0</v>
      </c>
      <c r="AL195" s="1">
        <v>0</v>
      </c>
      <c r="AM195" s="1">
        <v>0</v>
      </c>
      <c r="AN195" s="1">
        <v>0</v>
      </c>
      <c r="AO195" s="1">
        <v>0</v>
      </c>
      <c r="AP195" s="1">
        <v>0</v>
      </c>
      <c r="AQ195" s="1">
        <v>0</v>
      </c>
      <c r="AR195" s="1">
        <v>0</v>
      </c>
      <c r="AS195" s="1">
        <v>0.17716399999999999</v>
      </c>
      <c r="AT195" s="1">
        <v>0</v>
      </c>
      <c r="AU195" s="1">
        <v>0</v>
      </c>
      <c r="AV195" s="1">
        <v>0</v>
      </c>
      <c r="AW195" s="1">
        <v>0</v>
      </c>
      <c r="AX195" s="1">
        <v>0.35432900000000001</v>
      </c>
      <c r="AY195" s="1">
        <v>0</v>
      </c>
      <c r="AZ195" s="1">
        <v>0</v>
      </c>
      <c r="BA195" s="1">
        <v>0</v>
      </c>
      <c r="BB195" s="1">
        <v>0</v>
      </c>
      <c r="BC195" s="1">
        <v>200</v>
      </c>
      <c r="BD195" s="1">
        <v>0</v>
      </c>
      <c r="BE195" s="1">
        <v>0</v>
      </c>
      <c r="BF195" s="1">
        <v>0</v>
      </c>
      <c r="BG195" s="1">
        <v>0</v>
      </c>
      <c r="BH195" s="1" t="str">
        <f>HYPERLINK("https://glyconnect.expasy.org/browser/compositions?f=Hex:6 HexNAc:5 dHex:1 NeuAc:2 HexA:1 ")</f>
        <v xml:space="preserve">https://glyconnect.expasy.org/browser/compositions?f=Hex:6 HexNAc:5 dHex:1 NeuAc:2 HexA:1 </v>
      </c>
    </row>
    <row r="196" spans="1:60">
      <c r="A196" s="1">
        <v>189</v>
      </c>
      <c r="B196" s="1">
        <v>3162.1997999999999</v>
      </c>
      <c r="C196" s="1" t="s">
        <v>401</v>
      </c>
      <c r="E196" s="1">
        <v>0</v>
      </c>
      <c r="F196" s="1">
        <v>3162.2259535799999</v>
      </c>
      <c r="G196" s="1">
        <v>3162.2515267700001</v>
      </c>
      <c r="H196" s="1">
        <v>3162.2557372400001</v>
      </c>
      <c r="I196" s="1">
        <v>3162.28188378</v>
      </c>
      <c r="J196" s="1">
        <v>3162.3114971999998</v>
      </c>
      <c r="K196" s="1">
        <v>0</v>
      </c>
      <c r="L196" s="1">
        <v>3162.33098896</v>
      </c>
      <c r="M196" s="1">
        <v>0</v>
      </c>
      <c r="N196" s="1">
        <v>0</v>
      </c>
      <c r="O196" s="1">
        <v>0</v>
      </c>
      <c r="P196" s="1">
        <v>0</v>
      </c>
      <c r="Q196" s="1">
        <v>3162.3894104300002</v>
      </c>
      <c r="R196" s="1">
        <v>3162.3830637699998</v>
      </c>
      <c r="S196" s="1">
        <v>0</v>
      </c>
      <c r="T196" s="1">
        <v>0</v>
      </c>
      <c r="U196" s="1">
        <v>3162.4203894299999</v>
      </c>
      <c r="V196" s="1">
        <v>3162.42522005</v>
      </c>
      <c r="W196" s="1">
        <v>3162.4128482599999</v>
      </c>
      <c r="X196" s="1">
        <v>3162.4329978599999</v>
      </c>
      <c r="Y196" s="1">
        <v>0</v>
      </c>
      <c r="Z196" s="1">
        <v>0.65704108999999999</v>
      </c>
      <c r="AA196" s="1">
        <v>0.64679896000000003</v>
      </c>
      <c r="AB196" s="1">
        <v>0.61638289000000002</v>
      </c>
      <c r="AC196" s="1">
        <v>1.48431264</v>
      </c>
      <c r="AD196" s="1">
        <v>1.27198923</v>
      </c>
      <c r="AE196" s="1">
        <v>0</v>
      </c>
      <c r="AF196" s="1">
        <v>1.2567567500000001</v>
      </c>
      <c r="AG196" s="1">
        <v>0</v>
      </c>
      <c r="AH196" s="1">
        <v>0</v>
      </c>
      <c r="AI196" s="1">
        <v>0</v>
      </c>
      <c r="AJ196" s="1">
        <v>0</v>
      </c>
      <c r="AK196" s="1">
        <v>1.7168314499999999</v>
      </c>
      <c r="AL196" s="1">
        <v>1.73070598</v>
      </c>
      <c r="AM196" s="1">
        <v>0</v>
      </c>
      <c r="AN196" s="1">
        <v>0</v>
      </c>
      <c r="AO196" s="1">
        <v>2.12478912</v>
      </c>
      <c r="AP196" s="1">
        <v>1.8648106900000001</v>
      </c>
      <c r="AQ196" s="1">
        <v>1.7831147899999999</v>
      </c>
      <c r="AR196" s="1">
        <v>1.63280746</v>
      </c>
      <c r="AS196" s="1">
        <v>0.48005599999999998</v>
      </c>
      <c r="AT196" s="1">
        <v>1.0032650000000001</v>
      </c>
      <c r="AU196" s="1">
        <v>0</v>
      </c>
      <c r="AV196" s="1">
        <v>0.86188399999999998</v>
      </c>
      <c r="AW196" s="1">
        <v>1.8513809999999999</v>
      </c>
      <c r="AX196" s="1">
        <v>0.32050299999999998</v>
      </c>
      <c r="AY196" s="1">
        <v>0.67686000000000002</v>
      </c>
      <c r="AZ196" s="1">
        <v>0</v>
      </c>
      <c r="BA196" s="1">
        <v>0.99523399999999995</v>
      </c>
      <c r="BB196" s="1">
        <v>0.20604800000000001</v>
      </c>
      <c r="BC196" s="1">
        <v>66.763620000000003</v>
      </c>
      <c r="BD196" s="1">
        <v>67.465744999999998</v>
      </c>
      <c r="BE196" s="1">
        <v>0</v>
      </c>
      <c r="BF196" s="1">
        <v>115.471924</v>
      </c>
      <c r="BG196" s="1">
        <v>11.129410999999999</v>
      </c>
      <c r="BH196" s="1" t="str">
        <f>HYPERLINK("https://glyconnect.expasy.org/browser/compositions?f=Hex:6 HexNAc:6 NeuAc:2 HexA:1 ")</f>
        <v xml:space="preserve">https://glyconnect.expasy.org/browser/compositions?f=Hex:6 HexNAc:6 NeuAc:2 HexA:1 </v>
      </c>
    </row>
    <row r="197" spans="1:60">
      <c r="A197" s="1">
        <v>190</v>
      </c>
      <c r="B197" s="1">
        <v>3162.2249999999999</v>
      </c>
      <c r="C197" s="1" t="s">
        <v>402</v>
      </c>
      <c r="E197" s="1">
        <v>0</v>
      </c>
      <c r="F197" s="1">
        <v>3162.2259535799999</v>
      </c>
      <c r="G197" s="1">
        <v>3162.2515267700001</v>
      </c>
      <c r="H197" s="1">
        <v>3162.2557372400001</v>
      </c>
      <c r="I197" s="1">
        <v>3162.28188378</v>
      </c>
      <c r="J197" s="1">
        <v>3162.3114971999998</v>
      </c>
      <c r="K197" s="1">
        <v>0</v>
      </c>
      <c r="L197" s="1">
        <v>3162.33098896</v>
      </c>
      <c r="M197" s="1">
        <v>0</v>
      </c>
      <c r="N197" s="1">
        <v>0</v>
      </c>
      <c r="O197" s="1">
        <v>0</v>
      </c>
      <c r="P197" s="1">
        <v>0</v>
      </c>
      <c r="Q197" s="1">
        <v>3162.3894104300002</v>
      </c>
      <c r="R197" s="1">
        <v>3162.3830637699998</v>
      </c>
      <c r="S197" s="1">
        <v>0</v>
      </c>
      <c r="T197" s="1">
        <v>0</v>
      </c>
      <c r="U197" s="1">
        <v>3162.4203894299999</v>
      </c>
      <c r="V197" s="1">
        <v>3162.42522005</v>
      </c>
      <c r="W197" s="1">
        <v>3162.4128482599999</v>
      </c>
      <c r="X197" s="1">
        <v>3162.4329978599999</v>
      </c>
      <c r="Y197" s="1">
        <v>0</v>
      </c>
      <c r="Z197" s="1">
        <v>0.65704108999999999</v>
      </c>
      <c r="AA197" s="1">
        <v>0.64679896000000003</v>
      </c>
      <c r="AB197" s="1">
        <v>0.61638289000000002</v>
      </c>
      <c r="AC197" s="1">
        <v>1.48431264</v>
      </c>
      <c r="AD197" s="1">
        <v>1.27198923</v>
      </c>
      <c r="AE197" s="1">
        <v>0</v>
      </c>
      <c r="AF197" s="1">
        <v>1.2567567500000001</v>
      </c>
      <c r="AG197" s="1">
        <v>0</v>
      </c>
      <c r="AH197" s="1">
        <v>0</v>
      </c>
      <c r="AI197" s="1">
        <v>0</v>
      </c>
      <c r="AJ197" s="1">
        <v>0</v>
      </c>
      <c r="AK197" s="1">
        <v>1.7168314499999999</v>
      </c>
      <c r="AL197" s="1">
        <v>1.73070598</v>
      </c>
      <c r="AM197" s="1">
        <v>0</v>
      </c>
      <c r="AN197" s="1">
        <v>0</v>
      </c>
      <c r="AO197" s="1">
        <v>2.12478912</v>
      </c>
      <c r="AP197" s="1">
        <v>1.8648106900000001</v>
      </c>
      <c r="AQ197" s="1">
        <v>1.7831147899999999</v>
      </c>
      <c r="AR197" s="1">
        <v>1.63280746</v>
      </c>
      <c r="AS197" s="1">
        <v>0.48005599999999998</v>
      </c>
      <c r="AT197" s="1">
        <v>1.0032650000000001</v>
      </c>
      <c r="AU197" s="1">
        <v>0</v>
      </c>
      <c r="AV197" s="1">
        <v>0.86188399999999998</v>
      </c>
      <c r="AW197" s="1">
        <v>1.8513809999999999</v>
      </c>
      <c r="AX197" s="1">
        <v>0.32050299999999998</v>
      </c>
      <c r="AY197" s="1">
        <v>0.67686000000000002</v>
      </c>
      <c r="AZ197" s="1">
        <v>0</v>
      </c>
      <c r="BA197" s="1">
        <v>0.99523399999999995</v>
      </c>
      <c r="BB197" s="1">
        <v>0.20604800000000001</v>
      </c>
      <c r="BC197" s="1">
        <v>66.763620000000003</v>
      </c>
      <c r="BD197" s="1">
        <v>67.465744999999998</v>
      </c>
      <c r="BE197" s="1">
        <v>0</v>
      </c>
      <c r="BF197" s="1">
        <v>115.471924</v>
      </c>
      <c r="BG197" s="1">
        <v>11.129410999999999</v>
      </c>
      <c r="BH197" s="1" t="str">
        <f>HYPERLINK("https://glyconnect.expasy.org/browser/compositions?f=Hex:5 HexNAc:6 dHex:3 NeuAc:1 HexA:1 ")</f>
        <v xml:space="preserve">https://glyconnect.expasy.org/browser/compositions?f=Hex:5 HexNAc:6 dHex:3 NeuAc:1 HexA:1 </v>
      </c>
    </row>
    <row r="198" spans="1:60" ht="57.6">
      <c r="A198" s="1">
        <v>191</v>
      </c>
      <c r="B198" s="1">
        <v>3163.2202000000002</v>
      </c>
      <c r="C198" s="1" t="s">
        <v>403</v>
      </c>
      <c r="D198" s="2" t="s">
        <v>404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3163.34150219</v>
      </c>
      <c r="L198" s="1">
        <v>0</v>
      </c>
      <c r="M198" s="1">
        <v>3163.34497225</v>
      </c>
      <c r="N198" s="1">
        <v>3163.3562535999999</v>
      </c>
      <c r="O198" s="1">
        <v>3163.4057831</v>
      </c>
      <c r="P198" s="1">
        <v>3163.4069442</v>
      </c>
      <c r="Q198" s="1">
        <v>0</v>
      </c>
      <c r="R198" s="1">
        <v>0</v>
      </c>
      <c r="S198" s="1">
        <v>3163.41341547</v>
      </c>
      <c r="T198" s="1">
        <v>3163.4097208600001</v>
      </c>
      <c r="U198" s="1">
        <v>0</v>
      </c>
      <c r="V198" s="1">
        <v>0</v>
      </c>
      <c r="W198" s="1">
        <v>0</v>
      </c>
      <c r="X198" s="1">
        <v>0</v>
      </c>
      <c r="Y198" s="1">
        <v>0</v>
      </c>
      <c r="Z198" s="1">
        <v>0</v>
      </c>
      <c r="AA198" s="1">
        <v>0</v>
      </c>
      <c r="AB198" s="1">
        <v>0</v>
      </c>
      <c r="AC198" s="1">
        <v>0</v>
      </c>
      <c r="AD198" s="1">
        <v>0</v>
      </c>
      <c r="AE198" s="1">
        <v>0.93862696999999995</v>
      </c>
      <c r="AF198" s="1">
        <v>0</v>
      </c>
      <c r="AG198" s="1">
        <v>1.0922972900000001</v>
      </c>
      <c r="AH198" s="1">
        <v>1.22072581</v>
      </c>
      <c r="AI198" s="1">
        <v>1.0193114299999999</v>
      </c>
      <c r="AJ198" s="1">
        <v>1.0925777299999999</v>
      </c>
      <c r="AK198" s="1">
        <v>0</v>
      </c>
      <c r="AL198" s="1">
        <v>0</v>
      </c>
      <c r="AM198" s="1">
        <v>1.4695391099999999</v>
      </c>
      <c r="AN198" s="1">
        <v>1.3645335999999999</v>
      </c>
      <c r="AO198" s="1">
        <v>0</v>
      </c>
      <c r="AP198" s="1">
        <v>0</v>
      </c>
      <c r="AQ198" s="1">
        <v>0</v>
      </c>
      <c r="AR198" s="1">
        <v>0</v>
      </c>
      <c r="AS198" s="1">
        <v>0</v>
      </c>
      <c r="AT198" s="1">
        <v>0.234657</v>
      </c>
      <c r="AU198" s="1">
        <v>1.106228</v>
      </c>
      <c r="AV198" s="1">
        <v>0.70851799999999998</v>
      </c>
      <c r="AW198" s="1">
        <v>0</v>
      </c>
      <c r="AX198" s="1">
        <v>0</v>
      </c>
      <c r="AY198" s="1">
        <v>0.46931299999999998</v>
      </c>
      <c r="AZ198" s="1">
        <v>8.3754999999999996E-2</v>
      </c>
      <c r="BA198" s="1">
        <v>0.819249</v>
      </c>
      <c r="BB198" s="1">
        <v>0</v>
      </c>
      <c r="BC198" s="1">
        <v>0</v>
      </c>
      <c r="BD198" s="1">
        <v>200</v>
      </c>
      <c r="BE198" s="1">
        <v>7.5712120000000001</v>
      </c>
      <c r="BF198" s="1">
        <v>115.628461</v>
      </c>
      <c r="BG198" s="1">
        <v>0</v>
      </c>
      <c r="BH198" s="1" t="str">
        <f>HYPERLINK("https://glyconnect.expasy.org/browser/compositions?f=Hex:7 HexNAc:6 NeuAc:2 ")</f>
        <v xml:space="preserve">https://glyconnect.expasy.org/browser/compositions?f=Hex:7 HexNAc:6 NeuAc:2 </v>
      </c>
    </row>
    <row r="199" spans="1:60">
      <c r="A199" s="1">
        <v>192</v>
      </c>
      <c r="B199" s="1">
        <v>3178.2199000000001</v>
      </c>
      <c r="C199" s="1" t="s">
        <v>405</v>
      </c>
      <c r="D199" s="1" t="s">
        <v>406</v>
      </c>
      <c r="E199" s="1">
        <v>0</v>
      </c>
      <c r="F199" s="1">
        <v>0</v>
      </c>
      <c r="G199" s="1">
        <v>0</v>
      </c>
      <c r="H199" s="1">
        <v>0</v>
      </c>
      <c r="I199" s="1">
        <v>3178.2473343699999</v>
      </c>
      <c r="J199" s="1">
        <v>3178.2675234500002</v>
      </c>
      <c r="K199" s="1">
        <v>3178.2841425900001</v>
      </c>
      <c r="L199" s="1">
        <v>3178.2865160299998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  <c r="R199" s="1">
        <v>0</v>
      </c>
      <c r="S199" s="1">
        <v>0</v>
      </c>
      <c r="T199" s="1">
        <v>0</v>
      </c>
      <c r="U199" s="1">
        <v>0</v>
      </c>
      <c r="V199" s="1">
        <v>0</v>
      </c>
      <c r="W199" s="1">
        <v>0</v>
      </c>
      <c r="X199" s="1">
        <v>0</v>
      </c>
      <c r="Y199" s="1">
        <v>0</v>
      </c>
      <c r="Z199" s="1">
        <v>0</v>
      </c>
      <c r="AA199" s="1">
        <v>0</v>
      </c>
      <c r="AB199" s="1">
        <v>0</v>
      </c>
      <c r="AC199" s="1">
        <v>0.72788949000000003</v>
      </c>
      <c r="AD199" s="1">
        <v>0.67174816000000004</v>
      </c>
      <c r="AE199" s="1">
        <v>0.60647125000000002</v>
      </c>
      <c r="AF199" s="1">
        <v>0.63029120999999999</v>
      </c>
      <c r="AG199" s="1">
        <v>0</v>
      </c>
      <c r="AH199" s="1">
        <v>0</v>
      </c>
      <c r="AI199" s="1">
        <v>0</v>
      </c>
      <c r="AJ199" s="1">
        <v>0</v>
      </c>
      <c r="AK199" s="1">
        <v>0</v>
      </c>
      <c r="AL199" s="1">
        <v>0</v>
      </c>
      <c r="AM199" s="1">
        <v>0</v>
      </c>
      <c r="AN199" s="1">
        <v>0</v>
      </c>
      <c r="AO199" s="1">
        <v>0</v>
      </c>
      <c r="AP199" s="1">
        <v>0</v>
      </c>
      <c r="AQ199" s="1">
        <v>0</v>
      </c>
      <c r="AR199" s="1">
        <v>0</v>
      </c>
      <c r="AS199" s="1">
        <v>0</v>
      </c>
      <c r="AT199" s="1">
        <v>0.65910000000000002</v>
      </c>
      <c r="AU199" s="1">
        <v>0</v>
      </c>
      <c r="AV199" s="1">
        <v>0</v>
      </c>
      <c r="AW199" s="1">
        <v>0</v>
      </c>
      <c r="AX199" s="1">
        <v>0</v>
      </c>
      <c r="AY199" s="1">
        <v>5.3203E-2</v>
      </c>
      <c r="AZ199" s="1">
        <v>0</v>
      </c>
      <c r="BA199" s="1">
        <v>0</v>
      </c>
      <c r="BB199" s="1">
        <v>0</v>
      </c>
      <c r="BC199" s="1">
        <v>0</v>
      </c>
      <c r="BD199" s="1">
        <v>8.0720790000000004</v>
      </c>
      <c r="BE199" s="1">
        <v>0</v>
      </c>
      <c r="BF199" s="1">
        <v>0</v>
      </c>
      <c r="BG199" s="1">
        <v>0</v>
      </c>
      <c r="BH199" s="1" t="str">
        <f>HYPERLINK("https://glyconnect.expasy.org/browser/compositions?f=Hex:6 HexNAc:6 dHex:2 NeuAc:1 HexA:1 ")</f>
        <v xml:space="preserve">https://glyconnect.expasy.org/browser/compositions?f=Hex:6 HexNAc:6 dHex:2 NeuAc:1 HexA:1 </v>
      </c>
    </row>
    <row r="200" spans="1:60" ht="57.6">
      <c r="A200" s="1">
        <v>193</v>
      </c>
      <c r="B200" s="1">
        <v>3191.2150999999999</v>
      </c>
      <c r="C200" s="1" t="s">
        <v>407</v>
      </c>
      <c r="D200" s="2" t="s">
        <v>408</v>
      </c>
      <c r="E200" s="1">
        <v>0</v>
      </c>
      <c r="F200" s="1">
        <v>0</v>
      </c>
      <c r="G200" s="1">
        <v>0</v>
      </c>
      <c r="H200" s="1">
        <v>0</v>
      </c>
      <c r="I200" s="1">
        <v>3191.2625952600001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  <c r="Q200" s="1">
        <v>0</v>
      </c>
      <c r="R200" s="1">
        <v>0</v>
      </c>
      <c r="S200" s="1">
        <v>0</v>
      </c>
      <c r="T200" s="1">
        <v>0</v>
      </c>
      <c r="U200" s="1">
        <v>0</v>
      </c>
      <c r="V200" s="1">
        <v>0</v>
      </c>
      <c r="W200" s="1">
        <v>0</v>
      </c>
      <c r="X200" s="1">
        <v>0</v>
      </c>
      <c r="Y200" s="1">
        <v>0</v>
      </c>
      <c r="Z200" s="1">
        <v>0</v>
      </c>
      <c r="AA200" s="1">
        <v>0</v>
      </c>
      <c r="AB200" s="1">
        <v>0</v>
      </c>
      <c r="AC200" s="1">
        <v>0.55858554000000005</v>
      </c>
      <c r="AD200" s="1">
        <v>0</v>
      </c>
      <c r="AE200" s="1">
        <v>0</v>
      </c>
      <c r="AF200" s="1">
        <v>0</v>
      </c>
      <c r="AG200" s="1">
        <v>0</v>
      </c>
      <c r="AH200" s="1">
        <v>0</v>
      </c>
      <c r="AI200" s="1">
        <v>0</v>
      </c>
      <c r="AJ200" s="1">
        <v>0</v>
      </c>
      <c r="AK200" s="1">
        <v>0</v>
      </c>
      <c r="AL200" s="1">
        <v>0</v>
      </c>
      <c r="AM200" s="1">
        <v>0</v>
      </c>
      <c r="AN200" s="1">
        <v>0</v>
      </c>
      <c r="AO200" s="1">
        <v>0</v>
      </c>
      <c r="AP200" s="1">
        <v>0</v>
      </c>
      <c r="AQ200" s="1">
        <v>0</v>
      </c>
      <c r="AR200" s="1">
        <v>0</v>
      </c>
      <c r="AS200" s="1">
        <v>0</v>
      </c>
      <c r="AT200" s="1">
        <v>0.13964599999999999</v>
      </c>
      <c r="AU200" s="1">
        <v>0</v>
      </c>
      <c r="AV200" s="1">
        <v>0</v>
      </c>
      <c r="AW200" s="1">
        <v>0</v>
      </c>
      <c r="AX200" s="1">
        <v>0</v>
      </c>
      <c r="AY200" s="1">
        <v>0.27929300000000001</v>
      </c>
      <c r="AZ200" s="1">
        <v>0</v>
      </c>
      <c r="BA200" s="1">
        <v>0</v>
      </c>
      <c r="BB200" s="1">
        <v>0</v>
      </c>
      <c r="BC200" s="1">
        <v>0</v>
      </c>
      <c r="BD200" s="1">
        <v>200</v>
      </c>
      <c r="BE200" s="1">
        <v>0</v>
      </c>
      <c r="BF200" s="1">
        <v>0</v>
      </c>
      <c r="BG200" s="1">
        <v>0</v>
      </c>
      <c r="BH200" s="1" t="str">
        <f>HYPERLINK("https://glyconnect.expasy.org/browser/compositions?f=Hex:5 HexNAc:7 dHex:2 NeuAc:1 HexA:1 ")</f>
        <v xml:space="preserve">https://glyconnect.expasy.org/browser/compositions?f=Hex:5 HexNAc:7 dHex:2 NeuAc:1 HexA:1 </v>
      </c>
    </row>
    <row r="201" spans="1:60" ht="28.8">
      <c r="A201" s="1">
        <v>194</v>
      </c>
      <c r="B201" s="1">
        <v>3192.2103999999999</v>
      </c>
      <c r="C201" s="1" t="s">
        <v>409</v>
      </c>
      <c r="D201" s="2" t="s">
        <v>410</v>
      </c>
      <c r="E201" s="1">
        <v>0</v>
      </c>
      <c r="F201" s="1">
        <v>3192.2290364800001</v>
      </c>
      <c r="G201" s="1">
        <v>3192.2298611599999</v>
      </c>
      <c r="H201" s="1">
        <v>3192.2437293600001</v>
      </c>
      <c r="I201" s="1">
        <v>0</v>
      </c>
      <c r="J201" s="1">
        <v>3192.3034453800001</v>
      </c>
      <c r="K201" s="1">
        <v>3192.3250831400001</v>
      </c>
      <c r="L201" s="1">
        <v>3192.3301386799999</v>
      </c>
      <c r="M201" s="1">
        <v>3192.3423210300002</v>
      </c>
      <c r="N201" s="1">
        <v>3192.3491130500001</v>
      </c>
      <c r="O201" s="1">
        <v>3192.3916854200002</v>
      </c>
      <c r="P201" s="1">
        <v>3192.3940080100001</v>
      </c>
      <c r="Q201" s="1">
        <v>3192.3836845199999</v>
      </c>
      <c r="R201" s="1">
        <v>3192.3811684299999</v>
      </c>
      <c r="S201" s="1">
        <v>3192.4023225000001</v>
      </c>
      <c r="T201" s="1">
        <v>0</v>
      </c>
      <c r="U201" s="1">
        <v>3192.4178949699999</v>
      </c>
      <c r="V201" s="1">
        <v>3192.4190809800002</v>
      </c>
      <c r="W201" s="1">
        <v>3192.40675887</v>
      </c>
      <c r="X201" s="1">
        <v>3192.4300116600002</v>
      </c>
      <c r="Y201" s="1">
        <v>0</v>
      </c>
      <c r="Z201" s="1">
        <v>0.34459846</v>
      </c>
      <c r="AA201" s="1">
        <v>0.31160262</v>
      </c>
      <c r="AB201" s="1">
        <v>0.32269998</v>
      </c>
      <c r="AC201" s="1">
        <v>0</v>
      </c>
      <c r="AD201" s="1">
        <v>0.48618489999999998</v>
      </c>
      <c r="AE201" s="1">
        <v>0.43006570999999999</v>
      </c>
      <c r="AF201" s="1">
        <v>0.48707548000000001</v>
      </c>
      <c r="AG201" s="1">
        <v>0.47931321999999998</v>
      </c>
      <c r="AH201" s="1">
        <v>0.51876544000000002</v>
      </c>
      <c r="AI201" s="1">
        <v>0.42839674</v>
      </c>
      <c r="AJ201" s="1">
        <v>0.43852249999999998</v>
      </c>
      <c r="AK201" s="1">
        <v>0.67189270999999995</v>
      </c>
      <c r="AL201" s="1">
        <v>0.67401807999999996</v>
      </c>
      <c r="AM201" s="1">
        <v>0.63916565000000003</v>
      </c>
      <c r="AN201" s="1">
        <v>0</v>
      </c>
      <c r="AO201" s="1">
        <v>0.82375617999999995</v>
      </c>
      <c r="AP201" s="1">
        <v>0.66879367000000001</v>
      </c>
      <c r="AQ201" s="1">
        <v>0.61990263000000001</v>
      </c>
      <c r="AR201" s="1">
        <v>0.53642542000000004</v>
      </c>
      <c r="AS201" s="1">
        <v>0.244725</v>
      </c>
      <c r="AT201" s="1">
        <v>0.35083199999999998</v>
      </c>
      <c r="AU201" s="1">
        <v>0.46624900000000002</v>
      </c>
      <c r="AV201" s="1">
        <v>0.49626900000000002</v>
      </c>
      <c r="AW201" s="1">
        <v>0.662219</v>
      </c>
      <c r="AX201" s="1">
        <v>0.16372500000000001</v>
      </c>
      <c r="AY201" s="1">
        <v>0.235403</v>
      </c>
      <c r="AZ201" s="1">
        <v>4.1353000000000001E-2</v>
      </c>
      <c r="BA201" s="1">
        <v>0.33123000000000002</v>
      </c>
      <c r="BB201" s="1">
        <v>0.120764</v>
      </c>
      <c r="BC201" s="1">
        <v>66.901601999999997</v>
      </c>
      <c r="BD201" s="1">
        <v>67.098597999999996</v>
      </c>
      <c r="BE201" s="1">
        <v>8.8692779999999996</v>
      </c>
      <c r="BF201" s="1">
        <v>66.744116000000005</v>
      </c>
      <c r="BG201" s="1">
        <v>18.236324</v>
      </c>
      <c r="BH201" s="1" t="str">
        <f>HYPERLINK("https://glyconnect.expasy.org/browser/compositions?f=Hex:6 HexNAc:5 dHex:1 NeuAc:3 ")</f>
        <v xml:space="preserve">https://glyconnect.expasy.org/browser/compositions?f=Hex:6 HexNAc:5 dHex:1 NeuAc:3 </v>
      </c>
    </row>
    <row r="202" spans="1:60" ht="86.4">
      <c r="A202" s="1">
        <v>195</v>
      </c>
      <c r="B202" s="1">
        <v>3220.2417</v>
      </c>
      <c r="C202" s="1" t="s">
        <v>411</v>
      </c>
      <c r="D202" s="2" t="s">
        <v>412</v>
      </c>
      <c r="E202" s="1">
        <v>3220.22032472</v>
      </c>
      <c r="F202" s="1">
        <v>3220.2485093599998</v>
      </c>
      <c r="G202" s="1">
        <v>3220.2737371100002</v>
      </c>
      <c r="H202" s="1">
        <v>3220.2866063299998</v>
      </c>
      <c r="I202" s="1">
        <v>3220.3116635199999</v>
      </c>
      <c r="J202" s="1">
        <v>3220.3422705799999</v>
      </c>
      <c r="K202" s="1">
        <v>3220.3643880200002</v>
      </c>
      <c r="L202" s="1">
        <v>3220.3643214899998</v>
      </c>
      <c r="M202" s="1">
        <v>3220.3745090799998</v>
      </c>
      <c r="N202" s="1">
        <v>3220.3864309000001</v>
      </c>
      <c r="O202" s="1">
        <v>3220.4312578200002</v>
      </c>
      <c r="P202" s="1">
        <v>3220.4345481099999</v>
      </c>
      <c r="Q202" s="1">
        <v>3220.4232028500001</v>
      </c>
      <c r="R202" s="1">
        <v>3220.416667</v>
      </c>
      <c r="S202" s="1">
        <v>3220.4408438199998</v>
      </c>
      <c r="T202" s="1">
        <v>3220.4436149500002</v>
      </c>
      <c r="U202" s="1">
        <v>3220.4524165299999</v>
      </c>
      <c r="V202" s="1">
        <v>3220.4609101599999</v>
      </c>
      <c r="W202" s="1">
        <v>3220.44853801</v>
      </c>
      <c r="X202" s="1">
        <v>3220.4668976900002</v>
      </c>
      <c r="Y202" s="1">
        <v>2.2966612099999999</v>
      </c>
      <c r="Z202" s="1">
        <v>2.2872665699999999</v>
      </c>
      <c r="AA202" s="1">
        <v>1.95191066</v>
      </c>
      <c r="AB202" s="1">
        <v>1.95394186</v>
      </c>
      <c r="AC202" s="1">
        <v>4.2561735599999997</v>
      </c>
      <c r="AD202" s="1">
        <v>3.7423566799999999</v>
      </c>
      <c r="AE202" s="1">
        <v>3.21026751</v>
      </c>
      <c r="AF202" s="1">
        <v>3.63938519</v>
      </c>
      <c r="AG202" s="1">
        <v>3.67435059</v>
      </c>
      <c r="AH202" s="1">
        <v>3.7861437699999998</v>
      </c>
      <c r="AI202" s="1">
        <v>3.27779854</v>
      </c>
      <c r="AJ202" s="1">
        <v>3.37113525</v>
      </c>
      <c r="AK202" s="1">
        <v>5.4439664099999998</v>
      </c>
      <c r="AL202" s="1">
        <v>5.41382561</v>
      </c>
      <c r="AM202" s="1">
        <v>4.9669567800000003</v>
      </c>
      <c r="AN202" s="1">
        <v>4.7746231799999999</v>
      </c>
      <c r="AO202" s="1">
        <v>6.1627690599999996</v>
      </c>
      <c r="AP202" s="1">
        <v>5.4778814300000001</v>
      </c>
      <c r="AQ202" s="1">
        <v>5.2957907500000001</v>
      </c>
      <c r="AR202" s="1">
        <v>4.6339101899999999</v>
      </c>
      <c r="AS202" s="1">
        <v>2.1224449999999999</v>
      </c>
      <c r="AT202" s="1">
        <v>3.712046</v>
      </c>
      <c r="AU202" s="1">
        <v>3.5273569999999999</v>
      </c>
      <c r="AV202" s="1">
        <v>5.1498429999999997</v>
      </c>
      <c r="AW202" s="1">
        <v>5.3925879999999999</v>
      </c>
      <c r="AX202" s="1">
        <v>0.19578300000000001</v>
      </c>
      <c r="AY202" s="1">
        <v>0.42975000000000002</v>
      </c>
      <c r="AZ202" s="1">
        <v>0.241704</v>
      </c>
      <c r="BA202" s="1">
        <v>0.33188000000000001</v>
      </c>
      <c r="BB202" s="1">
        <v>0.62860000000000005</v>
      </c>
      <c r="BC202" s="1">
        <v>9.224399</v>
      </c>
      <c r="BD202" s="1">
        <v>11.577170000000001</v>
      </c>
      <c r="BE202" s="1">
        <v>6.8522670000000003</v>
      </c>
      <c r="BF202" s="1">
        <v>6.4444650000000001</v>
      </c>
      <c r="BG202" s="1">
        <v>11.656749</v>
      </c>
      <c r="BH202" s="1" t="str">
        <f>HYPERLINK("https://glyconnect.expasy.org/browser/compositions?f=Hex:6 HexNAc:5 dHex:1 NeuAc:3 ")</f>
        <v xml:space="preserve">https://glyconnect.expasy.org/browser/compositions?f=Hex:6 HexNAc:5 dHex:1 NeuAc:3 </v>
      </c>
    </row>
    <row r="203" spans="1:60">
      <c r="A203" s="1">
        <v>196</v>
      </c>
      <c r="B203" s="1">
        <v>3235.2413000000001</v>
      </c>
      <c r="C203" s="1" t="s">
        <v>413</v>
      </c>
      <c r="D203" s="1" t="s">
        <v>414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3235.34383669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  <c r="R203" s="1">
        <v>0</v>
      </c>
      <c r="S203" s="1">
        <v>0</v>
      </c>
      <c r="T203" s="1">
        <v>0</v>
      </c>
      <c r="U203" s="1">
        <v>0</v>
      </c>
      <c r="V203" s="1">
        <v>0</v>
      </c>
      <c r="W203" s="1">
        <v>0</v>
      </c>
      <c r="X203" s="1">
        <v>0</v>
      </c>
      <c r="Y203" s="1">
        <v>0</v>
      </c>
      <c r="Z203" s="1">
        <v>0</v>
      </c>
      <c r="AA203" s="1">
        <v>0</v>
      </c>
      <c r="AB203" s="1">
        <v>0</v>
      </c>
      <c r="AC203" s="1">
        <v>0</v>
      </c>
      <c r="AD203" s="1">
        <v>0</v>
      </c>
      <c r="AE203" s="1">
        <v>0.47953878999999999</v>
      </c>
      <c r="AF203" s="1">
        <v>0</v>
      </c>
      <c r="AG203" s="1">
        <v>0</v>
      </c>
      <c r="AH203" s="1">
        <v>0</v>
      </c>
      <c r="AI203" s="1">
        <v>0</v>
      </c>
      <c r="AJ203" s="1">
        <v>0</v>
      </c>
      <c r="AK203" s="1">
        <v>0</v>
      </c>
      <c r="AL203" s="1">
        <v>0</v>
      </c>
      <c r="AM203" s="1">
        <v>0</v>
      </c>
      <c r="AN203" s="1">
        <v>0</v>
      </c>
      <c r="AO203" s="1">
        <v>0</v>
      </c>
      <c r="AP203" s="1">
        <v>0</v>
      </c>
      <c r="AQ203" s="1">
        <v>0</v>
      </c>
      <c r="AR203" s="1">
        <v>0</v>
      </c>
      <c r="AS203" s="1">
        <v>0</v>
      </c>
      <c r="AT203" s="1">
        <v>0.11988500000000001</v>
      </c>
      <c r="AU203" s="1">
        <v>0</v>
      </c>
      <c r="AV203" s="1">
        <v>0</v>
      </c>
      <c r="AW203" s="1">
        <v>0</v>
      </c>
      <c r="AX203" s="1">
        <v>0</v>
      </c>
      <c r="AY203" s="1">
        <v>0.23976900000000001</v>
      </c>
      <c r="AZ203" s="1">
        <v>0</v>
      </c>
      <c r="BA203" s="1">
        <v>0</v>
      </c>
      <c r="BB203" s="1">
        <v>0</v>
      </c>
      <c r="BC203" s="1">
        <v>0</v>
      </c>
      <c r="BD203" s="1">
        <v>200</v>
      </c>
      <c r="BE203" s="1">
        <v>0</v>
      </c>
      <c r="BF203" s="1">
        <v>0</v>
      </c>
      <c r="BG203" s="1">
        <v>0</v>
      </c>
      <c r="BH203" s="1" t="str">
        <f>HYPERLINK("https://glyconnect.expasy.org/browser/compositions?f=Hex:6 HexNAc:7 dHex:1 NeuAc:1 HexA:1 ")</f>
        <v xml:space="preserve">https://glyconnect.expasy.org/browser/compositions?f=Hex:6 HexNAc:7 dHex:1 NeuAc:1 HexA:1 </v>
      </c>
    </row>
    <row r="204" spans="1:60">
      <c r="A204" s="1">
        <v>197</v>
      </c>
      <c r="B204" s="1">
        <v>3235.2413999999999</v>
      </c>
      <c r="C204" s="1" t="s">
        <v>415</v>
      </c>
      <c r="D204" s="1" t="s">
        <v>416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3235.34383669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  <c r="R204" s="1">
        <v>0</v>
      </c>
      <c r="S204" s="1">
        <v>0</v>
      </c>
      <c r="T204" s="1">
        <v>0</v>
      </c>
      <c r="U204" s="1">
        <v>0</v>
      </c>
      <c r="V204" s="1">
        <v>0</v>
      </c>
      <c r="W204" s="1">
        <v>0</v>
      </c>
      <c r="X204" s="1">
        <v>0</v>
      </c>
      <c r="Y204" s="1">
        <v>0</v>
      </c>
      <c r="Z204" s="1">
        <v>0</v>
      </c>
      <c r="AA204" s="1">
        <v>0</v>
      </c>
      <c r="AB204" s="1">
        <v>0</v>
      </c>
      <c r="AC204" s="1">
        <v>0</v>
      </c>
      <c r="AD204" s="1">
        <v>0</v>
      </c>
      <c r="AE204" s="1">
        <v>0.47953878999999999</v>
      </c>
      <c r="AF204" s="1">
        <v>0</v>
      </c>
      <c r="AG204" s="1">
        <v>0</v>
      </c>
      <c r="AH204" s="1">
        <v>0</v>
      </c>
      <c r="AI204" s="1">
        <v>0</v>
      </c>
      <c r="AJ204" s="1">
        <v>0</v>
      </c>
      <c r="AK204" s="1">
        <v>0</v>
      </c>
      <c r="AL204" s="1">
        <v>0</v>
      </c>
      <c r="AM204" s="1">
        <v>0</v>
      </c>
      <c r="AN204" s="1">
        <v>0</v>
      </c>
      <c r="AO204" s="1">
        <v>0</v>
      </c>
      <c r="AP204" s="1">
        <v>0</v>
      </c>
      <c r="AQ204" s="1">
        <v>0</v>
      </c>
      <c r="AR204" s="1">
        <v>0</v>
      </c>
      <c r="AS204" s="1">
        <v>0</v>
      </c>
      <c r="AT204" s="1">
        <v>0.11988500000000001</v>
      </c>
      <c r="AU204" s="1">
        <v>0</v>
      </c>
      <c r="AV204" s="1">
        <v>0</v>
      </c>
      <c r="AW204" s="1">
        <v>0</v>
      </c>
      <c r="AX204" s="1">
        <v>0</v>
      </c>
      <c r="AY204" s="1">
        <v>0.23976900000000001</v>
      </c>
      <c r="AZ204" s="1">
        <v>0</v>
      </c>
      <c r="BA204" s="1">
        <v>0</v>
      </c>
      <c r="BB204" s="1">
        <v>0</v>
      </c>
      <c r="BC204" s="1">
        <v>0</v>
      </c>
      <c r="BD204" s="1">
        <v>200</v>
      </c>
      <c r="BE204" s="1">
        <v>0</v>
      </c>
      <c r="BF204" s="1">
        <v>0</v>
      </c>
      <c r="BG204" s="1">
        <v>0</v>
      </c>
      <c r="BH204" s="1" t="str">
        <f>HYPERLINK("https://glyconnect.expasy.org/browser/compositions?f=Hex:5 HexNAc:5 dHex:3 NeuAc:2 HexA:1 ")</f>
        <v xml:space="preserve">https://glyconnect.expasy.org/browser/compositions?f=Hex:5 HexNAc:5 dHex:3 NeuAc:2 HexA:1 </v>
      </c>
    </row>
    <row r="205" spans="1:60" ht="43.2">
      <c r="A205" s="1">
        <v>198</v>
      </c>
      <c r="B205" s="1">
        <v>3236.2366000000002</v>
      </c>
      <c r="C205" s="1" t="s">
        <v>417</v>
      </c>
      <c r="D205" s="2" t="s">
        <v>418</v>
      </c>
      <c r="E205" s="1">
        <v>0</v>
      </c>
      <c r="F205" s="1">
        <v>3236.2300882599998</v>
      </c>
      <c r="G205" s="1">
        <v>0</v>
      </c>
      <c r="H205" s="1">
        <v>3236.2782445900002</v>
      </c>
      <c r="I205" s="1">
        <v>3236.2912203599999</v>
      </c>
      <c r="J205" s="1">
        <v>3236.3393317700002</v>
      </c>
      <c r="K205" s="1">
        <v>0</v>
      </c>
      <c r="L205" s="1">
        <v>3236.3471948400002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  <c r="R205" s="1">
        <v>0</v>
      </c>
      <c r="S205" s="1">
        <v>3236.4140337600002</v>
      </c>
      <c r="T205" s="1">
        <v>3236.4220511799999</v>
      </c>
      <c r="U205" s="1">
        <v>3236.4350282</v>
      </c>
      <c r="V205" s="1">
        <v>3236.4403632799999</v>
      </c>
      <c r="W205" s="1">
        <v>3236.42998872</v>
      </c>
      <c r="X205" s="1">
        <v>3236.4498288700001</v>
      </c>
      <c r="Y205" s="1">
        <v>0</v>
      </c>
      <c r="Z205" s="1">
        <v>0.37846635000000001</v>
      </c>
      <c r="AA205" s="1">
        <v>0</v>
      </c>
      <c r="AB205" s="1">
        <v>0.26873192000000001</v>
      </c>
      <c r="AC205" s="1">
        <v>0.57946153</v>
      </c>
      <c r="AD205" s="1">
        <v>0.51720509999999997</v>
      </c>
      <c r="AE205" s="1">
        <v>0</v>
      </c>
      <c r="AF205" s="1">
        <v>0.48080674000000001</v>
      </c>
      <c r="AG205" s="1">
        <v>0</v>
      </c>
      <c r="AH205" s="1">
        <v>0</v>
      </c>
      <c r="AI205" s="1">
        <v>0</v>
      </c>
      <c r="AJ205" s="1">
        <v>0</v>
      </c>
      <c r="AK205" s="1">
        <v>0</v>
      </c>
      <c r="AL205" s="1">
        <v>0</v>
      </c>
      <c r="AM205" s="1">
        <v>0.63074300000000005</v>
      </c>
      <c r="AN205" s="1">
        <v>0.60545561000000003</v>
      </c>
      <c r="AO205" s="1">
        <v>0.81417015000000004</v>
      </c>
      <c r="AP205" s="1">
        <v>0.66041364000000002</v>
      </c>
      <c r="AQ205" s="1">
        <v>0.63454308000000004</v>
      </c>
      <c r="AR205" s="1">
        <v>0.59771099999999999</v>
      </c>
      <c r="AS205" s="1">
        <v>0.1618</v>
      </c>
      <c r="AT205" s="1">
        <v>0.394368</v>
      </c>
      <c r="AU205" s="1">
        <v>0</v>
      </c>
      <c r="AV205" s="1">
        <v>0.30904999999999999</v>
      </c>
      <c r="AW205" s="1">
        <v>0.676709</v>
      </c>
      <c r="AX205" s="1">
        <v>0.19212599999999999</v>
      </c>
      <c r="AY205" s="1">
        <v>0.26604899999999998</v>
      </c>
      <c r="AZ205" s="1">
        <v>0</v>
      </c>
      <c r="BA205" s="1">
        <v>0.35700900000000002</v>
      </c>
      <c r="BB205" s="1">
        <v>9.5184000000000005E-2</v>
      </c>
      <c r="BC205" s="1">
        <v>118.743222</v>
      </c>
      <c r="BD205" s="1">
        <v>67.462079000000003</v>
      </c>
      <c r="BE205" s="1">
        <v>0</v>
      </c>
      <c r="BF205" s="1">
        <v>115.518361</v>
      </c>
      <c r="BG205" s="1">
        <v>14.065652999999999</v>
      </c>
      <c r="BH205" s="1" t="str">
        <f>HYPERLINK("https://glyconnect.expasy.org/browser/compositions?f=Hex:7 HexNAc:5 NeuAc:3 ")</f>
        <v xml:space="preserve">https://glyconnect.expasy.org/browser/compositions?f=Hex:7 HexNAc:5 NeuAc:3 </v>
      </c>
    </row>
    <row r="206" spans="1:60" ht="43.2">
      <c r="A206" s="1">
        <v>199</v>
      </c>
      <c r="B206" s="1">
        <v>3236.2618000000002</v>
      </c>
      <c r="C206" s="1" t="s">
        <v>419</v>
      </c>
      <c r="D206" s="2" t="s">
        <v>420</v>
      </c>
      <c r="E206" s="1">
        <v>0</v>
      </c>
      <c r="F206" s="1">
        <v>3236.2300882599998</v>
      </c>
      <c r="G206" s="1">
        <v>0</v>
      </c>
      <c r="H206" s="1">
        <v>3236.2782445900002</v>
      </c>
      <c r="I206" s="1">
        <v>3236.2912203599999</v>
      </c>
      <c r="J206" s="1">
        <v>3236.3393317700002</v>
      </c>
      <c r="K206" s="1">
        <v>0</v>
      </c>
      <c r="L206" s="1">
        <v>3236.3471948400002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  <c r="R206" s="1">
        <v>0</v>
      </c>
      <c r="S206" s="1">
        <v>3236.4140337600002</v>
      </c>
      <c r="T206" s="1">
        <v>3236.4220511799999</v>
      </c>
      <c r="U206" s="1">
        <v>3236.4350282</v>
      </c>
      <c r="V206" s="1">
        <v>3236.4403632799999</v>
      </c>
      <c r="W206" s="1">
        <v>3236.42998872</v>
      </c>
      <c r="X206" s="1">
        <v>3236.4498288700001</v>
      </c>
      <c r="Y206" s="1">
        <v>0</v>
      </c>
      <c r="Z206" s="1">
        <v>0.37846635000000001</v>
      </c>
      <c r="AA206" s="1">
        <v>0</v>
      </c>
      <c r="AB206" s="1">
        <v>0.26873192000000001</v>
      </c>
      <c r="AC206" s="1">
        <v>0.57946153</v>
      </c>
      <c r="AD206" s="1">
        <v>0.51720509999999997</v>
      </c>
      <c r="AE206" s="1">
        <v>0</v>
      </c>
      <c r="AF206" s="1">
        <v>0.48080674000000001</v>
      </c>
      <c r="AG206" s="1">
        <v>0</v>
      </c>
      <c r="AH206" s="1">
        <v>0</v>
      </c>
      <c r="AI206" s="1">
        <v>0</v>
      </c>
      <c r="AJ206" s="1">
        <v>0</v>
      </c>
      <c r="AK206" s="1">
        <v>0</v>
      </c>
      <c r="AL206" s="1">
        <v>0</v>
      </c>
      <c r="AM206" s="1">
        <v>0.63074300000000005</v>
      </c>
      <c r="AN206" s="1">
        <v>0.60545561000000003</v>
      </c>
      <c r="AO206" s="1">
        <v>0.81417015000000004</v>
      </c>
      <c r="AP206" s="1">
        <v>0.66041364000000002</v>
      </c>
      <c r="AQ206" s="1">
        <v>0.63454308000000004</v>
      </c>
      <c r="AR206" s="1">
        <v>0.59771099999999999</v>
      </c>
      <c r="AS206" s="1">
        <v>0.1618</v>
      </c>
      <c r="AT206" s="1">
        <v>0.394368</v>
      </c>
      <c r="AU206" s="1">
        <v>0</v>
      </c>
      <c r="AV206" s="1">
        <v>0.30904999999999999</v>
      </c>
      <c r="AW206" s="1">
        <v>0.676709</v>
      </c>
      <c r="AX206" s="1">
        <v>0.19212599999999999</v>
      </c>
      <c r="AY206" s="1">
        <v>0.26604899999999998</v>
      </c>
      <c r="AZ206" s="1">
        <v>0</v>
      </c>
      <c r="BA206" s="1">
        <v>0.35700900000000002</v>
      </c>
      <c r="BB206" s="1">
        <v>9.5184000000000005E-2</v>
      </c>
      <c r="BC206" s="1">
        <v>118.743222</v>
      </c>
      <c r="BD206" s="1">
        <v>67.462079000000003</v>
      </c>
      <c r="BE206" s="1">
        <v>0</v>
      </c>
      <c r="BF206" s="1">
        <v>115.518361</v>
      </c>
      <c r="BG206" s="1">
        <v>14.065652999999999</v>
      </c>
      <c r="BH206" s="1" t="str">
        <f>HYPERLINK("https://glyconnect.expasy.org/browser/compositions?f=Hex:6 HexNAc:5 dHex:3 NeuAc:2 ")</f>
        <v xml:space="preserve">https://glyconnect.expasy.org/browser/compositions?f=Hex:6 HexNAc:5 dHex:3 NeuAc:2 </v>
      </c>
    </row>
    <row r="207" spans="1:60" ht="115.2">
      <c r="A207" s="1">
        <v>200</v>
      </c>
      <c r="B207" s="1">
        <v>3248.2730000000001</v>
      </c>
      <c r="C207" s="1" t="s">
        <v>421</v>
      </c>
      <c r="D207" s="2" t="s">
        <v>422</v>
      </c>
      <c r="E207" s="1">
        <v>3248.2739568400002</v>
      </c>
      <c r="F207" s="1">
        <v>3248.29643433</v>
      </c>
      <c r="G207" s="1">
        <v>3248.3174728899999</v>
      </c>
      <c r="H207" s="1">
        <v>3248.32600013</v>
      </c>
      <c r="I207" s="1">
        <v>3248.3527959500002</v>
      </c>
      <c r="J207" s="1">
        <v>3248.3877500200001</v>
      </c>
      <c r="K207" s="1">
        <v>3248.4094454999999</v>
      </c>
      <c r="L207" s="1">
        <v>3248.4106677200002</v>
      </c>
      <c r="M207" s="1">
        <v>3248.4172606699999</v>
      </c>
      <c r="N207" s="1">
        <v>3248.4275294200002</v>
      </c>
      <c r="O207" s="1">
        <v>3248.4757280899998</v>
      </c>
      <c r="P207" s="1">
        <v>3248.4776603999999</v>
      </c>
      <c r="Q207" s="1">
        <v>3248.4704417100002</v>
      </c>
      <c r="R207" s="1">
        <v>3248.4626802500002</v>
      </c>
      <c r="S207" s="1">
        <v>3248.4848107299999</v>
      </c>
      <c r="T207" s="1">
        <v>3248.4886144900001</v>
      </c>
      <c r="U207" s="1">
        <v>3248.4970466999998</v>
      </c>
      <c r="V207" s="1">
        <v>3248.5077262</v>
      </c>
      <c r="W207" s="1">
        <v>3248.4928158600001</v>
      </c>
      <c r="X207" s="1">
        <v>3248.5128396099999</v>
      </c>
      <c r="Y207" s="1">
        <v>15.315388949999999</v>
      </c>
      <c r="Z207" s="1">
        <v>15.285812549999999</v>
      </c>
      <c r="AA207" s="1">
        <v>14.10433448</v>
      </c>
      <c r="AB207" s="1">
        <v>13.643247199999999</v>
      </c>
      <c r="AC207" s="1">
        <v>35.296920280000002</v>
      </c>
      <c r="AD207" s="1">
        <v>31.652023880000002</v>
      </c>
      <c r="AE207" s="1">
        <v>26.948750270000001</v>
      </c>
      <c r="AF207" s="1">
        <v>32.025925979999997</v>
      </c>
      <c r="AG207" s="1">
        <v>32.104139940000003</v>
      </c>
      <c r="AH207" s="1">
        <v>34.362693890000003</v>
      </c>
      <c r="AI207" s="1">
        <v>28.619975530000001</v>
      </c>
      <c r="AJ207" s="1">
        <v>31.466016960000001</v>
      </c>
      <c r="AK207" s="1">
        <v>50.203723349999997</v>
      </c>
      <c r="AL207" s="1">
        <v>51.64367463</v>
      </c>
      <c r="AM207" s="1">
        <v>48.482173830000001</v>
      </c>
      <c r="AN207" s="1">
        <v>47.571307900000001</v>
      </c>
      <c r="AO207" s="1">
        <v>62.06609521</v>
      </c>
      <c r="AP207" s="1">
        <v>57.448092850000002</v>
      </c>
      <c r="AQ207" s="1">
        <v>56.349725999999997</v>
      </c>
      <c r="AR207" s="1">
        <v>51.628078340000002</v>
      </c>
      <c r="AS207" s="1">
        <v>14.587196</v>
      </c>
      <c r="AT207" s="1">
        <v>31.480905</v>
      </c>
      <c r="AU207" s="1">
        <v>31.638207000000001</v>
      </c>
      <c r="AV207" s="1">
        <v>49.47522</v>
      </c>
      <c r="AW207" s="1">
        <v>56.872998000000003</v>
      </c>
      <c r="AX207" s="1">
        <v>0.84508899999999998</v>
      </c>
      <c r="AY207" s="1">
        <v>3.4365060000000001</v>
      </c>
      <c r="AZ207" s="1">
        <v>2.364973</v>
      </c>
      <c r="BA207" s="1">
        <v>1.811439</v>
      </c>
      <c r="BB207" s="1">
        <v>4.2849339999999998</v>
      </c>
      <c r="BC207" s="1">
        <v>5.7933589999999997</v>
      </c>
      <c r="BD207" s="1">
        <v>10.916161000000001</v>
      </c>
      <c r="BE207" s="1">
        <v>7.4750540000000001</v>
      </c>
      <c r="BF207" s="1">
        <v>3.6613060000000002</v>
      </c>
      <c r="BG207" s="1">
        <v>7.5342159999999998</v>
      </c>
      <c r="BH207" s="1" t="str">
        <f>HYPERLINK("https://glyconnect.expasy.org/browser/compositions?f=Hex:6 HexNAc:5 dHex:1 NeuAc:3 ")</f>
        <v xml:space="preserve">https://glyconnect.expasy.org/browser/compositions?f=Hex:6 HexNAc:5 dHex:1 NeuAc:3 </v>
      </c>
    </row>
    <row r="208" spans="1:60" ht="72">
      <c r="A208" s="1">
        <v>201</v>
      </c>
      <c r="B208" s="1">
        <v>3264.2678999999998</v>
      </c>
      <c r="C208" s="1" t="s">
        <v>423</v>
      </c>
      <c r="D208" s="2" t="s">
        <v>424</v>
      </c>
      <c r="E208" s="1">
        <v>3264.2336071099999</v>
      </c>
      <c r="F208" s="1">
        <v>3264.25478088</v>
      </c>
      <c r="G208" s="1">
        <v>3264.2811902799999</v>
      </c>
      <c r="H208" s="1">
        <v>3264.2897521700002</v>
      </c>
      <c r="I208" s="1">
        <v>3264.31747193</v>
      </c>
      <c r="J208" s="1">
        <v>3264.34922173</v>
      </c>
      <c r="K208" s="1">
        <v>3264.3715377100002</v>
      </c>
      <c r="L208" s="1">
        <v>3264.37200712</v>
      </c>
      <c r="M208" s="1">
        <v>3264.3723930599999</v>
      </c>
      <c r="N208" s="1">
        <v>3264.3870282500002</v>
      </c>
      <c r="O208" s="1">
        <v>3264.4364947399999</v>
      </c>
      <c r="P208" s="1">
        <v>3264.4355407500002</v>
      </c>
      <c r="Q208" s="1">
        <v>3264.4294153599999</v>
      </c>
      <c r="R208" s="1">
        <v>3264.4226688099998</v>
      </c>
      <c r="S208" s="1">
        <v>3264.4480839299999</v>
      </c>
      <c r="T208" s="1">
        <v>3264.4521396700002</v>
      </c>
      <c r="U208" s="1">
        <v>3264.4607275799999</v>
      </c>
      <c r="V208" s="1">
        <v>3264.4655517699998</v>
      </c>
      <c r="W208" s="1">
        <v>3264.4552165</v>
      </c>
      <c r="X208" s="1">
        <v>3264.4753057399998</v>
      </c>
      <c r="Y208" s="1">
        <v>1.9576019</v>
      </c>
      <c r="Z208" s="1">
        <v>1.7568347</v>
      </c>
      <c r="AA208" s="1">
        <v>1.55312995</v>
      </c>
      <c r="AB208" s="1">
        <v>1.53332263</v>
      </c>
      <c r="AC208" s="1">
        <v>3.09927463</v>
      </c>
      <c r="AD208" s="1">
        <v>2.6884160700000002</v>
      </c>
      <c r="AE208" s="1">
        <v>2.4577368599999998</v>
      </c>
      <c r="AF208" s="1">
        <v>2.64378863</v>
      </c>
      <c r="AG208" s="1">
        <v>1.03038075</v>
      </c>
      <c r="AH208" s="1">
        <v>1.0470241300000001</v>
      </c>
      <c r="AI208" s="1">
        <v>0.89051265000000002</v>
      </c>
      <c r="AJ208" s="1">
        <v>0.90741130000000003</v>
      </c>
      <c r="AK208" s="1">
        <v>3.4956167300000001</v>
      </c>
      <c r="AL208" s="1">
        <v>3.4218588900000002</v>
      </c>
      <c r="AM208" s="1">
        <v>3.1659387899999998</v>
      </c>
      <c r="AN208" s="1">
        <v>3.00082987</v>
      </c>
      <c r="AO208" s="1">
        <v>4.01121806</v>
      </c>
      <c r="AP208" s="1">
        <v>3.3337338399999998</v>
      </c>
      <c r="AQ208" s="1">
        <v>3.3040672199999999</v>
      </c>
      <c r="AR208" s="1">
        <v>2.8505944099999998</v>
      </c>
      <c r="AS208" s="1">
        <v>1.7002219999999999</v>
      </c>
      <c r="AT208" s="1">
        <v>2.7223039999999998</v>
      </c>
      <c r="AU208" s="1">
        <v>0.96883200000000003</v>
      </c>
      <c r="AV208" s="1">
        <v>3.271061</v>
      </c>
      <c r="AW208" s="1">
        <v>3.3749030000000002</v>
      </c>
      <c r="AX208" s="1">
        <v>0.19911499999999999</v>
      </c>
      <c r="AY208" s="1">
        <v>0.27044099999999999</v>
      </c>
      <c r="AZ208" s="1">
        <v>8.1257999999999997E-2</v>
      </c>
      <c r="BA208" s="1">
        <v>0.22894</v>
      </c>
      <c r="BB208" s="1">
        <v>0.47836800000000002</v>
      </c>
      <c r="BC208" s="1">
        <v>11.711142000000001</v>
      </c>
      <c r="BD208" s="1">
        <v>9.9342839999999999</v>
      </c>
      <c r="BE208" s="1">
        <v>8.3872300000000006</v>
      </c>
      <c r="BF208" s="1">
        <v>6.998958</v>
      </c>
      <c r="BG208" s="1">
        <v>14.174284</v>
      </c>
      <c r="BH208" s="1" t="str">
        <f>HYPERLINK("https://glyconnect.expasy.org/browser/compositions?f=Hex:7 HexNAc:5 NeuAc:3 ")</f>
        <v xml:space="preserve">https://glyconnect.expasy.org/browser/compositions?f=Hex:7 HexNAc:5 NeuAc:3 </v>
      </c>
    </row>
    <row r="209" spans="1:60" ht="28.8">
      <c r="A209" s="1">
        <v>202</v>
      </c>
      <c r="B209" s="1">
        <v>3276.3042999999998</v>
      </c>
      <c r="C209" s="1" t="s">
        <v>425</v>
      </c>
      <c r="D209" s="2" t="s">
        <v>426</v>
      </c>
      <c r="E209" s="1">
        <v>3276.2873416900002</v>
      </c>
      <c r="F209" s="1">
        <v>0</v>
      </c>
      <c r="G209" s="1">
        <v>0</v>
      </c>
      <c r="H209" s="1">
        <v>0</v>
      </c>
      <c r="I209" s="1">
        <v>3276.3681728400002</v>
      </c>
      <c r="J209" s="1">
        <v>3276.3727334199998</v>
      </c>
      <c r="K209" s="1">
        <v>3276.4228619800001</v>
      </c>
      <c r="L209" s="1">
        <v>3276.4131852099999</v>
      </c>
      <c r="M209" s="1">
        <v>0</v>
      </c>
      <c r="N209" s="1">
        <v>3276.4118223199998</v>
      </c>
      <c r="O209" s="1">
        <v>3276.4617377</v>
      </c>
      <c r="P209" s="1">
        <v>0</v>
      </c>
      <c r="Q209" s="1">
        <v>3276.50042949</v>
      </c>
      <c r="R209" s="1">
        <v>3276.4616421000001</v>
      </c>
      <c r="S209" s="1">
        <v>3276.4895245799999</v>
      </c>
      <c r="T209" s="1">
        <v>3276.5005026200001</v>
      </c>
      <c r="U209" s="1">
        <v>3276.5067487299998</v>
      </c>
      <c r="V209" s="1">
        <v>3276.52304581</v>
      </c>
      <c r="W209" s="1">
        <v>3276.5007131900002</v>
      </c>
      <c r="X209" s="1">
        <v>3276.5219090099999</v>
      </c>
      <c r="Y209" s="1">
        <v>0.78600099000000001</v>
      </c>
      <c r="Z209" s="1">
        <v>0</v>
      </c>
      <c r="AA209" s="1">
        <v>0</v>
      </c>
      <c r="AB209" s="1">
        <v>0</v>
      </c>
      <c r="AC209" s="1">
        <v>1.5125125800000001</v>
      </c>
      <c r="AD209" s="1">
        <v>1.3390209200000001</v>
      </c>
      <c r="AE209" s="1">
        <v>1.0881725</v>
      </c>
      <c r="AF209" s="1">
        <v>1.27620209</v>
      </c>
      <c r="AG209" s="1">
        <v>0</v>
      </c>
      <c r="AH209" s="1">
        <v>1.3323500699999999</v>
      </c>
      <c r="AI209" s="1">
        <v>1.1157779999999999</v>
      </c>
      <c r="AJ209" s="1">
        <v>0</v>
      </c>
      <c r="AK209" s="1">
        <v>1.62700768</v>
      </c>
      <c r="AL209" s="1">
        <v>1.6093415099999999</v>
      </c>
      <c r="AM209" s="1">
        <v>1.4260952899999999</v>
      </c>
      <c r="AN209" s="1">
        <v>1.40088992</v>
      </c>
      <c r="AO209" s="1">
        <v>1.7719146100000001</v>
      </c>
      <c r="AP209" s="1">
        <v>1.5667524500000001</v>
      </c>
      <c r="AQ209" s="1">
        <v>1.46632524</v>
      </c>
      <c r="AR209" s="1">
        <v>1.2095916200000001</v>
      </c>
      <c r="AS209" s="1">
        <v>0.19650000000000001</v>
      </c>
      <c r="AT209" s="1">
        <v>1.3039769999999999</v>
      </c>
      <c r="AU209" s="1">
        <v>0.61203200000000002</v>
      </c>
      <c r="AV209" s="1">
        <v>1.5158339999999999</v>
      </c>
      <c r="AW209" s="1">
        <v>1.503646</v>
      </c>
      <c r="AX209" s="1">
        <v>0.39300000000000002</v>
      </c>
      <c r="AY209" s="1">
        <v>0.175174</v>
      </c>
      <c r="AZ209" s="1">
        <v>0.71222300000000005</v>
      </c>
      <c r="BA209" s="1">
        <v>0.118839</v>
      </c>
      <c r="BB209" s="1">
        <v>0.23367399999999999</v>
      </c>
      <c r="BC209" s="1">
        <v>200</v>
      </c>
      <c r="BD209" s="1">
        <v>13.433854999999999</v>
      </c>
      <c r="BE209" s="1">
        <v>116.37020699999999</v>
      </c>
      <c r="BF209" s="1">
        <v>7.8398719999999997</v>
      </c>
      <c r="BG209" s="1">
        <v>15.540525000000001</v>
      </c>
      <c r="BH209" s="1" t="str">
        <f>HYPERLINK("https://glyconnect.expasy.org/browser/compositions?f=Hex:6 HexNAc:5 dHex:1 NeuAc:3 ")</f>
        <v xml:space="preserve">https://glyconnect.expasy.org/browser/compositions?f=Hex:6 HexNAc:5 dHex:1 NeuAc:3 </v>
      </c>
    </row>
    <row r="210" spans="1:60" ht="28.8">
      <c r="A210" s="1">
        <v>203</v>
      </c>
      <c r="B210" s="1">
        <v>3277.2631000000001</v>
      </c>
      <c r="C210" s="1" t="s">
        <v>427</v>
      </c>
      <c r="D210" s="2" t="s">
        <v>428</v>
      </c>
      <c r="E210" s="1">
        <v>0</v>
      </c>
      <c r="F210" s="1">
        <v>3277.2925077800001</v>
      </c>
      <c r="G210" s="1">
        <v>3277.31752753</v>
      </c>
      <c r="H210" s="1">
        <v>3277.3391740400002</v>
      </c>
      <c r="I210" s="1">
        <v>0</v>
      </c>
      <c r="J210" s="1">
        <v>0</v>
      </c>
      <c r="K210" s="1">
        <v>0</v>
      </c>
      <c r="L210" s="1">
        <v>0</v>
      </c>
      <c r="M210" s="1">
        <v>3277.4174477400002</v>
      </c>
      <c r="N210" s="1">
        <v>0</v>
      </c>
      <c r="O210" s="1">
        <v>0</v>
      </c>
      <c r="P210" s="1">
        <v>3277.4846761200001</v>
      </c>
      <c r="Q210" s="1">
        <v>0</v>
      </c>
      <c r="R210" s="1">
        <v>0</v>
      </c>
      <c r="S210" s="1">
        <v>0</v>
      </c>
      <c r="T210" s="1">
        <v>0</v>
      </c>
      <c r="U210" s="1">
        <v>0</v>
      </c>
      <c r="V210" s="1">
        <v>0</v>
      </c>
      <c r="W210" s="1">
        <v>0</v>
      </c>
      <c r="X210" s="1">
        <v>0</v>
      </c>
      <c r="Y210" s="1">
        <v>0</v>
      </c>
      <c r="Z210" s="1">
        <v>0.69079415</v>
      </c>
      <c r="AA210" s="1">
        <v>0.65504560000000001</v>
      </c>
      <c r="AB210" s="1">
        <v>0.67397233999999995</v>
      </c>
      <c r="AC210" s="1">
        <v>0</v>
      </c>
      <c r="AD210" s="1">
        <v>0</v>
      </c>
      <c r="AE210" s="1">
        <v>0</v>
      </c>
      <c r="AF210" s="1">
        <v>0</v>
      </c>
      <c r="AG210" s="1">
        <v>1.01477131</v>
      </c>
      <c r="AH210" s="1">
        <v>0</v>
      </c>
      <c r="AI210" s="1">
        <v>0</v>
      </c>
      <c r="AJ210" s="1">
        <v>0.97562265999999997</v>
      </c>
      <c r="AK210" s="1">
        <v>0</v>
      </c>
      <c r="AL210" s="1">
        <v>0</v>
      </c>
      <c r="AM210" s="1">
        <v>0</v>
      </c>
      <c r="AN210" s="1">
        <v>0</v>
      </c>
      <c r="AO210" s="1">
        <v>0</v>
      </c>
      <c r="AP210" s="1">
        <v>0</v>
      </c>
      <c r="AQ210" s="1">
        <v>0</v>
      </c>
      <c r="AR210" s="1">
        <v>0</v>
      </c>
      <c r="AS210" s="1">
        <v>0.50495299999999999</v>
      </c>
      <c r="AT210" s="1">
        <v>0</v>
      </c>
      <c r="AU210" s="1">
        <v>0.49759799999999998</v>
      </c>
      <c r="AV210" s="1">
        <v>0</v>
      </c>
      <c r="AW210" s="1">
        <v>0</v>
      </c>
      <c r="AX210" s="1">
        <v>0.33695199999999997</v>
      </c>
      <c r="AY210" s="1">
        <v>0</v>
      </c>
      <c r="AZ210" s="1">
        <v>0.57479899999999995</v>
      </c>
      <c r="BA210" s="1">
        <v>0</v>
      </c>
      <c r="BB210" s="1">
        <v>0</v>
      </c>
      <c r="BC210" s="1">
        <v>66.72936</v>
      </c>
      <c r="BD210" s="1">
        <v>0</v>
      </c>
      <c r="BE210" s="1">
        <v>115.51471600000001</v>
      </c>
      <c r="BF210" s="1">
        <v>0</v>
      </c>
      <c r="BG210" s="1">
        <v>0</v>
      </c>
      <c r="BH210" s="1" t="str">
        <f>HYPERLINK("https://glyconnect.expasy.org/browser/compositions?f=Hex:6 HexNAc:6 NeuAc:3 ")</f>
        <v xml:space="preserve">https://glyconnect.expasy.org/browser/compositions?f=Hex:6 HexNAc:6 NeuAc:3 </v>
      </c>
    </row>
    <row r="211" spans="1:60" ht="28.8">
      <c r="A211" s="1">
        <v>204</v>
      </c>
      <c r="B211" s="1">
        <v>3277.2883000000002</v>
      </c>
      <c r="C211" s="1" t="s">
        <v>429</v>
      </c>
      <c r="D211" s="2" t="s">
        <v>430</v>
      </c>
      <c r="E211" s="1">
        <v>0</v>
      </c>
      <c r="F211" s="1">
        <v>3277.2925077800001</v>
      </c>
      <c r="G211" s="1">
        <v>3277.31752753</v>
      </c>
      <c r="H211" s="1">
        <v>3277.3391740400002</v>
      </c>
      <c r="I211" s="1">
        <v>0</v>
      </c>
      <c r="J211" s="1">
        <v>0</v>
      </c>
      <c r="K211" s="1">
        <v>0</v>
      </c>
      <c r="L211" s="1">
        <v>0</v>
      </c>
      <c r="M211" s="1">
        <v>3277.4174477400002</v>
      </c>
      <c r="N211" s="1">
        <v>0</v>
      </c>
      <c r="O211" s="1">
        <v>0</v>
      </c>
      <c r="P211" s="1">
        <v>3277.4846761200001</v>
      </c>
      <c r="Q211" s="1">
        <v>0</v>
      </c>
      <c r="R211" s="1">
        <v>0</v>
      </c>
      <c r="S211" s="1">
        <v>0</v>
      </c>
      <c r="T211" s="1">
        <v>0</v>
      </c>
      <c r="U211" s="1">
        <v>0</v>
      </c>
      <c r="V211" s="1">
        <v>0</v>
      </c>
      <c r="W211" s="1">
        <v>0</v>
      </c>
      <c r="X211" s="1">
        <v>0</v>
      </c>
      <c r="Y211" s="1">
        <v>0</v>
      </c>
      <c r="Z211" s="1">
        <v>0.69079415</v>
      </c>
      <c r="AA211" s="1">
        <v>0.65504560000000001</v>
      </c>
      <c r="AB211" s="1">
        <v>0.67397233999999995</v>
      </c>
      <c r="AC211" s="1">
        <v>0</v>
      </c>
      <c r="AD211" s="1">
        <v>0</v>
      </c>
      <c r="AE211" s="1">
        <v>0</v>
      </c>
      <c r="AF211" s="1">
        <v>0</v>
      </c>
      <c r="AG211" s="1">
        <v>1.01477131</v>
      </c>
      <c r="AH211" s="1">
        <v>0</v>
      </c>
      <c r="AI211" s="1">
        <v>0</v>
      </c>
      <c r="AJ211" s="1">
        <v>0.97562265999999997</v>
      </c>
      <c r="AK211" s="1">
        <v>0</v>
      </c>
      <c r="AL211" s="1">
        <v>0</v>
      </c>
      <c r="AM211" s="1">
        <v>0</v>
      </c>
      <c r="AN211" s="1">
        <v>0</v>
      </c>
      <c r="AO211" s="1">
        <v>0</v>
      </c>
      <c r="AP211" s="1">
        <v>0</v>
      </c>
      <c r="AQ211" s="1">
        <v>0</v>
      </c>
      <c r="AR211" s="1">
        <v>0</v>
      </c>
      <c r="AS211" s="1">
        <v>0.50495299999999999</v>
      </c>
      <c r="AT211" s="1">
        <v>0</v>
      </c>
      <c r="AU211" s="1">
        <v>0.49759799999999998</v>
      </c>
      <c r="AV211" s="1">
        <v>0</v>
      </c>
      <c r="AW211" s="1">
        <v>0</v>
      </c>
      <c r="AX211" s="1">
        <v>0.33695199999999997</v>
      </c>
      <c r="AY211" s="1">
        <v>0</v>
      </c>
      <c r="AZ211" s="1">
        <v>0.57479899999999995</v>
      </c>
      <c r="BA211" s="1">
        <v>0</v>
      </c>
      <c r="BB211" s="1">
        <v>0</v>
      </c>
      <c r="BC211" s="1">
        <v>66.72936</v>
      </c>
      <c r="BD211" s="1">
        <v>0</v>
      </c>
      <c r="BE211" s="1">
        <v>115.51471600000001</v>
      </c>
      <c r="BF211" s="1">
        <v>0</v>
      </c>
      <c r="BG211" s="1">
        <v>0</v>
      </c>
      <c r="BH211" s="1" t="str">
        <f>HYPERLINK("https://glyconnect.expasy.org/browser/compositions?f=Hex:5 HexNAc:6 dHex:3 NeuAc:2 ")</f>
        <v xml:space="preserve">https://glyconnect.expasy.org/browser/compositions?f=Hex:5 HexNAc:6 dHex:3 NeuAc:2 </v>
      </c>
    </row>
    <row r="212" spans="1:60" ht="72">
      <c r="A212" s="1">
        <v>205</v>
      </c>
      <c r="B212" s="1">
        <v>3281.2467999999999</v>
      </c>
      <c r="C212" s="1" t="s">
        <v>431</v>
      </c>
      <c r="D212" s="2" t="s">
        <v>432</v>
      </c>
      <c r="E212" s="1">
        <v>0</v>
      </c>
      <c r="F212" s="1">
        <v>0</v>
      </c>
      <c r="G212" s="1">
        <v>0</v>
      </c>
      <c r="H212" s="1">
        <v>0</v>
      </c>
      <c r="I212" s="1">
        <v>3281.31385426</v>
      </c>
      <c r="J212" s="1">
        <v>3281.33454385</v>
      </c>
      <c r="K212" s="1">
        <v>3281.3746740900001</v>
      </c>
      <c r="L212" s="1">
        <v>3281.3727334599998</v>
      </c>
      <c r="M212" s="1">
        <v>0</v>
      </c>
      <c r="N212" s="1">
        <v>3281.3889167799998</v>
      </c>
      <c r="O212" s="1">
        <v>3281.43252841</v>
      </c>
      <c r="P212" s="1">
        <v>0</v>
      </c>
      <c r="Q212" s="1">
        <v>3281.4226099799998</v>
      </c>
      <c r="R212" s="1">
        <v>3281.4219905199998</v>
      </c>
      <c r="S212" s="1">
        <v>3281.4472373499998</v>
      </c>
      <c r="T212" s="1">
        <v>3281.4535826599999</v>
      </c>
      <c r="U212" s="1">
        <v>3281.4562893000002</v>
      </c>
      <c r="V212" s="1">
        <v>3281.46736078</v>
      </c>
      <c r="W212" s="1">
        <v>3281.4510440200002</v>
      </c>
      <c r="X212" s="1">
        <v>3281.4726906800001</v>
      </c>
      <c r="Y212" s="1">
        <v>0</v>
      </c>
      <c r="Z212" s="1">
        <v>0</v>
      </c>
      <c r="AA212" s="1">
        <v>0</v>
      </c>
      <c r="AB212" s="1">
        <v>0</v>
      </c>
      <c r="AC212" s="1">
        <v>0.82926971000000005</v>
      </c>
      <c r="AD212" s="1">
        <v>0.72312089999999996</v>
      </c>
      <c r="AE212" s="1">
        <v>0.61896048999999997</v>
      </c>
      <c r="AF212" s="1">
        <v>0.70803207999999995</v>
      </c>
      <c r="AG212" s="1">
        <v>0</v>
      </c>
      <c r="AH212" s="1">
        <v>0.69958847000000002</v>
      </c>
      <c r="AI212" s="1">
        <v>0.58267725000000004</v>
      </c>
      <c r="AJ212" s="1">
        <v>0</v>
      </c>
      <c r="AK212" s="1">
        <v>0.92252988999999996</v>
      </c>
      <c r="AL212" s="1">
        <v>0.88584068999999999</v>
      </c>
      <c r="AM212" s="1">
        <v>0.84004133999999997</v>
      </c>
      <c r="AN212" s="1">
        <v>0.79096058000000002</v>
      </c>
      <c r="AO212" s="1">
        <v>0.97957110000000003</v>
      </c>
      <c r="AP212" s="1">
        <v>0.85107109999999997</v>
      </c>
      <c r="AQ212" s="1">
        <v>0.82841695999999998</v>
      </c>
      <c r="AR212" s="1">
        <v>0.68079730999999999</v>
      </c>
      <c r="AS212" s="1">
        <v>0</v>
      </c>
      <c r="AT212" s="1">
        <v>0.71984599999999999</v>
      </c>
      <c r="AU212" s="1">
        <v>0.32056600000000002</v>
      </c>
      <c r="AV212" s="1">
        <v>0.85984300000000002</v>
      </c>
      <c r="AW212" s="1">
        <v>0.83496400000000004</v>
      </c>
      <c r="AX212" s="1">
        <v>0</v>
      </c>
      <c r="AY212" s="1">
        <v>8.6220000000000005E-2</v>
      </c>
      <c r="AZ212" s="1">
        <v>0.37322300000000003</v>
      </c>
      <c r="BA212" s="1">
        <v>5.6987000000000003E-2</v>
      </c>
      <c r="BB212" s="1">
        <v>0.122448</v>
      </c>
      <c r="BC212" s="1">
        <v>0</v>
      </c>
      <c r="BD212" s="1">
        <v>11.977582</v>
      </c>
      <c r="BE212" s="1">
        <v>116.425996</v>
      </c>
      <c r="BF212" s="1">
        <v>6.6275579999999996</v>
      </c>
      <c r="BG212" s="1">
        <v>14.665117</v>
      </c>
      <c r="BH212" s="1" t="str">
        <f>HYPERLINK("https://glyconnect.expasy.org/browser/compositions?f=Hex:7 HexNAc:6 dHex:1 NeuAc:2 ")</f>
        <v xml:space="preserve">https://glyconnect.expasy.org/browser/compositions?f=Hex:7 HexNAc:6 dHex:1 NeuAc:2 </v>
      </c>
    </row>
    <row r="213" spans="1:60">
      <c r="A213" s="1">
        <v>206</v>
      </c>
      <c r="B213" s="1">
        <v>3282.2307999999998</v>
      </c>
      <c r="C213" s="1" t="s">
        <v>433</v>
      </c>
      <c r="E213" s="1">
        <v>0</v>
      </c>
      <c r="F213" s="1">
        <v>0</v>
      </c>
      <c r="G213" s="1">
        <v>0</v>
      </c>
      <c r="H213" s="1">
        <v>3282.2904386700002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  <c r="R213" s="1">
        <v>0</v>
      </c>
      <c r="S213" s="1">
        <v>0</v>
      </c>
      <c r="T213" s="1">
        <v>0</v>
      </c>
      <c r="U213" s="1">
        <v>0</v>
      </c>
      <c r="V213" s="1">
        <v>0</v>
      </c>
      <c r="W213" s="1">
        <v>0</v>
      </c>
      <c r="X213" s="1">
        <v>0</v>
      </c>
      <c r="Y213" s="1">
        <v>0</v>
      </c>
      <c r="Z213" s="1">
        <v>0</v>
      </c>
      <c r="AA213" s="1">
        <v>0</v>
      </c>
      <c r="AB213" s="1">
        <v>0.29909469999999999</v>
      </c>
      <c r="AC213" s="1">
        <v>0</v>
      </c>
      <c r="AD213" s="1">
        <v>0</v>
      </c>
      <c r="AE213" s="1">
        <v>0</v>
      </c>
      <c r="AF213" s="1">
        <v>0</v>
      </c>
      <c r="AG213" s="1">
        <v>0</v>
      </c>
      <c r="AH213" s="1">
        <v>0</v>
      </c>
      <c r="AI213" s="1">
        <v>0</v>
      </c>
      <c r="AJ213" s="1">
        <v>0</v>
      </c>
      <c r="AK213" s="1">
        <v>0</v>
      </c>
      <c r="AL213" s="1">
        <v>0</v>
      </c>
      <c r="AM213" s="1">
        <v>0</v>
      </c>
      <c r="AN213" s="1">
        <v>0</v>
      </c>
      <c r="AO213" s="1">
        <v>0</v>
      </c>
      <c r="AP213" s="1">
        <v>0</v>
      </c>
      <c r="AQ213" s="1">
        <v>0</v>
      </c>
      <c r="AR213" s="1">
        <v>0</v>
      </c>
      <c r="AS213" s="1">
        <v>7.4773999999999993E-2</v>
      </c>
      <c r="AT213" s="1">
        <v>0</v>
      </c>
      <c r="AU213" s="1">
        <v>0</v>
      </c>
      <c r="AV213" s="1">
        <v>0</v>
      </c>
      <c r="AW213" s="1">
        <v>0</v>
      </c>
      <c r="AX213" s="1">
        <v>0.14954700000000001</v>
      </c>
      <c r="AY213" s="1">
        <v>0</v>
      </c>
      <c r="AZ213" s="1">
        <v>0</v>
      </c>
      <c r="BA213" s="1">
        <v>0</v>
      </c>
      <c r="BB213" s="1">
        <v>0</v>
      </c>
      <c r="BC213" s="1">
        <v>200</v>
      </c>
      <c r="BD213" s="1">
        <v>0</v>
      </c>
      <c r="BE213" s="1">
        <v>0</v>
      </c>
      <c r="BF213" s="1">
        <v>0</v>
      </c>
      <c r="BG213" s="1">
        <v>0</v>
      </c>
      <c r="BH213" s="1" t="str">
        <f>HYPERLINK("https://glyconnect.expasy.org/browser/compositions?f=Hex:6 HexNAc:7 dHex:3 NeuAc:1 ")</f>
        <v xml:space="preserve">https://glyconnect.expasy.org/browser/compositions?f=Hex:6 HexNAc:7 dHex:3 NeuAc:1 </v>
      </c>
    </row>
    <row r="214" spans="1:60">
      <c r="A214" s="1">
        <v>207</v>
      </c>
      <c r="B214" s="1">
        <v>3290.2583</v>
      </c>
      <c r="C214" s="1" t="s">
        <v>434</v>
      </c>
      <c r="E214" s="1">
        <v>0</v>
      </c>
      <c r="F214" s="1">
        <v>0</v>
      </c>
      <c r="G214" s="1">
        <v>0</v>
      </c>
      <c r="H214" s="1">
        <v>0</v>
      </c>
      <c r="I214" s="1">
        <v>3290.3385792300001</v>
      </c>
      <c r="J214" s="1">
        <v>0</v>
      </c>
      <c r="K214" s="1">
        <v>0</v>
      </c>
      <c r="L214" s="1">
        <v>3290.3996206500001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  <c r="R214" s="1">
        <v>0</v>
      </c>
      <c r="S214" s="1">
        <v>0</v>
      </c>
      <c r="T214" s="1">
        <v>0</v>
      </c>
      <c r="U214" s="1">
        <v>0</v>
      </c>
      <c r="V214" s="1">
        <v>0</v>
      </c>
      <c r="W214" s="1">
        <v>0</v>
      </c>
      <c r="X214" s="1">
        <v>0</v>
      </c>
      <c r="Y214" s="1">
        <v>0</v>
      </c>
      <c r="Z214" s="1">
        <v>0</v>
      </c>
      <c r="AA214" s="1">
        <v>0</v>
      </c>
      <c r="AB214" s="1">
        <v>0</v>
      </c>
      <c r="AC214" s="1">
        <v>0.49120244000000002</v>
      </c>
      <c r="AD214" s="1">
        <v>0</v>
      </c>
      <c r="AE214" s="1">
        <v>0</v>
      </c>
      <c r="AF214" s="1">
        <v>0.39944224</v>
      </c>
      <c r="AG214" s="1">
        <v>0</v>
      </c>
      <c r="AH214" s="1">
        <v>0</v>
      </c>
      <c r="AI214" s="1">
        <v>0</v>
      </c>
      <c r="AJ214" s="1">
        <v>0</v>
      </c>
      <c r="AK214" s="1">
        <v>0</v>
      </c>
      <c r="AL214" s="1">
        <v>0</v>
      </c>
      <c r="AM214" s="1">
        <v>0</v>
      </c>
      <c r="AN214" s="1">
        <v>0</v>
      </c>
      <c r="AO214" s="1">
        <v>0</v>
      </c>
      <c r="AP214" s="1">
        <v>0</v>
      </c>
      <c r="AQ214" s="1">
        <v>0</v>
      </c>
      <c r="AR214" s="1">
        <v>0</v>
      </c>
      <c r="AS214" s="1">
        <v>0</v>
      </c>
      <c r="AT214" s="1">
        <v>0.222661</v>
      </c>
      <c r="AU214" s="1">
        <v>0</v>
      </c>
      <c r="AV214" s="1">
        <v>0</v>
      </c>
      <c r="AW214" s="1">
        <v>0</v>
      </c>
      <c r="AX214" s="1">
        <v>0</v>
      </c>
      <c r="AY214" s="1">
        <v>0.259822</v>
      </c>
      <c r="AZ214" s="1">
        <v>0</v>
      </c>
      <c r="BA214" s="1">
        <v>0</v>
      </c>
      <c r="BB214" s="1">
        <v>0</v>
      </c>
      <c r="BC214" s="1">
        <v>0</v>
      </c>
      <c r="BD214" s="1">
        <v>116.689274</v>
      </c>
      <c r="BE214" s="1">
        <v>0</v>
      </c>
      <c r="BF214" s="1">
        <v>0</v>
      </c>
      <c r="BG214" s="1">
        <v>0</v>
      </c>
      <c r="BH214" s="1" t="str">
        <f>HYPERLINK("https://glyconnect.expasy.org/browser/compositions?f=Hex:5 HexNAc:7 NeuAc:3 ")</f>
        <v xml:space="preserve">https://glyconnect.expasy.org/browser/compositions?f=Hex:5 HexNAc:7 NeuAc:3 </v>
      </c>
    </row>
    <row r="215" spans="1:60">
      <c r="A215" s="1">
        <v>208</v>
      </c>
      <c r="B215" s="1">
        <v>3290.2835</v>
      </c>
      <c r="C215" s="1" t="s">
        <v>435</v>
      </c>
      <c r="D215" s="1" t="s">
        <v>436</v>
      </c>
      <c r="E215" s="1">
        <v>0</v>
      </c>
      <c r="F215" s="1">
        <v>0</v>
      </c>
      <c r="G215" s="1">
        <v>0</v>
      </c>
      <c r="H215" s="1">
        <v>0</v>
      </c>
      <c r="I215" s="1">
        <v>3290.3385792300001</v>
      </c>
      <c r="J215" s="1">
        <v>0</v>
      </c>
      <c r="K215" s="1">
        <v>0</v>
      </c>
      <c r="L215" s="1">
        <v>3290.3996206500001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  <c r="R215" s="1">
        <v>0</v>
      </c>
      <c r="S215" s="1">
        <v>0</v>
      </c>
      <c r="T215" s="1">
        <v>0</v>
      </c>
      <c r="U215" s="1">
        <v>0</v>
      </c>
      <c r="V215" s="1">
        <v>0</v>
      </c>
      <c r="W215" s="1">
        <v>0</v>
      </c>
      <c r="X215" s="1">
        <v>0</v>
      </c>
      <c r="Y215" s="1">
        <v>0</v>
      </c>
      <c r="Z215" s="1">
        <v>0</v>
      </c>
      <c r="AA215" s="1">
        <v>0</v>
      </c>
      <c r="AB215" s="1">
        <v>0</v>
      </c>
      <c r="AC215" s="1">
        <v>0.49120244000000002</v>
      </c>
      <c r="AD215" s="1">
        <v>0</v>
      </c>
      <c r="AE215" s="1">
        <v>0</v>
      </c>
      <c r="AF215" s="1">
        <v>0.39944224</v>
      </c>
      <c r="AG215" s="1">
        <v>0</v>
      </c>
      <c r="AH215" s="1">
        <v>0</v>
      </c>
      <c r="AI215" s="1">
        <v>0</v>
      </c>
      <c r="AJ215" s="1">
        <v>0</v>
      </c>
      <c r="AK215" s="1">
        <v>0</v>
      </c>
      <c r="AL215" s="1">
        <v>0</v>
      </c>
      <c r="AM215" s="1">
        <v>0</v>
      </c>
      <c r="AN215" s="1">
        <v>0</v>
      </c>
      <c r="AO215" s="1">
        <v>0</v>
      </c>
      <c r="AP215" s="1">
        <v>0</v>
      </c>
      <c r="AQ215" s="1">
        <v>0</v>
      </c>
      <c r="AR215" s="1">
        <v>0</v>
      </c>
      <c r="AS215" s="1">
        <v>0</v>
      </c>
      <c r="AT215" s="1">
        <v>0.222661</v>
      </c>
      <c r="AU215" s="1">
        <v>0</v>
      </c>
      <c r="AV215" s="1">
        <v>0</v>
      </c>
      <c r="AW215" s="1">
        <v>0</v>
      </c>
      <c r="AX215" s="1">
        <v>0</v>
      </c>
      <c r="AY215" s="1">
        <v>0.259822</v>
      </c>
      <c r="AZ215" s="1">
        <v>0</v>
      </c>
      <c r="BA215" s="1">
        <v>0</v>
      </c>
      <c r="BB215" s="1">
        <v>0</v>
      </c>
      <c r="BC215" s="1">
        <v>0</v>
      </c>
      <c r="BD215" s="1">
        <v>116.689274</v>
      </c>
      <c r="BE215" s="1">
        <v>0</v>
      </c>
      <c r="BF215" s="1">
        <v>0</v>
      </c>
      <c r="BG215" s="1">
        <v>0</v>
      </c>
      <c r="BH215" s="1" t="str">
        <f>HYPERLINK("https://glyconnect.expasy.org/browser/compositions?f=Hex:4 HexNAc:7 dHex:3 NeuAc:2 ")</f>
        <v xml:space="preserve">https://glyconnect.expasy.org/browser/compositions?f=Hex:4 HexNAc:7 dHex:3 NeuAc:2 </v>
      </c>
    </row>
    <row r="216" spans="1:60" ht="28.8">
      <c r="A216" s="1">
        <v>209</v>
      </c>
      <c r="B216" s="1">
        <v>3291.3040000000001</v>
      </c>
      <c r="C216" s="1" t="s">
        <v>437</v>
      </c>
      <c r="D216" s="2" t="s">
        <v>438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3291.3819314000002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  <c r="R216" s="1">
        <v>0</v>
      </c>
      <c r="S216" s="1">
        <v>0</v>
      </c>
      <c r="T216" s="1">
        <v>0</v>
      </c>
      <c r="U216" s="1">
        <v>0</v>
      </c>
      <c r="V216" s="1">
        <v>0</v>
      </c>
      <c r="W216" s="1">
        <v>0</v>
      </c>
      <c r="X216" s="1">
        <v>0</v>
      </c>
      <c r="Y216" s="1">
        <v>0</v>
      </c>
      <c r="Z216" s="1">
        <v>0</v>
      </c>
      <c r="AA216" s="1">
        <v>0</v>
      </c>
      <c r="AB216" s="1">
        <v>0</v>
      </c>
      <c r="AC216" s="1">
        <v>0</v>
      </c>
      <c r="AD216" s="1">
        <v>0</v>
      </c>
      <c r="AE216" s="1">
        <v>0.33277742999999999</v>
      </c>
      <c r="AF216" s="1">
        <v>0</v>
      </c>
      <c r="AG216" s="1">
        <v>0</v>
      </c>
      <c r="AH216" s="1">
        <v>0</v>
      </c>
      <c r="AI216" s="1">
        <v>0</v>
      </c>
      <c r="AJ216" s="1">
        <v>0</v>
      </c>
      <c r="AK216" s="1">
        <v>0</v>
      </c>
      <c r="AL216" s="1">
        <v>0</v>
      </c>
      <c r="AM216" s="1">
        <v>0</v>
      </c>
      <c r="AN216" s="1">
        <v>0</v>
      </c>
      <c r="AO216" s="1">
        <v>0</v>
      </c>
      <c r="AP216" s="1">
        <v>0</v>
      </c>
      <c r="AQ216" s="1">
        <v>0</v>
      </c>
      <c r="AR216" s="1">
        <v>0</v>
      </c>
      <c r="AS216" s="1">
        <v>0</v>
      </c>
      <c r="AT216" s="1">
        <v>8.3194000000000004E-2</v>
      </c>
      <c r="AU216" s="1">
        <v>0</v>
      </c>
      <c r="AV216" s="1">
        <v>0</v>
      </c>
      <c r="AW216" s="1">
        <v>0</v>
      </c>
      <c r="AX216" s="1">
        <v>0</v>
      </c>
      <c r="AY216" s="1">
        <v>0.16638900000000001</v>
      </c>
      <c r="AZ216" s="1">
        <v>0</v>
      </c>
      <c r="BA216" s="1">
        <v>0</v>
      </c>
      <c r="BB216" s="1">
        <v>0</v>
      </c>
      <c r="BC216" s="1">
        <v>0</v>
      </c>
      <c r="BD216" s="1">
        <v>200</v>
      </c>
      <c r="BE216" s="1">
        <v>0</v>
      </c>
      <c r="BF216" s="1">
        <v>0</v>
      </c>
      <c r="BG216" s="1">
        <v>0</v>
      </c>
      <c r="BH216" s="1" t="str">
        <f>HYPERLINK("https://glyconnect.expasy.org/browser/compositions?f=Hex:5 HexNAc:5 dHex:3 NeuAc:2 HexA:1 ")</f>
        <v xml:space="preserve">https://glyconnect.expasy.org/browser/compositions?f=Hex:5 HexNAc:5 dHex:3 NeuAc:2 HexA:1 </v>
      </c>
    </row>
    <row r="217" spans="1:60" ht="43.2">
      <c r="A217" s="1">
        <v>210</v>
      </c>
      <c r="B217" s="1">
        <v>3305.2944000000002</v>
      </c>
      <c r="C217" s="1" t="s">
        <v>439</v>
      </c>
      <c r="D217" s="2" t="s">
        <v>440</v>
      </c>
      <c r="E217" s="1">
        <v>0</v>
      </c>
      <c r="F217" s="1">
        <v>0</v>
      </c>
      <c r="G217" s="1">
        <v>0</v>
      </c>
      <c r="H217" s="1">
        <v>0</v>
      </c>
      <c r="I217" s="1">
        <v>3305.3291343999999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1">
        <v>0</v>
      </c>
      <c r="X217" s="1">
        <v>0</v>
      </c>
      <c r="Y217" s="1">
        <v>0</v>
      </c>
      <c r="Z217" s="1">
        <v>0</v>
      </c>
      <c r="AA217" s="1">
        <v>0</v>
      </c>
      <c r="AB217" s="1">
        <v>0</v>
      </c>
      <c r="AC217" s="1">
        <v>0.42240660000000002</v>
      </c>
      <c r="AD217" s="1">
        <v>0</v>
      </c>
      <c r="AE217" s="1">
        <v>0</v>
      </c>
      <c r="AF217" s="1">
        <v>0</v>
      </c>
      <c r="AG217" s="1">
        <v>0</v>
      </c>
      <c r="AH217" s="1">
        <v>0</v>
      </c>
      <c r="AI217" s="1">
        <v>0</v>
      </c>
      <c r="AJ217" s="1">
        <v>0</v>
      </c>
      <c r="AK217" s="1">
        <v>0</v>
      </c>
      <c r="AL217" s="1">
        <v>0</v>
      </c>
      <c r="AM217" s="1">
        <v>0</v>
      </c>
      <c r="AN217" s="1">
        <v>0</v>
      </c>
      <c r="AO217" s="1">
        <v>0</v>
      </c>
      <c r="AP217" s="1">
        <v>0</v>
      </c>
      <c r="AQ217" s="1">
        <v>0</v>
      </c>
      <c r="AR217" s="1">
        <v>0</v>
      </c>
      <c r="AS217" s="1">
        <v>0</v>
      </c>
      <c r="AT217" s="1">
        <v>0.105602</v>
      </c>
      <c r="AU217" s="1">
        <v>0</v>
      </c>
      <c r="AV217" s="1">
        <v>0</v>
      </c>
      <c r="AW217" s="1">
        <v>0</v>
      </c>
      <c r="AX217" s="1">
        <v>0</v>
      </c>
      <c r="AY217" s="1">
        <v>0.211203</v>
      </c>
      <c r="AZ217" s="1">
        <v>0</v>
      </c>
      <c r="BA217" s="1">
        <v>0</v>
      </c>
      <c r="BB217" s="1">
        <v>0</v>
      </c>
      <c r="BC217" s="1">
        <v>0</v>
      </c>
      <c r="BD217" s="1">
        <v>200</v>
      </c>
      <c r="BE217" s="1">
        <v>0</v>
      </c>
      <c r="BF217" s="1">
        <v>0</v>
      </c>
      <c r="BG217" s="1">
        <v>0</v>
      </c>
      <c r="BH217" s="1" t="str">
        <f>HYPERLINK("https://glyconnect.expasy.org/browser/compositions?f=Hex:6 HexNAc:6 NeuAc:3 ")</f>
        <v xml:space="preserve">https://glyconnect.expasy.org/browser/compositions?f=Hex:6 HexNAc:6 NeuAc:3 </v>
      </c>
    </row>
    <row r="218" spans="1:60">
      <c r="A218" s="1">
        <v>211</v>
      </c>
      <c r="B218" s="1">
        <v>3366.2995000000001</v>
      </c>
      <c r="C218" s="1" t="s">
        <v>441</v>
      </c>
      <c r="D218" s="1" t="s">
        <v>442</v>
      </c>
      <c r="E218" s="1">
        <v>3366.29968891</v>
      </c>
      <c r="F218" s="1">
        <v>3366.3176121900001</v>
      </c>
      <c r="G218" s="1">
        <v>3366.32569779</v>
      </c>
      <c r="H218" s="1">
        <v>3366.3549281599999</v>
      </c>
      <c r="I218" s="1">
        <v>3366.3686978300002</v>
      </c>
      <c r="J218" s="1">
        <v>3366.40352192</v>
      </c>
      <c r="K218" s="1">
        <v>3366.4223307699999</v>
      </c>
      <c r="L218" s="1">
        <v>3366.4107852799998</v>
      </c>
      <c r="M218" s="1">
        <v>3366.42450474</v>
      </c>
      <c r="N218" s="1">
        <v>3366.4523108100002</v>
      </c>
      <c r="O218" s="1">
        <v>3366.4932767099999</v>
      </c>
      <c r="P218" s="1">
        <v>3366.4896615900002</v>
      </c>
      <c r="Q218" s="1">
        <v>3366.4804237100002</v>
      </c>
      <c r="R218" s="1">
        <v>3366.4666714099999</v>
      </c>
      <c r="S218" s="1">
        <v>3366.4862033600002</v>
      </c>
      <c r="T218" s="1">
        <v>3366.5053009100002</v>
      </c>
      <c r="U218" s="1">
        <v>3366.50919935</v>
      </c>
      <c r="V218" s="1">
        <v>3366.5180083800001</v>
      </c>
      <c r="W218" s="1">
        <v>3366.50450572</v>
      </c>
      <c r="X218" s="1">
        <v>3366.52858062</v>
      </c>
      <c r="Y218" s="1">
        <v>0.36956698999999998</v>
      </c>
      <c r="Z218" s="1">
        <v>0.38194486</v>
      </c>
      <c r="AA218" s="1">
        <v>0.33682735000000003</v>
      </c>
      <c r="AB218" s="1">
        <v>0.31043091</v>
      </c>
      <c r="AC218" s="1">
        <v>0.57376927</v>
      </c>
      <c r="AD218" s="1">
        <v>0.51552580000000003</v>
      </c>
      <c r="AE218" s="1">
        <v>0.44140024</v>
      </c>
      <c r="AF218" s="1">
        <v>0.47719196000000003</v>
      </c>
      <c r="AG218" s="1">
        <v>0.44647661999999999</v>
      </c>
      <c r="AH218" s="1">
        <v>0.48181703999999997</v>
      </c>
      <c r="AI218" s="1">
        <v>0.37719943</v>
      </c>
      <c r="AJ218" s="1">
        <v>0.44865128999999998</v>
      </c>
      <c r="AK218" s="1">
        <v>0.59832790999999996</v>
      </c>
      <c r="AL218" s="1">
        <v>0.63181293000000005</v>
      </c>
      <c r="AM218" s="1">
        <v>0.57726670000000002</v>
      </c>
      <c r="AN218" s="1">
        <v>0.52547960000000005</v>
      </c>
      <c r="AO218" s="1">
        <v>0.66703551999999999</v>
      </c>
      <c r="AP218" s="1">
        <v>0.55217477000000004</v>
      </c>
      <c r="AQ218" s="1">
        <v>0.54454168000000003</v>
      </c>
      <c r="AR218" s="1">
        <v>0.46728702999999999</v>
      </c>
      <c r="AS218" s="1">
        <v>0.34969299999999998</v>
      </c>
      <c r="AT218" s="1">
        <v>0.50197199999999997</v>
      </c>
      <c r="AU218" s="1">
        <v>0.43853599999999998</v>
      </c>
      <c r="AV218" s="1">
        <v>0.58322200000000002</v>
      </c>
      <c r="AW218" s="1">
        <v>0.55776000000000003</v>
      </c>
      <c r="AX218" s="1">
        <v>3.2363999999999997E-2</v>
      </c>
      <c r="AY218" s="1">
        <v>5.6632000000000002E-2</v>
      </c>
      <c r="AZ218" s="1">
        <v>4.3972999999999998E-2</v>
      </c>
      <c r="BA218" s="1">
        <v>4.4568000000000003E-2</v>
      </c>
      <c r="BB218" s="1">
        <v>8.2324999999999995E-2</v>
      </c>
      <c r="BC218" s="1">
        <v>9.2548539999999999</v>
      </c>
      <c r="BD218" s="1">
        <v>11.281903</v>
      </c>
      <c r="BE218" s="1">
        <v>10.027157000000001</v>
      </c>
      <c r="BF218" s="1">
        <v>7.6416890000000004</v>
      </c>
      <c r="BG218" s="1">
        <v>14.760011</v>
      </c>
      <c r="BH218" s="1" t="str">
        <f>HYPERLINK("https://glyconnect.expasy.org/browser/compositions?f=Hex:7 HexNAc:7 NeuAc:2 ")</f>
        <v xml:space="preserve">https://glyconnect.expasy.org/browser/compositions?f=Hex:7 HexNAc:7 NeuAc:2 </v>
      </c>
    </row>
    <row r="219" spans="1:60">
      <c r="A219" s="1">
        <v>212</v>
      </c>
      <c r="B219" s="1">
        <v>3366.2995999999998</v>
      </c>
      <c r="C219" s="1" t="s">
        <v>443</v>
      </c>
      <c r="D219" s="1" t="s">
        <v>444</v>
      </c>
      <c r="E219" s="1">
        <v>3366.29968891</v>
      </c>
      <c r="F219" s="1">
        <v>3366.3176121900001</v>
      </c>
      <c r="G219" s="1">
        <v>3366.32569779</v>
      </c>
      <c r="H219" s="1">
        <v>3366.3549281599999</v>
      </c>
      <c r="I219" s="1">
        <v>3366.3686978300002</v>
      </c>
      <c r="J219" s="1">
        <v>3366.40352192</v>
      </c>
      <c r="K219" s="1">
        <v>3366.4223307699999</v>
      </c>
      <c r="L219" s="1">
        <v>3366.4107852799998</v>
      </c>
      <c r="M219" s="1">
        <v>3366.42450474</v>
      </c>
      <c r="N219" s="1">
        <v>3366.4523108100002</v>
      </c>
      <c r="O219" s="1">
        <v>3366.4932767099999</v>
      </c>
      <c r="P219" s="1">
        <v>3366.4896615900002</v>
      </c>
      <c r="Q219" s="1">
        <v>3366.4804237100002</v>
      </c>
      <c r="R219" s="1">
        <v>3366.4666714099999</v>
      </c>
      <c r="S219" s="1">
        <v>3366.4862033600002</v>
      </c>
      <c r="T219" s="1">
        <v>3366.5053009100002</v>
      </c>
      <c r="U219" s="1">
        <v>3366.50919935</v>
      </c>
      <c r="V219" s="1">
        <v>3366.5180083800001</v>
      </c>
      <c r="W219" s="1">
        <v>3366.50450572</v>
      </c>
      <c r="X219" s="1">
        <v>3366.52858062</v>
      </c>
      <c r="Y219" s="1">
        <v>0.36956698999999998</v>
      </c>
      <c r="Z219" s="1">
        <v>0.38194486</v>
      </c>
      <c r="AA219" s="1">
        <v>0.33682735000000003</v>
      </c>
      <c r="AB219" s="1">
        <v>0.31043091</v>
      </c>
      <c r="AC219" s="1">
        <v>0.57376927</v>
      </c>
      <c r="AD219" s="1">
        <v>0.51552580000000003</v>
      </c>
      <c r="AE219" s="1">
        <v>0.44140024</v>
      </c>
      <c r="AF219" s="1">
        <v>0.47719196000000003</v>
      </c>
      <c r="AG219" s="1">
        <v>0.44647661999999999</v>
      </c>
      <c r="AH219" s="1">
        <v>0.48181703999999997</v>
      </c>
      <c r="AI219" s="1">
        <v>0.37719943</v>
      </c>
      <c r="AJ219" s="1">
        <v>0.44865128999999998</v>
      </c>
      <c r="AK219" s="1">
        <v>0.59832790999999996</v>
      </c>
      <c r="AL219" s="1">
        <v>0.63181293000000005</v>
      </c>
      <c r="AM219" s="1">
        <v>0.57726670000000002</v>
      </c>
      <c r="AN219" s="1">
        <v>0.52547960000000005</v>
      </c>
      <c r="AO219" s="1">
        <v>0.66703551999999999</v>
      </c>
      <c r="AP219" s="1">
        <v>0.55217477000000004</v>
      </c>
      <c r="AQ219" s="1">
        <v>0.54454168000000003</v>
      </c>
      <c r="AR219" s="1">
        <v>0.46728702999999999</v>
      </c>
      <c r="AS219" s="1">
        <v>0.34969299999999998</v>
      </c>
      <c r="AT219" s="1">
        <v>0.50197199999999997</v>
      </c>
      <c r="AU219" s="1">
        <v>0.43853599999999998</v>
      </c>
      <c r="AV219" s="1">
        <v>0.58322200000000002</v>
      </c>
      <c r="AW219" s="1">
        <v>0.55776000000000003</v>
      </c>
      <c r="AX219" s="1">
        <v>3.2363999999999997E-2</v>
      </c>
      <c r="AY219" s="1">
        <v>5.6632000000000002E-2</v>
      </c>
      <c r="AZ219" s="1">
        <v>4.3972999999999998E-2</v>
      </c>
      <c r="BA219" s="1">
        <v>4.4568000000000003E-2</v>
      </c>
      <c r="BB219" s="1">
        <v>8.2324999999999995E-2</v>
      </c>
      <c r="BC219" s="1">
        <v>9.2548539999999999</v>
      </c>
      <c r="BD219" s="1">
        <v>11.281903</v>
      </c>
      <c r="BE219" s="1">
        <v>10.027157000000001</v>
      </c>
      <c r="BF219" s="1">
        <v>7.6416890000000004</v>
      </c>
      <c r="BG219" s="1">
        <v>14.760011</v>
      </c>
      <c r="BH219" s="1" t="str">
        <f>HYPERLINK("https://glyconnect.expasy.org/browser/compositions?f=Hex:6 HexNAc:5 dHex:2 NeuAc:3 ")</f>
        <v xml:space="preserve">https://glyconnect.expasy.org/browser/compositions?f=Hex:6 HexNAc:5 dHex:2 NeuAc:3 </v>
      </c>
    </row>
    <row r="220" spans="1:60" ht="43.2">
      <c r="A220" s="1">
        <v>213</v>
      </c>
      <c r="B220" s="1">
        <v>3394.3308999999999</v>
      </c>
      <c r="C220" s="1" t="s">
        <v>445</v>
      </c>
      <c r="D220" s="2" t="s">
        <v>446</v>
      </c>
      <c r="E220" s="1">
        <v>3394.31873851</v>
      </c>
      <c r="F220" s="1">
        <v>3394.3442860700002</v>
      </c>
      <c r="G220" s="1">
        <v>3394.34869084</v>
      </c>
      <c r="H220" s="1">
        <v>3394.3595671500002</v>
      </c>
      <c r="I220" s="1">
        <v>3394.3952660199998</v>
      </c>
      <c r="J220" s="1">
        <v>3394.43242861</v>
      </c>
      <c r="K220" s="1">
        <v>3394.4523141999998</v>
      </c>
      <c r="L220" s="1">
        <v>3394.4517163099999</v>
      </c>
      <c r="M220" s="1">
        <v>3394.4760790300002</v>
      </c>
      <c r="N220" s="1">
        <v>3394.4714212700001</v>
      </c>
      <c r="O220" s="1">
        <v>3394.5322442699999</v>
      </c>
      <c r="P220" s="1">
        <v>3394.5098088099999</v>
      </c>
      <c r="Q220" s="1">
        <v>3394.50790138</v>
      </c>
      <c r="R220" s="1">
        <v>3394.5007882300001</v>
      </c>
      <c r="S220" s="1">
        <v>3394.5101289499999</v>
      </c>
      <c r="T220" s="1">
        <v>3394.5004502199999</v>
      </c>
      <c r="U220" s="1">
        <v>3394.5251474800002</v>
      </c>
      <c r="V220" s="1">
        <v>3394.5390922900001</v>
      </c>
      <c r="W220" s="1">
        <v>3394.5260433600001</v>
      </c>
      <c r="X220" s="1">
        <v>3394.5567818200002</v>
      </c>
      <c r="Y220" s="1">
        <v>0.38601990000000003</v>
      </c>
      <c r="Z220" s="1">
        <v>0.41154606999999999</v>
      </c>
      <c r="AA220" s="1">
        <v>0.30505496999999998</v>
      </c>
      <c r="AB220" s="1">
        <v>0.33114669000000002</v>
      </c>
      <c r="AC220" s="1">
        <v>0.60897014999999999</v>
      </c>
      <c r="AD220" s="1">
        <v>0.50565503000000001</v>
      </c>
      <c r="AE220" s="1">
        <v>0.46164963999999997</v>
      </c>
      <c r="AF220" s="1">
        <v>0.50609554999999995</v>
      </c>
      <c r="AG220" s="1">
        <v>0.50686348000000003</v>
      </c>
      <c r="AH220" s="1">
        <v>0.50973405000000005</v>
      </c>
      <c r="AI220" s="1">
        <v>0.44832861000000002</v>
      </c>
      <c r="AJ220" s="1">
        <v>0.47337314000000003</v>
      </c>
      <c r="AK220" s="1">
        <v>0.62234798999999996</v>
      </c>
      <c r="AL220" s="1">
        <v>0.61278434000000004</v>
      </c>
      <c r="AM220" s="1">
        <v>0.56894610999999995</v>
      </c>
      <c r="AN220" s="1">
        <v>0.57242868999999996</v>
      </c>
      <c r="AO220" s="1">
        <v>0.67878729000000004</v>
      </c>
      <c r="AP220" s="1">
        <v>0.58203574000000002</v>
      </c>
      <c r="AQ220" s="1">
        <v>0.56318685000000002</v>
      </c>
      <c r="AR220" s="1">
        <v>0.48962513000000002</v>
      </c>
      <c r="AS220" s="1">
        <v>0.35844199999999998</v>
      </c>
      <c r="AT220" s="1">
        <v>0.52059299999999997</v>
      </c>
      <c r="AU220" s="1">
        <v>0.48457499999999998</v>
      </c>
      <c r="AV220" s="1">
        <v>0.59412699999999996</v>
      </c>
      <c r="AW220" s="1">
        <v>0.57840899999999995</v>
      </c>
      <c r="AX220" s="1">
        <v>4.8906999999999999E-2</v>
      </c>
      <c r="AY220" s="1">
        <v>6.2497999999999998E-2</v>
      </c>
      <c r="AZ220" s="1">
        <v>2.9263000000000001E-2</v>
      </c>
      <c r="BA220" s="1">
        <v>2.7383000000000001E-2</v>
      </c>
      <c r="BB220" s="1">
        <v>7.7896000000000007E-2</v>
      </c>
      <c r="BC220" s="1">
        <v>13.644432999999999</v>
      </c>
      <c r="BD220" s="1">
        <v>12.005246</v>
      </c>
      <c r="BE220" s="1">
        <v>6.0389809999999997</v>
      </c>
      <c r="BF220" s="1">
        <v>4.6088750000000003</v>
      </c>
      <c r="BG220" s="1">
        <v>13.46725</v>
      </c>
      <c r="BH220" s="1" t="str">
        <f>HYPERLINK("https://glyconnect.expasy.org/browser/compositions?f=Hex:6 HexNAc:5 dHex:2 NeuAc:3 ")</f>
        <v xml:space="preserve">https://glyconnect.expasy.org/browser/compositions?f=Hex:6 HexNAc:5 dHex:2 NeuAc:3 </v>
      </c>
    </row>
    <row r="221" spans="1:60" ht="72">
      <c r="A221" s="1">
        <v>214</v>
      </c>
      <c r="B221" s="1">
        <v>3410.3258000000001</v>
      </c>
      <c r="C221" s="1" t="s">
        <v>447</v>
      </c>
      <c r="D221" s="2" t="s">
        <v>448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3410.38406218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  <c r="R221" s="1">
        <v>0</v>
      </c>
      <c r="S221" s="1">
        <v>0</v>
      </c>
      <c r="T221" s="1">
        <v>0</v>
      </c>
      <c r="U221" s="1">
        <v>0</v>
      </c>
      <c r="V221" s="1">
        <v>0</v>
      </c>
      <c r="W221" s="1">
        <v>0</v>
      </c>
      <c r="X221" s="1">
        <v>0</v>
      </c>
      <c r="Y221" s="1">
        <v>0</v>
      </c>
      <c r="Z221" s="1">
        <v>0</v>
      </c>
      <c r="AA221" s="1">
        <v>0</v>
      </c>
      <c r="AB221" s="1">
        <v>0</v>
      </c>
      <c r="AC221" s="1">
        <v>0</v>
      </c>
      <c r="AD221" s="1">
        <v>0</v>
      </c>
      <c r="AE221" s="1">
        <v>0.29842866000000001</v>
      </c>
      <c r="AF221" s="1">
        <v>0</v>
      </c>
      <c r="AG221" s="1">
        <v>0</v>
      </c>
      <c r="AH221" s="1">
        <v>0</v>
      </c>
      <c r="AI221" s="1">
        <v>0</v>
      </c>
      <c r="AJ221" s="1">
        <v>0</v>
      </c>
      <c r="AK221" s="1">
        <v>0</v>
      </c>
      <c r="AL221" s="1">
        <v>0</v>
      </c>
      <c r="AM221" s="1">
        <v>0</v>
      </c>
      <c r="AN221" s="1">
        <v>0</v>
      </c>
      <c r="AO221" s="1">
        <v>0</v>
      </c>
      <c r="AP221" s="1">
        <v>0</v>
      </c>
      <c r="AQ221" s="1">
        <v>0</v>
      </c>
      <c r="AR221" s="1">
        <v>0</v>
      </c>
      <c r="AS221" s="1">
        <v>0</v>
      </c>
      <c r="AT221" s="1">
        <v>7.4607000000000007E-2</v>
      </c>
      <c r="AU221" s="1">
        <v>0</v>
      </c>
      <c r="AV221" s="1">
        <v>0</v>
      </c>
      <c r="AW221" s="1">
        <v>0</v>
      </c>
      <c r="AX221" s="1">
        <v>0</v>
      </c>
      <c r="AY221" s="1">
        <v>0.14921400000000001</v>
      </c>
      <c r="AZ221" s="1">
        <v>0</v>
      </c>
      <c r="BA221" s="1">
        <v>0</v>
      </c>
      <c r="BB221" s="1">
        <v>0</v>
      </c>
      <c r="BC221" s="1">
        <v>0</v>
      </c>
      <c r="BD221" s="1">
        <v>200</v>
      </c>
      <c r="BE221" s="1">
        <v>0</v>
      </c>
      <c r="BF221" s="1">
        <v>0</v>
      </c>
      <c r="BG221" s="1">
        <v>0</v>
      </c>
      <c r="BH221" s="1" t="str">
        <f>HYPERLINK("https://glyconnect.expasy.org/browser/compositions?f=Hex:7 HexNAc:5 dHex:1 NeuAc:3 ")</f>
        <v xml:space="preserve">https://glyconnect.expasy.org/browser/compositions?f=Hex:7 HexNAc:5 dHex:1 NeuAc:3 </v>
      </c>
    </row>
    <row r="222" spans="1:60">
      <c r="A222" s="1">
        <v>215</v>
      </c>
      <c r="B222" s="1">
        <v>3411.2846</v>
      </c>
      <c r="C222" s="1" t="s">
        <v>449</v>
      </c>
      <c r="D222" s="1" t="s">
        <v>450</v>
      </c>
      <c r="E222" s="1">
        <v>0</v>
      </c>
      <c r="F222" s="1">
        <v>0</v>
      </c>
      <c r="G222" s="1">
        <v>0</v>
      </c>
      <c r="H222" s="1">
        <v>0</v>
      </c>
      <c r="I222" s="1">
        <v>3411.4065292</v>
      </c>
      <c r="J222" s="1">
        <v>3411.4202428899998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  <c r="R222" s="1">
        <v>0</v>
      </c>
      <c r="S222" s="1">
        <v>0</v>
      </c>
      <c r="T222" s="1">
        <v>0</v>
      </c>
      <c r="U222" s="1">
        <v>0</v>
      </c>
      <c r="V222" s="1">
        <v>0</v>
      </c>
      <c r="W222" s="1">
        <v>0</v>
      </c>
      <c r="X222" s="1">
        <v>0</v>
      </c>
      <c r="Y222" s="1">
        <v>0</v>
      </c>
      <c r="Z222" s="1">
        <v>0</v>
      </c>
      <c r="AA222" s="1">
        <v>0</v>
      </c>
      <c r="AB222" s="1">
        <v>0</v>
      </c>
      <c r="AC222" s="1">
        <v>0.38143758999999999</v>
      </c>
      <c r="AD222" s="1">
        <v>0.30649078000000002</v>
      </c>
      <c r="AE222" s="1">
        <v>0</v>
      </c>
      <c r="AF222" s="1">
        <v>0</v>
      </c>
      <c r="AG222" s="1">
        <v>0</v>
      </c>
      <c r="AH222" s="1">
        <v>0</v>
      </c>
      <c r="AI222" s="1">
        <v>0</v>
      </c>
      <c r="AJ222" s="1">
        <v>0</v>
      </c>
      <c r="AK222" s="1">
        <v>0</v>
      </c>
      <c r="AL222" s="1">
        <v>0</v>
      </c>
      <c r="AM222" s="1">
        <v>0</v>
      </c>
      <c r="AN222" s="1">
        <v>0</v>
      </c>
      <c r="AO222" s="1">
        <v>0</v>
      </c>
      <c r="AP222" s="1">
        <v>0</v>
      </c>
      <c r="AQ222" s="1">
        <v>0</v>
      </c>
      <c r="AR222" s="1">
        <v>0</v>
      </c>
      <c r="AS222" s="1">
        <v>0</v>
      </c>
      <c r="AT222" s="1">
        <v>0.171982</v>
      </c>
      <c r="AU222" s="1">
        <v>0</v>
      </c>
      <c r="AV222" s="1">
        <v>0</v>
      </c>
      <c r="AW222" s="1">
        <v>0</v>
      </c>
      <c r="AX222" s="1">
        <v>0</v>
      </c>
      <c r="AY222" s="1">
        <v>0.200931</v>
      </c>
      <c r="AZ222" s="1">
        <v>0</v>
      </c>
      <c r="BA222" s="1">
        <v>0</v>
      </c>
      <c r="BB222" s="1">
        <v>0</v>
      </c>
      <c r="BC222" s="1">
        <v>0</v>
      </c>
      <c r="BD222" s="1">
        <v>116.832548</v>
      </c>
      <c r="BE222" s="1">
        <v>0</v>
      </c>
      <c r="BF222" s="1">
        <v>0</v>
      </c>
      <c r="BG222" s="1">
        <v>0</v>
      </c>
      <c r="BH222" s="1" t="str">
        <f>HYPERLINK("https://glyconnect.expasy.org/browser/compositions?f=Hex:7 HexNAc:6 NeuAc:3 ")</f>
        <v xml:space="preserve">https://glyconnect.expasy.org/browser/compositions?f=Hex:7 HexNAc:6 NeuAc:3 </v>
      </c>
    </row>
    <row r="223" spans="1:60">
      <c r="A223" s="1">
        <v>216</v>
      </c>
      <c r="B223" s="1">
        <v>3411.3098</v>
      </c>
      <c r="C223" s="1" t="s">
        <v>451</v>
      </c>
      <c r="D223" s="1" t="s">
        <v>452</v>
      </c>
      <c r="E223" s="1">
        <v>0</v>
      </c>
      <c r="F223" s="1">
        <v>0</v>
      </c>
      <c r="G223" s="1">
        <v>0</v>
      </c>
      <c r="H223" s="1">
        <v>0</v>
      </c>
      <c r="I223" s="1">
        <v>3411.4065292</v>
      </c>
      <c r="J223" s="1">
        <v>3411.4202428899998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0</v>
      </c>
      <c r="R223" s="1">
        <v>0</v>
      </c>
      <c r="S223" s="1">
        <v>0</v>
      </c>
      <c r="T223" s="1">
        <v>0</v>
      </c>
      <c r="U223" s="1">
        <v>0</v>
      </c>
      <c r="V223" s="1">
        <v>0</v>
      </c>
      <c r="W223" s="1">
        <v>0</v>
      </c>
      <c r="X223" s="1">
        <v>0</v>
      </c>
      <c r="Y223" s="1">
        <v>0</v>
      </c>
      <c r="Z223" s="1">
        <v>0</v>
      </c>
      <c r="AA223" s="1">
        <v>0</v>
      </c>
      <c r="AB223" s="1">
        <v>0</v>
      </c>
      <c r="AC223" s="1">
        <v>0.38143758999999999</v>
      </c>
      <c r="AD223" s="1">
        <v>0.30649078000000002</v>
      </c>
      <c r="AE223" s="1">
        <v>0</v>
      </c>
      <c r="AF223" s="1">
        <v>0</v>
      </c>
      <c r="AG223" s="1">
        <v>0</v>
      </c>
      <c r="AH223" s="1">
        <v>0</v>
      </c>
      <c r="AI223" s="1">
        <v>0</v>
      </c>
      <c r="AJ223" s="1">
        <v>0</v>
      </c>
      <c r="AK223" s="1">
        <v>0</v>
      </c>
      <c r="AL223" s="1">
        <v>0</v>
      </c>
      <c r="AM223" s="1">
        <v>0</v>
      </c>
      <c r="AN223" s="1">
        <v>0</v>
      </c>
      <c r="AO223" s="1">
        <v>0</v>
      </c>
      <c r="AP223" s="1">
        <v>0</v>
      </c>
      <c r="AQ223" s="1">
        <v>0</v>
      </c>
      <c r="AR223" s="1">
        <v>0</v>
      </c>
      <c r="AS223" s="1">
        <v>0</v>
      </c>
      <c r="AT223" s="1">
        <v>0.171982</v>
      </c>
      <c r="AU223" s="1">
        <v>0</v>
      </c>
      <c r="AV223" s="1">
        <v>0</v>
      </c>
      <c r="AW223" s="1">
        <v>0</v>
      </c>
      <c r="AX223" s="1">
        <v>0</v>
      </c>
      <c r="AY223" s="1">
        <v>0.200931</v>
      </c>
      <c r="AZ223" s="1">
        <v>0</v>
      </c>
      <c r="BA223" s="1">
        <v>0</v>
      </c>
      <c r="BB223" s="1">
        <v>0</v>
      </c>
      <c r="BC223" s="1">
        <v>0</v>
      </c>
      <c r="BD223" s="1">
        <v>116.832548</v>
      </c>
      <c r="BE223" s="1">
        <v>0</v>
      </c>
      <c r="BF223" s="1">
        <v>0</v>
      </c>
      <c r="BG223" s="1">
        <v>0</v>
      </c>
      <c r="BH223" s="1" t="str">
        <f>HYPERLINK("https://glyconnect.expasy.org/browser/compositions?f=Hex:6 HexNAc:6 dHex:3 NeuAc:2 ")</f>
        <v xml:space="preserve">https://glyconnect.expasy.org/browser/compositions?f=Hex:6 HexNAc:6 dHex:3 NeuAc:2 </v>
      </c>
    </row>
    <row r="224" spans="1:60" ht="100.8">
      <c r="A224" s="1">
        <v>217</v>
      </c>
      <c r="B224" s="1">
        <v>3439.3159000000001</v>
      </c>
      <c r="C224" s="1" t="s">
        <v>453</v>
      </c>
      <c r="D224" s="2" t="s">
        <v>454</v>
      </c>
      <c r="E224" s="1">
        <v>3439.30799458</v>
      </c>
      <c r="F224" s="1">
        <v>3439.3288689199999</v>
      </c>
      <c r="G224" s="1">
        <v>3439.3521134100001</v>
      </c>
      <c r="H224" s="1">
        <v>3439.3577623599999</v>
      </c>
      <c r="I224" s="1">
        <v>3439.3949977399998</v>
      </c>
      <c r="J224" s="1">
        <v>3439.4269394200001</v>
      </c>
      <c r="K224" s="1">
        <v>3439.4495820100001</v>
      </c>
      <c r="L224" s="1">
        <v>3439.4495694299999</v>
      </c>
      <c r="M224" s="1">
        <v>3439.4584566799999</v>
      </c>
      <c r="N224" s="1">
        <v>3439.46996562</v>
      </c>
      <c r="O224" s="1">
        <v>3439.5219417500002</v>
      </c>
      <c r="P224" s="1">
        <v>3439.5242873500001</v>
      </c>
      <c r="Q224" s="1">
        <v>3439.5153880900002</v>
      </c>
      <c r="R224" s="1">
        <v>3439.5081813800002</v>
      </c>
      <c r="S224" s="1">
        <v>3439.53191621</v>
      </c>
      <c r="T224" s="1">
        <v>3439.5346114899999</v>
      </c>
      <c r="U224" s="1">
        <v>3439.54675335</v>
      </c>
      <c r="V224" s="1">
        <v>3439.5522112899998</v>
      </c>
      <c r="W224" s="1">
        <v>3439.5396571400001</v>
      </c>
      <c r="X224" s="1">
        <v>3439.5592235899999</v>
      </c>
      <c r="Y224" s="1">
        <v>2.09654103</v>
      </c>
      <c r="Z224" s="1">
        <v>2.0417039199999998</v>
      </c>
      <c r="AA224" s="1">
        <v>1.80329805</v>
      </c>
      <c r="AB224" s="1">
        <v>1.70851003</v>
      </c>
      <c r="AC224" s="1">
        <v>4.0055958900000004</v>
      </c>
      <c r="AD224" s="1">
        <v>3.4349805899999999</v>
      </c>
      <c r="AE224" s="1">
        <v>2.7939726899999999</v>
      </c>
      <c r="AF224" s="1">
        <v>3.3739062400000002</v>
      </c>
      <c r="AG224" s="1">
        <v>2.96363573</v>
      </c>
      <c r="AH224" s="1">
        <v>3.1857097900000002</v>
      </c>
      <c r="AI224" s="1">
        <v>2.58828565</v>
      </c>
      <c r="AJ224" s="1">
        <v>2.7668759700000001</v>
      </c>
      <c r="AK224" s="1">
        <v>4.1834098900000001</v>
      </c>
      <c r="AL224" s="1">
        <v>4.2474718200000003</v>
      </c>
      <c r="AM224" s="1">
        <v>3.8361642800000002</v>
      </c>
      <c r="AN224" s="1">
        <v>3.6720468999999998</v>
      </c>
      <c r="AO224" s="1">
        <v>4.5737196300000003</v>
      </c>
      <c r="AP224" s="1">
        <v>3.9208747599999998</v>
      </c>
      <c r="AQ224" s="1">
        <v>3.8293791399999999</v>
      </c>
      <c r="AR224" s="1">
        <v>3.2426219700000001</v>
      </c>
      <c r="AS224" s="1">
        <v>1.9125129999999999</v>
      </c>
      <c r="AT224" s="1">
        <v>3.4021140000000001</v>
      </c>
      <c r="AU224" s="1">
        <v>2.8761269999999999</v>
      </c>
      <c r="AV224" s="1">
        <v>3.9847730000000001</v>
      </c>
      <c r="AW224" s="1">
        <v>3.8916490000000001</v>
      </c>
      <c r="AX224" s="1">
        <v>0.186281</v>
      </c>
      <c r="AY224" s="1">
        <v>0.495278</v>
      </c>
      <c r="AZ224" s="1">
        <v>0.25709100000000001</v>
      </c>
      <c r="BA224" s="1">
        <v>0.27589200000000003</v>
      </c>
      <c r="BB224" s="1">
        <v>0.54503500000000005</v>
      </c>
      <c r="BC224" s="1">
        <v>9.7401099999999996</v>
      </c>
      <c r="BD224" s="1">
        <v>14.557961000000001</v>
      </c>
      <c r="BE224" s="1">
        <v>8.9388000000000005</v>
      </c>
      <c r="BF224" s="1">
        <v>6.9236599999999999</v>
      </c>
      <c r="BG224" s="1">
        <v>14.005235000000001</v>
      </c>
      <c r="BH224" s="1" t="str">
        <f>HYPERLINK("https://glyconnect.expasy.org/browser/compositions?f=Hex:7 HexNAc:6 NeuAc:3 ")</f>
        <v xml:space="preserve">https://glyconnect.expasy.org/browser/compositions?f=Hex:7 HexNAc:6 NeuAc:3 </v>
      </c>
    </row>
    <row r="225" spans="1:60" ht="72">
      <c r="A225" s="1">
        <v>218</v>
      </c>
      <c r="B225" s="1">
        <v>3439.3411000000001</v>
      </c>
      <c r="C225" s="1" t="s">
        <v>455</v>
      </c>
      <c r="D225" s="2" t="s">
        <v>456</v>
      </c>
      <c r="E225" s="1">
        <v>3439.30799458</v>
      </c>
      <c r="F225" s="1">
        <v>3439.3288689199999</v>
      </c>
      <c r="G225" s="1">
        <v>3439.3521134100001</v>
      </c>
      <c r="H225" s="1">
        <v>3439.3577623599999</v>
      </c>
      <c r="I225" s="1">
        <v>3439.3949977399998</v>
      </c>
      <c r="J225" s="1">
        <v>3439.4269394200001</v>
      </c>
      <c r="K225" s="1">
        <v>3439.4495820100001</v>
      </c>
      <c r="L225" s="1">
        <v>3439.4495694299999</v>
      </c>
      <c r="M225" s="1">
        <v>3439.4584566799999</v>
      </c>
      <c r="N225" s="1">
        <v>3439.46996562</v>
      </c>
      <c r="O225" s="1">
        <v>3439.5219417500002</v>
      </c>
      <c r="P225" s="1">
        <v>3439.5242873500001</v>
      </c>
      <c r="Q225" s="1">
        <v>3439.5153880900002</v>
      </c>
      <c r="R225" s="1">
        <v>3439.5081813800002</v>
      </c>
      <c r="S225" s="1">
        <v>3439.53191621</v>
      </c>
      <c r="T225" s="1">
        <v>3439.5346114899999</v>
      </c>
      <c r="U225" s="1">
        <v>3439.54675335</v>
      </c>
      <c r="V225" s="1">
        <v>3439.5522112899998</v>
      </c>
      <c r="W225" s="1">
        <v>3439.5396571400001</v>
      </c>
      <c r="X225" s="1">
        <v>3439.5592235899999</v>
      </c>
      <c r="Y225" s="1">
        <v>2.09654103</v>
      </c>
      <c r="Z225" s="1">
        <v>2.0417039199999998</v>
      </c>
      <c r="AA225" s="1">
        <v>1.80329805</v>
      </c>
      <c r="AB225" s="1">
        <v>1.70851003</v>
      </c>
      <c r="AC225" s="1">
        <v>4.0055958900000004</v>
      </c>
      <c r="AD225" s="1">
        <v>3.4349805899999999</v>
      </c>
      <c r="AE225" s="1">
        <v>2.7939726899999999</v>
      </c>
      <c r="AF225" s="1">
        <v>3.3739062400000002</v>
      </c>
      <c r="AG225" s="1">
        <v>2.96363573</v>
      </c>
      <c r="AH225" s="1">
        <v>3.1857097900000002</v>
      </c>
      <c r="AI225" s="1">
        <v>2.58828565</v>
      </c>
      <c r="AJ225" s="1">
        <v>2.7668759700000001</v>
      </c>
      <c r="AK225" s="1">
        <v>4.1834098900000001</v>
      </c>
      <c r="AL225" s="1">
        <v>4.2474718200000003</v>
      </c>
      <c r="AM225" s="1">
        <v>3.8361642800000002</v>
      </c>
      <c r="AN225" s="1">
        <v>3.6720468999999998</v>
      </c>
      <c r="AO225" s="1">
        <v>4.5737196300000003</v>
      </c>
      <c r="AP225" s="1">
        <v>3.9208747599999998</v>
      </c>
      <c r="AQ225" s="1">
        <v>3.8293791399999999</v>
      </c>
      <c r="AR225" s="1">
        <v>3.2426219700000001</v>
      </c>
      <c r="AS225" s="1">
        <v>1.9125129999999999</v>
      </c>
      <c r="AT225" s="1">
        <v>3.4021140000000001</v>
      </c>
      <c r="AU225" s="1">
        <v>2.8761269999999999</v>
      </c>
      <c r="AV225" s="1">
        <v>3.9847730000000001</v>
      </c>
      <c r="AW225" s="1">
        <v>3.8916490000000001</v>
      </c>
      <c r="AX225" s="1">
        <v>0.186281</v>
      </c>
      <c r="AY225" s="1">
        <v>0.495278</v>
      </c>
      <c r="AZ225" s="1">
        <v>0.25709100000000001</v>
      </c>
      <c r="BA225" s="1">
        <v>0.27589200000000003</v>
      </c>
      <c r="BB225" s="1">
        <v>0.54503500000000005</v>
      </c>
      <c r="BC225" s="1">
        <v>9.7401099999999996</v>
      </c>
      <c r="BD225" s="1">
        <v>14.557961000000001</v>
      </c>
      <c r="BE225" s="1">
        <v>8.9388000000000005</v>
      </c>
      <c r="BF225" s="1">
        <v>6.9236599999999999</v>
      </c>
      <c r="BG225" s="1">
        <v>14.005235000000001</v>
      </c>
      <c r="BH225" s="1" t="str">
        <f>HYPERLINK("https://glyconnect.expasy.org/browser/compositions?f=Hex:6 HexNAc:6 dHex:3 NeuAc:2 ")</f>
        <v xml:space="preserve">https://glyconnect.expasy.org/browser/compositions?f=Hex:6 HexNAc:6 dHex:3 NeuAc:2 </v>
      </c>
    </row>
    <row r="226" spans="1:60" ht="43.2">
      <c r="A226" s="1">
        <v>219</v>
      </c>
      <c r="B226" s="1">
        <v>3455.3359999999998</v>
      </c>
      <c r="C226" s="1" t="s">
        <v>457</v>
      </c>
      <c r="D226" s="2" t="s">
        <v>458</v>
      </c>
      <c r="E226" s="1">
        <v>3455.27554289</v>
      </c>
      <c r="F226" s="1">
        <v>0</v>
      </c>
      <c r="G226" s="1">
        <v>3455.3228842399999</v>
      </c>
      <c r="H226" s="1">
        <v>3455.3354757500001</v>
      </c>
      <c r="I226" s="1">
        <v>3455.35766706</v>
      </c>
      <c r="J226" s="1">
        <v>3455.3870470799998</v>
      </c>
      <c r="K226" s="1">
        <v>3455.4182442699998</v>
      </c>
      <c r="L226" s="1">
        <v>3455.4550473200002</v>
      </c>
      <c r="M226" s="1">
        <v>0</v>
      </c>
      <c r="N226" s="1">
        <v>0</v>
      </c>
      <c r="O226" s="1">
        <v>0</v>
      </c>
      <c r="P226" s="1">
        <v>0</v>
      </c>
      <c r="Q226" s="1">
        <v>0</v>
      </c>
      <c r="R226" s="1">
        <v>0</v>
      </c>
      <c r="S226" s="1">
        <v>0</v>
      </c>
      <c r="T226" s="1">
        <v>0</v>
      </c>
      <c r="U226" s="1">
        <v>0</v>
      </c>
      <c r="V226" s="1">
        <v>0</v>
      </c>
      <c r="W226" s="1">
        <v>0</v>
      </c>
      <c r="X226" s="1">
        <v>0</v>
      </c>
      <c r="Y226" s="1">
        <v>0.36165456000000001</v>
      </c>
      <c r="Z226" s="1">
        <v>0</v>
      </c>
      <c r="AA226" s="1">
        <v>0.27770319999999998</v>
      </c>
      <c r="AB226" s="1">
        <v>0.22507079999999999</v>
      </c>
      <c r="AC226" s="1">
        <v>0.40612944000000001</v>
      </c>
      <c r="AD226" s="1">
        <v>0.35390374000000002</v>
      </c>
      <c r="AE226" s="1">
        <v>0.30579389000000001</v>
      </c>
      <c r="AF226" s="1">
        <v>0.33335244000000003</v>
      </c>
      <c r="AG226" s="1">
        <v>0</v>
      </c>
      <c r="AH226" s="1">
        <v>0</v>
      </c>
      <c r="AI226" s="1">
        <v>0</v>
      </c>
      <c r="AJ226" s="1">
        <v>0</v>
      </c>
      <c r="AK226" s="1">
        <v>0</v>
      </c>
      <c r="AL226" s="1">
        <v>0</v>
      </c>
      <c r="AM226" s="1">
        <v>0</v>
      </c>
      <c r="AN226" s="1">
        <v>0</v>
      </c>
      <c r="AO226" s="1">
        <v>0</v>
      </c>
      <c r="AP226" s="1">
        <v>0</v>
      </c>
      <c r="AQ226" s="1">
        <v>0</v>
      </c>
      <c r="AR226" s="1">
        <v>0</v>
      </c>
      <c r="AS226" s="1">
        <v>0.21610699999999999</v>
      </c>
      <c r="AT226" s="1">
        <v>0.34979500000000002</v>
      </c>
      <c r="AU226" s="1">
        <v>0</v>
      </c>
      <c r="AV226" s="1">
        <v>0</v>
      </c>
      <c r="AW226" s="1">
        <v>0</v>
      </c>
      <c r="AX226" s="1">
        <v>0.15466199999999999</v>
      </c>
      <c r="AY226" s="1">
        <v>4.2414E-2</v>
      </c>
      <c r="AZ226" s="1">
        <v>0</v>
      </c>
      <c r="BA226" s="1">
        <v>0</v>
      </c>
      <c r="BB226" s="1">
        <v>0</v>
      </c>
      <c r="BC226" s="1">
        <v>71.567161999999996</v>
      </c>
      <c r="BD226" s="1">
        <v>12.125463999999999</v>
      </c>
      <c r="BE226" s="1">
        <v>0</v>
      </c>
      <c r="BF226" s="1">
        <v>0</v>
      </c>
      <c r="BG226" s="1">
        <v>0</v>
      </c>
      <c r="BH226" s="1" t="str">
        <f>HYPERLINK("https://glyconnect.expasy.org/browser/compositions?f=Hex:7 HexNAc:6 dHex:2 NeuAc:2 ")</f>
        <v xml:space="preserve">https://glyconnect.expasy.org/browser/compositions?f=Hex:7 HexNAc:6 dHex:2 NeuAc:2 </v>
      </c>
    </row>
    <row r="227" spans="1:60" ht="115.2">
      <c r="A227" s="1">
        <v>220</v>
      </c>
      <c r="B227" s="1">
        <v>3467.3472000000002</v>
      </c>
      <c r="C227" s="1" t="s">
        <v>459</v>
      </c>
      <c r="D227" s="2" t="s">
        <v>460</v>
      </c>
      <c r="E227" s="1">
        <v>3467.3299472899998</v>
      </c>
      <c r="F227" s="1">
        <v>0</v>
      </c>
      <c r="G227" s="1">
        <v>3467.3757741700001</v>
      </c>
      <c r="H227" s="1">
        <v>3467.3799398199999</v>
      </c>
      <c r="I227" s="1">
        <v>3467.42389198</v>
      </c>
      <c r="J227" s="1">
        <v>3467.4543286899998</v>
      </c>
      <c r="K227" s="1">
        <v>3467.4792576999998</v>
      </c>
      <c r="L227" s="1">
        <v>3467.4773691199998</v>
      </c>
      <c r="M227" s="1">
        <v>3467.4890209</v>
      </c>
      <c r="N227" s="1">
        <v>3467.4998835400002</v>
      </c>
      <c r="O227" s="1">
        <v>3467.55050936</v>
      </c>
      <c r="P227" s="1">
        <v>3467.5551511600002</v>
      </c>
      <c r="Q227" s="1">
        <v>3467.5477964000002</v>
      </c>
      <c r="R227" s="1">
        <v>3467.5401909299999</v>
      </c>
      <c r="S227" s="1">
        <v>3467.5623673</v>
      </c>
      <c r="T227" s="1">
        <v>3467.5649966400001</v>
      </c>
      <c r="U227" s="1">
        <v>3467.5762166499999</v>
      </c>
      <c r="V227" s="1">
        <v>3467.5842031799998</v>
      </c>
      <c r="W227" s="1">
        <v>3467.5695584</v>
      </c>
      <c r="X227" s="1">
        <v>3467.5907057899999</v>
      </c>
      <c r="Y227" s="1">
        <v>1.5045033000000001</v>
      </c>
      <c r="Z227" s="1">
        <v>0</v>
      </c>
      <c r="AA227" s="1">
        <v>1.3237359799999999</v>
      </c>
      <c r="AB227" s="1">
        <v>1.3129041800000001</v>
      </c>
      <c r="AC227" s="1">
        <v>2.84321804</v>
      </c>
      <c r="AD227" s="1">
        <v>2.4270362200000002</v>
      </c>
      <c r="AE227" s="1">
        <v>1.9201161</v>
      </c>
      <c r="AF227" s="1">
        <v>2.3423922300000002</v>
      </c>
      <c r="AG227" s="1">
        <v>2.09576348</v>
      </c>
      <c r="AH227" s="1">
        <v>2.2410101899999999</v>
      </c>
      <c r="AI227" s="1">
        <v>1.84325194</v>
      </c>
      <c r="AJ227" s="1">
        <v>1.94650984</v>
      </c>
      <c r="AK227" s="1">
        <v>2.8420869899999999</v>
      </c>
      <c r="AL227" s="1">
        <v>2.87585487</v>
      </c>
      <c r="AM227" s="1">
        <v>2.6091160200000001</v>
      </c>
      <c r="AN227" s="1">
        <v>2.4969575800000001</v>
      </c>
      <c r="AO227" s="1">
        <v>3.1157155400000001</v>
      </c>
      <c r="AP227" s="1">
        <v>2.6215615900000002</v>
      </c>
      <c r="AQ227" s="1">
        <v>2.5915964300000001</v>
      </c>
      <c r="AR227" s="1">
        <v>2.1688967699999999</v>
      </c>
      <c r="AS227" s="1">
        <v>1.0352859999999999</v>
      </c>
      <c r="AT227" s="1">
        <v>2.3831910000000001</v>
      </c>
      <c r="AU227" s="1">
        <v>2.0316339999999999</v>
      </c>
      <c r="AV227" s="1">
        <v>2.7060040000000001</v>
      </c>
      <c r="AW227" s="1">
        <v>2.6244429999999999</v>
      </c>
      <c r="AX227" s="1">
        <v>0.69576300000000002</v>
      </c>
      <c r="AY227" s="1">
        <v>0.37844</v>
      </c>
      <c r="AZ227" s="1">
        <v>0.17386299999999999</v>
      </c>
      <c r="BA227" s="1">
        <v>0.18299000000000001</v>
      </c>
      <c r="BB227" s="1">
        <v>0.38728000000000001</v>
      </c>
      <c r="BC227" s="1">
        <v>67.204887999999997</v>
      </c>
      <c r="BD227" s="1">
        <v>15.879545999999999</v>
      </c>
      <c r="BE227" s="1">
        <v>8.5577860000000001</v>
      </c>
      <c r="BF227" s="1">
        <v>6.7623559999999996</v>
      </c>
      <c r="BG227" s="1">
        <v>14.756672</v>
      </c>
      <c r="BH227" s="1" t="str">
        <f>HYPERLINK("https://glyconnect.expasy.org/browser/compositions?f=Hex:7 HexNAc:6 NeuAc:3 ")</f>
        <v xml:space="preserve">https://glyconnect.expasy.org/browser/compositions?f=Hex:7 HexNAc:6 NeuAc:3 </v>
      </c>
    </row>
    <row r="228" spans="1:60">
      <c r="A228" s="1">
        <v>221</v>
      </c>
      <c r="B228" s="1">
        <v>3468.3312000000001</v>
      </c>
      <c r="C228" s="1" t="s">
        <v>461</v>
      </c>
      <c r="E228" s="1">
        <v>0</v>
      </c>
      <c r="F228" s="1">
        <v>3468.3927137000001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  <c r="R228" s="1">
        <v>0</v>
      </c>
      <c r="S228" s="1">
        <v>0</v>
      </c>
      <c r="T228" s="1">
        <v>0</v>
      </c>
      <c r="U228" s="1">
        <v>0</v>
      </c>
      <c r="V228" s="1">
        <v>0</v>
      </c>
      <c r="W228" s="1">
        <v>0</v>
      </c>
      <c r="X228" s="1">
        <v>0</v>
      </c>
      <c r="Y228" s="1">
        <v>0</v>
      </c>
      <c r="Z228" s="1">
        <v>1.1279864100000001</v>
      </c>
      <c r="AA228" s="1">
        <v>0</v>
      </c>
      <c r="AB228" s="1">
        <v>0</v>
      </c>
      <c r="AC228" s="1">
        <v>0</v>
      </c>
      <c r="AD228" s="1">
        <v>0</v>
      </c>
      <c r="AE228" s="1">
        <v>0</v>
      </c>
      <c r="AF228" s="1">
        <v>0</v>
      </c>
      <c r="AG228" s="1">
        <v>0</v>
      </c>
      <c r="AH228" s="1">
        <v>0</v>
      </c>
      <c r="AI228" s="1">
        <v>0</v>
      </c>
      <c r="AJ228" s="1">
        <v>0</v>
      </c>
      <c r="AK228" s="1">
        <v>0</v>
      </c>
      <c r="AL228" s="1">
        <v>0</v>
      </c>
      <c r="AM228" s="1">
        <v>0</v>
      </c>
      <c r="AN228" s="1">
        <v>0</v>
      </c>
      <c r="AO228" s="1">
        <v>0</v>
      </c>
      <c r="AP228" s="1">
        <v>0</v>
      </c>
      <c r="AQ228" s="1">
        <v>0</v>
      </c>
      <c r="AR228" s="1">
        <v>0</v>
      </c>
      <c r="AS228" s="1">
        <v>0.281997</v>
      </c>
      <c r="AT228" s="1">
        <v>0</v>
      </c>
      <c r="AU228" s="1">
        <v>0</v>
      </c>
      <c r="AV228" s="1">
        <v>0</v>
      </c>
      <c r="AW228" s="1">
        <v>0</v>
      </c>
      <c r="AX228" s="1">
        <v>0.56399299999999997</v>
      </c>
      <c r="AY228" s="1">
        <v>0</v>
      </c>
      <c r="AZ228" s="1">
        <v>0</v>
      </c>
      <c r="BA228" s="1">
        <v>0</v>
      </c>
      <c r="BB228" s="1">
        <v>0</v>
      </c>
      <c r="BC228" s="1">
        <v>200</v>
      </c>
      <c r="BD228" s="1">
        <v>0</v>
      </c>
      <c r="BE228" s="1">
        <v>0</v>
      </c>
      <c r="BF228" s="1">
        <v>0</v>
      </c>
      <c r="BG228" s="1">
        <v>0</v>
      </c>
      <c r="BH228" s="1" t="str">
        <f>HYPERLINK("https://glyconnect.expasy.org/browser/compositions?f=Hex:6 HexNAc:7 dHex:2 NeuAc:2 ")</f>
        <v xml:space="preserve">https://glyconnect.expasy.org/browser/compositions?f=Hex:6 HexNAc:7 dHex:2 NeuAc:2 </v>
      </c>
    </row>
    <row r="229" spans="1:60">
      <c r="A229" s="1">
        <v>222</v>
      </c>
      <c r="B229" s="1">
        <v>3482.3469</v>
      </c>
      <c r="C229" s="1" t="s">
        <v>462</v>
      </c>
      <c r="D229" s="1" t="s">
        <v>463</v>
      </c>
      <c r="E229" s="1">
        <v>0</v>
      </c>
      <c r="F229" s="1">
        <v>0</v>
      </c>
      <c r="G229" s="1">
        <v>0</v>
      </c>
      <c r="H229" s="1">
        <v>3482.3776174200002</v>
      </c>
      <c r="I229" s="1">
        <v>0</v>
      </c>
      <c r="J229" s="1">
        <v>3482.3963794599999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  <c r="R229" s="1">
        <v>0</v>
      </c>
      <c r="S229" s="1">
        <v>0</v>
      </c>
      <c r="T229" s="1">
        <v>0</v>
      </c>
      <c r="U229" s="1">
        <v>0</v>
      </c>
      <c r="V229" s="1">
        <v>0</v>
      </c>
      <c r="W229" s="1">
        <v>0</v>
      </c>
      <c r="X229" s="1">
        <v>0</v>
      </c>
      <c r="Y229" s="1">
        <v>0</v>
      </c>
      <c r="Z229" s="1">
        <v>0</v>
      </c>
      <c r="AA229" s="1">
        <v>0</v>
      </c>
      <c r="AB229" s="1">
        <v>0.34384564000000001</v>
      </c>
      <c r="AC229" s="1">
        <v>0</v>
      </c>
      <c r="AD229" s="1">
        <v>0.55163229999999996</v>
      </c>
      <c r="AE229" s="1">
        <v>0</v>
      </c>
      <c r="AF229" s="1">
        <v>0</v>
      </c>
      <c r="AG229" s="1">
        <v>0</v>
      </c>
      <c r="AH229" s="1">
        <v>0</v>
      </c>
      <c r="AI229" s="1">
        <v>0</v>
      </c>
      <c r="AJ229" s="1">
        <v>0</v>
      </c>
      <c r="AK229" s="1">
        <v>0</v>
      </c>
      <c r="AL229" s="1">
        <v>0</v>
      </c>
      <c r="AM229" s="1">
        <v>0</v>
      </c>
      <c r="AN229" s="1">
        <v>0</v>
      </c>
      <c r="AO229" s="1">
        <v>0</v>
      </c>
      <c r="AP229" s="1">
        <v>0</v>
      </c>
      <c r="AQ229" s="1">
        <v>0</v>
      </c>
      <c r="AR229" s="1">
        <v>0</v>
      </c>
      <c r="AS229" s="1">
        <v>8.5960999999999996E-2</v>
      </c>
      <c r="AT229" s="1">
        <v>0.137908</v>
      </c>
      <c r="AU229" s="1">
        <v>0</v>
      </c>
      <c r="AV229" s="1">
        <v>0</v>
      </c>
      <c r="AW229" s="1">
        <v>0</v>
      </c>
      <c r="AX229" s="1">
        <v>0.17192299999999999</v>
      </c>
      <c r="AY229" s="1">
        <v>0.27581600000000001</v>
      </c>
      <c r="AZ229" s="1">
        <v>0</v>
      </c>
      <c r="BA229" s="1">
        <v>0</v>
      </c>
      <c r="BB229" s="1">
        <v>0</v>
      </c>
      <c r="BC229" s="1">
        <v>200</v>
      </c>
      <c r="BD229" s="1">
        <v>200</v>
      </c>
      <c r="BE229" s="1">
        <v>0</v>
      </c>
      <c r="BF229" s="1">
        <v>0</v>
      </c>
      <c r="BG229" s="1">
        <v>0</v>
      </c>
      <c r="BH229" s="1" t="str">
        <f>HYPERLINK("https://glyconnect.expasy.org/browser/compositions?f=Hex:6 HexNAc:6 dHex:2 NeuAc:2 HexA:1 ")</f>
        <v xml:space="preserve">https://glyconnect.expasy.org/browser/compositions?f=Hex:6 HexNAc:6 dHex:2 NeuAc:2 HexA:1 </v>
      </c>
    </row>
    <row r="230" spans="1:60">
      <c r="A230" s="1">
        <v>223</v>
      </c>
      <c r="B230" s="1">
        <v>3495.3420999999998</v>
      </c>
      <c r="C230" s="1" t="s">
        <v>464</v>
      </c>
      <c r="D230" s="1" t="s">
        <v>326</v>
      </c>
      <c r="E230" s="1">
        <v>3495.3544221900002</v>
      </c>
      <c r="F230" s="1">
        <v>0</v>
      </c>
      <c r="G230" s="1">
        <v>0</v>
      </c>
      <c r="H230" s="1">
        <v>3495.44477835</v>
      </c>
      <c r="I230" s="1">
        <v>3495.4354598999998</v>
      </c>
      <c r="J230" s="1">
        <v>3495.47533148</v>
      </c>
      <c r="K230" s="1">
        <v>3495.4934109699998</v>
      </c>
      <c r="L230" s="1">
        <v>0</v>
      </c>
      <c r="M230" s="1">
        <v>0</v>
      </c>
      <c r="N230" s="1">
        <v>0</v>
      </c>
      <c r="O230" s="1">
        <v>3495.5442292100001</v>
      </c>
      <c r="P230" s="1">
        <v>0</v>
      </c>
      <c r="Q230" s="1">
        <v>3495.5602714800002</v>
      </c>
      <c r="R230" s="1">
        <v>3495.5524995400001</v>
      </c>
      <c r="S230" s="1">
        <v>3495.5730968900002</v>
      </c>
      <c r="T230" s="1">
        <v>3495.5489769999999</v>
      </c>
      <c r="U230" s="1">
        <v>3495.5933084100002</v>
      </c>
      <c r="V230" s="1">
        <v>3495.60545594</v>
      </c>
      <c r="W230" s="1">
        <v>0</v>
      </c>
      <c r="X230" s="1">
        <v>3495.6113124899998</v>
      </c>
      <c r="Y230" s="1">
        <v>0.33566077</v>
      </c>
      <c r="Z230" s="1">
        <v>0</v>
      </c>
      <c r="AA230" s="1">
        <v>0</v>
      </c>
      <c r="AB230" s="1">
        <v>0.30427546</v>
      </c>
      <c r="AC230" s="1">
        <v>0.52653753999999997</v>
      </c>
      <c r="AD230" s="1">
        <v>0.48723125</v>
      </c>
      <c r="AE230" s="1">
        <v>0.37077542000000002</v>
      </c>
      <c r="AF230" s="1">
        <v>0</v>
      </c>
      <c r="AG230" s="1">
        <v>0</v>
      </c>
      <c r="AH230" s="1">
        <v>0</v>
      </c>
      <c r="AI230" s="1">
        <v>0.35293879</v>
      </c>
      <c r="AJ230" s="1">
        <v>0</v>
      </c>
      <c r="AK230" s="1">
        <v>0.48709404000000001</v>
      </c>
      <c r="AL230" s="1">
        <v>0.48807552999999998</v>
      </c>
      <c r="AM230" s="1">
        <v>0.42935530999999999</v>
      </c>
      <c r="AN230" s="1">
        <v>0.44668818999999998</v>
      </c>
      <c r="AO230" s="1">
        <v>0.53879644999999998</v>
      </c>
      <c r="AP230" s="1">
        <v>0.40604415999999999</v>
      </c>
      <c r="AQ230" s="1">
        <v>0</v>
      </c>
      <c r="AR230" s="1">
        <v>0.35807369</v>
      </c>
      <c r="AS230" s="1">
        <v>0.15998399999999999</v>
      </c>
      <c r="AT230" s="1">
        <v>0.346136</v>
      </c>
      <c r="AU230" s="1">
        <v>8.8234999999999994E-2</v>
      </c>
      <c r="AV230" s="1">
        <v>0.46280300000000002</v>
      </c>
      <c r="AW230" s="1">
        <v>0.32572899999999999</v>
      </c>
      <c r="AX230" s="1">
        <v>0.18517700000000001</v>
      </c>
      <c r="AY230" s="1">
        <v>0.24004800000000001</v>
      </c>
      <c r="AZ230" s="1">
        <v>0.17646899999999999</v>
      </c>
      <c r="BA230" s="1">
        <v>2.9479999999999999E-2</v>
      </c>
      <c r="BB230" s="1">
        <v>0.230213</v>
      </c>
      <c r="BC230" s="1">
        <v>115.747467</v>
      </c>
      <c r="BD230" s="1">
        <v>69.350903000000002</v>
      </c>
      <c r="BE230" s="1">
        <v>200</v>
      </c>
      <c r="BF230" s="1">
        <v>6.3698519999999998</v>
      </c>
      <c r="BG230" s="1">
        <v>70.676272999999995</v>
      </c>
      <c r="BH230" s="1" t="str">
        <f>HYPERLINK("https://glyconnect.expasy.org/browser/compositions?f=Hex:5 HexNAc:7 dHex:2 NeuAc:2 HexA:1 ")</f>
        <v xml:space="preserve">https://glyconnect.expasy.org/browser/compositions?f=Hex:5 HexNAc:7 dHex:2 NeuAc:2 HexA:1 </v>
      </c>
    </row>
    <row r="231" spans="1:60" ht="28.8">
      <c r="A231" s="1">
        <v>224</v>
      </c>
      <c r="B231" s="1">
        <v>3495.3784999999998</v>
      </c>
      <c r="C231" s="1" t="s">
        <v>465</v>
      </c>
      <c r="D231" s="2" t="s">
        <v>466</v>
      </c>
      <c r="E231" s="1">
        <v>3495.3544221900002</v>
      </c>
      <c r="F231" s="1">
        <v>0</v>
      </c>
      <c r="G231" s="1">
        <v>0</v>
      </c>
      <c r="H231" s="1">
        <v>3495.44477835</v>
      </c>
      <c r="I231" s="1">
        <v>3495.4354598999998</v>
      </c>
      <c r="J231" s="1">
        <v>3495.47533148</v>
      </c>
      <c r="K231" s="1">
        <v>3495.4934109699998</v>
      </c>
      <c r="L231" s="1">
        <v>0</v>
      </c>
      <c r="M231" s="1">
        <v>0</v>
      </c>
      <c r="N231" s="1">
        <v>0</v>
      </c>
      <c r="O231" s="1">
        <v>3495.5442292100001</v>
      </c>
      <c r="P231" s="1">
        <v>0</v>
      </c>
      <c r="Q231" s="1">
        <v>3495.5602714800002</v>
      </c>
      <c r="R231" s="1">
        <v>3495.5524995400001</v>
      </c>
      <c r="S231" s="1">
        <v>3495.5730968900002</v>
      </c>
      <c r="T231" s="1">
        <v>3495.5489769999999</v>
      </c>
      <c r="U231" s="1">
        <v>3495.5933084100002</v>
      </c>
      <c r="V231" s="1">
        <v>3495.60545594</v>
      </c>
      <c r="W231" s="1">
        <v>0</v>
      </c>
      <c r="X231" s="1">
        <v>3495.6113124899998</v>
      </c>
      <c r="Y231" s="1">
        <v>0.33566077</v>
      </c>
      <c r="Z231" s="1">
        <v>0</v>
      </c>
      <c r="AA231" s="1">
        <v>0</v>
      </c>
      <c r="AB231" s="1">
        <v>0.30427546</v>
      </c>
      <c r="AC231" s="1">
        <v>0.52653753999999997</v>
      </c>
      <c r="AD231" s="1">
        <v>0.48723125</v>
      </c>
      <c r="AE231" s="1">
        <v>0.37077542000000002</v>
      </c>
      <c r="AF231" s="1">
        <v>0</v>
      </c>
      <c r="AG231" s="1">
        <v>0</v>
      </c>
      <c r="AH231" s="1">
        <v>0</v>
      </c>
      <c r="AI231" s="1">
        <v>0.35293879</v>
      </c>
      <c r="AJ231" s="1">
        <v>0</v>
      </c>
      <c r="AK231" s="1">
        <v>0.48709404000000001</v>
      </c>
      <c r="AL231" s="1">
        <v>0.48807552999999998</v>
      </c>
      <c r="AM231" s="1">
        <v>0.42935530999999999</v>
      </c>
      <c r="AN231" s="1">
        <v>0.44668818999999998</v>
      </c>
      <c r="AO231" s="1">
        <v>0.53879644999999998</v>
      </c>
      <c r="AP231" s="1">
        <v>0.40604415999999999</v>
      </c>
      <c r="AQ231" s="1">
        <v>0</v>
      </c>
      <c r="AR231" s="1">
        <v>0.35807369</v>
      </c>
      <c r="AS231" s="1">
        <v>0.15998399999999999</v>
      </c>
      <c r="AT231" s="1">
        <v>0.346136</v>
      </c>
      <c r="AU231" s="1">
        <v>8.8234999999999994E-2</v>
      </c>
      <c r="AV231" s="1">
        <v>0.46280300000000002</v>
      </c>
      <c r="AW231" s="1">
        <v>0.32572899999999999</v>
      </c>
      <c r="AX231" s="1">
        <v>0.18517700000000001</v>
      </c>
      <c r="AY231" s="1">
        <v>0.24004800000000001</v>
      </c>
      <c r="AZ231" s="1">
        <v>0.17646899999999999</v>
      </c>
      <c r="BA231" s="1">
        <v>2.9479999999999999E-2</v>
      </c>
      <c r="BB231" s="1">
        <v>0.230213</v>
      </c>
      <c r="BC231" s="1">
        <v>115.747467</v>
      </c>
      <c r="BD231" s="1">
        <v>69.350903000000002</v>
      </c>
      <c r="BE231" s="1">
        <v>200</v>
      </c>
      <c r="BF231" s="1">
        <v>6.3698519999999998</v>
      </c>
      <c r="BG231" s="1">
        <v>70.676272999999995</v>
      </c>
      <c r="BH231" s="1" t="str">
        <f>HYPERLINK("https://glyconnect.expasy.org/browser/compositions?f=Hex:7 HexNAc:6 NeuAc:3 ")</f>
        <v xml:space="preserve">https://glyconnect.expasy.org/browser/compositions?f=Hex:7 HexNAc:6 NeuAc:3 </v>
      </c>
    </row>
    <row r="232" spans="1:60">
      <c r="A232" s="1">
        <v>225</v>
      </c>
      <c r="B232" s="1">
        <v>3496.3625000000002</v>
      </c>
      <c r="C232" s="1" t="s">
        <v>467</v>
      </c>
      <c r="E232" s="1">
        <v>0</v>
      </c>
      <c r="F232" s="1">
        <v>3496.38137585</v>
      </c>
      <c r="G232" s="1">
        <v>3496.4492429299999</v>
      </c>
      <c r="H232" s="1">
        <v>0</v>
      </c>
      <c r="I232" s="1">
        <v>0</v>
      </c>
      <c r="J232" s="1">
        <v>0</v>
      </c>
      <c r="K232" s="1">
        <v>0</v>
      </c>
      <c r="L232" s="1">
        <v>3496.5319592000001</v>
      </c>
      <c r="M232" s="1">
        <v>0</v>
      </c>
      <c r="N232" s="1">
        <v>3496.5203918900002</v>
      </c>
      <c r="O232" s="1">
        <v>0</v>
      </c>
      <c r="P232" s="1">
        <v>0</v>
      </c>
      <c r="Q232" s="1">
        <v>0</v>
      </c>
      <c r="R232" s="1">
        <v>0</v>
      </c>
      <c r="S232" s="1">
        <v>0</v>
      </c>
      <c r="T232" s="1">
        <v>0</v>
      </c>
      <c r="U232" s="1">
        <v>0</v>
      </c>
      <c r="V232" s="1">
        <v>0</v>
      </c>
      <c r="W232" s="1">
        <v>3496.5879531700002</v>
      </c>
      <c r="X232" s="1">
        <v>0</v>
      </c>
      <c r="Y232" s="1">
        <v>0</v>
      </c>
      <c r="Z232" s="1">
        <v>0.29748256000000001</v>
      </c>
      <c r="AA232" s="1">
        <v>0.31237155999999999</v>
      </c>
      <c r="AB232" s="1">
        <v>0</v>
      </c>
      <c r="AC232" s="1">
        <v>0</v>
      </c>
      <c r="AD232" s="1">
        <v>0</v>
      </c>
      <c r="AE232" s="1">
        <v>0</v>
      </c>
      <c r="AF232" s="1">
        <v>0.35995586000000002</v>
      </c>
      <c r="AG232" s="1">
        <v>0</v>
      </c>
      <c r="AH232" s="1">
        <v>0.35644798</v>
      </c>
      <c r="AI232" s="1">
        <v>0</v>
      </c>
      <c r="AJ232" s="1">
        <v>0</v>
      </c>
      <c r="AK232" s="1">
        <v>0</v>
      </c>
      <c r="AL232" s="1">
        <v>0</v>
      </c>
      <c r="AM232" s="1">
        <v>0</v>
      </c>
      <c r="AN232" s="1">
        <v>0</v>
      </c>
      <c r="AO232" s="1">
        <v>0</v>
      </c>
      <c r="AP232" s="1">
        <v>0</v>
      </c>
      <c r="AQ232" s="1">
        <v>0.36233061</v>
      </c>
      <c r="AR232" s="1">
        <v>0</v>
      </c>
      <c r="AS232" s="1">
        <v>0.15246399999999999</v>
      </c>
      <c r="AT232" s="1">
        <v>8.9989E-2</v>
      </c>
      <c r="AU232" s="1">
        <v>8.9111999999999997E-2</v>
      </c>
      <c r="AV232" s="1">
        <v>0</v>
      </c>
      <c r="AW232" s="1">
        <v>9.0582999999999997E-2</v>
      </c>
      <c r="AX232" s="1">
        <v>0.17615500000000001</v>
      </c>
      <c r="AY232" s="1">
        <v>0.179978</v>
      </c>
      <c r="AZ232" s="1">
        <v>0.17822399999999999</v>
      </c>
      <c r="BA232" s="1">
        <v>0</v>
      </c>
      <c r="BB232" s="1">
        <v>0.18116499999999999</v>
      </c>
      <c r="BC232" s="1">
        <v>115.538859</v>
      </c>
      <c r="BD232" s="1">
        <v>200</v>
      </c>
      <c r="BE232" s="1">
        <v>200</v>
      </c>
      <c r="BF232" s="1">
        <v>0</v>
      </c>
      <c r="BG232" s="1">
        <v>200</v>
      </c>
      <c r="BH232" s="1" t="str">
        <f>HYPERLINK("https://glyconnect.expasy.org/browser/compositions?f=Hex:6 HexNAc:7 dHex:2 NeuAc:2 ")</f>
        <v xml:space="preserve">https://glyconnect.expasy.org/browser/compositions?f=Hex:6 HexNAc:7 dHex:2 NeuAc:2 </v>
      </c>
    </row>
    <row r="233" spans="1:60" ht="100.8">
      <c r="A233" s="1">
        <v>226</v>
      </c>
      <c r="B233" s="1">
        <v>3585.3737999999998</v>
      </c>
      <c r="C233" s="1" t="s">
        <v>468</v>
      </c>
      <c r="D233" s="2" t="s">
        <v>469</v>
      </c>
      <c r="E233" s="1">
        <v>3585.3824542100001</v>
      </c>
      <c r="F233" s="1">
        <v>3585.3906815599998</v>
      </c>
      <c r="G233" s="1">
        <v>3585.4157019999998</v>
      </c>
      <c r="H233" s="1">
        <v>3585.4264866100002</v>
      </c>
      <c r="I233" s="1">
        <v>3585.4388058599998</v>
      </c>
      <c r="J233" s="1">
        <v>3585.4822687199999</v>
      </c>
      <c r="K233" s="1">
        <v>3585.5028627699999</v>
      </c>
      <c r="L233" s="1">
        <v>3585.5032901599998</v>
      </c>
      <c r="M233" s="1">
        <v>3585.49911324</v>
      </c>
      <c r="N233" s="1">
        <v>3585.5049249899998</v>
      </c>
      <c r="O233" s="1">
        <v>3585.5536908399999</v>
      </c>
      <c r="P233" s="1">
        <v>3585.5800256100001</v>
      </c>
      <c r="Q233" s="1">
        <v>3585.5694431900001</v>
      </c>
      <c r="R233" s="1">
        <v>3585.5590861699998</v>
      </c>
      <c r="S233" s="1">
        <v>3585.5858396499998</v>
      </c>
      <c r="T233" s="1">
        <v>3585.5942393300002</v>
      </c>
      <c r="U233" s="1">
        <v>3585.6071017600002</v>
      </c>
      <c r="V233" s="1">
        <v>3585.6129120300002</v>
      </c>
      <c r="W233" s="1">
        <v>3585.6022824900001</v>
      </c>
      <c r="X233" s="1">
        <v>3585.6198219900002</v>
      </c>
      <c r="Y233" s="1">
        <v>0.67862884999999995</v>
      </c>
      <c r="Z233" s="1">
        <v>0.62216605000000003</v>
      </c>
      <c r="AA233" s="1">
        <v>0.55948027</v>
      </c>
      <c r="AB233" s="1">
        <v>0.52763174999999995</v>
      </c>
      <c r="AC233" s="1">
        <v>1.0347145</v>
      </c>
      <c r="AD233" s="1">
        <v>0.85928068999999996</v>
      </c>
      <c r="AE233" s="1">
        <v>0.67738131000000001</v>
      </c>
      <c r="AF233" s="1">
        <v>0.82587573999999997</v>
      </c>
      <c r="AG233" s="1">
        <v>0.71050619999999998</v>
      </c>
      <c r="AH233" s="1">
        <v>0.79248306000000002</v>
      </c>
      <c r="AI233" s="1">
        <v>0.63953543999999996</v>
      </c>
      <c r="AJ233" s="1">
        <v>0.65651587</v>
      </c>
      <c r="AK233" s="1">
        <v>0.94718595000000005</v>
      </c>
      <c r="AL233" s="1">
        <v>0.97122520999999995</v>
      </c>
      <c r="AM233" s="1">
        <v>0.88429321000000005</v>
      </c>
      <c r="AN233" s="1">
        <v>0.82043761999999998</v>
      </c>
      <c r="AO233" s="1">
        <v>0.96855409999999997</v>
      </c>
      <c r="AP233" s="1">
        <v>0.78802521000000003</v>
      </c>
      <c r="AQ233" s="1">
        <v>0.81751752</v>
      </c>
      <c r="AR233" s="1">
        <v>0.66969144000000003</v>
      </c>
      <c r="AS233" s="1">
        <v>0.59697699999999998</v>
      </c>
      <c r="AT233" s="1">
        <v>0.84931299999999998</v>
      </c>
      <c r="AU233" s="1">
        <v>0.69976000000000005</v>
      </c>
      <c r="AV233" s="1">
        <v>0.90578599999999998</v>
      </c>
      <c r="AW233" s="1">
        <v>0.81094699999999997</v>
      </c>
      <c r="AX233" s="1">
        <v>6.7122000000000001E-2</v>
      </c>
      <c r="AY233" s="1">
        <v>0.14672299999999999</v>
      </c>
      <c r="AZ233" s="1">
        <v>6.8823999999999996E-2</v>
      </c>
      <c r="BA233" s="1">
        <v>6.7682000000000006E-2</v>
      </c>
      <c r="BB233" s="1">
        <v>0.12296600000000001</v>
      </c>
      <c r="BC233" s="1">
        <v>11.243734999999999</v>
      </c>
      <c r="BD233" s="1">
        <v>17.275486000000001</v>
      </c>
      <c r="BE233" s="1">
        <v>9.8353260000000002</v>
      </c>
      <c r="BF233" s="1">
        <v>7.472181</v>
      </c>
      <c r="BG233" s="1">
        <v>15.163225000000001</v>
      </c>
      <c r="BH233" s="1" t="str">
        <f>HYPERLINK("https://glyconnect.expasy.org/browser/compositions?f=Hex:7 HexNAc:6 dHex:1 NeuAc:3 ")</f>
        <v xml:space="preserve">https://glyconnect.expasy.org/browser/compositions?f=Hex:7 HexNAc:6 dHex:1 NeuAc:3 </v>
      </c>
    </row>
    <row r="234" spans="1:60" ht="158.4">
      <c r="A234" s="1">
        <v>227</v>
      </c>
      <c r="B234" s="1">
        <v>3613.4050999999999</v>
      </c>
      <c r="C234" s="1" t="s">
        <v>470</v>
      </c>
      <c r="D234" s="2" t="s">
        <v>471</v>
      </c>
      <c r="E234" s="1">
        <v>3613.3940870000001</v>
      </c>
      <c r="F234" s="1">
        <v>3613.41066542</v>
      </c>
      <c r="G234" s="1">
        <v>3613.4222998199998</v>
      </c>
      <c r="H234" s="1">
        <v>3613.4546864600002</v>
      </c>
      <c r="I234" s="1">
        <v>3613.4652581599998</v>
      </c>
      <c r="J234" s="1">
        <v>3613.50800256</v>
      </c>
      <c r="K234" s="1">
        <v>3613.5139070700002</v>
      </c>
      <c r="L234" s="1">
        <v>3613.5221817900001</v>
      </c>
      <c r="M234" s="1">
        <v>3613.5436292300001</v>
      </c>
      <c r="N234" s="1">
        <v>3613.5611556099998</v>
      </c>
      <c r="O234" s="1">
        <v>3613.61253885</v>
      </c>
      <c r="P234" s="1">
        <v>3613.59142561</v>
      </c>
      <c r="Q234" s="1">
        <v>3613.5954951799999</v>
      </c>
      <c r="R234" s="1">
        <v>3613.5888381499999</v>
      </c>
      <c r="S234" s="1">
        <v>3613.6033595899999</v>
      </c>
      <c r="T234" s="1">
        <v>3613.6251973899998</v>
      </c>
      <c r="U234" s="1">
        <v>3613.62131727</v>
      </c>
      <c r="V234" s="1">
        <v>3613.6345342599998</v>
      </c>
      <c r="W234" s="1">
        <v>3613.6199580799998</v>
      </c>
      <c r="X234" s="1">
        <v>3613.65100738</v>
      </c>
      <c r="Y234" s="1">
        <v>0.40323880000000001</v>
      </c>
      <c r="Z234" s="1">
        <v>0.41949771000000002</v>
      </c>
      <c r="AA234" s="1">
        <v>0.34846708999999998</v>
      </c>
      <c r="AB234" s="1">
        <v>0.34113289000000002</v>
      </c>
      <c r="AC234" s="1">
        <v>0.58951324000000005</v>
      </c>
      <c r="AD234" s="1">
        <v>0.51316914999999996</v>
      </c>
      <c r="AE234" s="1">
        <v>0.39531441</v>
      </c>
      <c r="AF234" s="1">
        <v>0.48730837999999999</v>
      </c>
      <c r="AG234" s="1">
        <v>0.430981</v>
      </c>
      <c r="AH234" s="1">
        <v>0.47126092000000003</v>
      </c>
      <c r="AI234" s="1">
        <v>0.39387633</v>
      </c>
      <c r="AJ234" s="1">
        <v>0.41530096</v>
      </c>
      <c r="AK234" s="1">
        <v>0.54343591999999996</v>
      </c>
      <c r="AL234" s="1">
        <v>0.54671581000000002</v>
      </c>
      <c r="AM234" s="1">
        <v>0.48431722999999999</v>
      </c>
      <c r="AN234" s="1">
        <v>0.48049111999999999</v>
      </c>
      <c r="AO234" s="1">
        <v>0.56841196000000005</v>
      </c>
      <c r="AP234" s="1">
        <v>0.46204594999999998</v>
      </c>
      <c r="AQ234" s="1">
        <v>0.47192663000000001</v>
      </c>
      <c r="AR234" s="1">
        <v>0.38867648999999999</v>
      </c>
      <c r="AS234" s="1">
        <v>0.37808399999999998</v>
      </c>
      <c r="AT234" s="1">
        <v>0.49632599999999999</v>
      </c>
      <c r="AU234" s="1">
        <v>0.42785499999999999</v>
      </c>
      <c r="AV234" s="1">
        <v>0.51373999999999997</v>
      </c>
      <c r="AW234" s="1">
        <v>0.47276499999999999</v>
      </c>
      <c r="AX234" s="1">
        <v>3.9116999999999999E-2</v>
      </c>
      <c r="AY234" s="1">
        <v>8.0109E-2</v>
      </c>
      <c r="AZ234" s="1">
        <v>3.2689999999999997E-2</v>
      </c>
      <c r="BA234" s="1">
        <v>3.6242000000000003E-2</v>
      </c>
      <c r="BB234" s="1">
        <v>7.3789999999999994E-2</v>
      </c>
      <c r="BC234" s="1">
        <v>10.346095</v>
      </c>
      <c r="BD234" s="1">
        <v>16.140329999999999</v>
      </c>
      <c r="BE234" s="1">
        <v>7.6405510000000003</v>
      </c>
      <c r="BF234" s="1">
        <v>7.0545330000000002</v>
      </c>
      <c r="BG234" s="1">
        <v>15.608134</v>
      </c>
      <c r="BH234" s="1" t="str">
        <f>HYPERLINK("https://glyconnect.expasy.org/browser/compositions?f=Hex:7 HexNAc:6 dHex:1 NeuAc:3 ")</f>
        <v xml:space="preserve">https://glyconnect.expasy.org/browser/compositions?f=Hex:7 HexNAc:6 dHex:1 NeuAc:3 </v>
      </c>
    </row>
    <row r="235" spans="1:60" ht="57.6">
      <c r="A235" s="1">
        <v>228</v>
      </c>
      <c r="B235" s="1">
        <v>3743.4429</v>
      </c>
      <c r="C235" s="1" t="s">
        <v>472</v>
      </c>
      <c r="D235" s="2" t="s">
        <v>473</v>
      </c>
      <c r="E235" s="1">
        <v>3743.45682321</v>
      </c>
      <c r="F235" s="1">
        <v>3743.47662249</v>
      </c>
      <c r="G235" s="1">
        <v>3743.5029741600001</v>
      </c>
      <c r="H235" s="1">
        <v>3743.5097635500001</v>
      </c>
      <c r="I235" s="1">
        <v>3743.5292980999998</v>
      </c>
      <c r="J235" s="1">
        <v>3743.5602671299998</v>
      </c>
      <c r="K235" s="1">
        <v>3743.5876318099999</v>
      </c>
      <c r="L235" s="1">
        <v>3743.5930274100001</v>
      </c>
      <c r="M235" s="1">
        <v>3743.5990603099999</v>
      </c>
      <c r="N235" s="1">
        <v>3743.60957345</v>
      </c>
      <c r="O235" s="1">
        <v>3743.6643372200001</v>
      </c>
      <c r="P235" s="1">
        <v>3743.6716627300002</v>
      </c>
      <c r="Q235" s="1">
        <v>3743.6570011700001</v>
      </c>
      <c r="R235" s="1">
        <v>3743.65125726</v>
      </c>
      <c r="S235" s="1">
        <v>3743.6799621300001</v>
      </c>
      <c r="T235" s="1">
        <v>3743.6884277099998</v>
      </c>
      <c r="U235" s="1">
        <v>3743.6977208100002</v>
      </c>
      <c r="V235" s="1">
        <v>3743.7066275299999</v>
      </c>
      <c r="W235" s="1">
        <v>3743.6931975699999</v>
      </c>
      <c r="X235" s="1">
        <v>3743.7119655500001</v>
      </c>
      <c r="Y235" s="1">
        <v>1.50377337</v>
      </c>
      <c r="Z235" s="1">
        <v>1.4535336700000001</v>
      </c>
      <c r="AA235" s="1">
        <v>1.2682477400000001</v>
      </c>
      <c r="AB235" s="1">
        <v>1.2106007700000001</v>
      </c>
      <c r="AC235" s="1">
        <v>2.4730716400000001</v>
      </c>
      <c r="AD235" s="1">
        <v>2.0701093300000002</v>
      </c>
      <c r="AE235" s="1">
        <v>1.55970484</v>
      </c>
      <c r="AF235" s="1">
        <v>2.0111090300000001</v>
      </c>
      <c r="AG235" s="1">
        <v>1.62012566</v>
      </c>
      <c r="AH235" s="1">
        <v>1.7921904399999999</v>
      </c>
      <c r="AI235" s="1">
        <v>1.3753314299999999</v>
      </c>
      <c r="AJ235" s="1">
        <v>1.51009156</v>
      </c>
      <c r="AK235" s="1">
        <v>2.2063334100000001</v>
      </c>
      <c r="AL235" s="1">
        <v>2.25810683</v>
      </c>
      <c r="AM235" s="1">
        <v>2.0361187200000002</v>
      </c>
      <c r="AN235" s="1">
        <v>1.92640922</v>
      </c>
      <c r="AO235" s="1">
        <v>2.42702208</v>
      </c>
      <c r="AP235" s="1">
        <v>1.9679209600000001</v>
      </c>
      <c r="AQ235" s="1">
        <v>2.0001115</v>
      </c>
      <c r="AR235" s="1">
        <v>1.57072349</v>
      </c>
      <c r="AS235" s="1">
        <v>1.3590390000000001</v>
      </c>
      <c r="AT235" s="1">
        <v>2.0284990000000001</v>
      </c>
      <c r="AU235" s="1">
        <v>1.574435</v>
      </c>
      <c r="AV235" s="1">
        <v>2.1067420000000001</v>
      </c>
      <c r="AW235" s="1">
        <v>1.9914449999999999</v>
      </c>
      <c r="AX235" s="1">
        <v>0.14160300000000001</v>
      </c>
      <c r="AY235" s="1">
        <v>0.373919</v>
      </c>
      <c r="AZ235" s="1">
        <v>0.17634</v>
      </c>
      <c r="BA235" s="1">
        <v>0.15312000000000001</v>
      </c>
      <c r="BB235" s="1">
        <v>0.34993400000000002</v>
      </c>
      <c r="BC235" s="1">
        <v>10.41935</v>
      </c>
      <c r="BD235" s="1">
        <v>18.433295999999999</v>
      </c>
      <c r="BE235" s="1">
        <v>11.200208999999999</v>
      </c>
      <c r="BF235" s="1">
        <v>7.2680999999999996</v>
      </c>
      <c r="BG235" s="1">
        <v>17.571892999999999</v>
      </c>
      <c r="BH235" s="1" t="str">
        <f>HYPERLINK("https://glyconnect.expasy.org/browser/compositions?f=Hex:7 HexNAc:6 NeuAc:4 ")</f>
        <v xml:space="preserve">https://glyconnect.expasy.org/browser/compositions?f=Hex:7 HexNAc:6 NeuAc:4 </v>
      </c>
    </row>
    <row r="236" spans="1:60" ht="43.2">
      <c r="A236" s="1">
        <v>229</v>
      </c>
      <c r="B236" s="1">
        <v>3743.4681</v>
      </c>
      <c r="C236" s="1" t="s">
        <v>474</v>
      </c>
      <c r="D236" s="2" t="s">
        <v>475</v>
      </c>
      <c r="E236" s="1">
        <v>3743.45682321</v>
      </c>
      <c r="F236" s="1">
        <v>3743.47662249</v>
      </c>
      <c r="G236" s="1">
        <v>3743.5029741600001</v>
      </c>
      <c r="H236" s="1">
        <v>3743.5097635500001</v>
      </c>
      <c r="I236" s="1">
        <v>3743.5292980999998</v>
      </c>
      <c r="J236" s="1">
        <v>3743.5602671299998</v>
      </c>
      <c r="K236" s="1">
        <v>3743.5876318099999</v>
      </c>
      <c r="L236" s="1">
        <v>3743.5930274100001</v>
      </c>
      <c r="M236" s="1">
        <v>3743.5990603099999</v>
      </c>
      <c r="N236" s="1">
        <v>3743.60957345</v>
      </c>
      <c r="O236" s="1">
        <v>3743.6643372200001</v>
      </c>
      <c r="P236" s="1">
        <v>3743.6716627300002</v>
      </c>
      <c r="Q236" s="1">
        <v>3743.6570011700001</v>
      </c>
      <c r="R236" s="1">
        <v>3743.65125726</v>
      </c>
      <c r="S236" s="1">
        <v>3743.6799621300001</v>
      </c>
      <c r="T236" s="1">
        <v>3743.6884277099998</v>
      </c>
      <c r="U236" s="1">
        <v>3743.6977208100002</v>
      </c>
      <c r="V236" s="1">
        <v>3743.7066275299999</v>
      </c>
      <c r="W236" s="1">
        <v>3743.6931975699999</v>
      </c>
      <c r="X236" s="1">
        <v>3743.7119655500001</v>
      </c>
      <c r="Y236" s="1">
        <v>1.50377337</v>
      </c>
      <c r="Z236" s="1">
        <v>1.4535336700000001</v>
      </c>
      <c r="AA236" s="1">
        <v>1.2682477400000001</v>
      </c>
      <c r="AB236" s="1">
        <v>1.2106007700000001</v>
      </c>
      <c r="AC236" s="1">
        <v>2.4730716400000001</v>
      </c>
      <c r="AD236" s="1">
        <v>2.0701093300000002</v>
      </c>
      <c r="AE236" s="1">
        <v>1.55970484</v>
      </c>
      <c r="AF236" s="1">
        <v>2.0111090300000001</v>
      </c>
      <c r="AG236" s="1">
        <v>1.62012566</v>
      </c>
      <c r="AH236" s="1">
        <v>1.7921904399999999</v>
      </c>
      <c r="AI236" s="1">
        <v>1.3753314299999999</v>
      </c>
      <c r="AJ236" s="1">
        <v>1.51009156</v>
      </c>
      <c r="AK236" s="1">
        <v>2.2063334100000001</v>
      </c>
      <c r="AL236" s="1">
        <v>2.25810683</v>
      </c>
      <c r="AM236" s="1">
        <v>2.0361187200000002</v>
      </c>
      <c r="AN236" s="1">
        <v>1.92640922</v>
      </c>
      <c r="AO236" s="1">
        <v>2.42702208</v>
      </c>
      <c r="AP236" s="1">
        <v>1.9679209600000001</v>
      </c>
      <c r="AQ236" s="1">
        <v>2.0001115</v>
      </c>
      <c r="AR236" s="1">
        <v>1.57072349</v>
      </c>
      <c r="AS236" s="1">
        <v>1.3590390000000001</v>
      </c>
      <c r="AT236" s="1">
        <v>2.0284990000000001</v>
      </c>
      <c r="AU236" s="1">
        <v>1.574435</v>
      </c>
      <c r="AV236" s="1">
        <v>2.1067420000000001</v>
      </c>
      <c r="AW236" s="1">
        <v>1.9914449999999999</v>
      </c>
      <c r="AX236" s="1">
        <v>0.14160300000000001</v>
      </c>
      <c r="AY236" s="1">
        <v>0.373919</v>
      </c>
      <c r="AZ236" s="1">
        <v>0.17634</v>
      </c>
      <c r="BA236" s="1">
        <v>0.15312000000000001</v>
      </c>
      <c r="BB236" s="1">
        <v>0.34993400000000002</v>
      </c>
      <c r="BC236" s="1">
        <v>10.41935</v>
      </c>
      <c r="BD236" s="1">
        <v>18.433295999999999</v>
      </c>
      <c r="BE236" s="1">
        <v>11.200208999999999</v>
      </c>
      <c r="BF236" s="1">
        <v>7.2680999999999996</v>
      </c>
      <c r="BG236" s="1">
        <v>17.571892999999999</v>
      </c>
      <c r="BH236" s="1" t="str">
        <f>HYPERLINK("https://glyconnect.expasy.org/browser/compositions?f=Hex:6 HexNAc:6 dHex:3 NeuAc:3 ")</f>
        <v xml:space="preserve">https://glyconnect.expasy.org/browser/compositions?f=Hex:6 HexNAc:6 dHex:3 NeuAc:3 </v>
      </c>
    </row>
    <row r="237" spans="1:60" ht="72">
      <c r="A237" s="1">
        <v>230</v>
      </c>
      <c r="B237" s="1">
        <v>3759.4630000000002</v>
      </c>
      <c r="C237" s="1" t="s">
        <v>476</v>
      </c>
      <c r="D237" s="2" t="s">
        <v>477</v>
      </c>
      <c r="E237" s="1">
        <v>3759.4548191600002</v>
      </c>
      <c r="F237" s="1">
        <v>3759.4367821400001</v>
      </c>
      <c r="G237" s="1">
        <v>3759.4766908400002</v>
      </c>
      <c r="H237" s="1">
        <v>3759.4702666600001</v>
      </c>
      <c r="I237" s="1">
        <v>3759.5006509200002</v>
      </c>
      <c r="J237" s="1">
        <v>3759.5463101800001</v>
      </c>
      <c r="K237" s="1">
        <v>3759.5690708699999</v>
      </c>
      <c r="L237" s="1">
        <v>3759.5641365900001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  <c r="R237" s="1">
        <v>0</v>
      </c>
      <c r="S237" s="1">
        <v>0</v>
      </c>
      <c r="T237" s="1">
        <v>0</v>
      </c>
      <c r="U237" s="1">
        <v>0</v>
      </c>
      <c r="V237" s="1">
        <v>0</v>
      </c>
      <c r="W237" s="1">
        <v>0</v>
      </c>
      <c r="X237" s="1">
        <v>0</v>
      </c>
      <c r="Y237" s="1">
        <v>0.26550592000000001</v>
      </c>
      <c r="Z237" s="1">
        <v>0.23097266999999999</v>
      </c>
      <c r="AA237" s="1">
        <v>0.22884990999999999</v>
      </c>
      <c r="AB237" s="1">
        <v>0.20200588</v>
      </c>
      <c r="AC237" s="1">
        <v>0.32426315</v>
      </c>
      <c r="AD237" s="1">
        <v>0.27752926999999999</v>
      </c>
      <c r="AE237" s="1">
        <v>0.23444680000000001</v>
      </c>
      <c r="AF237" s="1">
        <v>0.25201359000000001</v>
      </c>
      <c r="AG237" s="1">
        <v>0</v>
      </c>
      <c r="AH237" s="1">
        <v>0</v>
      </c>
      <c r="AI237" s="1">
        <v>0</v>
      </c>
      <c r="AJ237" s="1">
        <v>0</v>
      </c>
      <c r="AK237" s="1">
        <v>0</v>
      </c>
      <c r="AL237" s="1">
        <v>0</v>
      </c>
      <c r="AM237" s="1">
        <v>0</v>
      </c>
      <c r="AN237" s="1">
        <v>0</v>
      </c>
      <c r="AO237" s="1">
        <v>0</v>
      </c>
      <c r="AP237" s="1">
        <v>0</v>
      </c>
      <c r="AQ237" s="1">
        <v>0</v>
      </c>
      <c r="AR237" s="1">
        <v>0</v>
      </c>
      <c r="AS237" s="1">
        <v>0.23183400000000001</v>
      </c>
      <c r="AT237" s="1">
        <v>0.272063</v>
      </c>
      <c r="AU237" s="1">
        <v>0</v>
      </c>
      <c r="AV237" s="1">
        <v>0</v>
      </c>
      <c r="AW237" s="1">
        <v>0</v>
      </c>
      <c r="AX237" s="1">
        <v>2.6033000000000001E-2</v>
      </c>
      <c r="AY237" s="1">
        <v>3.9037000000000002E-2</v>
      </c>
      <c r="AZ237" s="1">
        <v>0</v>
      </c>
      <c r="BA237" s="1">
        <v>0</v>
      </c>
      <c r="BB237" s="1">
        <v>0</v>
      </c>
      <c r="BC237" s="1">
        <v>11.229203</v>
      </c>
      <c r="BD237" s="1">
        <v>14.348553000000001</v>
      </c>
      <c r="BE237" s="1">
        <v>0</v>
      </c>
      <c r="BF237" s="1">
        <v>0</v>
      </c>
      <c r="BG237" s="1">
        <v>0</v>
      </c>
      <c r="BH237" s="1" t="str">
        <f>HYPERLINK("https://glyconnect.expasy.org/browser/compositions?f=Hex:7 HexNAc:6 dHex:2 NeuAc:3 ")</f>
        <v xml:space="preserve">https://glyconnect.expasy.org/browser/compositions?f=Hex:7 HexNAc:6 dHex:2 NeuAc:3 </v>
      </c>
    </row>
    <row r="238" spans="1:60" ht="57.6">
      <c r="A238" s="1">
        <v>231</v>
      </c>
      <c r="B238" s="1">
        <v>3771.4742000000001</v>
      </c>
      <c r="C238" s="1" t="s">
        <v>478</v>
      </c>
      <c r="D238" s="2" t="s">
        <v>479</v>
      </c>
      <c r="E238" s="1">
        <v>3771.4850973299999</v>
      </c>
      <c r="F238" s="1">
        <v>3771.5061741599998</v>
      </c>
      <c r="G238" s="1">
        <v>3771.5224030999998</v>
      </c>
      <c r="H238" s="1">
        <v>3771.5233948199998</v>
      </c>
      <c r="I238" s="1">
        <v>3771.5637371399998</v>
      </c>
      <c r="J238" s="1">
        <v>3771.5933909400001</v>
      </c>
      <c r="K238" s="1">
        <v>3771.6225972399998</v>
      </c>
      <c r="L238" s="1">
        <v>3771.6242544500001</v>
      </c>
      <c r="M238" s="1">
        <v>3771.63029689</v>
      </c>
      <c r="N238" s="1">
        <v>3771.6473827099999</v>
      </c>
      <c r="O238" s="1">
        <v>3771.69820673</v>
      </c>
      <c r="P238" s="1">
        <v>3771.70354069</v>
      </c>
      <c r="Q238" s="1">
        <v>3771.6892211600002</v>
      </c>
      <c r="R238" s="1">
        <v>3771.6862862799999</v>
      </c>
      <c r="S238" s="1">
        <v>3771.7157916000001</v>
      </c>
      <c r="T238" s="1">
        <v>3771.7205650400001</v>
      </c>
      <c r="U238" s="1">
        <v>3771.7334585499998</v>
      </c>
      <c r="V238" s="1">
        <v>3771.7415002900002</v>
      </c>
      <c r="W238" s="1">
        <v>3771.7271407200001</v>
      </c>
      <c r="X238" s="1">
        <v>3771.7493196599999</v>
      </c>
      <c r="Y238" s="1">
        <v>1.68795904</v>
      </c>
      <c r="Z238" s="1">
        <v>1.6439332200000001</v>
      </c>
      <c r="AA238" s="1">
        <v>1.4462109999999999</v>
      </c>
      <c r="AB238" s="1">
        <v>1.35484728</v>
      </c>
      <c r="AC238" s="1">
        <v>2.8553997199999999</v>
      </c>
      <c r="AD238" s="1">
        <v>2.3694240299999998</v>
      </c>
      <c r="AE238" s="1">
        <v>1.77298695</v>
      </c>
      <c r="AF238" s="1">
        <v>2.34632547</v>
      </c>
      <c r="AG238" s="1">
        <v>1.8215910200000001</v>
      </c>
      <c r="AH238" s="1">
        <v>2.0246345699999999</v>
      </c>
      <c r="AI238" s="1">
        <v>1.55291786</v>
      </c>
      <c r="AJ238" s="1">
        <v>1.72080072</v>
      </c>
      <c r="AK238" s="1">
        <v>2.56247135</v>
      </c>
      <c r="AL238" s="1">
        <v>2.6124637399999999</v>
      </c>
      <c r="AM238" s="1">
        <v>2.3462341599999998</v>
      </c>
      <c r="AN238" s="1">
        <v>2.2337796000000001</v>
      </c>
      <c r="AO238" s="1">
        <v>2.8353024900000001</v>
      </c>
      <c r="AP238" s="1">
        <v>2.3111220399999999</v>
      </c>
      <c r="AQ238" s="1">
        <v>2.3223272499999998</v>
      </c>
      <c r="AR238" s="1">
        <v>1.82104657</v>
      </c>
      <c r="AS238" s="1">
        <v>1.5332380000000001</v>
      </c>
      <c r="AT238" s="1">
        <v>2.3360340000000002</v>
      </c>
      <c r="AU238" s="1">
        <v>1.7799860000000001</v>
      </c>
      <c r="AV238" s="1">
        <v>2.4387370000000002</v>
      </c>
      <c r="AW238" s="1">
        <v>2.3224499999999999</v>
      </c>
      <c r="AX238" s="1">
        <v>0.15873399999999999</v>
      </c>
      <c r="AY238" s="1">
        <v>0.44271300000000002</v>
      </c>
      <c r="AZ238" s="1">
        <v>0.197186</v>
      </c>
      <c r="BA238" s="1">
        <v>0.17893700000000001</v>
      </c>
      <c r="BB238" s="1">
        <v>0.41414600000000001</v>
      </c>
      <c r="BC238" s="1">
        <v>10.352831</v>
      </c>
      <c r="BD238" s="1">
        <v>18.951464999999999</v>
      </c>
      <c r="BE238" s="1">
        <v>11.077942</v>
      </c>
      <c r="BF238" s="1">
        <v>7.3372859999999998</v>
      </c>
      <c r="BG238" s="1">
        <v>17.832304000000001</v>
      </c>
      <c r="BH238" s="1" t="str">
        <f>HYPERLINK("https://glyconnect.expasy.org/browser/compositions?f=Hex:7 HexNAc:6 NeuAc:4 ")</f>
        <v xml:space="preserve">https://glyconnect.expasy.org/browser/compositions?f=Hex:7 HexNAc:6 NeuAc:4 </v>
      </c>
    </row>
    <row r="239" spans="1:60">
      <c r="A239" s="1">
        <v>232</v>
      </c>
      <c r="B239" s="1">
        <v>3771.4994000000002</v>
      </c>
      <c r="C239" s="1" t="s">
        <v>480</v>
      </c>
      <c r="D239" s="1" t="s">
        <v>481</v>
      </c>
      <c r="E239" s="1">
        <v>3771.4850973299999</v>
      </c>
      <c r="F239" s="1">
        <v>3771.5061741599998</v>
      </c>
      <c r="G239" s="1">
        <v>3771.5224030999998</v>
      </c>
      <c r="H239" s="1">
        <v>3771.5233948199998</v>
      </c>
      <c r="I239" s="1">
        <v>3771.5637371399998</v>
      </c>
      <c r="J239" s="1">
        <v>3771.5933909400001</v>
      </c>
      <c r="K239" s="1">
        <v>3771.6225972399998</v>
      </c>
      <c r="L239" s="1">
        <v>3771.6242544500001</v>
      </c>
      <c r="M239" s="1">
        <v>3771.63029689</v>
      </c>
      <c r="N239" s="1">
        <v>3771.6473827099999</v>
      </c>
      <c r="O239" s="1">
        <v>3771.69820673</v>
      </c>
      <c r="P239" s="1">
        <v>3771.70354069</v>
      </c>
      <c r="Q239" s="1">
        <v>3771.6892211600002</v>
      </c>
      <c r="R239" s="1">
        <v>3771.6862862799999</v>
      </c>
      <c r="S239" s="1">
        <v>3771.7157916000001</v>
      </c>
      <c r="T239" s="1">
        <v>3771.7205650400001</v>
      </c>
      <c r="U239" s="1">
        <v>3771.7334585499998</v>
      </c>
      <c r="V239" s="1">
        <v>3771.7415002900002</v>
      </c>
      <c r="W239" s="1">
        <v>3771.7271407200001</v>
      </c>
      <c r="X239" s="1">
        <v>3771.7493196599999</v>
      </c>
      <c r="Y239" s="1">
        <v>1.68795904</v>
      </c>
      <c r="Z239" s="1">
        <v>1.6439332200000001</v>
      </c>
      <c r="AA239" s="1">
        <v>1.4462109999999999</v>
      </c>
      <c r="AB239" s="1">
        <v>1.35484728</v>
      </c>
      <c r="AC239" s="1">
        <v>2.8553997199999999</v>
      </c>
      <c r="AD239" s="1">
        <v>2.3694240299999998</v>
      </c>
      <c r="AE239" s="1">
        <v>1.77298695</v>
      </c>
      <c r="AF239" s="1">
        <v>2.34632547</v>
      </c>
      <c r="AG239" s="1">
        <v>1.8215910200000001</v>
      </c>
      <c r="AH239" s="1">
        <v>2.0246345699999999</v>
      </c>
      <c r="AI239" s="1">
        <v>1.55291786</v>
      </c>
      <c r="AJ239" s="1">
        <v>1.72080072</v>
      </c>
      <c r="AK239" s="1">
        <v>2.56247135</v>
      </c>
      <c r="AL239" s="1">
        <v>2.6124637399999999</v>
      </c>
      <c r="AM239" s="1">
        <v>2.3462341599999998</v>
      </c>
      <c r="AN239" s="1">
        <v>2.2337796000000001</v>
      </c>
      <c r="AO239" s="1">
        <v>2.8353024900000001</v>
      </c>
      <c r="AP239" s="1">
        <v>2.3111220399999999</v>
      </c>
      <c r="AQ239" s="1">
        <v>2.3223272499999998</v>
      </c>
      <c r="AR239" s="1">
        <v>1.82104657</v>
      </c>
      <c r="AS239" s="1">
        <v>1.5332380000000001</v>
      </c>
      <c r="AT239" s="1">
        <v>2.3360340000000002</v>
      </c>
      <c r="AU239" s="1">
        <v>1.7799860000000001</v>
      </c>
      <c r="AV239" s="1">
        <v>2.4387370000000002</v>
      </c>
      <c r="AW239" s="1">
        <v>2.3224499999999999</v>
      </c>
      <c r="AX239" s="1">
        <v>0.15873399999999999</v>
      </c>
      <c r="AY239" s="1">
        <v>0.44271300000000002</v>
      </c>
      <c r="AZ239" s="1">
        <v>0.197186</v>
      </c>
      <c r="BA239" s="1">
        <v>0.17893700000000001</v>
      </c>
      <c r="BB239" s="1">
        <v>0.41414600000000001</v>
      </c>
      <c r="BC239" s="1">
        <v>10.352831</v>
      </c>
      <c r="BD239" s="1">
        <v>18.951464999999999</v>
      </c>
      <c r="BE239" s="1">
        <v>11.077942</v>
      </c>
      <c r="BF239" s="1">
        <v>7.3372859999999998</v>
      </c>
      <c r="BG239" s="1">
        <v>17.832304000000001</v>
      </c>
      <c r="BH239" s="1" t="str">
        <f>HYPERLINK("https://glyconnect.expasy.org/browser/compositions?f=Hex:6 HexNAc:6 dHex:3 NeuAc:3 ")</f>
        <v xml:space="preserve">https://glyconnect.expasy.org/browser/compositions?f=Hex:6 HexNAc:6 dHex:3 NeuAc:3 </v>
      </c>
    </row>
    <row r="240" spans="1:60">
      <c r="A240" s="1">
        <v>233</v>
      </c>
      <c r="B240" s="1">
        <v>3787.4942999999998</v>
      </c>
      <c r="C240" s="1" t="s">
        <v>482</v>
      </c>
      <c r="D240" s="1" t="s">
        <v>483</v>
      </c>
      <c r="E240" s="1">
        <v>3787.48015854</v>
      </c>
      <c r="F240" s="1">
        <v>3787.50029425</v>
      </c>
      <c r="G240" s="1">
        <v>3787.5014958400002</v>
      </c>
      <c r="H240" s="1">
        <v>3787.5050782899998</v>
      </c>
      <c r="I240" s="1">
        <v>3787.53756518</v>
      </c>
      <c r="J240" s="1">
        <v>3787.5739643500001</v>
      </c>
      <c r="K240" s="1">
        <v>3787.6062971000001</v>
      </c>
      <c r="L240" s="1">
        <v>3787.6015578000001</v>
      </c>
      <c r="M240" s="1">
        <v>0</v>
      </c>
      <c r="N240" s="1">
        <v>0</v>
      </c>
      <c r="O240" s="1">
        <v>0</v>
      </c>
      <c r="P240" s="1">
        <v>0</v>
      </c>
      <c r="Q240" s="1">
        <v>3787.6344797400002</v>
      </c>
      <c r="R240" s="1">
        <v>0</v>
      </c>
      <c r="S240" s="1">
        <v>0</v>
      </c>
      <c r="T240" s="1">
        <v>3787.6751440600001</v>
      </c>
      <c r="U240" s="1">
        <v>3787.6972712299998</v>
      </c>
      <c r="V240" s="1">
        <v>0</v>
      </c>
      <c r="W240" s="1">
        <v>0</v>
      </c>
      <c r="X240" s="1">
        <v>0</v>
      </c>
      <c r="Y240" s="1">
        <v>0.24151396999999999</v>
      </c>
      <c r="Z240" s="1">
        <v>0.23422641999999999</v>
      </c>
      <c r="AA240" s="1">
        <v>0.20478246</v>
      </c>
      <c r="AB240" s="1">
        <v>0.20900646000000001</v>
      </c>
      <c r="AC240" s="1">
        <v>0.31347937999999997</v>
      </c>
      <c r="AD240" s="1">
        <v>0.26764905999999999</v>
      </c>
      <c r="AE240" s="1">
        <v>0.22228765</v>
      </c>
      <c r="AF240" s="1">
        <v>0.25977586000000003</v>
      </c>
      <c r="AG240" s="1">
        <v>0</v>
      </c>
      <c r="AH240" s="1">
        <v>0</v>
      </c>
      <c r="AI240" s="1">
        <v>0</v>
      </c>
      <c r="AJ240" s="1">
        <v>0</v>
      </c>
      <c r="AK240" s="1">
        <v>0.26989045</v>
      </c>
      <c r="AL240" s="1">
        <v>0</v>
      </c>
      <c r="AM240" s="1">
        <v>0</v>
      </c>
      <c r="AN240" s="1">
        <v>0.23961296000000001</v>
      </c>
      <c r="AO240" s="1">
        <v>0.27533865000000002</v>
      </c>
      <c r="AP240" s="1">
        <v>0</v>
      </c>
      <c r="AQ240" s="1">
        <v>0</v>
      </c>
      <c r="AR240" s="1">
        <v>0</v>
      </c>
      <c r="AS240" s="1">
        <v>0.222382</v>
      </c>
      <c r="AT240" s="1">
        <v>0.26579799999999998</v>
      </c>
      <c r="AU240" s="1">
        <v>0</v>
      </c>
      <c r="AV240" s="1">
        <v>0.12737599999999999</v>
      </c>
      <c r="AW240" s="1">
        <v>6.8834999999999993E-2</v>
      </c>
      <c r="AX240" s="1">
        <v>1.8211000000000001E-2</v>
      </c>
      <c r="AY240" s="1">
        <v>3.7444999999999999E-2</v>
      </c>
      <c r="AZ240" s="1">
        <v>0</v>
      </c>
      <c r="BA240" s="1">
        <v>0.14759900000000001</v>
      </c>
      <c r="BB240" s="1">
        <v>0.13766900000000001</v>
      </c>
      <c r="BC240" s="1">
        <v>8.1892549999999993</v>
      </c>
      <c r="BD240" s="1">
        <v>14.087721999999999</v>
      </c>
      <c r="BE240" s="1">
        <v>0</v>
      </c>
      <c r="BF240" s="1">
        <v>115.877106</v>
      </c>
      <c r="BG240" s="1">
        <v>200</v>
      </c>
      <c r="BH240" s="1" t="str">
        <f>HYPERLINK("https://glyconnect.expasy.org/browser/compositions?f=Hex:7 HexNAc:6 dHex:2 NeuAc:3 ")</f>
        <v xml:space="preserve">https://glyconnect.expasy.org/browser/compositions?f=Hex:7 HexNAc:6 dHex:2 NeuAc:3 </v>
      </c>
    </row>
    <row r="241" spans="1:60" ht="57.6">
      <c r="A241" s="1">
        <v>234</v>
      </c>
      <c r="B241" s="1">
        <v>3799.5055000000002</v>
      </c>
      <c r="C241" s="1" t="s">
        <v>484</v>
      </c>
      <c r="D241" s="2" t="s">
        <v>485</v>
      </c>
      <c r="E241" s="1">
        <v>3799.4944371000001</v>
      </c>
      <c r="F241" s="1">
        <v>3799.5143829200001</v>
      </c>
      <c r="G241" s="1">
        <v>3799.53627353</v>
      </c>
      <c r="H241" s="1">
        <v>3799.5474166499998</v>
      </c>
      <c r="I241" s="1">
        <v>3799.5891043400002</v>
      </c>
      <c r="J241" s="1">
        <v>3799.6233855099999</v>
      </c>
      <c r="K241" s="1">
        <v>3799.6503233899998</v>
      </c>
      <c r="L241" s="1">
        <v>3799.6485627100001</v>
      </c>
      <c r="M241" s="1">
        <v>3799.6681275000001</v>
      </c>
      <c r="N241" s="1">
        <v>3799.67500208</v>
      </c>
      <c r="O241" s="1">
        <v>3799.73330528</v>
      </c>
      <c r="P241" s="1">
        <v>3799.73519416</v>
      </c>
      <c r="Q241" s="1">
        <v>3799.71750948</v>
      </c>
      <c r="R241" s="1">
        <v>3799.7046992400001</v>
      </c>
      <c r="S241" s="1">
        <v>3799.73981512</v>
      </c>
      <c r="T241" s="1">
        <v>3799.7478877799999</v>
      </c>
      <c r="U241" s="1">
        <v>3799.75474244</v>
      </c>
      <c r="V241" s="1">
        <v>3799.7596230700001</v>
      </c>
      <c r="W241" s="1">
        <v>3799.7383104700002</v>
      </c>
      <c r="X241" s="1">
        <v>3799.7695196</v>
      </c>
      <c r="Y241" s="1">
        <v>0.58410949000000001</v>
      </c>
      <c r="Z241" s="1">
        <v>0.54958494000000002</v>
      </c>
      <c r="AA241" s="1">
        <v>0.50125529999999996</v>
      </c>
      <c r="AB241" s="1">
        <v>0.48941549000000001</v>
      </c>
      <c r="AC241" s="1">
        <v>0.82516286999999999</v>
      </c>
      <c r="AD241" s="1">
        <v>0.70710264</v>
      </c>
      <c r="AE241" s="1">
        <v>0.52603215000000003</v>
      </c>
      <c r="AF241" s="1">
        <v>0.66126077999999999</v>
      </c>
      <c r="AG241" s="1">
        <v>0.55407494999999995</v>
      </c>
      <c r="AH241" s="1">
        <v>0.60377460000000005</v>
      </c>
      <c r="AI241" s="1">
        <v>0.47839566</v>
      </c>
      <c r="AJ241" s="1">
        <v>0.51056382</v>
      </c>
      <c r="AK241" s="1">
        <v>0.67149928999999997</v>
      </c>
      <c r="AL241" s="1">
        <v>0.68624644000000001</v>
      </c>
      <c r="AM241" s="1">
        <v>0.63017758000000001</v>
      </c>
      <c r="AN241" s="1">
        <v>0.60500858000000002</v>
      </c>
      <c r="AO241" s="1">
        <v>0.72407931999999997</v>
      </c>
      <c r="AP241" s="1">
        <v>0.58407969999999998</v>
      </c>
      <c r="AQ241" s="1">
        <v>0.60007524999999995</v>
      </c>
      <c r="AR241" s="1">
        <v>0.46881350999999999</v>
      </c>
      <c r="AS241" s="1">
        <v>0.53109099999999998</v>
      </c>
      <c r="AT241" s="1">
        <v>0.67988999999999999</v>
      </c>
      <c r="AU241" s="1">
        <v>0.53670200000000001</v>
      </c>
      <c r="AV241" s="1">
        <v>0.64823299999999995</v>
      </c>
      <c r="AW241" s="1">
        <v>0.59426199999999996</v>
      </c>
      <c r="AX241" s="1">
        <v>4.3894000000000002E-2</v>
      </c>
      <c r="AY241" s="1">
        <v>0.123645</v>
      </c>
      <c r="AZ241" s="1">
        <v>5.4415999999999999E-2</v>
      </c>
      <c r="BA241" s="1">
        <v>3.7330000000000002E-2</v>
      </c>
      <c r="BB241" s="1">
        <v>0.104447</v>
      </c>
      <c r="BC241" s="1">
        <v>8.2648360000000007</v>
      </c>
      <c r="BD241" s="1">
        <v>18.185994000000001</v>
      </c>
      <c r="BE241" s="1">
        <v>10.139003000000001</v>
      </c>
      <c r="BF241" s="1">
        <v>5.7588039999999996</v>
      </c>
      <c r="BG241" s="1">
        <v>17.575866999999999</v>
      </c>
      <c r="BH241" s="1" t="str">
        <f>HYPERLINK("https://glyconnect.expasy.org/browser/compositions?f=Hex:7 HexNAc:6 NeuAc:4 ")</f>
        <v xml:space="preserve">https://glyconnect.expasy.org/browser/compositions?f=Hex:7 HexNAc:6 NeuAc:4 </v>
      </c>
    </row>
    <row r="242" spans="1:60" ht="28.8">
      <c r="A242" s="1">
        <v>235</v>
      </c>
      <c r="B242" s="1">
        <v>3804.4479999999999</v>
      </c>
      <c r="C242" s="1" t="s">
        <v>486</v>
      </c>
      <c r="D242" s="2" t="s">
        <v>487</v>
      </c>
      <c r="E242" s="1">
        <v>0</v>
      </c>
      <c r="F242" s="1">
        <v>0</v>
      </c>
      <c r="G242" s="1">
        <v>0</v>
      </c>
      <c r="H242" s="1">
        <v>0</v>
      </c>
      <c r="I242" s="1">
        <v>3804.55462395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  <c r="R242" s="1">
        <v>0</v>
      </c>
      <c r="S242" s="1">
        <v>0</v>
      </c>
      <c r="T242" s="1">
        <v>0</v>
      </c>
      <c r="U242" s="1">
        <v>0</v>
      </c>
      <c r="V242" s="1">
        <v>0</v>
      </c>
      <c r="W242" s="1">
        <v>0</v>
      </c>
      <c r="X242" s="1">
        <v>0</v>
      </c>
      <c r="Y242" s="1">
        <v>0</v>
      </c>
      <c r="Z242" s="1">
        <v>0</v>
      </c>
      <c r="AA242" s="1">
        <v>0</v>
      </c>
      <c r="AB242" s="1">
        <v>0</v>
      </c>
      <c r="AC242" s="1">
        <v>0.22751267</v>
      </c>
      <c r="AD242" s="1">
        <v>0</v>
      </c>
      <c r="AE242" s="1">
        <v>0</v>
      </c>
      <c r="AF242" s="1">
        <v>0</v>
      </c>
      <c r="AG242" s="1">
        <v>0</v>
      </c>
      <c r="AH242" s="1">
        <v>0</v>
      </c>
      <c r="AI242" s="1">
        <v>0</v>
      </c>
      <c r="AJ242" s="1">
        <v>0</v>
      </c>
      <c r="AK242" s="1">
        <v>0</v>
      </c>
      <c r="AL242" s="1">
        <v>0</v>
      </c>
      <c r="AM242" s="1">
        <v>0</v>
      </c>
      <c r="AN242" s="1">
        <v>0</v>
      </c>
      <c r="AO242" s="1">
        <v>0</v>
      </c>
      <c r="AP242" s="1">
        <v>0</v>
      </c>
      <c r="AQ242" s="1">
        <v>0</v>
      </c>
      <c r="AR242" s="1">
        <v>0</v>
      </c>
      <c r="AS242" s="1">
        <v>0</v>
      </c>
      <c r="AT242" s="1">
        <v>5.6877999999999998E-2</v>
      </c>
      <c r="AU242" s="1">
        <v>0</v>
      </c>
      <c r="AV242" s="1">
        <v>0</v>
      </c>
      <c r="AW242" s="1">
        <v>0</v>
      </c>
      <c r="AX242" s="1">
        <v>0</v>
      </c>
      <c r="AY242" s="1">
        <v>0.113756</v>
      </c>
      <c r="AZ242" s="1">
        <v>0</v>
      </c>
      <c r="BA242" s="1">
        <v>0</v>
      </c>
      <c r="BB242" s="1">
        <v>0</v>
      </c>
      <c r="BC242" s="1">
        <v>0</v>
      </c>
      <c r="BD242" s="1">
        <v>200</v>
      </c>
      <c r="BE242" s="1">
        <v>0</v>
      </c>
      <c r="BF242" s="1">
        <v>0</v>
      </c>
      <c r="BG242" s="1">
        <v>0</v>
      </c>
      <c r="BH242" s="1" t="str">
        <f>HYPERLINK("https://glyconnect.expasy.org/browser/compositions?f=Hex:8 HexNAc:7 NeuAc:3 ")</f>
        <v xml:space="preserve">https://glyconnect.expasy.org/browser/compositions?f=Hex:8 HexNAc:7 NeuAc:3 </v>
      </c>
    </row>
    <row r="243" spans="1:60" ht="43.2">
      <c r="A243" s="1">
        <v>236</v>
      </c>
      <c r="B243" s="1">
        <v>3804.4731999999999</v>
      </c>
      <c r="C243" s="1" t="s">
        <v>488</v>
      </c>
      <c r="D243" s="2" t="s">
        <v>489</v>
      </c>
      <c r="E243" s="1">
        <v>0</v>
      </c>
      <c r="F243" s="1">
        <v>0</v>
      </c>
      <c r="G243" s="1">
        <v>0</v>
      </c>
      <c r="H243" s="1">
        <v>0</v>
      </c>
      <c r="I243" s="1">
        <v>3804.55462395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  <c r="Q243" s="1">
        <v>0</v>
      </c>
      <c r="R243" s="1">
        <v>0</v>
      </c>
      <c r="S243" s="1">
        <v>0</v>
      </c>
      <c r="T243" s="1">
        <v>0</v>
      </c>
      <c r="U243" s="1">
        <v>0</v>
      </c>
      <c r="V243" s="1">
        <v>0</v>
      </c>
      <c r="W243" s="1">
        <v>0</v>
      </c>
      <c r="X243" s="1">
        <v>0</v>
      </c>
      <c r="Y243" s="1">
        <v>0</v>
      </c>
      <c r="Z243" s="1">
        <v>0</v>
      </c>
      <c r="AA243" s="1">
        <v>0</v>
      </c>
      <c r="AB243" s="1">
        <v>0</v>
      </c>
      <c r="AC243" s="1">
        <v>0.22751267</v>
      </c>
      <c r="AD243" s="1">
        <v>0</v>
      </c>
      <c r="AE243" s="1">
        <v>0</v>
      </c>
      <c r="AF243" s="1">
        <v>0</v>
      </c>
      <c r="AG243" s="1">
        <v>0</v>
      </c>
      <c r="AH243" s="1">
        <v>0</v>
      </c>
      <c r="AI243" s="1">
        <v>0</v>
      </c>
      <c r="AJ243" s="1">
        <v>0</v>
      </c>
      <c r="AK243" s="1">
        <v>0</v>
      </c>
      <c r="AL243" s="1">
        <v>0</v>
      </c>
      <c r="AM243" s="1">
        <v>0</v>
      </c>
      <c r="AN243" s="1">
        <v>0</v>
      </c>
      <c r="AO243" s="1">
        <v>0</v>
      </c>
      <c r="AP243" s="1">
        <v>0</v>
      </c>
      <c r="AQ243" s="1">
        <v>0</v>
      </c>
      <c r="AR243" s="1">
        <v>0</v>
      </c>
      <c r="AS243" s="1">
        <v>0</v>
      </c>
      <c r="AT243" s="1">
        <v>5.6877999999999998E-2</v>
      </c>
      <c r="AU243" s="1">
        <v>0</v>
      </c>
      <c r="AV243" s="1">
        <v>0</v>
      </c>
      <c r="AW243" s="1">
        <v>0</v>
      </c>
      <c r="AX243" s="1">
        <v>0</v>
      </c>
      <c r="AY243" s="1">
        <v>0.113756</v>
      </c>
      <c r="AZ243" s="1">
        <v>0</v>
      </c>
      <c r="BA243" s="1">
        <v>0</v>
      </c>
      <c r="BB243" s="1">
        <v>0</v>
      </c>
      <c r="BC243" s="1">
        <v>0</v>
      </c>
      <c r="BD243" s="1">
        <v>200</v>
      </c>
      <c r="BE243" s="1">
        <v>0</v>
      </c>
      <c r="BF243" s="1">
        <v>0</v>
      </c>
      <c r="BG243" s="1">
        <v>0</v>
      </c>
      <c r="BH243" s="1" t="str">
        <f>HYPERLINK("https://glyconnect.expasy.org/browser/compositions?f=Hex:7 HexNAc:7 dHex:3 NeuAc:2 ")</f>
        <v xml:space="preserve">https://glyconnect.expasy.org/browser/compositions?f=Hex:7 HexNAc:7 dHex:3 NeuAc:2 </v>
      </c>
    </row>
    <row r="244" spans="1:60" ht="28.8">
      <c r="A244" s="1">
        <v>237</v>
      </c>
      <c r="B244" s="1">
        <v>3832.4793</v>
      </c>
      <c r="C244" s="1" t="s">
        <v>490</v>
      </c>
      <c r="D244" s="2" t="s">
        <v>491</v>
      </c>
      <c r="E244" s="1">
        <v>0</v>
      </c>
      <c r="F244" s="1">
        <v>0</v>
      </c>
      <c r="G244" s="1">
        <v>0</v>
      </c>
      <c r="H244" s="1">
        <v>0</v>
      </c>
      <c r="I244" s="1">
        <v>3832.5657070299999</v>
      </c>
      <c r="J244" s="1">
        <v>3832.6388523700002</v>
      </c>
      <c r="K244" s="1">
        <v>3832.6411714599999</v>
      </c>
      <c r="L244" s="1">
        <v>3832.6621325199999</v>
      </c>
      <c r="M244" s="1">
        <v>0</v>
      </c>
      <c r="N244" s="1">
        <v>3832.6676396299999</v>
      </c>
      <c r="O244" s="1">
        <v>0</v>
      </c>
      <c r="P244" s="1">
        <v>0</v>
      </c>
      <c r="Q244" s="1">
        <v>0</v>
      </c>
      <c r="R244" s="1">
        <v>0</v>
      </c>
      <c r="S244" s="1">
        <v>0</v>
      </c>
      <c r="T244" s="1">
        <v>0</v>
      </c>
      <c r="U244" s="1">
        <v>0</v>
      </c>
      <c r="V244" s="1">
        <v>0</v>
      </c>
      <c r="W244" s="1">
        <v>0</v>
      </c>
      <c r="X244" s="1">
        <v>0</v>
      </c>
      <c r="Y244" s="1">
        <v>0</v>
      </c>
      <c r="Z244" s="1">
        <v>0</v>
      </c>
      <c r="AA244" s="1">
        <v>0</v>
      </c>
      <c r="AB244" s="1">
        <v>0</v>
      </c>
      <c r="AC244" s="1">
        <v>0.24832272</v>
      </c>
      <c r="AD244" s="1">
        <v>0.21396587</v>
      </c>
      <c r="AE244" s="1">
        <v>0.16447052000000001</v>
      </c>
      <c r="AF244" s="1">
        <v>0.22118297000000001</v>
      </c>
      <c r="AG244" s="1">
        <v>0</v>
      </c>
      <c r="AH244" s="1">
        <v>0.19792129</v>
      </c>
      <c r="AI244" s="1">
        <v>0</v>
      </c>
      <c r="AJ244" s="1">
        <v>0</v>
      </c>
      <c r="AK244" s="1">
        <v>0</v>
      </c>
      <c r="AL244" s="1">
        <v>0</v>
      </c>
      <c r="AM244" s="1">
        <v>0</v>
      </c>
      <c r="AN244" s="1">
        <v>0</v>
      </c>
      <c r="AO244" s="1">
        <v>0</v>
      </c>
      <c r="AP244" s="1">
        <v>0</v>
      </c>
      <c r="AQ244" s="1">
        <v>0</v>
      </c>
      <c r="AR244" s="1">
        <v>0</v>
      </c>
      <c r="AS244" s="1">
        <v>0</v>
      </c>
      <c r="AT244" s="1">
        <v>0.21198600000000001</v>
      </c>
      <c r="AU244" s="1">
        <v>4.9480000000000003E-2</v>
      </c>
      <c r="AV244" s="1">
        <v>0</v>
      </c>
      <c r="AW244" s="1">
        <v>0</v>
      </c>
      <c r="AX244" s="1">
        <v>0</v>
      </c>
      <c r="AY244" s="1">
        <v>3.4959999999999998E-2</v>
      </c>
      <c r="AZ244" s="1">
        <v>9.8960999999999993E-2</v>
      </c>
      <c r="BA244" s="1">
        <v>0</v>
      </c>
      <c r="BB244" s="1">
        <v>0</v>
      </c>
      <c r="BC244" s="1">
        <v>0</v>
      </c>
      <c r="BD244" s="1">
        <v>16.491641000000001</v>
      </c>
      <c r="BE244" s="1">
        <v>200</v>
      </c>
      <c r="BF244" s="1">
        <v>0</v>
      </c>
      <c r="BG244" s="1">
        <v>0</v>
      </c>
      <c r="BH244" s="1" t="str">
        <f>HYPERLINK("https://glyconnect.expasy.org/browser/compositions?f=Hex:8 HexNAc:7 NeuAc:3 ")</f>
        <v xml:space="preserve">https://glyconnect.expasy.org/browser/compositions?f=Hex:8 HexNAc:7 NeuAc:3 </v>
      </c>
    </row>
    <row r="245" spans="1:60" ht="72">
      <c r="A245" s="1">
        <v>238</v>
      </c>
      <c r="B245" s="1">
        <v>3889.5007999999998</v>
      </c>
      <c r="C245" s="1" t="s">
        <v>492</v>
      </c>
      <c r="D245" s="2" t="s">
        <v>493</v>
      </c>
      <c r="E245" s="1">
        <v>3889.52711641</v>
      </c>
      <c r="F245" s="1">
        <v>3889.5339042599999</v>
      </c>
      <c r="G245" s="1">
        <v>3889.5623150800002</v>
      </c>
      <c r="H245" s="1">
        <v>3889.5618236999999</v>
      </c>
      <c r="I245" s="1">
        <v>3889.5992573200001</v>
      </c>
      <c r="J245" s="1">
        <v>3889.6330866100002</v>
      </c>
      <c r="K245" s="1">
        <v>3889.6636601999999</v>
      </c>
      <c r="L245" s="1">
        <v>3889.67088612</v>
      </c>
      <c r="M245" s="1">
        <v>3889.6719073499999</v>
      </c>
      <c r="N245" s="1">
        <v>3889.6927243800001</v>
      </c>
      <c r="O245" s="1">
        <v>3889.7378468699999</v>
      </c>
      <c r="P245" s="1">
        <v>3889.75497163</v>
      </c>
      <c r="Q245" s="1">
        <v>3889.7300475100001</v>
      </c>
      <c r="R245" s="1">
        <v>3889.7157452299998</v>
      </c>
      <c r="S245" s="1">
        <v>3889.7528298699999</v>
      </c>
      <c r="T245" s="1">
        <v>3889.7383779699999</v>
      </c>
      <c r="U245" s="1">
        <v>3889.7567726799998</v>
      </c>
      <c r="V245" s="1">
        <v>3889.76482442</v>
      </c>
      <c r="W245" s="1">
        <v>3889.74722053</v>
      </c>
      <c r="X245" s="1">
        <v>3889.7758850199998</v>
      </c>
      <c r="Y245" s="1">
        <v>0.57625137000000004</v>
      </c>
      <c r="Z245" s="1">
        <v>0.54818102000000002</v>
      </c>
      <c r="AA245" s="1">
        <v>0.45963799</v>
      </c>
      <c r="AB245" s="1">
        <v>0.42967622</v>
      </c>
      <c r="AC245" s="1">
        <v>0.77456689000000001</v>
      </c>
      <c r="AD245" s="1">
        <v>0.64022917000000001</v>
      </c>
      <c r="AE245" s="1">
        <v>0.48881532</v>
      </c>
      <c r="AF245" s="1">
        <v>0.63175844000000003</v>
      </c>
      <c r="AG245" s="1">
        <v>0.48800706999999999</v>
      </c>
      <c r="AH245" s="1">
        <v>0.57392765000000001</v>
      </c>
      <c r="AI245" s="1">
        <v>0.43757496000000001</v>
      </c>
      <c r="AJ245" s="1">
        <v>0.46474367</v>
      </c>
      <c r="AK245" s="1">
        <v>0.64655947000000003</v>
      </c>
      <c r="AL245" s="1">
        <v>0.65473976</v>
      </c>
      <c r="AM245" s="1">
        <v>0.58699237999999998</v>
      </c>
      <c r="AN245" s="1">
        <v>0.56568258999999999</v>
      </c>
      <c r="AO245" s="1">
        <v>0.68013519</v>
      </c>
      <c r="AP245" s="1">
        <v>0.54361996000000001</v>
      </c>
      <c r="AQ245" s="1">
        <v>0.56343334</v>
      </c>
      <c r="AR245" s="1">
        <v>0.43881139000000002</v>
      </c>
      <c r="AS245" s="1">
        <v>0.50343700000000002</v>
      </c>
      <c r="AT245" s="1">
        <v>0.63384200000000002</v>
      </c>
      <c r="AU245" s="1">
        <v>0.49106300000000003</v>
      </c>
      <c r="AV245" s="1">
        <v>0.61349399999999998</v>
      </c>
      <c r="AW245" s="1">
        <v>0.55649999999999999</v>
      </c>
      <c r="AX245" s="1">
        <v>6.9912000000000002E-2</v>
      </c>
      <c r="AY245" s="1">
        <v>0.11673500000000001</v>
      </c>
      <c r="AZ245" s="1">
        <v>5.8962000000000001E-2</v>
      </c>
      <c r="BA245" s="1">
        <v>4.3903999999999999E-2</v>
      </c>
      <c r="BB245" s="1">
        <v>9.8910999999999999E-2</v>
      </c>
      <c r="BC245" s="1">
        <v>13.886905</v>
      </c>
      <c r="BD245" s="1">
        <v>18.417079999999999</v>
      </c>
      <c r="BE245" s="1">
        <v>12.007013000000001</v>
      </c>
      <c r="BF245" s="1">
        <v>7.156466</v>
      </c>
      <c r="BG245" s="1">
        <v>17.773789000000001</v>
      </c>
      <c r="BH245" s="1" t="str">
        <f>HYPERLINK("https://glyconnect.expasy.org/browser/compositions?f=Hex:7 HexNAc:6 dHex:1 NeuAc:4 ")</f>
        <v xml:space="preserve">https://glyconnect.expasy.org/browser/compositions?f=Hex:7 HexNAc:6 dHex:1 NeuAc:4 </v>
      </c>
    </row>
    <row r="246" spans="1:60" ht="100.8">
      <c r="A246" s="1">
        <v>239</v>
      </c>
      <c r="B246" s="1">
        <v>3917.5320999999999</v>
      </c>
      <c r="C246" s="1" t="s">
        <v>494</v>
      </c>
      <c r="D246" s="2" t="s">
        <v>495</v>
      </c>
      <c r="E246" s="1">
        <v>3917.5504929200001</v>
      </c>
      <c r="F246" s="1">
        <v>3917.5631662300002</v>
      </c>
      <c r="G246" s="1">
        <v>3917.5814988500001</v>
      </c>
      <c r="H246" s="1">
        <v>3917.6017566099999</v>
      </c>
      <c r="I246" s="1">
        <v>3917.6354943199999</v>
      </c>
      <c r="J246" s="1">
        <v>3917.6675313599999</v>
      </c>
      <c r="K246" s="1">
        <v>3917.69317585</v>
      </c>
      <c r="L246" s="1">
        <v>3917.6959235200002</v>
      </c>
      <c r="M246" s="1">
        <v>3917.7132495000001</v>
      </c>
      <c r="N246" s="1">
        <v>3917.7097779800001</v>
      </c>
      <c r="O246" s="1">
        <v>3917.7785520399998</v>
      </c>
      <c r="P246" s="1">
        <v>3917.7823629300001</v>
      </c>
      <c r="Q246" s="1">
        <v>3917.74462318</v>
      </c>
      <c r="R246" s="1">
        <v>3917.74237322</v>
      </c>
      <c r="S246" s="1">
        <v>3917.7874539600002</v>
      </c>
      <c r="T246" s="1">
        <v>3917.782334</v>
      </c>
      <c r="U246" s="1">
        <v>3917.7840461199999</v>
      </c>
      <c r="V246" s="1">
        <v>3917.8041103700002</v>
      </c>
      <c r="W246" s="1">
        <v>3917.7843197500001</v>
      </c>
      <c r="X246" s="1">
        <v>3917.8014797800001</v>
      </c>
      <c r="Y246" s="1">
        <v>0.58195479999999999</v>
      </c>
      <c r="Z246" s="1">
        <v>0.56130930000000001</v>
      </c>
      <c r="AA246" s="1">
        <v>0.50436784000000001</v>
      </c>
      <c r="AB246" s="1">
        <v>0.46186426000000003</v>
      </c>
      <c r="AC246" s="1">
        <v>0.83458277999999997</v>
      </c>
      <c r="AD246" s="1">
        <v>0.68893095999999998</v>
      </c>
      <c r="AE246" s="1">
        <v>0.51661603</v>
      </c>
      <c r="AF246" s="1">
        <v>0.68506982000000005</v>
      </c>
      <c r="AG246" s="1">
        <v>0.52495144000000005</v>
      </c>
      <c r="AH246" s="1">
        <v>0.59135519999999997</v>
      </c>
      <c r="AI246" s="1">
        <v>0.44896756999999998</v>
      </c>
      <c r="AJ246" s="1">
        <v>0.48855388999999999</v>
      </c>
      <c r="AK246" s="1">
        <v>0.68796312999999998</v>
      </c>
      <c r="AL246" s="1">
        <v>0.69136454999999997</v>
      </c>
      <c r="AM246" s="1">
        <v>0.62651036000000004</v>
      </c>
      <c r="AN246" s="1">
        <v>0.60235707999999999</v>
      </c>
      <c r="AO246" s="1">
        <v>0.75912519000000001</v>
      </c>
      <c r="AP246" s="1">
        <v>0.57835384000000001</v>
      </c>
      <c r="AQ246" s="1">
        <v>0.59836754999999997</v>
      </c>
      <c r="AR246" s="1">
        <v>0.47758233</v>
      </c>
      <c r="AS246" s="1">
        <v>0.52737400000000001</v>
      </c>
      <c r="AT246" s="1">
        <v>0.68130000000000002</v>
      </c>
      <c r="AU246" s="1">
        <v>0.51345700000000005</v>
      </c>
      <c r="AV246" s="1">
        <v>0.65204899999999999</v>
      </c>
      <c r="AW246" s="1">
        <v>0.60335700000000003</v>
      </c>
      <c r="AX246" s="1">
        <v>5.4623999999999999E-2</v>
      </c>
      <c r="AY246" s="1">
        <v>0.12998599999999999</v>
      </c>
      <c r="AZ246" s="1">
        <v>6.0496000000000001E-2</v>
      </c>
      <c r="BA246" s="1">
        <v>4.4561000000000003E-2</v>
      </c>
      <c r="BB246" s="1">
        <v>0.116523</v>
      </c>
      <c r="BC246" s="1">
        <v>10.357811</v>
      </c>
      <c r="BD246" s="1">
        <v>19.079075</v>
      </c>
      <c r="BE246" s="1">
        <v>11.782099000000001</v>
      </c>
      <c r="BF246" s="1">
        <v>6.833996</v>
      </c>
      <c r="BG246" s="1">
        <v>19.312491999999999</v>
      </c>
      <c r="BH246" s="1" t="str">
        <f>HYPERLINK("https://glyconnect.expasy.org/browser/compositions?f=Hex:7 HexNAc:6 dHex:1 NeuAc:4 ")</f>
        <v xml:space="preserve">https://glyconnect.expasy.org/browser/compositions?f=Hex:7 HexNAc:6 dHex:1 NeuAc:4 </v>
      </c>
    </row>
    <row r="247" spans="1:60" ht="43.2">
      <c r="A247" s="1">
        <v>240</v>
      </c>
      <c r="B247" s="1">
        <v>3945.5634</v>
      </c>
      <c r="C247" s="1" t="s">
        <v>496</v>
      </c>
      <c r="D247" s="2" t="s">
        <v>497</v>
      </c>
      <c r="E247" s="1">
        <v>0</v>
      </c>
      <c r="F247" s="1">
        <v>0</v>
      </c>
      <c r="G247" s="1">
        <v>0</v>
      </c>
      <c r="H247" s="1">
        <v>0</v>
      </c>
      <c r="I247" s="1">
        <v>3945.63757652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  <c r="P247" s="1">
        <v>0</v>
      </c>
      <c r="Q247" s="1">
        <v>0</v>
      </c>
      <c r="R247" s="1">
        <v>0</v>
      </c>
      <c r="S247" s="1">
        <v>0</v>
      </c>
      <c r="T247" s="1">
        <v>0</v>
      </c>
      <c r="U247" s="1">
        <v>0</v>
      </c>
      <c r="V247" s="1">
        <v>0</v>
      </c>
      <c r="W247" s="1">
        <v>0</v>
      </c>
      <c r="X247" s="1">
        <v>0</v>
      </c>
      <c r="Y247" s="1">
        <v>0</v>
      </c>
      <c r="Z247" s="1">
        <v>0</v>
      </c>
      <c r="AA247" s="1">
        <v>0</v>
      </c>
      <c r="AB247" s="1">
        <v>0</v>
      </c>
      <c r="AC247" s="1">
        <v>0.19891716000000001</v>
      </c>
      <c r="AD247" s="1">
        <v>0</v>
      </c>
      <c r="AE247" s="1">
        <v>0</v>
      </c>
      <c r="AF247" s="1">
        <v>0</v>
      </c>
      <c r="AG247" s="1">
        <v>0</v>
      </c>
      <c r="AH247" s="1">
        <v>0</v>
      </c>
      <c r="AI247" s="1">
        <v>0</v>
      </c>
      <c r="AJ247" s="1">
        <v>0</v>
      </c>
      <c r="AK247" s="1">
        <v>0</v>
      </c>
      <c r="AL247" s="1">
        <v>0</v>
      </c>
      <c r="AM247" s="1">
        <v>0</v>
      </c>
      <c r="AN247" s="1">
        <v>0</v>
      </c>
      <c r="AO247" s="1">
        <v>0</v>
      </c>
      <c r="AP247" s="1">
        <v>0</v>
      </c>
      <c r="AQ247" s="1">
        <v>0</v>
      </c>
      <c r="AR247" s="1">
        <v>0</v>
      </c>
      <c r="AS247" s="1">
        <v>0</v>
      </c>
      <c r="AT247" s="1">
        <v>4.9729000000000002E-2</v>
      </c>
      <c r="AU247" s="1">
        <v>0</v>
      </c>
      <c r="AV247" s="1">
        <v>0</v>
      </c>
      <c r="AW247" s="1">
        <v>0</v>
      </c>
      <c r="AX247" s="1">
        <v>0</v>
      </c>
      <c r="AY247" s="1">
        <v>9.9459000000000006E-2</v>
      </c>
      <c r="AZ247" s="1">
        <v>0</v>
      </c>
      <c r="BA247" s="1">
        <v>0</v>
      </c>
      <c r="BB247" s="1">
        <v>0</v>
      </c>
      <c r="BC247" s="1">
        <v>0</v>
      </c>
      <c r="BD247" s="1">
        <v>200</v>
      </c>
      <c r="BE247" s="1">
        <v>0</v>
      </c>
      <c r="BF247" s="1">
        <v>0</v>
      </c>
      <c r="BG247" s="1">
        <v>0</v>
      </c>
      <c r="BH247" s="1" t="str">
        <f>HYPERLINK("https://glyconnect.expasy.org/browser/compositions?f=Hex:7 HexNAc:6 dHex:1 NeuAc:4 ")</f>
        <v xml:space="preserve">https://glyconnect.expasy.org/browser/compositions?f=Hex:7 HexNAc:6 dHex:1 NeuAc:4 </v>
      </c>
    </row>
    <row r="248" spans="1:60">
      <c r="A248" s="1">
        <v>241</v>
      </c>
      <c r="B248" s="1">
        <v>4035.5587</v>
      </c>
      <c r="C248" s="1" t="s">
        <v>498</v>
      </c>
      <c r="D248" s="1" t="s">
        <v>499</v>
      </c>
      <c r="E248" s="1">
        <v>4035.5661494699998</v>
      </c>
      <c r="F248" s="1">
        <v>4035.5866448100001</v>
      </c>
      <c r="G248" s="1">
        <v>0</v>
      </c>
      <c r="H248" s="1">
        <v>4035.6279044399998</v>
      </c>
      <c r="I248" s="1">
        <v>4035.6574154300001</v>
      </c>
      <c r="J248" s="1">
        <v>4035.6926953100001</v>
      </c>
      <c r="K248" s="1">
        <v>4035.7502990799999</v>
      </c>
      <c r="L248" s="1">
        <v>4035.7249006900001</v>
      </c>
      <c r="M248" s="1">
        <v>0</v>
      </c>
      <c r="N248" s="1">
        <v>0</v>
      </c>
      <c r="O248" s="1">
        <v>0</v>
      </c>
      <c r="P248" s="1">
        <v>0</v>
      </c>
      <c r="Q248" s="1">
        <v>0</v>
      </c>
      <c r="R248" s="1">
        <v>0</v>
      </c>
      <c r="S248" s="1">
        <v>0</v>
      </c>
      <c r="T248" s="1">
        <v>0</v>
      </c>
      <c r="U248" s="1">
        <v>0</v>
      </c>
      <c r="V248" s="1">
        <v>0</v>
      </c>
      <c r="W248" s="1">
        <v>0</v>
      </c>
      <c r="X248" s="1">
        <v>0</v>
      </c>
      <c r="Y248" s="1">
        <v>0.19363424000000001</v>
      </c>
      <c r="Z248" s="1">
        <v>0.17217816999999999</v>
      </c>
      <c r="AA248" s="1">
        <v>0</v>
      </c>
      <c r="AB248" s="1">
        <v>0.15110264000000001</v>
      </c>
      <c r="AC248" s="1">
        <v>0.22547521000000001</v>
      </c>
      <c r="AD248" s="1">
        <v>0.17472797000000001</v>
      </c>
      <c r="AE248" s="1">
        <v>0.14270355000000001</v>
      </c>
      <c r="AF248" s="1">
        <v>0.17287139000000001</v>
      </c>
      <c r="AG248" s="1">
        <v>0</v>
      </c>
      <c r="AH248" s="1">
        <v>0</v>
      </c>
      <c r="AI248" s="1">
        <v>0</v>
      </c>
      <c r="AJ248" s="1">
        <v>0</v>
      </c>
      <c r="AK248" s="1">
        <v>0</v>
      </c>
      <c r="AL248" s="1">
        <v>0</v>
      </c>
      <c r="AM248" s="1">
        <v>0</v>
      </c>
      <c r="AN248" s="1">
        <v>0</v>
      </c>
      <c r="AO248" s="1">
        <v>0</v>
      </c>
      <c r="AP248" s="1">
        <v>0</v>
      </c>
      <c r="AQ248" s="1">
        <v>0</v>
      </c>
      <c r="AR248" s="1">
        <v>0</v>
      </c>
      <c r="AS248" s="1">
        <v>0.12922900000000001</v>
      </c>
      <c r="AT248" s="1">
        <v>0.17894499999999999</v>
      </c>
      <c r="AU248" s="1">
        <v>0</v>
      </c>
      <c r="AV248" s="1">
        <v>0</v>
      </c>
      <c r="AW248" s="1">
        <v>0</v>
      </c>
      <c r="AX248" s="1">
        <v>8.7885000000000005E-2</v>
      </c>
      <c r="AY248" s="1">
        <v>3.4318000000000001E-2</v>
      </c>
      <c r="AZ248" s="1">
        <v>0</v>
      </c>
      <c r="BA248" s="1">
        <v>0</v>
      </c>
      <c r="BB248" s="1">
        <v>0</v>
      </c>
      <c r="BC248" s="1">
        <v>68.007212999999993</v>
      </c>
      <c r="BD248" s="1">
        <v>19.17801</v>
      </c>
      <c r="BE248" s="1">
        <v>0</v>
      </c>
      <c r="BF248" s="1">
        <v>0</v>
      </c>
      <c r="BG248" s="1">
        <v>0</v>
      </c>
      <c r="BH248" s="1" t="str">
        <f>HYPERLINK("https://glyconnect.expasy.org/browser/compositions?f=Hex:7 HexNAc:6 dHex:2 NeuAc:4 ")</f>
        <v xml:space="preserve">https://glyconnect.expasy.org/browser/compositions?f=Hex:7 HexNAc:6 dHex:2 NeuAc:4 </v>
      </c>
    </row>
    <row r="249" spans="1:60" ht="57.6">
      <c r="A249" s="1">
        <v>242</v>
      </c>
      <c r="B249" s="1">
        <v>4063.59</v>
      </c>
      <c r="C249" s="1" t="s">
        <v>500</v>
      </c>
      <c r="D249" s="2" t="s">
        <v>501</v>
      </c>
      <c r="E249" s="1">
        <v>0</v>
      </c>
      <c r="F249" s="1">
        <v>0</v>
      </c>
      <c r="G249" s="1">
        <v>0</v>
      </c>
      <c r="H249" s="1">
        <v>0</v>
      </c>
      <c r="I249" s="1">
        <v>4063.71066006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  <c r="P249" s="1">
        <v>0</v>
      </c>
      <c r="Q249" s="1">
        <v>0</v>
      </c>
      <c r="R249" s="1">
        <v>0</v>
      </c>
      <c r="S249" s="1">
        <v>0</v>
      </c>
      <c r="T249" s="1">
        <v>0</v>
      </c>
      <c r="U249" s="1">
        <v>0</v>
      </c>
      <c r="V249" s="1">
        <v>0</v>
      </c>
      <c r="W249" s="1">
        <v>0</v>
      </c>
      <c r="X249" s="1">
        <v>0</v>
      </c>
      <c r="Y249" s="1">
        <v>0</v>
      </c>
      <c r="Z249" s="1">
        <v>0</v>
      </c>
      <c r="AA249" s="1">
        <v>0</v>
      </c>
      <c r="AB249" s="1">
        <v>0</v>
      </c>
      <c r="AC249" s="1">
        <v>0.13722050999999999</v>
      </c>
      <c r="AD249" s="1">
        <v>0</v>
      </c>
      <c r="AE249" s="1">
        <v>0</v>
      </c>
      <c r="AF249" s="1">
        <v>0</v>
      </c>
      <c r="AG249" s="1">
        <v>0</v>
      </c>
      <c r="AH249" s="1">
        <v>0</v>
      </c>
      <c r="AI249" s="1">
        <v>0</v>
      </c>
      <c r="AJ249" s="1">
        <v>0</v>
      </c>
      <c r="AK249" s="1">
        <v>0</v>
      </c>
      <c r="AL249" s="1">
        <v>0</v>
      </c>
      <c r="AM249" s="1">
        <v>0</v>
      </c>
      <c r="AN249" s="1">
        <v>0</v>
      </c>
      <c r="AO249" s="1">
        <v>0</v>
      </c>
      <c r="AP249" s="1">
        <v>0</v>
      </c>
      <c r="AQ249" s="1">
        <v>0</v>
      </c>
      <c r="AR249" s="1">
        <v>0</v>
      </c>
      <c r="AS249" s="1">
        <v>0</v>
      </c>
      <c r="AT249" s="1">
        <v>3.4305000000000002E-2</v>
      </c>
      <c r="AU249" s="1">
        <v>0</v>
      </c>
      <c r="AV249" s="1">
        <v>0</v>
      </c>
      <c r="AW249" s="1">
        <v>0</v>
      </c>
      <c r="AX249" s="1">
        <v>0</v>
      </c>
      <c r="AY249" s="1">
        <v>6.8610000000000004E-2</v>
      </c>
      <c r="AZ249" s="1">
        <v>0</v>
      </c>
      <c r="BA249" s="1">
        <v>0</v>
      </c>
      <c r="BB249" s="1">
        <v>0</v>
      </c>
      <c r="BC249" s="1">
        <v>0</v>
      </c>
      <c r="BD249" s="1">
        <v>200</v>
      </c>
      <c r="BE249" s="1">
        <v>0</v>
      </c>
      <c r="BF249" s="1">
        <v>0</v>
      </c>
      <c r="BG249" s="1">
        <v>0</v>
      </c>
      <c r="BH249" s="1" t="str">
        <f>HYPERLINK("https://glyconnect.expasy.org/browser/compositions?f=Hex:7 HexNAc:6 dHex:2 NeuAc:4 ")</f>
        <v xml:space="preserve">https://glyconnect.expasy.org/browser/compositions?f=Hex:7 HexNAc:6 dHex:2 NeuAc:4 </v>
      </c>
    </row>
    <row r="250" spans="1:60">
      <c r="A250" s="1">
        <v>243</v>
      </c>
      <c r="B250" s="1">
        <v>4108.5749999999998</v>
      </c>
      <c r="C250" s="1" t="s">
        <v>502</v>
      </c>
      <c r="D250" s="1" t="s">
        <v>503</v>
      </c>
      <c r="E250" s="1">
        <v>0</v>
      </c>
      <c r="F250" s="1">
        <v>0</v>
      </c>
      <c r="G250" s="1">
        <v>0</v>
      </c>
      <c r="H250" s="1">
        <v>0</v>
      </c>
      <c r="I250" s="1">
        <v>4108.6865780899998</v>
      </c>
      <c r="J250" s="1">
        <v>0</v>
      </c>
      <c r="K250" s="1">
        <v>0</v>
      </c>
      <c r="L250" s="1">
        <v>4108.7522095100003</v>
      </c>
      <c r="M250" s="1">
        <v>0</v>
      </c>
      <c r="N250" s="1">
        <v>0</v>
      </c>
      <c r="O250" s="1">
        <v>0</v>
      </c>
      <c r="P250" s="1">
        <v>0</v>
      </c>
      <c r="Q250" s="1">
        <v>0</v>
      </c>
      <c r="R250" s="1">
        <v>0</v>
      </c>
      <c r="S250" s="1">
        <v>0</v>
      </c>
      <c r="T250" s="1">
        <v>0</v>
      </c>
      <c r="U250" s="1">
        <v>0</v>
      </c>
      <c r="V250" s="1">
        <v>0</v>
      </c>
      <c r="W250" s="1">
        <v>0</v>
      </c>
      <c r="X250" s="1">
        <v>0</v>
      </c>
      <c r="Y250" s="1">
        <v>0</v>
      </c>
      <c r="Z250" s="1">
        <v>0</v>
      </c>
      <c r="AA250" s="1">
        <v>0</v>
      </c>
      <c r="AB250" s="1">
        <v>0</v>
      </c>
      <c r="AC250" s="1">
        <v>0.13856800999999999</v>
      </c>
      <c r="AD250" s="1">
        <v>0</v>
      </c>
      <c r="AE250" s="1">
        <v>0</v>
      </c>
      <c r="AF250" s="1">
        <v>0.11574858</v>
      </c>
      <c r="AG250" s="1">
        <v>0</v>
      </c>
      <c r="AH250" s="1">
        <v>0</v>
      </c>
      <c r="AI250" s="1">
        <v>0</v>
      </c>
      <c r="AJ250" s="1">
        <v>0</v>
      </c>
      <c r="AK250" s="1">
        <v>0</v>
      </c>
      <c r="AL250" s="1">
        <v>0</v>
      </c>
      <c r="AM250" s="1">
        <v>0</v>
      </c>
      <c r="AN250" s="1">
        <v>0</v>
      </c>
      <c r="AO250" s="1">
        <v>0</v>
      </c>
      <c r="AP250" s="1">
        <v>0</v>
      </c>
      <c r="AQ250" s="1">
        <v>0</v>
      </c>
      <c r="AR250" s="1">
        <v>0</v>
      </c>
      <c r="AS250" s="1">
        <v>0</v>
      </c>
      <c r="AT250" s="1">
        <v>6.3578999999999997E-2</v>
      </c>
      <c r="AU250" s="1">
        <v>0</v>
      </c>
      <c r="AV250" s="1">
        <v>0</v>
      </c>
      <c r="AW250" s="1">
        <v>0</v>
      </c>
      <c r="AX250" s="1">
        <v>0</v>
      </c>
      <c r="AY250" s="1">
        <v>7.4004E-2</v>
      </c>
      <c r="AZ250" s="1">
        <v>0</v>
      </c>
      <c r="BA250" s="1">
        <v>0</v>
      </c>
      <c r="BB250" s="1">
        <v>0</v>
      </c>
      <c r="BC250" s="1">
        <v>0</v>
      </c>
      <c r="BD250" s="1">
        <v>116.396013</v>
      </c>
      <c r="BE250" s="1">
        <v>0</v>
      </c>
      <c r="BF250" s="1">
        <v>0</v>
      </c>
      <c r="BG250" s="1">
        <v>0</v>
      </c>
      <c r="BH250" s="1" t="str">
        <f>HYPERLINK("https://glyconnect.expasy.org/browser/compositions?f=Hex:8 HexNAc:7 NeuAc:4 ")</f>
        <v xml:space="preserve">https://glyconnect.expasy.org/browser/compositions?f=Hex:8 HexNAc:7 NeuAc:4 </v>
      </c>
    </row>
    <row r="251" spans="1:60">
      <c r="A251" s="1">
        <v>244</v>
      </c>
      <c r="B251" s="1">
        <v>4108.6001999999999</v>
      </c>
      <c r="C251" s="1" t="s">
        <v>504</v>
      </c>
      <c r="D251" s="1" t="s">
        <v>505</v>
      </c>
      <c r="E251" s="1">
        <v>0</v>
      </c>
      <c r="F251" s="1">
        <v>0</v>
      </c>
      <c r="G251" s="1">
        <v>0</v>
      </c>
      <c r="H251" s="1">
        <v>0</v>
      </c>
      <c r="I251" s="1">
        <v>4108.6865780899998</v>
      </c>
      <c r="J251" s="1">
        <v>0</v>
      </c>
      <c r="K251" s="1">
        <v>0</v>
      </c>
      <c r="L251" s="1">
        <v>4108.7522095100003</v>
      </c>
      <c r="M251" s="1">
        <v>0</v>
      </c>
      <c r="N251" s="1">
        <v>0</v>
      </c>
      <c r="O251" s="1">
        <v>0</v>
      </c>
      <c r="P251" s="1">
        <v>0</v>
      </c>
      <c r="Q251" s="1">
        <v>0</v>
      </c>
      <c r="R251" s="1">
        <v>0</v>
      </c>
      <c r="S251" s="1">
        <v>0</v>
      </c>
      <c r="T251" s="1">
        <v>0</v>
      </c>
      <c r="U251" s="1">
        <v>0</v>
      </c>
      <c r="V251" s="1">
        <v>0</v>
      </c>
      <c r="W251" s="1">
        <v>0</v>
      </c>
      <c r="X251" s="1">
        <v>0</v>
      </c>
      <c r="Y251" s="1">
        <v>0</v>
      </c>
      <c r="Z251" s="1">
        <v>0</v>
      </c>
      <c r="AA251" s="1">
        <v>0</v>
      </c>
      <c r="AB251" s="1">
        <v>0</v>
      </c>
      <c r="AC251" s="1">
        <v>0.13856800999999999</v>
      </c>
      <c r="AD251" s="1">
        <v>0</v>
      </c>
      <c r="AE251" s="1">
        <v>0</v>
      </c>
      <c r="AF251" s="1">
        <v>0.11574858</v>
      </c>
      <c r="AG251" s="1">
        <v>0</v>
      </c>
      <c r="AH251" s="1">
        <v>0</v>
      </c>
      <c r="AI251" s="1">
        <v>0</v>
      </c>
      <c r="AJ251" s="1">
        <v>0</v>
      </c>
      <c r="AK251" s="1">
        <v>0</v>
      </c>
      <c r="AL251" s="1">
        <v>0</v>
      </c>
      <c r="AM251" s="1">
        <v>0</v>
      </c>
      <c r="AN251" s="1">
        <v>0</v>
      </c>
      <c r="AO251" s="1">
        <v>0</v>
      </c>
      <c r="AP251" s="1">
        <v>0</v>
      </c>
      <c r="AQ251" s="1">
        <v>0</v>
      </c>
      <c r="AR251" s="1">
        <v>0</v>
      </c>
      <c r="AS251" s="1">
        <v>0</v>
      </c>
      <c r="AT251" s="1">
        <v>6.3578999999999997E-2</v>
      </c>
      <c r="AU251" s="1">
        <v>0</v>
      </c>
      <c r="AV251" s="1">
        <v>0</v>
      </c>
      <c r="AW251" s="1">
        <v>0</v>
      </c>
      <c r="AX251" s="1">
        <v>0</v>
      </c>
      <c r="AY251" s="1">
        <v>7.4004E-2</v>
      </c>
      <c r="AZ251" s="1">
        <v>0</v>
      </c>
      <c r="BA251" s="1">
        <v>0</v>
      </c>
      <c r="BB251" s="1">
        <v>0</v>
      </c>
      <c r="BC251" s="1">
        <v>0</v>
      </c>
      <c r="BD251" s="1">
        <v>116.396013</v>
      </c>
      <c r="BE251" s="1">
        <v>0</v>
      </c>
      <c r="BF251" s="1">
        <v>0</v>
      </c>
      <c r="BG251" s="1">
        <v>0</v>
      </c>
      <c r="BH251" s="1" t="str">
        <f>HYPERLINK("https://glyconnect.expasy.org/browser/compositions?f=Hex:7 HexNAc:7 dHex:3 NeuAc:3 ")</f>
        <v xml:space="preserve">https://glyconnect.expasy.org/browser/compositions?f=Hex:7 HexNAc:7 dHex:3 NeuAc:3 </v>
      </c>
    </row>
    <row r="252" spans="1:60" ht="28.8">
      <c r="A252" s="1">
        <v>245</v>
      </c>
      <c r="B252" s="1">
        <v>4136.6063000000004</v>
      </c>
      <c r="C252" s="1" t="s">
        <v>506</v>
      </c>
      <c r="D252" s="2" t="s">
        <v>507</v>
      </c>
      <c r="E252" s="1">
        <v>4136.62870733</v>
      </c>
      <c r="F252" s="1">
        <v>0</v>
      </c>
      <c r="G252" s="1">
        <v>0</v>
      </c>
      <c r="H252" s="1">
        <v>0</v>
      </c>
      <c r="I252" s="1">
        <v>4136.7379890499997</v>
      </c>
      <c r="J252" s="1">
        <v>4136.7567753599997</v>
      </c>
      <c r="K252" s="1">
        <v>4136.7883870200003</v>
      </c>
      <c r="L252" s="1">
        <v>4136.7868787099997</v>
      </c>
      <c r="M252" s="1">
        <v>0</v>
      </c>
      <c r="N252" s="1">
        <v>4136.8166051899998</v>
      </c>
      <c r="O252" s="1">
        <v>0</v>
      </c>
      <c r="P252" s="1">
        <v>0</v>
      </c>
      <c r="Q252" s="1">
        <v>0</v>
      </c>
      <c r="R252" s="1">
        <v>0</v>
      </c>
      <c r="S252" s="1">
        <v>0</v>
      </c>
      <c r="T252" s="1">
        <v>0</v>
      </c>
      <c r="U252" s="1">
        <v>0</v>
      </c>
      <c r="V252" s="1">
        <v>0</v>
      </c>
      <c r="W252" s="1">
        <v>0</v>
      </c>
      <c r="X252" s="1">
        <v>0</v>
      </c>
      <c r="Y252" s="1">
        <v>0.20883558999999999</v>
      </c>
      <c r="Z252" s="1">
        <v>0</v>
      </c>
      <c r="AA252" s="1">
        <v>0</v>
      </c>
      <c r="AB252" s="1">
        <v>0</v>
      </c>
      <c r="AC252" s="1">
        <v>0.21999825000000001</v>
      </c>
      <c r="AD252" s="1">
        <v>0.17869755000000001</v>
      </c>
      <c r="AE252" s="1">
        <v>0.15033379999999999</v>
      </c>
      <c r="AF252" s="1">
        <v>0.16637892000000001</v>
      </c>
      <c r="AG252" s="1">
        <v>0</v>
      </c>
      <c r="AH252" s="1">
        <v>0.15725062000000001</v>
      </c>
      <c r="AI252" s="1">
        <v>0</v>
      </c>
      <c r="AJ252" s="1">
        <v>0</v>
      </c>
      <c r="AK252" s="1">
        <v>0</v>
      </c>
      <c r="AL252" s="1">
        <v>0</v>
      </c>
      <c r="AM252" s="1">
        <v>0</v>
      </c>
      <c r="AN252" s="1">
        <v>0</v>
      </c>
      <c r="AO252" s="1">
        <v>0</v>
      </c>
      <c r="AP252" s="1">
        <v>0</v>
      </c>
      <c r="AQ252" s="1">
        <v>0</v>
      </c>
      <c r="AR252" s="1">
        <v>0</v>
      </c>
      <c r="AS252" s="1">
        <v>5.2208999999999998E-2</v>
      </c>
      <c r="AT252" s="1">
        <v>0.17885200000000001</v>
      </c>
      <c r="AU252" s="1">
        <v>3.9313000000000001E-2</v>
      </c>
      <c r="AV252" s="1">
        <v>0</v>
      </c>
      <c r="AW252" s="1">
        <v>0</v>
      </c>
      <c r="AX252" s="1">
        <v>0.104418</v>
      </c>
      <c r="AY252" s="1">
        <v>2.9787999999999999E-2</v>
      </c>
      <c r="AZ252" s="1">
        <v>7.8625E-2</v>
      </c>
      <c r="BA252" s="1">
        <v>0</v>
      </c>
      <c r="BB252" s="1">
        <v>0</v>
      </c>
      <c r="BC252" s="1">
        <v>200</v>
      </c>
      <c r="BD252" s="1">
        <v>16.654875000000001</v>
      </c>
      <c r="BE252" s="1">
        <v>200</v>
      </c>
      <c r="BF252" s="1">
        <v>0</v>
      </c>
      <c r="BG252" s="1">
        <v>0</v>
      </c>
      <c r="BH252" s="1" t="str">
        <f>HYPERLINK("https://glyconnect.expasy.org/browser/compositions?f=Hex:8 HexNAc:7 NeuAc:4 ")</f>
        <v xml:space="preserve">https://glyconnect.expasy.org/browser/compositions?f=Hex:8 HexNAc:7 NeuAc:4 </v>
      </c>
    </row>
    <row r="253" spans="1:60">
      <c r="A253" s="1">
        <v>246</v>
      </c>
      <c r="B253" s="1">
        <v>4136.6315000000004</v>
      </c>
      <c r="C253" s="1" t="s">
        <v>508</v>
      </c>
      <c r="D253" s="1" t="s">
        <v>505</v>
      </c>
      <c r="E253" s="1">
        <v>4136.62870733</v>
      </c>
      <c r="F253" s="1">
        <v>0</v>
      </c>
      <c r="G253" s="1">
        <v>0</v>
      </c>
      <c r="H253" s="1">
        <v>0</v>
      </c>
      <c r="I253" s="1">
        <v>4136.7379890499997</v>
      </c>
      <c r="J253" s="1">
        <v>4136.7567753599997</v>
      </c>
      <c r="K253" s="1">
        <v>4136.7883870200003</v>
      </c>
      <c r="L253" s="1">
        <v>4136.7868787099997</v>
      </c>
      <c r="M253" s="1">
        <v>0</v>
      </c>
      <c r="N253" s="1">
        <v>4136.8166051899998</v>
      </c>
      <c r="O253" s="1">
        <v>0</v>
      </c>
      <c r="P253" s="1">
        <v>0</v>
      </c>
      <c r="Q253" s="1">
        <v>0</v>
      </c>
      <c r="R253" s="1">
        <v>0</v>
      </c>
      <c r="S253" s="1">
        <v>0</v>
      </c>
      <c r="T253" s="1">
        <v>0</v>
      </c>
      <c r="U253" s="1">
        <v>0</v>
      </c>
      <c r="V253" s="1">
        <v>0</v>
      </c>
      <c r="W253" s="1">
        <v>0</v>
      </c>
      <c r="X253" s="1">
        <v>0</v>
      </c>
      <c r="Y253" s="1">
        <v>0.20883558999999999</v>
      </c>
      <c r="Z253" s="1">
        <v>0</v>
      </c>
      <c r="AA253" s="1">
        <v>0</v>
      </c>
      <c r="AB253" s="1">
        <v>0</v>
      </c>
      <c r="AC253" s="1">
        <v>0.21999825000000001</v>
      </c>
      <c r="AD253" s="1">
        <v>0.17869755000000001</v>
      </c>
      <c r="AE253" s="1">
        <v>0.15033379999999999</v>
      </c>
      <c r="AF253" s="1">
        <v>0.16637892000000001</v>
      </c>
      <c r="AG253" s="1">
        <v>0</v>
      </c>
      <c r="AH253" s="1">
        <v>0.15725062000000001</v>
      </c>
      <c r="AI253" s="1">
        <v>0</v>
      </c>
      <c r="AJ253" s="1">
        <v>0</v>
      </c>
      <c r="AK253" s="1">
        <v>0</v>
      </c>
      <c r="AL253" s="1">
        <v>0</v>
      </c>
      <c r="AM253" s="1">
        <v>0</v>
      </c>
      <c r="AN253" s="1">
        <v>0</v>
      </c>
      <c r="AO253" s="1">
        <v>0</v>
      </c>
      <c r="AP253" s="1">
        <v>0</v>
      </c>
      <c r="AQ253" s="1">
        <v>0</v>
      </c>
      <c r="AR253" s="1">
        <v>0</v>
      </c>
      <c r="AS253" s="1">
        <v>5.2208999999999998E-2</v>
      </c>
      <c r="AT253" s="1">
        <v>0.17885200000000001</v>
      </c>
      <c r="AU253" s="1">
        <v>3.9313000000000001E-2</v>
      </c>
      <c r="AV253" s="1">
        <v>0</v>
      </c>
      <c r="AW253" s="1">
        <v>0</v>
      </c>
      <c r="AX253" s="1">
        <v>0.104418</v>
      </c>
      <c r="AY253" s="1">
        <v>2.9787999999999999E-2</v>
      </c>
      <c r="AZ253" s="1">
        <v>7.8625E-2</v>
      </c>
      <c r="BA253" s="1">
        <v>0</v>
      </c>
      <c r="BB253" s="1">
        <v>0</v>
      </c>
      <c r="BC253" s="1">
        <v>200</v>
      </c>
      <c r="BD253" s="1">
        <v>16.654875000000001</v>
      </c>
      <c r="BE253" s="1">
        <v>200</v>
      </c>
      <c r="BF253" s="1">
        <v>0</v>
      </c>
      <c r="BG253" s="1">
        <v>0</v>
      </c>
      <c r="BH253" s="1" t="str">
        <f>HYPERLINK("https://glyconnect.expasy.org/browser/compositions?f=Hex:7 HexNAc:7 dHex:3 NeuAc:3 ")</f>
        <v xml:space="preserve">https://glyconnect.expasy.org/browser/compositions?f=Hex:7 HexNAc:7 dHex:3 NeuAc:3 </v>
      </c>
    </row>
    <row r="254" spans="1:60">
      <c r="A254" s="1">
        <v>247</v>
      </c>
      <c r="B254" s="1">
        <v>4164.6376</v>
      </c>
      <c r="C254" s="1" t="s">
        <v>509</v>
      </c>
      <c r="D254" s="1" t="s">
        <v>510</v>
      </c>
      <c r="E254" s="1">
        <v>0</v>
      </c>
      <c r="F254" s="1">
        <v>0</v>
      </c>
      <c r="G254" s="1">
        <v>0</v>
      </c>
      <c r="H254" s="1">
        <v>0</v>
      </c>
      <c r="I254" s="1">
        <v>4164.7239262499997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  <c r="P254" s="1">
        <v>0</v>
      </c>
      <c r="Q254" s="1">
        <v>0</v>
      </c>
      <c r="R254" s="1">
        <v>0</v>
      </c>
      <c r="S254" s="1">
        <v>0</v>
      </c>
      <c r="T254" s="1">
        <v>0</v>
      </c>
      <c r="U254" s="1">
        <v>0</v>
      </c>
      <c r="V254" s="1">
        <v>0</v>
      </c>
      <c r="W254" s="1">
        <v>0</v>
      </c>
      <c r="X254" s="1">
        <v>0</v>
      </c>
      <c r="Y254" s="1">
        <v>0</v>
      </c>
      <c r="Z254" s="1">
        <v>0</v>
      </c>
      <c r="AA254" s="1">
        <v>0</v>
      </c>
      <c r="AB254" s="1">
        <v>0</v>
      </c>
      <c r="AC254" s="1">
        <v>0.1344504</v>
      </c>
      <c r="AD254" s="1">
        <v>0</v>
      </c>
      <c r="AE254" s="1">
        <v>0</v>
      </c>
      <c r="AF254" s="1">
        <v>0</v>
      </c>
      <c r="AG254" s="1">
        <v>0</v>
      </c>
      <c r="AH254" s="1">
        <v>0</v>
      </c>
      <c r="AI254" s="1">
        <v>0</v>
      </c>
      <c r="AJ254" s="1">
        <v>0</v>
      </c>
      <c r="AK254" s="1">
        <v>0</v>
      </c>
      <c r="AL254" s="1">
        <v>0</v>
      </c>
      <c r="AM254" s="1">
        <v>0</v>
      </c>
      <c r="AN254" s="1">
        <v>0</v>
      </c>
      <c r="AO254" s="1">
        <v>0</v>
      </c>
      <c r="AP254" s="1">
        <v>0</v>
      </c>
      <c r="AQ254" s="1">
        <v>0</v>
      </c>
      <c r="AR254" s="1">
        <v>0</v>
      </c>
      <c r="AS254" s="1">
        <v>0</v>
      </c>
      <c r="AT254" s="1">
        <v>3.3612999999999997E-2</v>
      </c>
      <c r="AU254" s="1">
        <v>0</v>
      </c>
      <c r="AV254" s="1">
        <v>0</v>
      </c>
      <c r="AW254" s="1">
        <v>0</v>
      </c>
      <c r="AX254" s="1">
        <v>0</v>
      </c>
      <c r="AY254" s="1">
        <v>6.7224999999999993E-2</v>
      </c>
      <c r="AZ254" s="1">
        <v>0</v>
      </c>
      <c r="BA254" s="1">
        <v>0</v>
      </c>
      <c r="BB254" s="1">
        <v>0</v>
      </c>
      <c r="BC254" s="1">
        <v>0</v>
      </c>
      <c r="BD254" s="1">
        <v>200</v>
      </c>
      <c r="BE254" s="1">
        <v>0</v>
      </c>
      <c r="BF254" s="1">
        <v>0</v>
      </c>
      <c r="BG254" s="1">
        <v>0</v>
      </c>
      <c r="BH254" s="1" t="str">
        <f>HYPERLINK("https://glyconnect.expasy.org/browser/compositions?f=Hex:8 HexNAc:7 NeuAc:4 ")</f>
        <v xml:space="preserve">https://glyconnect.expasy.org/browser/compositions?f=Hex:8 HexNAc:7 NeuAc:4 </v>
      </c>
    </row>
  </sheetData>
  <sortState xmlns:xlrd2="http://schemas.microsoft.com/office/spreadsheetml/2017/richdata2" ref="A3:BH254">
    <sortCondition ref="B3:B254"/>
  </sortState>
  <phoneticPr fontId="1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Nobuaki MIURA</dc:creator>
  <cp:lastModifiedBy>MDPI</cp:lastModifiedBy>
  <dcterms:created xsi:type="dcterms:W3CDTF">2022-08-29T08:13:44Z</dcterms:created>
  <dcterms:modified xsi:type="dcterms:W3CDTF">2022-10-28T09:58:55Z</dcterms:modified>
</cp:coreProperties>
</file>