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YM\Paper\Paper\國衛院\林詩婷\"/>
    </mc:Choice>
  </mc:AlternateContent>
  <bookViews>
    <workbookView xWindow="600" yWindow="30" windowWidth="19395" windowHeight="7830" activeTab="1"/>
  </bookViews>
  <sheets>
    <sheet name="A549" sheetId="1" r:id="rId1"/>
    <sheet name="H1299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M24" i="4" l="1"/>
  <c r="M31" i="4" s="1"/>
  <c r="M39" i="4" s="1"/>
  <c r="L24" i="4"/>
  <c r="L31" i="4" s="1"/>
  <c r="L39" i="4" s="1"/>
  <c r="K24" i="4"/>
  <c r="K31" i="4" s="1"/>
  <c r="K39" i="4" s="1"/>
  <c r="J24" i="4"/>
  <c r="J31" i="4" s="1"/>
  <c r="J39" i="4" s="1"/>
  <c r="I24" i="4"/>
  <c r="I31" i="4" s="1"/>
  <c r="I39" i="4" s="1"/>
  <c r="H24" i="4"/>
  <c r="M23" i="4"/>
  <c r="M30" i="4" s="1"/>
  <c r="M38" i="4" s="1"/>
  <c r="L23" i="4"/>
  <c r="L30" i="4" s="1"/>
  <c r="L38" i="4" s="1"/>
  <c r="K23" i="4"/>
  <c r="K30" i="4" s="1"/>
  <c r="K38" i="4" s="1"/>
  <c r="J23" i="4"/>
  <c r="I23" i="4"/>
  <c r="I30" i="4" s="1"/>
  <c r="I38" i="4" s="1"/>
  <c r="H23" i="4"/>
  <c r="R23" i="4" s="1"/>
  <c r="M22" i="4"/>
  <c r="M29" i="4" s="1"/>
  <c r="M37" i="4" s="1"/>
  <c r="L22" i="4"/>
  <c r="L29" i="4" s="1"/>
  <c r="L37" i="4" s="1"/>
  <c r="K22" i="4"/>
  <c r="K29" i="4" s="1"/>
  <c r="K37" i="4" s="1"/>
  <c r="J22" i="4"/>
  <c r="J29" i="4" s="1"/>
  <c r="J37" i="4" s="1"/>
  <c r="I22" i="4"/>
  <c r="I29" i="4" s="1"/>
  <c r="I37" i="4" s="1"/>
  <c r="H22" i="4"/>
  <c r="M21" i="4"/>
  <c r="M28" i="4" s="1"/>
  <c r="M36" i="4" s="1"/>
  <c r="L21" i="4"/>
  <c r="L28" i="4" s="1"/>
  <c r="L36" i="4" s="1"/>
  <c r="K21" i="4"/>
  <c r="K28" i="4" s="1"/>
  <c r="K36" i="4" s="1"/>
  <c r="J21" i="4"/>
  <c r="J28" i="4" s="1"/>
  <c r="J36" i="4" s="1"/>
  <c r="I21" i="4"/>
  <c r="I28" i="4" s="1"/>
  <c r="I36" i="4" s="1"/>
  <c r="H21" i="4"/>
  <c r="O21" i="4" s="1"/>
  <c r="P21" i="4" s="1"/>
  <c r="Q21" i="4" s="1"/>
  <c r="M20" i="4"/>
  <c r="M27" i="4" s="1"/>
  <c r="M35" i="4" s="1"/>
  <c r="L20" i="4"/>
  <c r="L27" i="4" s="1"/>
  <c r="L35" i="4" s="1"/>
  <c r="K20" i="4"/>
  <c r="K27" i="4" s="1"/>
  <c r="K35" i="4" s="1"/>
  <c r="J20" i="4"/>
  <c r="J27" i="4" s="1"/>
  <c r="J35" i="4" s="1"/>
  <c r="I20" i="4"/>
  <c r="I27" i="4" s="1"/>
  <c r="I35" i="4" s="1"/>
  <c r="H20" i="4"/>
  <c r="M19" i="4"/>
  <c r="M26" i="4" s="1"/>
  <c r="M34" i="4" s="1"/>
  <c r="L19" i="4"/>
  <c r="L26" i="4" s="1"/>
  <c r="L34" i="4" s="1"/>
  <c r="K19" i="4"/>
  <c r="K26" i="4" s="1"/>
  <c r="K34" i="4" s="1"/>
  <c r="J19" i="4"/>
  <c r="J26" i="4" s="1"/>
  <c r="J34" i="4" s="1"/>
  <c r="I19" i="4"/>
  <c r="I26" i="4" s="1"/>
  <c r="I34" i="4" s="1"/>
  <c r="H19" i="4"/>
  <c r="M16" i="4"/>
  <c r="L16" i="4"/>
  <c r="K16" i="4"/>
  <c r="J16" i="4"/>
  <c r="I16" i="4"/>
  <c r="H16" i="4"/>
  <c r="W15" i="4"/>
  <c r="M15" i="4"/>
  <c r="L15" i="4"/>
  <c r="K15" i="4"/>
  <c r="J15" i="4"/>
  <c r="O15" i="4" s="1"/>
  <c r="P15" i="4" s="1"/>
  <c r="Q15" i="4" s="1"/>
  <c r="I15" i="4"/>
  <c r="H15" i="4"/>
  <c r="W14" i="4"/>
  <c r="K14" i="4"/>
  <c r="J14" i="4"/>
  <c r="I14" i="4"/>
  <c r="H14" i="4"/>
  <c r="L14" i="4" s="1"/>
  <c r="W13" i="4"/>
  <c r="M13" i="4"/>
  <c r="L13" i="4"/>
  <c r="K13" i="4"/>
  <c r="J13" i="4"/>
  <c r="I13" i="4"/>
  <c r="H13" i="4"/>
  <c r="W12" i="4"/>
  <c r="M12" i="4"/>
  <c r="L12" i="4"/>
  <c r="K12" i="4"/>
  <c r="J12" i="4"/>
  <c r="I12" i="4"/>
  <c r="H12" i="4"/>
  <c r="W11" i="4"/>
  <c r="M11" i="4"/>
  <c r="L11" i="4"/>
  <c r="K11" i="4"/>
  <c r="J11" i="4"/>
  <c r="I11" i="4"/>
  <c r="H11" i="4"/>
  <c r="O11" i="4" s="1"/>
  <c r="P11" i="4" s="1"/>
  <c r="Q11" i="4" s="1"/>
  <c r="W7" i="4"/>
  <c r="M8" i="4"/>
  <c r="L8" i="4"/>
  <c r="K8" i="4"/>
  <c r="J8" i="4"/>
  <c r="I8" i="4"/>
  <c r="H8" i="4"/>
  <c r="W6" i="4"/>
  <c r="M7" i="4"/>
  <c r="L7" i="4"/>
  <c r="K7" i="4"/>
  <c r="J7" i="4"/>
  <c r="I7" i="4"/>
  <c r="H7" i="4"/>
  <c r="W5" i="4"/>
  <c r="M6" i="4"/>
  <c r="L6" i="4"/>
  <c r="K6" i="4"/>
  <c r="J6" i="4"/>
  <c r="I6" i="4"/>
  <c r="H6" i="4"/>
  <c r="W4" i="4"/>
  <c r="M5" i="4"/>
  <c r="L5" i="4"/>
  <c r="K5" i="4"/>
  <c r="J5" i="4"/>
  <c r="I5" i="4"/>
  <c r="H5" i="4"/>
  <c r="O5" i="4" s="1"/>
  <c r="W3" i="4"/>
  <c r="M4" i="4"/>
  <c r="L4" i="4"/>
  <c r="K4" i="4"/>
  <c r="J4" i="4"/>
  <c r="I4" i="4"/>
  <c r="H4" i="4"/>
  <c r="M3" i="4"/>
  <c r="L3" i="4"/>
  <c r="K3" i="4"/>
  <c r="J3" i="4"/>
  <c r="I3" i="4"/>
  <c r="H3" i="4"/>
  <c r="L6" i="1"/>
  <c r="R4" i="4" l="1"/>
  <c r="R8" i="4"/>
  <c r="O16" i="4"/>
  <c r="P16" i="4" s="1"/>
  <c r="Q16" i="4" s="1"/>
  <c r="O20" i="4"/>
  <c r="P20" i="4" s="1"/>
  <c r="Q20" i="4" s="1"/>
  <c r="O7" i="4"/>
  <c r="O13" i="4"/>
  <c r="P13" i="4" s="1"/>
  <c r="Q13" i="4" s="1"/>
  <c r="R15" i="4"/>
  <c r="O22" i="4"/>
  <c r="P22" i="4" s="1"/>
  <c r="Q22" i="4" s="1"/>
  <c r="O23" i="4"/>
  <c r="P23" i="4" s="1"/>
  <c r="Q23" i="4" s="1"/>
  <c r="O24" i="4"/>
  <c r="P24" i="4" s="1"/>
  <c r="Q24" i="4" s="1"/>
  <c r="O3" i="4"/>
  <c r="Q3" i="4" s="1"/>
  <c r="O4" i="4"/>
  <c r="P4" i="4" s="1"/>
  <c r="O6" i="4"/>
  <c r="R7" i="4"/>
  <c r="O8" i="4"/>
  <c r="Q8" i="4" s="1"/>
  <c r="O12" i="4"/>
  <c r="P12" i="4" s="1"/>
  <c r="Q12" i="4" s="1"/>
  <c r="R13" i="4"/>
  <c r="R19" i="4"/>
  <c r="R21" i="4"/>
  <c r="Q7" i="4"/>
  <c r="P7" i="4"/>
  <c r="P5" i="4"/>
  <c r="Q5" i="4"/>
  <c r="P3" i="4"/>
  <c r="P6" i="4"/>
  <c r="Q6" i="4"/>
  <c r="P8" i="4"/>
  <c r="H27" i="4"/>
  <c r="H35" i="4" s="1"/>
  <c r="N35" i="4" s="1"/>
  <c r="H29" i="4"/>
  <c r="H37" i="4" s="1"/>
  <c r="N37" i="4" s="1"/>
  <c r="H31" i="4"/>
  <c r="H39" i="4" s="1"/>
  <c r="N39" i="4" s="1"/>
  <c r="R3" i="4"/>
  <c r="R6" i="4"/>
  <c r="R12" i="4"/>
  <c r="R16" i="4"/>
  <c r="R20" i="4"/>
  <c r="R22" i="4"/>
  <c r="R24" i="4"/>
  <c r="O19" i="4"/>
  <c r="P19" i="4" s="1"/>
  <c r="Q19" i="4" s="1"/>
  <c r="J30" i="4"/>
  <c r="J38" i="4" s="1"/>
  <c r="R5" i="4"/>
  <c r="R11" i="4"/>
  <c r="H26" i="4"/>
  <c r="H34" i="4" s="1"/>
  <c r="N34" i="4" s="1"/>
  <c r="H28" i="4"/>
  <c r="H36" i="4" s="1"/>
  <c r="N36" i="4" s="1"/>
  <c r="H30" i="4"/>
  <c r="H38" i="4" s="1"/>
  <c r="N38" i="4" s="1"/>
  <c r="M14" i="4"/>
  <c r="R14" i="4" s="1"/>
  <c r="Q4" i="4" l="1"/>
  <c r="O14" i="4"/>
  <c r="P14" i="4" s="1"/>
  <c r="Q14" i="4" s="1"/>
  <c r="R4" i="1" l="1"/>
  <c r="R8" i="1"/>
  <c r="W13" i="1"/>
  <c r="W14" i="1"/>
  <c r="W15" i="1"/>
  <c r="W16" i="1"/>
  <c r="W12" i="1"/>
  <c r="W4" i="1"/>
  <c r="W5" i="1"/>
  <c r="W6" i="1"/>
  <c r="W7" i="1"/>
  <c r="W3" i="1"/>
  <c r="H3" i="1"/>
  <c r="I3" i="1"/>
  <c r="L15" i="1"/>
  <c r="M15" i="1"/>
  <c r="M4" i="1"/>
  <c r="L24" i="1"/>
  <c r="L31" i="1" s="1"/>
  <c r="L39" i="1" s="1"/>
  <c r="L23" i="1"/>
  <c r="L30" i="1" s="1"/>
  <c r="L38" i="1" s="1"/>
  <c r="M23" i="1"/>
  <c r="M30" i="1" s="1"/>
  <c r="M38" i="1" s="1"/>
  <c r="L22" i="1"/>
  <c r="L29" i="1" s="1"/>
  <c r="L37" i="1" s="1"/>
  <c r="M22" i="1"/>
  <c r="M29" i="1" s="1"/>
  <c r="M37" i="1" s="1"/>
  <c r="L21" i="1"/>
  <c r="L28" i="1" s="1"/>
  <c r="L36" i="1" s="1"/>
  <c r="M21" i="1"/>
  <c r="M28" i="1" s="1"/>
  <c r="M36" i="1" s="1"/>
  <c r="L20" i="1"/>
  <c r="L27" i="1" s="1"/>
  <c r="L35" i="1" s="1"/>
  <c r="M20" i="1"/>
  <c r="M27" i="1" s="1"/>
  <c r="M35" i="1" s="1"/>
  <c r="L11" i="1"/>
  <c r="M11" i="1"/>
  <c r="K24" i="1"/>
  <c r="K31" i="1" s="1"/>
  <c r="K39" i="1" s="1"/>
  <c r="K23" i="1"/>
  <c r="K30" i="1" s="1"/>
  <c r="K38" i="1" s="1"/>
  <c r="K22" i="1"/>
  <c r="K29" i="1" s="1"/>
  <c r="K37" i="1" s="1"/>
  <c r="K21" i="1"/>
  <c r="K28" i="1" s="1"/>
  <c r="K36" i="1" s="1"/>
  <c r="K20" i="1"/>
  <c r="K27" i="1" s="1"/>
  <c r="K35" i="1" s="1"/>
  <c r="K11" i="1"/>
  <c r="I24" i="1"/>
  <c r="I31" i="1" s="1"/>
  <c r="I39" i="1" s="1"/>
  <c r="J24" i="1"/>
  <c r="J31" i="1" s="1"/>
  <c r="J39" i="1" s="1"/>
  <c r="I23" i="1"/>
  <c r="I30" i="1" s="1"/>
  <c r="I38" i="1" s="1"/>
  <c r="J23" i="1"/>
  <c r="J30" i="1" s="1"/>
  <c r="J38" i="1" s="1"/>
  <c r="I22" i="1"/>
  <c r="I29" i="1" s="1"/>
  <c r="I37" i="1" s="1"/>
  <c r="J22" i="1"/>
  <c r="J29" i="1" s="1"/>
  <c r="J37" i="1" s="1"/>
  <c r="I21" i="1"/>
  <c r="I28" i="1" s="1"/>
  <c r="I36" i="1" s="1"/>
  <c r="J21" i="1"/>
  <c r="J28" i="1" s="1"/>
  <c r="J36" i="1" s="1"/>
  <c r="I20" i="1"/>
  <c r="I27" i="1" s="1"/>
  <c r="I35" i="1" s="1"/>
  <c r="J20" i="1"/>
  <c r="J27" i="1" s="1"/>
  <c r="J35" i="1" s="1"/>
  <c r="I11" i="1"/>
  <c r="J11" i="1"/>
  <c r="H24" i="1"/>
  <c r="M24" i="1" s="1"/>
  <c r="M31" i="1" s="1"/>
  <c r="M39" i="1" s="1"/>
  <c r="H23" i="1"/>
  <c r="H30" i="1" s="1"/>
  <c r="H38" i="1" s="1"/>
  <c r="H22" i="1"/>
  <c r="H21" i="1"/>
  <c r="H28" i="1" s="1"/>
  <c r="H36" i="1" s="1"/>
  <c r="H20" i="1"/>
  <c r="H27" i="1" s="1"/>
  <c r="H35" i="1" s="1"/>
  <c r="H11" i="1"/>
  <c r="L16" i="1"/>
  <c r="M16" i="1"/>
  <c r="K16" i="1"/>
  <c r="K15" i="1"/>
  <c r="K14" i="1"/>
  <c r="L13" i="1"/>
  <c r="M13" i="1"/>
  <c r="K13" i="1"/>
  <c r="L12" i="1"/>
  <c r="M12" i="1"/>
  <c r="K12" i="1"/>
  <c r="L19" i="1"/>
  <c r="L26" i="1" s="1"/>
  <c r="L34" i="1" s="1"/>
  <c r="M19" i="1"/>
  <c r="M26" i="1" s="1"/>
  <c r="M34" i="1" s="1"/>
  <c r="K19" i="1"/>
  <c r="K26" i="1" s="1"/>
  <c r="K34" i="1" s="1"/>
  <c r="I16" i="1"/>
  <c r="J16" i="1"/>
  <c r="I15" i="1"/>
  <c r="J15" i="1"/>
  <c r="I14" i="1"/>
  <c r="M14" i="1" s="1"/>
  <c r="J14" i="1"/>
  <c r="I13" i="1"/>
  <c r="J13" i="1"/>
  <c r="I12" i="1"/>
  <c r="J12" i="1"/>
  <c r="I19" i="1"/>
  <c r="I26" i="1" s="1"/>
  <c r="I34" i="1" s="1"/>
  <c r="J19" i="1"/>
  <c r="J26" i="1" s="1"/>
  <c r="J34" i="1" s="1"/>
  <c r="H16" i="1"/>
  <c r="H15" i="1"/>
  <c r="H14" i="1"/>
  <c r="L14" i="1" s="1"/>
  <c r="H13" i="1"/>
  <c r="R13" i="1" s="1"/>
  <c r="H12" i="1"/>
  <c r="H19" i="1"/>
  <c r="H26" i="1" s="1"/>
  <c r="H34" i="1" s="1"/>
  <c r="L8" i="1"/>
  <c r="M8" i="1"/>
  <c r="K8" i="1"/>
  <c r="I8" i="1"/>
  <c r="J8" i="1"/>
  <c r="H8" i="1"/>
  <c r="L7" i="1"/>
  <c r="M7" i="1"/>
  <c r="K7" i="1"/>
  <c r="I7" i="1"/>
  <c r="J7" i="1"/>
  <c r="H7" i="1"/>
  <c r="M6" i="1"/>
  <c r="K6" i="1"/>
  <c r="I6" i="1"/>
  <c r="J6" i="1"/>
  <c r="H6" i="1"/>
  <c r="L5" i="1"/>
  <c r="M5" i="1"/>
  <c r="K5" i="1"/>
  <c r="I5" i="1"/>
  <c r="J5" i="1"/>
  <c r="H5" i="1"/>
  <c r="L4" i="1"/>
  <c r="K4" i="1"/>
  <c r="I4" i="1"/>
  <c r="J4" i="1"/>
  <c r="H4" i="1"/>
  <c r="L3" i="1"/>
  <c r="M3" i="1"/>
  <c r="K3" i="1"/>
  <c r="J3" i="1"/>
  <c r="R6" i="1" l="1"/>
  <c r="R22" i="1"/>
  <c r="R3" i="1"/>
  <c r="R7" i="1"/>
  <c r="N34" i="1"/>
  <c r="R15" i="1"/>
  <c r="R11" i="1"/>
  <c r="N38" i="1"/>
  <c r="R14" i="1"/>
  <c r="R5" i="1"/>
  <c r="R12" i="1"/>
  <c r="R16" i="1"/>
  <c r="H29" i="1"/>
  <c r="H37" i="1" s="1"/>
  <c r="N37" i="1" s="1"/>
  <c r="N35" i="1"/>
  <c r="N36" i="1"/>
  <c r="O16" i="1"/>
  <c r="P16" i="1" s="1"/>
  <c r="Q16" i="1" s="1"/>
  <c r="R19" i="1"/>
  <c r="R21" i="1"/>
  <c r="R24" i="1"/>
  <c r="R20" i="1"/>
  <c r="H31" i="1"/>
  <c r="H39" i="1" s="1"/>
  <c r="N39" i="1" s="1"/>
  <c r="R23" i="1"/>
  <c r="O24" i="1"/>
  <c r="P24" i="1" s="1"/>
  <c r="Q24" i="1" s="1"/>
  <c r="O23" i="1"/>
  <c r="P23" i="1" s="1"/>
  <c r="Q23" i="1" s="1"/>
  <c r="O22" i="1"/>
  <c r="P22" i="1" s="1"/>
  <c r="Q22" i="1" s="1"/>
  <c r="O21" i="1"/>
  <c r="P21" i="1" s="1"/>
  <c r="Q21" i="1" s="1"/>
  <c r="O20" i="1"/>
  <c r="P20" i="1" s="1"/>
  <c r="Q20" i="1" s="1"/>
  <c r="O11" i="1"/>
  <c r="P11" i="1" s="1"/>
  <c r="Q11" i="1" s="1"/>
  <c r="O14" i="1"/>
  <c r="P14" i="1" s="1"/>
  <c r="Q14" i="1" s="1"/>
  <c r="O13" i="1"/>
  <c r="P13" i="1" s="1"/>
  <c r="Q13" i="1" s="1"/>
  <c r="O12" i="1"/>
  <c r="P12" i="1" s="1"/>
  <c r="Q12" i="1" s="1"/>
  <c r="O19" i="1"/>
  <c r="P19" i="1" s="1"/>
  <c r="Q19" i="1" s="1"/>
  <c r="O8" i="1"/>
  <c r="O7" i="1"/>
  <c r="O6" i="1"/>
  <c r="O5" i="1"/>
  <c r="O4" i="1"/>
  <c r="O3" i="1"/>
  <c r="O15" i="1"/>
  <c r="P15" i="1" s="1"/>
  <c r="Q15" i="1" s="1"/>
  <c r="Q5" i="1" l="1"/>
  <c r="P5" i="1"/>
  <c r="P6" i="1"/>
  <c r="Q6" i="1"/>
  <c r="Q3" i="1"/>
  <c r="P3" i="1"/>
  <c r="P7" i="1"/>
  <c r="Q7" i="1"/>
  <c r="Q4" i="1"/>
  <c r="P4" i="1"/>
  <c r="Q8" i="1"/>
  <c r="P8" i="1"/>
</calcChain>
</file>

<file path=xl/sharedStrings.xml><?xml version="1.0" encoding="utf-8"?>
<sst xmlns="http://schemas.openxmlformats.org/spreadsheetml/2006/main" count="160" uniqueCount="57">
  <si>
    <t>0Gy</t>
    <phoneticPr fontId="1" type="noConversion"/>
  </si>
  <si>
    <t>2Gy</t>
    <phoneticPr fontId="1" type="noConversion"/>
  </si>
  <si>
    <t>4Gy</t>
    <phoneticPr fontId="1" type="noConversion"/>
  </si>
  <si>
    <t>6Gy</t>
    <phoneticPr fontId="1" type="noConversion"/>
  </si>
  <si>
    <t>8Gy</t>
    <phoneticPr fontId="1" type="noConversion"/>
  </si>
  <si>
    <t>10Gy</t>
    <phoneticPr fontId="1" type="noConversion"/>
  </si>
  <si>
    <t xml:space="preserve"> </t>
    <phoneticPr fontId="1" type="noConversion"/>
  </si>
  <si>
    <t>2Gy</t>
    <phoneticPr fontId="1" type="noConversion"/>
  </si>
  <si>
    <t>4Gy</t>
    <phoneticPr fontId="1" type="noConversion"/>
  </si>
  <si>
    <t>6Gy</t>
    <phoneticPr fontId="1" type="noConversion"/>
  </si>
  <si>
    <t>8Gy</t>
    <phoneticPr fontId="1" type="noConversion"/>
  </si>
  <si>
    <t>10Gy</t>
    <phoneticPr fontId="1" type="noConversion"/>
  </si>
  <si>
    <t>0Gy</t>
    <phoneticPr fontId="1" type="noConversion"/>
  </si>
  <si>
    <t>0.1uM</t>
    <phoneticPr fontId="1" type="noConversion"/>
  </si>
  <si>
    <t>1uM</t>
    <phoneticPr fontId="1" type="noConversion"/>
  </si>
  <si>
    <r>
      <t>SF</t>
    </r>
    <r>
      <rPr>
        <sz val="8"/>
        <color theme="1"/>
        <rFont val="新細明體"/>
        <family val="1"/>
        <scheme val="minor"/>
      </rPr>
      <t>R</t>
    </r>
    <phoneticPr fontId="1" type="noConversion"/>
  </si>
  <si>
    <r>
      <t>SF</t>
    </r>
    <r>
      <rPr>
        <sz val="8"/>
        <color theme="1"/>
        <rFont val="新細明體"/>
        <family val="1"/>
        <scheme val="minor"/>
      </rPr>
      <t>R+D</t>
    </r>
    <phoneticPr fontId="1" type="noConversion"/>
  </si>
  <si>
    <r>
      <t>SF</t>
    </r>
    <r>
      <rPr>
        <sz val="8"/>
        <color theme="1"/>
        <rFont val="新細明體"/>
        <family val="1"/>
        <scheme val="minor"/>
      </rPr>
      <t xml:space="preserve">R </t>
    </r>
    <r>
      <rPr>
        <sz val="12"/>
        <color theme="1"/>
        <rFont val="新細明體"/>
        <family val="2"/>
        <charset val="136"/>
        <scheme val="minor"/>
      </rPr>
      <t>×</t>
    </r>
    <r>
      <rPr>
        <sz val="12"/>
        <color theme="1"/>
        <rFont val="新細明體"/>
        <family val="1"/>
        <scheme val="minor"/>
      </rPr>
      <t xml:space="preserve"> </t>
    </r>
    <r>
      <rPr>
        <sz val="12"/>
        <color theme="1"/>
        <rFont val="新細明體"/>
        <family val="2"/>
        <charset val="136"/>
        <scheme val="minor"/>
      </rPr>
      <t>SF</t>
    </r>
    <r>
      <rPr>
        <sz val="8"/>
        <color theme="1"/>
        <rFont val="新細明體"/>
        <family val="1"/>
        <scheme val="minor"/>
      </rPr>
      <t>D</t>
    </r>
    <phoneticPr fontId="1" type="noConversion"/>
  </si>
  <si>
    <t>Radiation (Gy)</t>
    <phoneticPr fontId="1" type="noConversion"/>
  </si>
  <si>
    <r>
      <t>The SF of BPR0C261 0.1</t>
    </r>
    <r>
      <rPr>
        <sz val="12"/>
        <color theme="1"/>
        <rFont val="Calibri"/>
        <family val="2"/>
      </rPr>
      <t>μ</t>
    </r>
    <r>
      <rPr>
        <sz val="12"/>
        <color theme="1"/>
        <rFont val="新細明體"/>
        <family val="2"/>
        <charset val="136"/>
        <scheme val="minor"/>
      </rPr>
      <t>M = 0.368</t>
    </r>
    <phoneticPr fontId="1" type="noConversion"/>
  </si>
  <si>
    <r>
      <t>The SF of BPR0C261 1</t>
    </r>
    <r>
      <rPr>
        <sz val="12"/>
        <color theme="1"/>
        <rFont val="Calibri"/>
        <family val="2"/>
      </rPr>
      <t>μ</t>
    </r>
    <r>
      <rPr>
        <sz val="12"/>
        <color theme="1"/>
        <rFont val="新細明體"/>
        <family val="2"/>
        <charset val="136"/>
        <scheme val="minor"/>
      </rPr>
      <t>M = 0.305</t>
    </r>
    <phoneticPr fontId="1" type="noConversion"/>
  </si>
  <si>
    <t xml:space="preserve"> </t>
    <phoneticPr fontId="1" type="noConversion"/>
  </si>
  <si>
    <t>Cells seeded</t>
    <phoneticPr fontId="1" type="noConversion"/>
  </si>
  <si>
    <t>Colony # (control)</t>
    <phoneticPr fontId="1" type="noConversion"/>
  </si>
  <si>
    <t>Colony # (0.1M BPR0C261)</t>
    <phoneticPr fontId="1" type="noConversion"/>
  </si>
  <si>
    <t>Colony # (1M BPR0C261)</t>
    <phoneticPr fontId="1" type="noConversion"/>
  </si>
  <si>
    <t>Plating efficiency (PE)</t>
    <phoneticPr fontId="1" type="noConversion"/>
  </si>
  <si>
    <t>Survival fraction (SF)</t>
    <phoneticPr fontId="1" type="noConversion"/>
  </si>
  <si>
    <t>Average of PE</t>
    <phoneticPr fontId="1" type="noConversion"/>
  </si>
  <si>
    <t>S.D.</t>
    <phoneticPr fontId="1" type="noConversion"/>
  </si>
  <si>
    <t>0.1uM = 0.504</t>
    <phoneticPr fontId="1" type="noConversion"/>
  </si>
  <si>
    <r>
      <t>SF</t>
    </r>
    <r>
      <rPr>
        <sz val="11"/>
        <color theme="1"/>
        <rFont val="新細明體"/>
        <family val="1"/>
        <scheme val="minor"/>
      </rPr>
      <t>R</t>
    </r>
    <phoneticPr fontId="1" type="noConversion"/>
  </si>
  <si>
    <t>SFR+D</t>
    <phoneticPr fontId="1" type="noConversion"/>
  </si>
  <si>
    <t>SFR*SFD</t>
    <phoneticPr fontId="1" type="noConversion"/>
  </si>
  <si>
    <t>2Gy</t>
    <phoneticPr fontId="1" type="noConversion"/>
  </si>
  <si>
    <t>6Gy</t>
    <phoneticPr fontId="1" type="noConversion"/>
  </si>
  <si>
    <t>6Gy</t>
    <phoneticPr fontId="1" type="noConversion"/>
  </si>
  <si>
    <t>8Gy</t>
    <phoneticPr fontId="1" type="noConversion"/>
  </si>
  <si>
    <t>10Gy</t>
    <phoneticPr fontId="1" type="noConversion"/>
  </si>
  <si>
    <t>1uM = 0.41190</t>
    <phoneticPr fontId="1" type="noConversion"/>
  </si>
  <si>
    <t>0Gy</t>
    <phoneticPr fontId="1" type="noConversion"/>
  </si>
  <si>
    <t>0Gy</t>
    <phoneticPr fontId="1" type="noConversion"/>
  </si>
  <si>
    <t>2Gy</t>
    <phoneticPr fontId="1" type="noConversion"/>
  </si>
  <si>
    <t>2Gy</t>
    <phoneticPr fontId="1" type="noConversion"/>
  </si>
  <si>
    <t>4Gy</t>
    <phoneticPr fontId="1" type="noConversion"/>
  </si>
  <si>
    <t>4Gy</t>
    <phoneticPr fontId="1" type="noConversion"/>
  </si>
  <si>
    <t>6Gy</t>
    <phoneticPr fontId="1" type="noConversion"/>
  </si>
  <si>
    <t>10Gy</t>
    <phoneticPr fontId="1" type="noConversion"/>
  </si>
  <si>
    <t>2Gy</t>
    <phoneticPr fontId="1" type="noConversion"/>
  </si>
  <si>
    <t>6Gy</t>
    <phoneticPr fontId="1" type="noConversion"/>
  </si>
  <si>
    <t>8Gy</t>
    <phoneticPr fontId="1" type="noConversion"/>
  </si>
  <si>
    <t xml:space="preserve"> </t>
    <phoneticPr fontId="1" type="noConversion"/>
  </si>
  <si>
    <r>
      <t>SF</t>
    </r>
    <r>
      <rPr>
        <vertAlign val="subscript"/>
        <sz val="12"/>
        <color theme="1"/>
        <rFont val="新細明體"/>
        <family val="1"/>
        <charset val="136"/>
        <scheme val="minor"/>
      </rPr>
      <t>D</t>
    </r>
    <r>
      <rPr>
        <sz val="12"/>
        <color theme="1"/>
        <rFont val="新細明體"/>
        <family val="1"/>
        <charset val="136"/>
        <scheme val="minor"/>
      </rPr>
      <t>=</t>
    </r>
    <phoneticPr fontId="1" type="noConversion"/>
  </si>
  <si>
    <r>
      <t>SF</t>
    </r>
    <r>
      <rPr>
        <vertAlign val="subscript"/>
        <sz val="12"/>
        <color theme="1"/>
        <rFont val="新細明體"/>
        <family val="1"/>
        <charset val="136"/>
        <scheme val="minor"/>
      </rPr>
      <t>D</t>
    </r>
    <r>
      <rPr>
        <sz val="12"/>
        <color theme="1"/>
        <rFont val="新細明體"/>
        <family val="2"/>
        <charset val="136"/>
        <scheme val="minor"/>
      </rPr>
      <t>=</t>
    </r>
    <phoneticPr fontId="1" type="noConversion"/>
  </si>
  <si>
    <t>Colony # (1M BPR0C261)</t>
    <phoneticPr fontId="1" type="noConversion"/>
  </si>
  <si>
    <t>Control</t>
    <phoneticPr fontId="1" type="noConversion"/>
  </si>
  <si>
    <t>Control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</si>
</sst>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0.0000_ "/>
  </numFmts>
  <fonts count="9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8"/>
      <color theme="1"/>
      <name val="新細明體"/>
      <family val="1"/>
      <scheme val="minor"/>
    </font>
    <font>
      <sz val="12"/>
      <color theme="1"/>
      <name val="新細明體"/>
      <family val="1"/>
      <scheme val="minor"/>
    </font>
    <font>
      <sz val="12"/>
      <color theme="1"/>
      <name val="Calibri"/>
      <family val="2"/>
    </font>
    <font>
      <sz val="12"/>
      <name val="新細明體"/>
      <family val="2"/>
      <charset val="136"/>
      <scheme val="minor"/>
    </font>
    <font>
      <sz val="11"/>
      <color theme="1"/>
      <name val="新細明體"/>
      <family val="1"/>
      <scheme val="minor"/>
    </font>
    <font>
      <vertAlign val="subscript"/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176" fontId="0" fillId="0" borderId="0" xfId="0" applyNumberFormat="1">
      <alignment vertical="center"/>
    </xf>
    <xf numFmtId="177" fontId="0" fillId="0" borderId="0" xfId="0" applyNumberFormat="1" applyFill="1">
      <alignment vertical="center"/>
    </xf>
    <xf numFmtId="177" fontId="0" fillId="0" borderId="0" xfId="0" applyNumberFormat="1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5" fillId="0" borderId="0" xfId="0" applyFont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 applyAlignment="1">
      <alignment horizontal="right" vertical="center"/>
    </xf>
    <xf numFmtId="0" fontId="0" fillId="0" borderId="4" xfId="0" applyFill="1" applyBorder="1">
      <alignment vertical="center"/>
    </xf>
    <xf numFmtId="0" fontId="0" fillId="0" borderId="0" xfId="0" applyFill="1" applyAlignment="1">
      <alignment horizontal="right" vertical="center"/>
    </xf>
  </cellXfs>
  <cellStyles count="1">
    <cellStyle name="一般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NC</c:v>
          </c:tx>
          <c:cat>
            <c:strRef>
              <c:f>'A549'!$N$19:$N$24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'A549'!$Q$3:$Q$8</c:f>
              <c:numCache>
                <c:formatCode>General</c:formatCode>
                <c:ptCount val="6"/>
                <c:pt idx="0">
                  <c:v>0.99999960861072079</c:v>
                </c:pt>
                <c:pt idx="1">
                  <c:v>0.48238728673687414</c:v>
                </c:pt>
                <c:pt idx="2">
                  <c:v>0.13943243075051631</c:v>
                </c:pt>
                <c:pt idx="3">
                  <c:v>4.3297439022528757E-2</c:v>
                </c:pt>
                <c:pt idx="4">
                  <c:v>1.590018947155011E-2</c:v>
                </c:pt>
                <c:pt idx="5">
                  <c:v>3.2411924692005993E-3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06-41D2-8B3B-598939141224}"/>
            </c:ext>
          </c:extLst>
        </c:ser>
        <c:ser>
          <c:idx val="1"/>
          <c:order val="1"/>
          <c:tx>
            <c:v>0.1uM</c:v>
          </c:tx>
          <c:cat>
            <c:strRef>
              <c:f>'A549'!$N$19:$N$24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'A549'!$Q$11:$Q$16</c:f>
              <c:numCache>
                <c:formatCode>General</c:formatCode>
                <c:ptCount val="6"/>
                <c:pt idx="0">
                  <c:v>0.9999997894617465</c:v>
                </c:pt>
                <c:pt idx="1">
                  <c:v>0.26923044985304162</c:v>
                </c:pt>
                <c:pt idx="2">
                  <c:v>8.6538358881334806E-2</c:v>
                </c:pt>
                <c:pt idx="3">
                  <c:v>1.8443487736584479E-2</c:v>
                </c:pt>
                <c:pt idx="4">
                  <c:v>6.4102488060248011E-3</c:v>
                </c:pt>
                <c:pt idx="5">
                  <c:v>1.001601375941375E-3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06-41D2-8B3B-598939141224}"/>
            </c:ext>
          </c:extLst>
        </c:ser>
        <c:ser>
          <c:idx val="2"/>
          <c:order val="2"/>
          <c:tx>
            <c:v>1uM</c:v>
          </c:tx>
          <c:cat>
            <c:strRef>
              <c:f>'A549'!$N$19:$N$24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'A549'!$Q$19:$Q$24</c:f>
              <c:numCache>
                <c:formatCode>General</c:formatCode>
                <c:ptCount val="6"/>
                <c:pt idx="0">
                  <c:v>0.99999881373986887</c:v>
                </c:pt>
                <c:pt idx="1">
                  <c:v>0.28723398207943784</c:v>
                </c:pt>
                <c:pt idx="2">
                  <c:v>8.5106365060574174E-2</c:v>
                </c:pt>
                <c:pt idx="3">
                  <c:v>2.0611697788107806E-2</c:v>
                </c:pt>
                <c:pt idx="4">
                  <c:v>2.9920206466608102E-3</c:v>
                </c:pt>
                <c:pt idx="5">
                  <c:v>4.9877399738258862E-4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06-41D2-8B3B-598939141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415552"/>
        <c:axId val="165433728"/>
      </c:lineChart>
      <c:catAx>
        <c:axId val="165415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5433728"/>
        <c:crosses val="autoZero"/>
        <c:auto val="1"/>
        <c:lblAlgn val="ctr"/>
        <c:lblOffset val="100"/>
        <c:noMultiLvlLbl val="0"/>
      </c:catAx>
      <c:valAx>
        <c:axId val="165433728"/>
        <c:scaling>
          <c:logBase val="10"/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541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NC</c:v>
          </c:tx>
          <c:cat>
            <c:strRef>
              <c:f>[1]Sheet1!$N$18:$N$23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[1]Sheet1!$Q$2:$Q$7</c:f>
              <c:numCache>
                <c:formatCode>General</c:formatCode>
                <c:ptCount val="6"/>
                <c:pt idx="0">
                  <c:v>1.0000000000000002</c:v>
                </c:pt>
                <c:pt idx="1">
                  <c:v>0.99166666666666681</c:v>
                </c:pt>
                <c:pt idx="2">
                  <c:v>0.64821428571428563</c:v>
                </c:pt>
                <c:pt idx="3">
                  <c:v>0.42023809523809519</c:v>
                </c:pt>
                <c:pt idx="4">
                  <c:v>0.23750000000000002</c:v>
                </c:pt>
                <c:pt idx="5">
                  <c:v>9.8288690476190488E-2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DBD-4908-81D4-5B2575C1F1F0}"/>
            </c:ext>
          </c:extLst>
        </c:ser>
        <c:ser>
          <c:idx val="1"/>
          <c:order val="1"/>
          <c:tx>
            <c:v>0.1uM</c:v>
          </c:tx>
          <c:cat>
            <c:strRef>
              <c:f>[1]Sheet1!$N$18:$N$23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[1]Sheet1!$Q$10:$Q$15</c:f>
              <c:numCache>
                <c:formatCode>General</c:formatCode>
                <c:ptCount val="6"/>
                <c:pt idx="0">
                  <c:v>1.0000037735991456</c:v>
                </c:pt>
                <c:pt idx="1">
                  <c:v>0.34669942150725103</c:v>
                </c:pt>
                <c:pt idx="2">
                  <c:v>0.21226495194321493</c:v>
                </c:pt>
                <c:pt idx="3">
                  <c:v>8.2600547549236042E-2</c:v>
                </c:pt>
                <c:pt idx="4">
                  <c:v>6.3974298016218928E-2</c:v>
                </c:pt>
                <c:pt idx="5">
                  <c:v>2.4911650610002303E-2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DBD-4908-81D4-5B2575C1F1F0}"/>
            </c:ext>
          </c:extLst>
        </c:ser>
        <c:ser>
          <c:idx val="2"/>
          <c:order val="2"/>
          <c:tx>
            <c:v>1uM</c:v>
          </c:tx>
          <c:cat>
            <c:strRef>
              <c:f>[1]Sheet1!$N$18:$N$23</c:f>
              <c:strCache>
                <c:ptCount val="6"/>
                <c:pt idx="0">
                  <c:v>0Gy</c:v>
                </c:pt>
                <c:pt idx="1">
                  <c:v>2Gy</c:v>
                </c:pt>
                <c:pt idx="2">
                  <c:v>4Gy</c:v>
                </c:pt>
                <c:pt idx="3">
                  <c:v>6Gy</c:v>
                </c:pt>
                <c:pt idx="4">
                  <c:v>8Gy</c:v>
                </c:pt>
                <c:pt idx="5">
                  <c:v>10Gy</c:v>
                </c:pt>
              </c:strCache>
            </c:strRef>
          </c:cat>
          <c:val>
            <c:numRef>
              <c:f>[1]Sheet1!$Q$18:$Q$23</c:f>
              <c:numCache>
                <c:formatCode>General</c:formatCode>
                <c:ptCount val="6"/>
                <c:pt idx="0">
                  <c:v>1.0000115608272928</c:v>
                </c:pt>
                <c:pt idx="1">
                  <c:v>0.35549543925363303</c:v>
                </c:pt>
                <c:pt idx="2">
                  <c:v>0.20375958103561892</c:v>
                </c:pt>
                <c:pt idx="3">
                  <c:v>6.6474756933606174E-2</c:v>
                </c:pt>
                <c:pt idx="4">
                  <c:v>3.5766309437103322E-2</c:v>
                </c:pt>
                <c:pt idx="5">
                  <c:v>1.5173585821801411E-2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BD-4908-81D4-5B2575C1F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25888"/>
        <c:axId val="163144064"/>
      </c:lineChart>
      <c:catAx>
        <c:axId val="163125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144064"/>
        <c:crosses val="autoZero"/>
        <c:auto val="1"/>
        <c:lblAlgn val="ctr"/>
        <c:lblOffset val="100"/>
        <c:noMultiLvlLbl val="0"/>
      </c:catAx>
      <c:valAx>
        <c:axId val="163144064"/>
        <c:scaling>
          <c:logBase val="10"/>
          <c:orientation val="minMax"/>
          <c:max val="1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3125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719137</xdr:colOff>
      <xdr:row>19</xdr:row>
      <xdr:rowOff>116682</xdr:rowOff>
    </xdr:from>
    <xdr:to>
      <xdr:col>23</xdr:col>
      <xdr:colOff>100012</xdr:colOff>
      <xdr:row>32</xdr:row>
      <xdr:rowOff>135731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76200</xdr:colOff>
      <xdr:row>16</xdr:row>
      <xdr:rowOff>9525</xdr:rowOff>
    </xdr:from>
    <xdr:to>
      <xdr:col>22</xdr:col>
      <xdr:colOff>504825</xdr:colOff>
      <xdr:row>29</xdr:row>
      <xdr:rowOff>28575</xdr:rowOff>
    </xdr:to>
    <xdr:graphicFrame macro="">
      <xdr:nvGraphicFramePr>
        <xdr:cNvPr id="2" name="圖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R0C261%20raw%20data/colony%20formation/colony%20formation%20of%20H1299%20(BPR0C261)%20dose%20rate%2038.37mGy%20per%20sec%200616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Q2">
            <v>1.0000000000000002</v>
          </cell>
        </row>
        <row r="3">
          <cell r="Q3">
            <v>0.99166666666666681</v>
          </cell>
        </row>
        <row r="4">
          <cell r="Q4">
            <v>0.64821428571428563</v>
          </cell>
        </row>
        <row r="5">
          <cell r="Q5">
            <v>0.42023809523809519</v>
          </cell>
        </row>
        <row r="6">
          <cell r="Q6">
            <v>0.23750000000000002</v>
          </cell>
        </row>
        <row r="7">
          <cell r="Q7">
            <v>9.8288690476190488E-2</v>
          </cell>
        </row>
        <row r="10">
          <cell r="Q10">
            <v>1.0000037735991456</v>
          </cell>
        </row>
        <row r="11">
          <cell r="Q11">
            <v>0.34669942150725103</v>
          </cell>
        </row>
        <row r="12">
          <cell r="Q12">
            <v>0.21226495194321493</v>
          </cell>
        </row>
        <row r="13">
          <cell r="Q13">
            <v>8.2600547549236042E-2</v>
          </cell>
        </row>
        <row r="14">
          <cell r="Q14">
            <v>6.3974298016218928E-2</v>
          </cell>
        </row>
        <row r="15">
          <cell r="Q15">
            <v>2.4911650610002303E-2</v>
          </cell>
        </row>
        <row r="18">
          <cell r="N18" t="str">
            <v>0Gy</v>
          </cell>
          <cell r="Q18">
            <v>1.0000115608272928</v>
          </cell>
        </row>
        <row r="19">
          <cell r="N19" t="str">
            <v>2Gy</v>
          </cell>
          <cell r="Q19">
            <v>0.35549543925363303</v>
          </cell>
        </row>
        <row r="20">
          <cell r="N20" t="str">
            <v>4Gy</v>
          </cell>
          <cell r="Q20">
            <v>0.20375958103561892</v>
          </cell>
        </row>
        <row r="21">
          <cell r="N21" t="str">
            <v>6Gy</v>
          </cell>
          <cell r="Q21">
            <v>6.6474756933606174E-2</v>
          </cell>
        </row>
        <row r="22">
          <cell r="N22" t="str">
            <v>8Gy</v>
          </cell>
          <cell r="Q22">
            <v>3.5766309437103322E-2</v>
          </cell>
        </row>
        <row r="23">
          <cell r="N23" t="str">
            <v>10Gy</v>
          </cell>
          <cell r="Q23">
            <v>1.5173585821801411E-2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zoomScale="80" zoomScaleNormal="80" workbookViewId="0">
      <selection activeCell="O15" sqref="O15"/>
    </sheetView>
  </sheetViews>
  <sheetFormatPr defaultRowHeight="16.5"/>
  <cols>
    <col min="16" max="16" width="19.375" customWidth="1"/>
    <col min="19" max="19" width="10.125" customWidth="1"/>
    <col min="20" max="20" width="15.75" customWidth="1"/>
    <col min="21" max="21" width="15.25" customWidth="1"/>
    <col min="22" max="22" width="14.125" customWidth="1"/>
    <col min="23" max="23" width="13.75" customWidth="1"/>
  </cols>
  <sheetData>
    <row r="1" spans="1:25" ht="27.75" customHeight="1" thickBot="1">
      <c r="A1" t="s">
        <v>23</v>
      </c>
      <c r="T1" s="11" t="s">
        <v>19</v>
      </c>
      <c r="U1" s="11"/>
      <c r="V1" s="11"/>
      <c r="W1" s="11"/>
    </row>
    <row r="2" spans="1:25" ht="27" customHeight="1" thickBot="1">
      <c r="A2" t="s">
        <v>22</v>
      </c>
      <c r="B2" s="1">
        <v>50</v>
      </c>
      <c r="C2" s="1">
        <v>50</v>
      </c>
      <c r="D2" s="1">
        <v>50</v>
      </c>
      <c r="E2" s="1">
        <v>100</v>
      </c>
      <c r="F2" s="1">
        <v>100</v>
      </c>
      <c r="G2" s="5">
        <v>100</v>
      </c>
      <c r="H2" t="s">
        <v>26</v>
      </c>
      <c r="I2" s="1"/>
      <c r="J2" s="1"/>
      <c r="K2" s="1"/>
      <c r="L2" s="1"/>
      <c r="M2" s="5"/>
      <c r="O2" t="s">
        <v>55</v>
      </c>
      <c r="P2" t="s">
        <v>27</v>
      </c>
      <c r="Q2" s="2" t="s">
        <v>6</v>
      </c>
      <c r="R2" s="4" t="s">
        <v>29</v>
      </c>
      <c r="T2" s="12" t="s">
        <v>18</v>
      </c>
      <c r="U2" s="12" t="s">
        <v>15</v>
      </c>
      <c r="V2" s="12" t="s">
        <v>16</v>
      </c>
      <c r="W2" s="12" t="s">
        <v>17</v>
      </c>
    </row>
    <row r="3" spans="1:25">
      <c r="A3" t="s">
        <v>0</v>
      </c>
      <c r="B3">
        <v>45</v>
      </c>
      <c r="C3">
        <v>48</v>
      </c>
      <c r="D3">
        <v>44</v>
      </c>
      <c r="E3">
        <v>80</v>
      </c>
      <c r="F3">
        <v>79</v>
      </c>
      <c r="G3" s="6">
        <v>78</v>
      </c>
      <c r="H3" s="3">
        <f>B3/50</f>
        <v>0.9</v>
      </c>
      <c r="I3">
        <f>C3/50</f>
        <v>0.96</v>
      </c>
      <c r="J3">
        <f>D3/50</f>
        <v>0.88</v>
      </c>
      <c r="K3">
        <f>E3/100</f>
        <v>0.8</v>
      </c>
      <c r="L3">
        <f>F3/100</f>
        <v>0.79</v>
      </c>
      <c r="M3" s="6">
        <f>G3/100</f>
        <v>0.78</v>
      </c>
      <c r="N3" t="s">
        <v>12</v>
      </c>
      <c r="O3" s="13">
        <f t="shared" ref="O3:O8" si="0">AVERAGE(H3:M3)</f>
        <v>0.85166666666666668</v>
      </c>
      <c r="P3" s="8">
        <f>O3/0.851667</f>
        <v>0.99999960861072079</v>
      </c>
      <c r="Q3" s="2">
        <f>O3/0.851667</f>
        <v>0.99999960861072079</v>
      </c>
      <c r="R3">
        <f>STDEVA(H3:M3)</f>
        <v>7.2778201864752493E-2</v>
      </c>
      <c r="T3" s="2" t="s">
        <v>7</v>
      </c>
      <c r="U3" s="9">
        <v>0.48238728673687414</v>
      </c>
      <c r="V3" s="9">
        <v>8.2191748652935964E-2</v>
      </c>
      <c r="W3" s="9">
        <f>U3*0.3678</f>
        <v>0.17742204406182233</v>
      </c>
      <c r="X3" t="s">
        <v>21</v>
      </c>
    </row>
    <row r="4" spans="1:25">
      <c r="A4" t="s">
        <v>1</v>
      </c>
      <c r="B4">
        <v>44</v>
      </c>
      <c r="C4">
        <v>46</v>
      </c>
      <c r="D4">
        <v>43</v>
      </c>
      <c r="E4">
        <v>79</v>
      </c>
      <c r="F4">
        <v>70</v>
      </c>
      <c r="G4" s="6">
        <v>78</v>
      </c>
      <c r="H4" s="3">
        <f>B4/100</f>
        <v>0.44</v>
      </c>
      <c r="I4">
        <f>C4/100</f>
        <v>0.46</v>
      </c>
      <c r="J4">
        <f>D4/100</f>
        <v>0.43</v>
      </c>
      <c r="K4">
        <f>E4/200</f>
        <v>0.39500000000000002</v>
      </c>
      <c r="L4">
        <f>F4/200</f>
        <v>0.35</v>
      </c>
      <c r="M4" s="6">
        <f>G4/200</f>
        <v>0.39</v>
      </c>
      <c r="N4" t="s">
        <v>7</v>
      </c>
      <c r="O4" s="3">
        <f t="shared" si="0"/>
        <v>0.41083333333333338</v>
      </c>
      <c r="P4" s="8">
        <f t="shared" ref="P4:P24" si="1">O4/0.851667</f>
        <v>0.48238728673687414</v>
      </c>
      <c r="Q4" s="2">
        <f t="shared" ref="Q4:Q8" si="2">O4/0.851667</f>
        <v>0.48238728673687414</v>
      </c>
      <c r="R4">
        <f t="shared" ref="R4:R8" si="3">STDEVA(H4:M4)</f>
        <v>4.0052049468993059E-2</v>
      </c>
      <c r="T4" s="2" t="s">
        <v>8</v>
      </c>
      <c r="U4" s="9">
        <v>0.13943243075051631</v>
      </c>
      <c r="V4" s="9">
        <v>2.6418776352729417E-2</v>
      </c>
      <c r="W4" s="9">
        <f t="shared" ref="W4:W7" si="4">U4*0.3678</f>
        <v>5.1283248030039905E-2</v>
      </c>
    </row>
    <row r="5" spans="1:25">
      <c r="A5" t="s">
        <v>2</v>
      </c>
      <c r="B5">
        <v>30</v>
      </c>
      <c r="C5">
        <v>23</v>
      </c>
      <c r="D5">
        <v>20</v>
      </c>
      <c r="E5">
        <v>55</v>
      </c>
      <c r="F5">
        <v>38</v>
      </c>
      <c r="G5" s="6">
        <v>46</v>
      </c>
      <c r="H5" s="3">
        <f>B5/200</f>
        <v>0.15</v>
      </c>
      <c r="I5">
        <f>C5/200</f>
        <v>0.115</v>
      </c>
      <c r="J5">
        <f>D5/200</f>
        <v>0.1</v>
      </c>
      <c r="K5">
        <f>E5/400</f>
        <v>0.13750000000000001</v>
      </c>
      <c r="L5">
        <f>F5/400</f>
        <v>9.5000000000000001E-2</v>
      </c>
      <c r="M5" s="6">
        <f>G5/400</f>
        <v>0.115</v>
      </c>
      <c r="N5" t="s">
        <v>8</v>
      </c>
      <c r="O5" s="3">
        <f t="shared" si="0"/>
        <v>0.11874999999999998</v>
      </c>
      <c r="P5" s="8">
        <f t="shared" si="1"/>
        <v>0.13943243075051631</v>
      </c>
      <c r="Q5" s="2">
        <f t="shared" si="2"/>
        <v>0.13943243075051631</v>
      </c>
      <c r="R5">
        <f t="shared" si="3"/>
        <v>2.1316073747292302E-2</v>
      </c>
      <c r="T5" s="2" t="s">
        <v>9</v>
      </c>
      <c r="U5" s="9">
        <v>4.3297439022528757E-2</v>
      </c>
      <c r="V5" s="9">
        <v>5.6305017101754562E-3</v>
      </c>
      <c r="W5" s="9">
        <f t="shared" si="4"/>
        <v>1.5924798072486077E-2</v>
      </c>
    </row>
    <row r="6" spans="1:25">
      <c r="A6" t="s">
        <v>3</v>
      </c>
      <c r="B6">
        <v>18</v>
      </c>
      <c r="C6">
        <v>12</v>
      </c>
      <c r="D6">
        <v>15</v>
      </c>
      <c r="E6">
        <v>23</v>
      </c>
      <c r="F6">
        <v>27</v>
      </c>
      <c r="G6" s="6">
        <v>37</v>
      </c>
      <c r="H6" s="3">
        <f>B6/400</f>
        <v>4.4999999999999998E-2</v>
      </c>
      <c r="I6">
        <f>C6/400</f>
        <v>0.03</v>
      </c>
      <c r="J6">
        <f>D6/400</f>
        <v>3.7499999999999999E-2</v>
      </c>
      <c r="K6">
        <f>E6/800</f>
        <v>2.8750000000000001E-2</v>
      </c>
      <c r="L6">
        <f>F6/800</f>
        <v>3.3750000000000002E-2</v>
      </c>
      <c r="M6" s="6">
        <f>G6/800</f>
        <v>4.6249999999999999E-2</v>
      </c>
      <c r="N6" s="3" t="s">
        <v>9</v>
      </c>
      <c r="O6" s="3">
        <f t="shared" si="0"/>
        <v>3.6874999999999998E-2</v>
      </c>
      <c r="P6" s="8">
        <f t="shared" si="1"/>
        <v>4.3297439022528757E-2</v>
      </c>
      <c r="Q6" s="2">
        <f t="shared" si="2"/>
        <v>4.3297439022528757E-2</v>
      </c>
      <c r="R6">
        <f t="shared" si="3"/>
        <v>7.4477345548831248E-3</v>
      </c>
      <c r="T6" s="2" t="s">
        <v>10</v>
      </c>
      <c r="U6" s="9">
        <v>1.590018947155011E-2</v>
      </c>
      <c r="V6" s="9">
        <v>1.9569463964984753E-3</v>
      </c>
      <c r="W6" s="9">
        <f t="shared" si="4"/>
        <v>5.8480896876361311E-3</v>
      </c>
    </row>
    <row r="7" spans="1:25">
      <c r="A7" t="s">
        <v>4</v>
      </c>
      <c r="B7">
        <v>11</v>
      </c>
      <c r="C7">
        <v>11</v>
      </c>
      <c r="D7">
        <v>12</v>
      </c>
      <c r="E7">
        <v>18</v>
      </c>
      <c r="F7">
        <v>18</v>
      </c>
      <c r="G7" s="6">
        <v>26</v>
      </c>
      <c r="H7" s="3">
        <f>B7/800</f>
        <v>1.375E-2</v>
      </c>
      <c r="I7">
        <f>C7/800</f>
        <v>1.375E-2</v>
      </c>
      <c r="J7">
        <f>D7/800</f>
        <v>1.4999999999999999E-2</v>
      </c>
      <c r="K7">
        <f>E7/1600</f>
        <v>1.125E-2</v>
      </c>
      <c r="L7">
        <f>F7/1600</f>
        <v>1.125E-2</v>
      </c>
      <c r="M7" s="6">
        <f>G7/1600</f>
        <v>1.6250000000000001E-2</v>
      </c>
      <c r="N7" s="4" t="s">
        <v>10</v>
      </c>
      <c r="O7" s="3">
        <f t="shared" si="0"/>
        <v>1.3541666666666665E-2</v>
      </c>
      <c r="P7" s="8">
        <f t="shared" si="1"/>
        <v>1.590018947155011E-2</v>
      </c>
      <c r="Q7" s="2">
        <f t="shared" si="2"/>
        <v>1.590018947155011E-2</v>
      </c>
      <c r="R7">
        <f t="shared" si="3"/>
        <v>2.0026024734496528E-3</v>
      </c>
      <c r="T7" s="2" t="s">
        <v>11</v>
      </c>
      <c r="U7" s="9">
        <v>3.2411924692005993E-3</v>
      </c>
      <c r="V7" s="9">
        <v>3.0577287445288673E-4</v>
      </c>
      <c r="W7" s="9">
        <f t="shared" si="4"/>
        <v>1.1921105901719804E-3</v>
      </c>
    </row>
    <row r="8" spans="1:25">
      <c r="A8" t="s">
        <v>5</v>
      </c>
      <c r="B8">
        <v>6</v>
      </c>
      <c r="C8">
        <v>1</v>
      </c>
      <c r="D8">
        <v>6</v>
      </c>
      <c r="E8">
        <v>10</v>
      </c>
      <c r="F8">
        <v>10</v>
      </c>
      <c r="G8" s="6">
        <v>7</v>
      </c>
      <c r="H8" s="3">
        <f>B8/1600</f>
        <v>3.7499999999999999E-3</v>
      </c>
      <c r="I8">
        <f>C8/1600</f>
        <v>6.2500000000000001E-4</v>
      </c>
      <c r="J8">
        <f>D8/1600</f>
        <v>3.7499999999999999E-3</v>
      </c>
      <c r="K8">
        <f>E8/3200</f>
        <v>3.1250000000000002E-3</v>
      </c>
      <c r="L8">
        <f>F8/3200</f>
        <v>3.1250000000000002E-3</v>
      </c>
      <c r="M8" s="6">
        <f>G8/3200</f>
        <v>2.1875000000000002E-3</v>
      </c>
      <c r="N8" s="4" t="s">
        <v>11</v>
      </c>
      <c r="O8" s="3">
        <f t="shared" si="0"/>
        <v>2.7604166666666667E-3</v>
      </c>
      <c r="P8" s="8">
        <f t="shared" si="1"/>
        <v>3.2411924692005993E-3</v>
      </c>
      <c r="Q8" s="2">
        <f t="shared" si="2"/>
        <v>3.2411924692005993E-3</v>
      </c>
      <c r="R8">
        <f t="shared" si="3"/>
        <v>1.1926969613722785E-3</v>
      </c>
      <c r="T8" s="2"/>
      <c r="U8" s="9"/>
      <c r="V8" s="9"/>
      <c r="W8" s="9"/>
    </row>
    <row r="9" spans="1:25">
      <c r="A9" t="s">
        <v>24</v>
      </c>
      <c r="G9" s="7"/>
      <c r="H9" s="4"/>
      <c r="I9" s="2"/>
      <c r="J9" s="2"/>
      <c r="K9" s="2"/>
      <c r="L9" s="2"/>
      <c r="M9" s="7"/>
      <c r="O9" s="3"/>
      <c r="Q9" s="2"/>
      <c r="Y9" s="3"/>
    </row>
    <row r="10" spans="1:25" ht="27.75" customHeight="1" thickBot="1">
      <c r="A10" t="s">
        <v>22</v>
      </c>
      <c r="B10" s="1">
        <v>50</v>
      </c>
      <c r="C10" s="1">
        <v>50</v>
      </c>
      <c r="D10" s="1">
        <v>50</v>
      </c>
      <c r="E10" s="1">
        <v>100</v>
      </c>
      <c r="F10" s="1">
        <v>100</v>
      </c>
      <c r="G10" s="5">
        <v>100</v>
      </c>
      <c r="H10" t="s">
        <v>26</v>
      </c>
      <c r="I10" s="1"/>
      <c r="J10" s="1"/>
      <c r="K10" s="1"/>
      <c r="L10" s="1"/>
      <c r="M10" s="5"/>
      <c r="O10" t="s">
        <v>13</v>
      </c>
      <c r="P10" t="s">
        <v>27</v>
      </c>
      <c r="Q10" s="2"/>
      <c r="R10" s="4" t="s">
        <v>29</v>
      </c>
      <c r="T10" s="11" t="s">
        <v>20</v>
      </c>
      <c r="U10" s="9"/>
      <c r="V10" s="9"/>
      <c r="W10" s="9"/>
    </row>
    <row r="11" spans="1:25" ht="29.25" customHeight="1" thickBot="1">
      <c r="A11" t="s">
        <v>0</v>
      </c>
      <c r="B11">
        <v>15</v>
      </c>
      <c r="C11">
        <v>16</v>
      </c>
      <c r="D11">
        <v>18</v>
      </c>
      <c r="E11">
        <v>30</v>
      </c>
      <c r="F11">
        <v>29</v>
      </c>
      <c r="G11" s="6">
        <v>31</v>
      </c>
      <c r="H11" s="3">
        <f>B11/50</f>
        <v>0.3</v>
      </c>
      <c r="I11">
        <f>C11/50</f>
        <v>0.32</v>
      </c>
      <c r="J11">
        <f>D11/50</f>
        <v>0.36</v>
      </c>
      <c r="K11">
        <f>E11/100</f>
        <v>0.3</v>
      </c>
      <c r="L11">
        <f>F11/100</f>
        <v>0.28999999999999998</v>
      </c>
      <c r="M11" s="6">
        <f>G11/100</f>
        <v>0.31</v>
      </c>
      <c r="N11" t="s">
        <v>12</v>
      </c>
      <c r="O11">
        <f>AVERAGE(H11:M11)</f>
        <v>0.31333333333333335</v>
      </c>
      <c r="P11" s="8">
        <f>O11/0.851667</f>
        <v>0.36790592254171334</v>
      </c>
      <c r="Q11" s="2">
        <f>P11/0.367906</f>
        <v>0.9999997894617465</v>
      </c>
      <c r="R11">
        <f>STDEVA(H11:M11)</f>
        <v>2.5033311140691451E-2</v>
      </c>
      <c r="T11" s="12" t="s">
        <v>18</v>
      </c>
      <c r="U11" s="12" t="s">
        <v>15</v>
      </c>
      <c r="V11" s="12" t="s">
        <v>16</v>
      </c>
      <c r="W11" s="12" t="s">
        <v>17</v>
      </c>
    </row>
    <row r="12" spans="1:25">
      <c r="A12" t="s">
        <v>1</v>
      </c>
      <c r="B12">
        <v>4</v>
      </c>
      <c r="C12">
        <v>7</v>
      </c>
      <c r="D12">
        <v>6</v>
      </c>
      <c r="E12">
        <v>18</v>
      </c>
      <c r="F12">
        <v>17</v>
      </c>
      <c r="G12" s="6">
        <v>15</v>
      </c>
      <c r="H12" s="3">
        <f>B12/100</f>
        <v>0.04</v>
      </c>
      <c r="I12">
        <f>C12/100</f>
        <v>7.0000000000000007E-2</v>
      </c>
      <c r="J12">
        <f>D12/100</f>
        <v>0.06</v>
      </c>
      <c r="K12">
        <f>E12/200</f>
        <v>0.09</v>
      </c>
      <c r="L12">
        <f>F12/200</f>
        <v>8.5000000000000006E-2</v>
      </c>
      <c r="M12" s="6">
        <f>G12/200</f>
        <v>7.4999999999999997E-2</v>
      </c>
      <c r="N12" t="s">
        <v>7</v>
      </c>
      <c r="O12">
        <f t="shared" ref="O12:O16" si="5">AVERAGE(H12:M12)</f>
        <v>7.0000000000000007E-2</v>
      </c>
      <c r="P12" s="8">
        <f t="shared" si="1"/>
        <v>8.2191748652935964E-2</v>
      </c>
      <c r="Q12" s="2">
        <f t="shared" ref="Q12:Q16" si="6">P12/0.305284</f>
        <v>0.26923044985304162</v>
      </c>
      <c r="R12">
        <f t="shared" ref="R12:R16" si="7">STDEVA(H12:M12)</f>
        <v>1.8165902124584923E-2</v>
      </c>
      <c r="T12" s="2" t="s">
        <v>7</v>
      </c>
      <c r="U12" s="9">
        <v>0.48238728673687414</v>
      </c>
      <c r="V12" s="9">
        <v>0.10567510541091767</v>
      </c>
      <c r="W12" s="9">
        <f>U12*0.305</f>
        <v>0.1471281224547466</v>
      </c>
    </row>
    <row r="13" spans="1:25">
      <c r="A13" t="s">
        <v>2</v>
      </c>
      <c r="B13">
        <v>5</v>
      </c>
      <c r="C13">
        <v>3</v>
      </c>
      <c r="D13">
        <v>5</v>
      </c>
      <c r="E13">
        <v>11</v>
      </c>
      <c r="F13">
        <v>11</v>
      </c>
      <c r="G13" s="6">
        <v>6</v>
      </c>
      <c r="H13" s="3">
        <f>B13/200</f>
        <v>2.5000000000000001E-2</v>
      </c>
      <c r="I13">
        <f>C13/200</f>
        <v>1.4999999999999999E-2</v>
      </c>
      <c r="J13">
        <f>D13/200</f>
        <v>2.5000000000000001E-2</v>
      </c>
      <c r="K13">
        <f>E13/400</f>
        <v>2.75E-2</v>
      </c>
      <c r="L13">
        <f>F13/400</f>
        <v>2.75E-2</v>
      </c>
      <c r="M13" s="6">
        <f>G13/400</f>
        <v>1.4999999999999999E-2</v>
      </c>
      <c r="N13" t="s">
        <v>8</v>
      </c>
      <c r="O13">
        <f t="shared" si="5"/>
        <v>2.2500000000000003E-2</v>
      </c>
      <c r="P13" s="8">
        <f t="shared" si="1"/>
        <v>2.6418776352729417E-2</v>
      </c>
      <c r="Q13" s="2">
        <f t="shared" si="6"/>
        <v>8.6538358881334806E-2</v>
      </c>
      <c r="R13">
        <f t="shared" si="7"/>
        <v>5.9160797830996132E-3</v>
      </c>
      <c r="T13" s="2" t="s">
        <v>8</v>
      </c>
      <c r="U13" s="9">
        <v>0.13943243075051631</v>
      </c>
      <c r="V13" s="9">
        <v>3.1311142343975605E-2</v>
      </c>
      <c r="W13" s="9">
        <f t="shared" ref="W13:W16" si="8">U13*0.305</f>
        <v>4.2526891378907472E-2</v>
      </c>
    </row>
    <row r="14" spans="1:25">
      <c r="A14" t="s">
        <v>3</v>
      </c>
      <c r="B14">
        <v>2</v>
      </c>
      <c r="C14">
        <v>5</v>
      </c>
      <c r="D14">
        <v>1</v>
      </c>
      <c r="E14">
        <v>6</v>
      </c>
      <c r="F14">
        <v>6</v>
      </c>
      <c r="G14" s="6">
        <v>7</v>
      </c>
      <c r="H14" s="3">
        <f>B14/400</f>
        <v>5.0000000000000001E-3</v>
      </c>
      <c r="I14">
        <f>C14/400</f>
        <v>1.2500000000000001E-2</v>
      </c>
      <c r="J14">
        <f>D14/400</f>
        <v>2.5000000000000001E-3</v>
      </c>
      <c r="K14">
        <f>G14/800</f>
        <v>8.7500000000000008E-3</v>
      </c>
      <c r="L14">
        <f>H14/800</f>
        <v>6.2500000000000003E-6</v>
      </c>
      <c r="M14" s="6">
        <f>I14/800</f>
        <v>1.5625E-5</v>
      </c>
      <c r="N14" s="3" t="s">
        <v>9</v>
      </c>
      <c r="O14">
        <f t="shared" si="5"/>
        <v>4.7953125000000001E-3</v>
      </c>
      <c r="P14" s="8">
        <f t="shared" si="1"/>
        <v>5.6305017101754562E-3</v>
      </c>
      <c r="Q14" s="2">
        <f t="shared" si="6"/>
        <v>1.8443487736584479E-2</v>
      </c>
      <c r="R14">
        <f t="shared" si="7"/>
        <v>5.0218054794503439E-3</v>
      </c>
      <c r="T14" s="2" t="s">
        <v>9</v>
      </c>
      <c r="U14" s="10">
        <v>4.3297439022528757E-2</v>
      </c>
      <c r="V14" s="10">
        <v>7.5831672864315912E-3</v>
      </c>
      <c r="W14" s="9">
        <f t="shared" si="8"/>
        <v>1.320571890187127E-2</v>
      </c>
    </row>
    <row r="15" spans="1:25">
      <c r="A15" t="s">
        <v>4</v>
      </c>
      <c r="B15">
        <v>2</v>
      </c>
      <c r="C15">
        <v>1</v>
      </c>
      <c r="D15">
        <v>2</v>
      </c>
      <c r="E15">
        <v>1</v>
      </c>
      <c r="F15">
        <v>4</v>
      </c>
      <c r="G15" s="6">
        <v>1</v>
      </c>
      <c r="H15" s="3">
        <f>B15/800</f>
        <v>2.5000000000000001E-3</v>
      </c>
      <c r="I15">
        <f>C15/800</f>
        <v>1.25E-3</v>
      </c>
      <c r="J15">
        <f>D15/800</f>
        <v>2.5000000000000001E-3</v>
      </c>
      <c r="K15">
        <f>E15/1600</f>
        <v>6.2500000000000001E-4</v>
      </c>
      <c r="L15">
        <f>F15/1600</f>
        <v>2.5000000000000001E-3</v>
      </c>
      <c r="M15" s="6">
        <f>G15/1600</f>
        <v>6.2500000000000001E-4</v>
      </c>
      <c r="N15" s="4" t="s">
        <v>10</v>
      </c>
      <c r="O15">
        <f t="shared" si="5"/>
        <v>1.6666666666666668E-3</v>
      </c>
      <c r="P15" s="8">
        <f t="shared" si="1"/>
        <v>1.9569463964984753E-3</v>
      </c>
      <c r="Q15" s="2">
        <f t="shared" si="6"/>
        <v>6.4102488060248011E-3</v>
      </c>
      <c r="R15">
        <f t="shared" si="7"/>
        <v>9.4096581588635131E-4</v>
      </c>
      <c r="T15" s="2" t="s">
        <v>10</v>
      </c>
      <c r="U15" s="10">
        <v>1.590018947155011E-2</v>
      </c>
      <c r="V15" s="10">
        <v>1.1007823480303921E-3</v>
      </c>
      <c r="W15" s="9">
        <f t="shared" si="8"/>
        <v>4.8495577888227831E-3</v>
      </c>
    </row>
    <row r="16" spans="1:25">
      <c r="A16" t="s">
        <v>5</v>
      </c>
      <c r="B16">
        <v>0</v>
      </c>
      <c r="C16">
        <v>0</v>
      </c>
      <c r="D16">
        <v>2</v>
      </c>
      <c r="E16">
        <v>0</v>
      </c>
      <c r="F16">
        <v>0</v>
      </c>
      <c r="G16" s="6">
        <v>1</v>
      </c>
      <c r="H16" s="3">
        <f>B16/1600</f>
        <v>0</v>
      </c>
      <c r="I16">
        <f>C16/1600</f>
        <v>0</v>
      </c>
      <c r="J16">
        <f>D16/1600</f>
        <v>1.25E-3</v>
      </c>
      <c r="K16">
        <f>E16/3200</f>
        <v>0</v>
      </c>
      <c r="L16">
        <f>F16/3200</f>
        <v>0</v>
      </c>
      <c r="M16" s="6">
        <f>G16/3200</f>
        <v>3.1250000000000001E-4</v>
      </c>
      <c r="N16" s="4" t="s">
        <v>11</v>
      </c>
      <c r="O16">
        <f t="shared" si="5"/>
        <v>2.6041666666666666E-4</v>
      </c>
      <c r="P16" s="8">
        <f t="shared" si="1"/>
        <v>3.0577287445288673E-4</v>
      </c>
      <c r="Q16" s="2">
        <f t="shared" si="6"/>
        <v>1.001601375941375E-3</v>
      </c>
      <c r="R16">
        <f t="shared" si="7"/>
        <v>5.0065061836241319E-4</v>
      </c>
      <c r="T16" s="2" t="s">
        <v>11</v>
      </c>
      <c r="U16" s="10">
        <v>3.2411924692005993E-3</v>
      </c>
      <c r="V16" s="10">
        <v>1.8350194628103864E-4</v>
      </c>
      <c r="W16" s="9">
        <f t="shared" si="8"/>
        <v>9.8856370310618268E-4</v>
      </c>
    </row>
    <row r="17" spans="1:19">
      <c r="A17" t="s">
        <v>25</v>
      </c>
      <c r="G17" s="6"/>
      <c r="M17" s="6"/>
      <c r="Q17" s="2"/>
    </row>
    <row r="18" spans="1:19">
      <c r="A18" t="s">
        <v>22</v>
      </c>
      <c r="B18" s="1">
        <v>50</v>
      </c>
      <c r="C18" s="1">
        <v>50</v>
      </c>
      <c r="D18" s="1">
        <v>50</v>
      </c>
      <c r="E18" s="1">
        <v>100</v>
      </c>
      <c r="F18" s="1">
        <v>100</v>
      </c>
      <c r="G18" s="5">
        <v>100</v>
      </c>
      <c r="H18" t="s">
        <v>26</v>
      </c>
      <c r="I18" s="1"/>
      <c r="J18" s="1"/>
      <c r="K18" s="1"/>
      <c r="L18" s="1"/>
      <c r="M18" s="5"/>
      <c r="O18" t="s">
        <v>14</v>
      </c>
      <c r="P18" t="s">
        <v>27</v>
      </c>
      <c r="R18" s="4" t="s">
        <v>29</v>
      </c>
      <c r="S18" t="s">
        <v>6</v>
      </c>
    </row>
    <row r="19" spans="1:19">
      <c r="A19" t="s">
        <v>0</v>
      </c>
      <c r="B19">
        <v>14</v>
      </c>
      <c r="C19">
        <v>7</v>
      </c>
      <c r="D19">
        <v>12</v>
      </c>
      <c r="E19">
        <v>22</v>
      </c>
      <c r="F19">
        <v>33</v>
      </c>
      <c r="G19" s="6">
        <v>35</v>
      </c>
      <c r="H19" s="3">
        <f>B19/50</f>
        <v>0.28000000000000003</v>
      </c>
      <c r="I19">
        <f>C19/50</f>
        <v>0.14000000000000001</v>
      </c>
      <c r="J19">
        <f>D19/50</f>
        <v>0.24</v>
      </c>
      <c r="K19">
        <f>E19/100</f>
        <v>0.22</v>
      </c>
      <c r="L19">
        <f>F19/100</f>
        <v>0.33</v>
      </c>
      <c r="M19" s="6">
        <f>G19/100</f>
        <v>0.35</v>
      </c>
      <c r="N19" t="s">
        <v>12</v>
      </c>
      <c r="O19">
        <f>AVERAGE(H19:M19)</f>
        <v>0.26</v>
      </c>
      <c r="P19" s="8">
        <f>O19/0.851667</f>
        <v>0.30528363785376211</v>
      </c>
      <c r="Q19" s="2">
        <f>P19/0.305284</f>
        <v>0.99999881373986887</v>
      </c>
      <c r="R19">
        <f>STDEVA(H19:M19)</f>
        <v>7.7201036262475126E-2</v>
      </c>
      <c r="S19" t="s">
        <v>6</v>
      </c>
    </row>
    <row r="20" spans="1:19">
      <c r="A20" t="s">
        <v>1</v>
      </c>
      <c r="B20">
        <v>10</v>
      </c>
      <c r="C20">
        <v>7</v>
      </c>
      <c r="D20">
        <v>10</v>
      </c>
      <c r="E20">
        <v>20</v>
      </c>
      <c r="F20">
        <v>23</v>
      </c>
      <c r="G20" s="6">
        <v>11</v>
      </c>
      <c r="H20" s="3">
        <f>B20/100</f>
        <v>0.1</v>
      </c>
      <c r="I20">
        <f>C20/100</f>
        <v>7.0000000000000007E-2</v>
      </c>
      <c r="J20">
        <f>D20/100</f>
        <v>0.1</v>
      </c>
      <c r="K20">
        <f>E20/200</f>
        <v>0.1</v>
      </c>
      <c r="L20">
        <f>F20/200</f>
        <v>0.115</v>
      </c>
      <c r="M20" s="6">
        <f>G20/200</f>
        <v>5.5E-2</v>
      </c>
      <c r="N20" t="s">
        <v>7</v>
      </c>
      <c r="O20">
        <f t="shared" ref="O20:O24" si="9">AVERAGE(H20:M20)</f>
        <v>9.0000000000000011E-2</v>
      </c>
      <c r="P20" s="8">
        <f t="shared" si="1"/>
        <v>0.10567510541091767</v>
      </c>
      <c r="Q20" s="2">
        <f t="shared" ref="Q20:Q24" si="10">P20/0.367906</f>
        <v>0.28723398207943784</v>
      </c>
      <c r="R20">
        <f t="shared" ref="R20:R24" si="11">STDEVA(H20:M20)</f>
        <v>2.2583179581272445E-2</v>
      </c>
    </row>
    <row r="21" spans="1:19">
      <c r="A21" t="s">
        <v>2</v>
      </c>
      <c r="B21">
        <v>8</v>
      </c>
      <c r="C21">
        <v>6</v>
      </c>
      <c r="D21">
        <v>6</v>
      </c>
      <c r="E21">
        <v>12</v>
      </c>
      <c r="F21">
        <v>6</v>
      </c>
      <c r="G21" s="6">
        <v>6</v>
      </c>
      <c r="H21" s="3">
        <f>B21/200</f>
        <v>0.04</v>
      </c>
      <c r="I21">
        <f>C21/200</f>
        <v>0.03</v>
      </c>
      <c r="J21">
        <f>D21/200</f>
        <v>0.03</v>
      </c>
      <c r="K21">
        <f>E21/400</f>
        <v>0.03</v>
      </c>
      <c r="L21">
        <f>F21/400</f>
        <v>1.4999999999999999E-2</v>
      </c>
      <c r="M21" s="6">
        <f>G21/400</f>
        <v>1.4999999999999999E-2</v>
      </c>
      <c r="N21" t="s">
        <v>8</v>
      </c>
      <c r="O21">
        <f t="shared" si="9"/>
        <v>2.6666666666666672E-2</v>
      </c>
      <c r="P21" s="8">
        <f t="shared" si="1"/>
        <v>3.1311142343975605E-2</v>
      </c>
      <c r="Q21" s="2">
        <f t="shared" si="10"/>
        <v>8.5106365060574174E-2</v>
      </c>
      <c r="R21">
        <f t="shared" si="11"/>
        <v>9.8319208025017379E-3</v>
      </c>
    </row>
    <row r="22" spans="1:19">
      <c r="A22" t="s">
        <v>3</v>
      </c>
      <c r="B22">
        <v>4</v>
      </c>
      <c r="C22">
        <v>2</v>
      </c>
      <c r="D22">
        <v>3</v>
      </c>
      <c r="E22">
        <v>4</v>
      </c>
      <c r="F22">
        <v>5</v>
      </c>
      <c r="G22" s="6">
        <v>4</v>
      </c>
      <c r="H22" s="3">
        <f>B22/400</f>
        <v>0.01</v>
      </c>
      <c r="I22">
        <f>C22/400</f>
        <v>5.0000000000000001E-3</v>
      </c>
      <c r="J22">
        <f>D22/400</f>
        <v>7.4999999999999997E-3</v>
      </c>
      <c r="K22">
        <f>E22/800</f>
        <v>5.0000000000000001E-3</v>
      </c>
      <c r="L22">
        <f>F22/800</f>
        <v>6.2500000000000003E-3</v>
      </c>
      <c r="M22" s="6">
        <f>G22/800</f>
        <v>5.0000000000000001E-3</v>
      </c>
      <c r="N22" s="3" t="s">
        <v>9</v>
      </c>
      <c r="O22">
        <f t="shared" si="9"/>
        <v>6.4583333333333333E-3</v>
      </c>
      <c r="P22" s="8">
        <f t="shared" si="1"/>
        <v>7.5831672864315912E-3</v>
      </c>
      <c r="Q22" s="2">
        <f t="shared" si="10"/>
        <v>2.0611697788107806E-2</v>
      </c>
      <c r="R22">
        <f t="shared" si="11"/>
        <v>2.0026024734496528E-3</v>
      </c>
    </row>
    <row r="23" spans="1:19">
      <c r="A23" t="s">
        <v>4</v>
      </c>
      <c r="B23">
        <v>1</v>
      </c>
      <c r="C23">
        <v>0</v>
      </c>
      <c r="D23">
        <v>2</v>
      </c>
      <c r="E23">
        <v>1</v>
      </c>
      <c r="F23">
        <v>1</v>
      </c>
      <c r="G23" s="6">
        <v>1</v>
      </c>
      <c r="H23" s="3">
        <f>B23/800</f>
        <v>1.25E-3</v>
      </c>
      <c r="I23">
        <f>C23/800</f>
        <v>0</v>
      </c>
      <c r="J23">
        <f>D23/800</f>
        <v>2.5000000000000001E-3</v>
      </c>
      <c r="K23">
        <f>E23/1600</f>
        <v>6.2500000000000001E-4</v>
      </c>
      <c r="L23">
        <f>F23/1600</f>
        <v>6.2500000000000001E-4</v>
      </c>
      <c r="M23" s="6">
        <f>G23/1600</f>
        <v>6.2500000000000001E-4</v>
      </c>
      <c r="N23" s="4" t="s">
        <v>10</v>
      </c>
      <c r="O23">
        <f t="shared" si="9"/>
        <v>9.3749999999999986E-4</v>
      </c>
      <c r="P23" s="8">
        <f t="shared" si="1"/>
        <v>1.1007823480303921E-3</v>
      </c>
      <c r="Q23" s="2">
        <f t="shared" si="10"/>
        <v>2.9920206466608102E-3</v>
      </c>
      <c r="R23">
        <f t="shared" si="11"/>
        <v>8.6150304700563886E-4</v>
      </c>
    </row>
    <row r="24" spans="1:19">
      <c r="A24" t="s">
        <v>5</v>
      </c>
      <c r="B24">
        <v>1</v>
      </c>
      <c r="C24">
        <v>0</v>
      </c>
      <c r="D24">
        <v>0</v>
      </c>
      <c r="E24">
        <v>0</v>
      </c>
      <c r="F24">
        <v>0</v>
      </c>
      <c r="G24" s="6">
        <v>1</v>
      </c>
      <c r="H24" s="3">
        <f>B24/1600</f>
        <v>6.2500000000000001E-4</v>
      </c>
      <c r="I24">
        <f>C24/1600</f>
        <v>0</v>
      </c>
      <c r="J24">
        <f>D24/1600</f>
        <v>0</v>
      </c>
      <c r="K24">
        <f>F24/3200</f>
        <v>0</v>
      </c>
      <c r="L24">
        <f>G24/3200</f>
        <v>3.1250000000000001E-4</v>
      </c>
      <c r="M24" s="6">
        <f>H24/3200</f>
        <v>1.9531250000000001E-7</v>
      </c>
      <c r="N24" s="4" t="s">
        <v>11</v>
      </c>
      <c r="O24">
        <f t="shared" si="9"/>
        <v>1.5628255208333333E-4</v>
      </c>
      <c r="P24" s="8">
        <f t="shared" si="1"/>
        <v>1.8350194628103864E-4</v>
      </c>
      <c r="Q24" s="2">
        <f t="shared" si="10"/>
        <v>4.9877399738258862E-4</v>
      </c>
      <c r="R24">
        <f t="shared" si="11"/>
        <v>2.6143292510045243E-4</v>
      </c>
    </row>
    <row r="26" spans="1:19">
      <c r="H26">
        <f>H19/0.851667</f>
        <v>0.32876699461174386</v>
      </c>
      <c r="I26">
        <f>I19/0.851667</f>
        <v>0.16438349730587193</v>
      </c>
      <c r="J26">
        <f>J19/0.851667</f>
        <v>0.28180028109578042</v>
      </c>
      <c r="K26">
        <f>K19/0.851667</f>
        <v>0.25831692433779874</v>
      </c>
      <c r="L26">
        <f>L19/0.851667</f>
        <v>0.38747538650669811</v>
      </c>
      <c r="M26">
        <f>M19/0.851667</f>
        <v>0.41095874326467974</v>
      </c>
    </row>
    <row r="27" spans="1:19">
      <c r="H27">
        <f>H20/0.851667</f>
        <v>0.11741678378990851</v>
      </c>
      <c r="I27">
        <f>I20/0.851667</f>
        <v>8.2191748652935964E-2</v>
      </c>
      <c r="J27">
        <f>J20/0.851667</f>
        <v>0.11741678378990851</v>
      </c>
      <c r="K27">
        <f>K20/0.851667</f>
        <v>0.11741678378990851</v>
      </c>
      <c r="L27">
        <f>L20/0.851667</f>
        <v>0.13502930135839478</v>
      </c>
      <c r="M27">
        <f>M20/0.851667</f>
        <v>6.4579231084449684E-2</v>
      </c>
    </row>
    <row r="28" spans="1:19">
      <c r="H28">
        <f>H21/0.851667</f>
        <v>4.6966713515963404E-2</v>
      </c>
      <c r="I28">
        <f>I21/0.851667</f>
        <v>3.5225035136972553E-2</v>
      </c>
      <c r="J28">
        <f>J21/0.851667</f>
        <v>3.5225035136972553E-2</v>
      </c>
      <c r="K28">
        <f>K21/0.851667</f>
        <v>3.5225035136972553E-2</v>
      </c>
      <c r="L28">
        <f>L21/0.851667</f>
        <v>1.7612517568486277E-2</v>
      </c>
      <c r="M28">
        <f>M21/0.851667</f>
        <v>1.7612517568486277E-2</v>
      </c>
    </row>
    <row r="29" spans="1:19">
      <c r="H29">
        <f>H22/0.851667</f>
        <v>1.1741678378990851E-2</v>
      </c>
      <c r="I29">
        <f>I22/0.851667</f>
        <v>5.8708391894954255E-3</v>
      </c>
      <c r="J29">
        <f>J22/0.851667</f>
        <v>8.8062587842431383E-3</v>
      </c>
      <c r="K29">
        <f>K22/0.851667</f>
        <v>5.8708391894954255E-3</v>
      </c>
      <c r="L29">
        <f>L22/0.851667</f>
        <v>7.3385489868692819E-3</v>
      </c>
      <c r="M29">
        <f>M22/0.851667</f>
        <v>5.8708391894954255E-3</v>
      </c>
    </row>
    <row r="30" spans="1:19">
      <c r="H30">
        <f>H23/0.851667</f>
        <v>1.4677097973738564E-3</v>
      </c>
      <c r="I30">
        <f>I23/0.851667</f>
        <v>0</v>
      </c>
      <c r="J30">
        <f>J23/0.851667</f>
        <v>2.9354195947477128E-3</v>
      </c>
      <c r="K30">
        <f>K23/0.851667</f>
        <v>7.3385489868692819E-4</v>
      </c>
      <c r="L30">
        <f>L23/0.851667</f>
        <v>7.3385489868692819E-4</v>
      </c>
      <c r="M30">
        <f>M23/0.851667</f>
        <v>7.3385489868692819E-4</v>
      </c>
    </row>
    <row r="31" spans="1:19">
      <c r="H31">
        <f>H24/0.851667</f>
        <v>7.3385489868692819E-4</v>
      </c>
      <c r="I31">
        <f>I24/0.851667</f>
        <v>0</v>
      </c>
      <c r="J31">
        <f>J24/0.851667</f>
        <v>0</v>
      </c>
      <c r="K31">
        <f>K24/0.851667</f>
        <v>0</v>
      </c>
      <c r="L31">
        <f>L24/0.851667</f>
        <v>3.6692744934346409E-4</v>
      </c>
      <c r="M31">
        <f>M24/0.851667</f>
        <v>2.2932965583966505E-7</v>
      </c>
    </row>
    <row r="34" spans="8:14">
      <c r="H34">
        <f>H26/0.30528</f>
        <v>1.0769359100227458</v>
      </c>
      <c r="I34">
        <f t="shared" ref="I34:M34" si="12">I26/0.30528</f>
        <v>0.5384679550113729</v>
      </c>
      <c r="J34">
        <f t="shared" si="12"/>
        <v>0.92308792287663921</v>
      </c>
      <c r="K34">
        <f t="shared" si="12"/>
        <v>0.84616392930358597</v>
      </c>
      <c r="L34">
        <f t="shared" si="12"/>
        <v>1.269245893955379</v>
      </c>
      <c r="M34">
        <f t="shared" si="12"/>
        <v>1.346169887528432</v>
      </c>
      <c r="N34">
        <f>STDEVA(H34:M34)</f>
        <v>0.29693060086438439</v>
      </c>
    </row>
    <row r="35" spans="8:14">
      <c r="H35">
        <f t="shared" ref="H35:M35" si="13">H27/0.30528</f>
        <v>0.38461996786526637</v>
      </c>
      <c r="I35">
        <f t="shared" si="13"/>
        <v>0.26923397750568645</v>
      </c>
      <c r="J35">
        <f t="shared" si="13"/>
        <v>0.38461996786526637</v>
      </c>
      <c r="K35">
        <f t="shared" si="13"/>
        <v>0.38461996786526637</v>
      </c>
      <c r="L35">
        <f t="shared" si="13"/>
        <v>0.4423129630450563</v>
      </c>
      <c r="M35">
        <f t="shared" si="13"/>
        <v>0.21154098232589649</v>
      </c>
      <c r="N35">
        <f t="shared" ref="N35:N39" si="14">STDEVA(H35:M35)</f>
        <v>8.6859418048445158E-2</v>
      </c>
    </row>
    <row r="36" spans="8:14">
      <c r="H36">
        <f t="shared" ref="H36:M36" si="15">H28/0.30528</f>
        <v>0.15384798714610654</v>
      </c>
      <c r="I36">
        <f t="shared" si="15"/>
        <v>0.1153859903595799</v>
      </c>
      <c r="J36">
        <f t="shared" si="15"/>
        <v>0.1153859903595799</v>
      </c>
      <c r="K36">
        <f t="shared" si="15"/>
        <v>0.1153859903595799</v>
      </c>
      <c r="L36">
        <f t="shared" si="15"/>
        <v>5.7692995179789951E-2</v>
      </c>
      <c r="M36">
        <f t="shared" si="15"/>
        <v>5.7692995179789951E-2</v>
      </c>
      <c r="N36">
        <f t="shared" si="14"/>
        <v>3.7815530631120635E-2</v>
      </c>
    </row>
    <row r="37" spans="8:14">
      <c r="H37">
        <f t="shared" ref="H37:M37" si="16">H29/0.30528</f>
        <v>3.8461996786526634E-2</v>
      </c>
      <c r="I37">
        <f t="shared" si="16"/>
        <v>1.9230998393263317E-2</v>
      </c>
      <c r="J37">
        <f t="shared" si="16"/>
        <v>2.8846497589894975E-2</v>
      </c>
      <c r="K37">
        <f t="shared" si="16"/>
        <v>1.9230998393263317E-2</v>
      </c>
      <c r="L37">
        <f t="shared" si="16"/>
        <v>2.4038747991579148E-2</v>
      </c>
      <c r="M37">
        <f t="shared" si="16"/>
        <v>1.9230998393263317E-2</v>
      </c>
      <c r="N37">
        <f t="shared" si="14"/>
        <v>7.7024089898510935E-3</v>
      </c>
    </row>
    <row r="38" spans="8:14">
      <c r="H38">
        <f t="shared" ref="H38:M38" si="17">H30/0.30528</f>
        <v>4.8077495983158292E-3</v>
      </c>
      <c r="I38">
        <f t="shared" si="17"/>
        <v>0</v>
      </c>
      <c r="J38">
        <f t="shared" si="17"/>
        <v>9.6154991966316584E-3</v>
      </c>
      <c r="K38">
        <f t="shared" si="17"/>
        <v>2.4038747991579146E-3</v>
      </c>
      <c r="L38">
        <f t="shared" si="17"/>
        <v>2.4038747991579146E-3</v>
      </c>
      <c r="M38">
        <f t="shared" si="17"/>
        <v>2.4038747991579146E-3</v>
      </c>
      <c r="N38">
        <f t="shared" si="14"/>
        <v>3.3135127425513787E-3</v>
      </c>
    </row>
    <row r="39" spans="8:14">
      <c r="H39">
        <f t="shared" ref="H39:M39" si="18">H31/0.30528</f>
        <v>2.4038747991579146E-3</v>
      </c>
      <c r="I39">
        <f t="shared" si="18"/>
        <v>0</v>
      </c>
      <c r="J39">
        <f t="shared" si="18"/>
        <v>0</v>
      </c>
      <c r="K39">
        <f t="shared" si="18"/>
        <v>0</v>
      </c>
      <c r="L39">
        <f t="shared" si="18"/>
        <v>1.2019373995789573E-3</v>
      </c>
      <c r="M39">
        <f t="shared" si="18"/>
        <v>7.5121087473684832E-7</v>
      </c>
      <c r="N39">
        <f t="shared" si="14"/>
        <v>1.0055232325105862E-3</v>
      </c>
    </row>
  </sheetData>
  <phoneticPr fontId="1" type="noConversion"/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tabSelected="1" topLeftCell="G1" workbookViewId="0">
      <selection activeCell="N1" sqref="N1"/>
    </sheetView>
  </sheetViews>
  <sheetFormatPr defaultRowHeight="16.5"/>
  <cols>
    <col min="16" max="16" width="19.375" customWidth="1"/>
    <col min="19" max="19" width="10.125" customWidth="1"/>
    <col min="20" max="20" width="14.875" customWidth="1"/>
    <col min="21" max="21" width="15.25" customWidth="1"/>
    <col min="22" max="22" width="14.125" customWidth="1"/>
    <col min="23" max="23" width="12.75" bestFit="1" customWidth="1"/>
  </cols>
  <sheetData>
    <row r="1" spans="1:25" ht="19.5">
      <c r="A1" t="s">
        <v>23</v>
      </c>
      <c r="T1" s="17" t="s">
        <v>53</v>
      </c>
      <c r="U1" s="2" t="s">
        <v>30</v>
      </c>
      <c r="V1" s="2"/>
      <c r="W1" s="2"/>
    </row>
    <row r="2" spans="1:25">
      <c r="A2" t="s">
        <v>22</v>
      </c>
      <c r="B2" s="1">
        <v>50</v>
      </c>
      <c r="C2" s="1">
        <v>50</v>
      </c>
      <c r="D2" s="1">
        <v>50</v>
      </c>
      <c r="E2" s="1">
        <v>100</v>
      </c>
      <c r="F2" s="1">
        <v>100</v>
      </c>
      <c r="G2" s="5">
        <v>100</v>
      </c>
      <c r="H2" t="s">
        <v>26</v>
      </c>
      <c r="I2" s="1"/>
      <c r="J2" s="1"/>
      <c r="K2" s="1"/>
      <c r="L2" s="1"/>
      <c r="M2" s="5"/>
      <c r="O2" t="s">
        <v>56</v>
      </c>
      <c r="P2" t="s">
        <v>27</v>
      </c>
      <c r="Q2" s="2" t="s">
        <v>6</v>
      </c>
      <c r="R2" s="4" t="s">
        <v>29</v>
      </c>
      <c r="T2" s="16"/>
      <c r="U2" s="16" t="s">
        <v>31</v>
      </c>
      <c r="V2" s="16" t="s">
        <v>32</v>
      </c>
      <c r="W2" s="16" t="s">
        <v>33</v>
      </c>
      <c r="X2" s="4" t="s">
        <v>6</v>
      </c>
    </row>
    <row r="3" spans="1:25">
      <c r="A3" t="s">
        <v>0</v>
      </c>
      <c r="B3">
        <v>32</v>
      </c>
      <c r="C3">
        <v>44</v>
      </c>
      <c r="D3">
        <v>36</v>
      </c>
      <c r="E3">
        <v>54</v>
      </c>
      <c r="F3">
        <v>70</v>
      </c>
      <c r="G3" s="6">
        <v>72</v>
      </c>
      <c r="H3" s="3">
        <f>B3/50</f>
        <v>0.64</v>
      </c>
      <c r="I3">
        <f>C3/50</f>
        <v>0.88</v>
      </c>
      <c r="J3">
        <f>D3/50</f>
        <v>0.72</v>
      </c>
      <c r="K3">
        <f>E3/100</f>
        <v>0.54</v>
      </c>
      <c r="L3">
        <f>F3/100</f>
        <v>0.7</v>
      </c>
      <c r="M3" s="6">
        <f>G3/100</f>
        <v>0.72</v>
      </c>
      <c r="N3" t="s">
        <v>0</v>
      </c>
      <c r="O3" s="13">
        <f t="shared" ref="O3:O8" si="0">AVERAGE(H3:M3)</f>
        <v>0.70000000000000007</v>
      </c>
      <c r="P3" s="8">
        <f>O3/0.7</f>
        <v>1.0000000000000002</v>
      </c>
      <c r="Q3" s="2">
        <f>O3/0.7</f>
        <v>1.0000000000000002</v>
      </c>
      <c r="R3">
        <f>STDEVA(H3:M3)</f>
        <v>0.11171392035015135</v>
      </c>
      <c r="T3" s="2" t="s">
        <v>1</v>
      </c>
      <c r="U3" s="14">
        <v>0.99166666666666681</v>
      </c>
      <c r="V3" s="14">
        <v>0.33254842471103668</v>
      </c>
      <c r="W3" s="15">
        <f>U3*0.504</f>
        <v>0.49980000000000008</v>
      </c>
    </row>
    <row r="4" spans="1:25">
      <c r="A4" t="s">
        <v>1</v>
      </c>
      <c r="B4">
        <v>66</v>
      </c>
      <c r="C4">
        <v>79</v>
      </c>
      <c r="D4">
        <v>84</v>
      </c>
      <c r="E4">
        <v>113</v>
      </c>
      <c r="F4">
        <v>132</v>
      </c>
      <c r="G4" s="6">
        <v>130</v>
      </c>
      <c r="H4" s="3">
        <f>B4/100</f>
        <v>0.66</v>
      </c>
      <c r="I4">
        <f>C4/100</f>
        <v>0.79</v>
      </c>
      <c r="J4">
        <f>D4/100</f>
        <v>0.84</v>
      </c>
      <c r="K4">
        <f>E4/200</f>
        <v>0.56499999999999995</v>
      </c>
      <c r="L4">
        <f>F4/200</f>
        <v>0.66</v>
      </c>
      <c r="M4" s="6">
        <f>G4/200</f>
        <v>0.65</v>
      </c>
      <c r="N4" t="s">
        <v>34</v>
      </c>
      <c r="O4" s="3">
        <f t="shared" si="0"/>
        <v>0.69416666666666671</v>
      </c>
      <c r="P4" s="8">
        <f t="shared" ref="P4:P8" si="1">O4/0.7</f>
        <v>0.99166666666666681</v>
      </c>
      <c r="Q4" s="2">
        <f t="shared" ref="Q4:Q8" si="2">O4/0.7</f>
        <v>0.99166666666666681</v>
      </c>
      <c r="R4">
        <f t="shared" ref="R4:R8" si="3">STDEVA(H4:M4)</f>
        <v>0.10141088041559723</v>
      </c>
      <c r="T4" s="2" t="s">
        <v>2</v>
      </c>
      <c r="U4" s="14">
        <v>0.64821428571428563</v>
      </c>
      <c r="V4" s="14">
        <v>0.21226495194321493</v>
      </c>
      <c r="W4" s="15">
        <f t="shared" ref="W4:W7" si="4">U4*0.504</f>
        <v>0.32669999999999993</v>
      </c>
    </row>
    <row r="5" spans="1:25">
      <c r="A5" t="s">
        <v>2</v>
      </c>
      <c r="B5">
        <v>118</v>
      </c>
      <c r="C5">
        <v>109</v>
      </c>
      <c r="D5">
        <v>98</v>
      </c>
      <c r="E5">
        <v>151</v>
      </c>
      <c r="F5">
        <v>153</v>
      </c>
      <c r="G5" s="6">
        <v>135</v>
      </c>
      <c r="H5" s="3">
        <f>B5/200</f>
        <v>0.59</v>
      </c>
      <c r="I5">
        <f>C5/200</f>
        <v>0.54500000000000004</v>
      </c>
      <c r="J5">
        <f>D5/200</f>
        <v>0.49</v>
      </c>
      <c r="K5">
        <f>E5/400</f>
        <v>0.3775</v>
      </c>
      <c r="L5">
        <f>F5/400</f>
        <v>0.38250000000000001</v>
      </c>
      <c r="M5" s="6">
        <f>G5/400</f>
        <v>0.33750000000000002</v>
      </c>
      <c r="N5" t="s">
        <v>2</v>
      </c>
      <c r="O5" s="3">
        <f t="shared" si="0"/>
        <v>0.45374999999999993</v>
      </c>
      <c r="P5" s="8">
        <f t="shared" si="1"/>
        <v>0.64821428571428563</v>
      </c>
      <c r="Q5" s="2">
        <f t="shared" si="2"/>
        <v>0.64821428571428563</v>
      </c>
      <c r="R5">
        <f t="shared" si="3"/>
        <v>0.10257619119464371</v>
      </c>
      <c r="T5" s="2" t="s">
        <v>36</v>
      </c>
      <c r="U5" s="14">
        <v>0.42023809523809519</v>
      </c>
      <c r="V5" s="14">
        <v>8.2600547549236042E-2</v>
      </c>
      <c r="W5" s="15">
        <f t="shared" si="4"/>
        <v>0.21179999999999999</v>
      </c>
      <c r="X5" t="s">
        <v>6</v>
      </c>
    </row>
    <row r="6" spans="1:25">
      <c r="A6" t="s">
        <v>3</v>
      </c>
      <c r="B6">
        <v>149</v>
      </c>
      <c r="C6">
        <v>151</v>
      </c>
      <c r="D6">
        <v>114</v>
      </c>
      <c r="E6">
        <v>210</v>
      </c>
      <c r="F6">
        <v>196</v>
      </c>
      <c r="G6" s="6">
        <v>178</v>
      </c>
      <c r="H6" s="3">
        <f>B6/400</f>
        <v>0.3725</v>
      </c>
      <c r="I6">
        <f>C6/400</f>
        <v>0.3775</v>
      </c>
      <c r="J6">
        <f>D6/400</f>
        <v>0.28499999999999998</v>
      </c>
      <c r="K6">
        <f>E6/800</f>
        <v>0.26250000000000001</v>
      </c>
      <c r="L6">
        <f>F6/800</f>
        <v>0.245</v>
      </c>
      <c r="M6" s="6">
        <f>G6/800</f>
        <v>0.2225</v>
      </c>
      <c r="N6" s="3" t="s">
        <v>35</v>
      </c>
      <c r="O6" s="3">
        <f t="shared" si="0"/>
        <v>0.29416666666666663</v>
      </c>
      <c r="P6" s="8">
        <f t="shared" si="1"/>
        <v>0.42023809523809519</v>
      </c>
      <c r="Q6" s="2">
        <f t="shared" si="2"/>
        <v>0.42023809523809519</v>
      </c>
      <c r="R6">
        <f t="shared" si="3"/>
        <v>6.5910292570027951E-2</v>
      </c>
      <c r="T6" s="2" t="s">
        <v>37</v>
      </c>
      <c r="U6" s="14">
        <v>0.23750000000000002</v>
      </c>
      <c r="V6" s="14">
        <v>6.3974298016218928E-2</v>
      </c>
      <c r="W6" s="15">
        <f t="shared" si="4"/>
        <v>0.11970000000000001</v>
      </c>
    </row>
    <row r="7" spans="1:25">
      <c r="A7" t="s">
        <v>4</v>
      </c>
      <c r="B7">
        <v>144</v>
      </c>
      <c r="C7">
        <v>152</v>
      </c>
      <c r="D7">
        <v>152</v>
      </c>
      <c r="E7">
        <v>237</v>
      </c>
      <c r="F7">
        <v>227</v>
      </c>
      <c r="G7" s="6">
        <v>236</v>
      </c>
      <c r="H7" s="3">
        <f>B7/800</f>
        <v>0.18</v>
      </c>
      <c r="I7">
        <f>C7/800</f>
        <v>0.19</v>
      </c>
      <c r="J7">
        <f>D7/800</f>
        <v>0.19</v>
      </c>
      <c r="K7">
        <f>E7/1600</f>
        <v>0.14812500000000001</v>
      </c>
      <c r="L7">
        <f>F7/1600</f>
        <v>0.141875</v>
      </c>
      <c r="M7" s="6">
        <f>G7/1600</f>
        <v>0.14749999999999999</v>
      </c>
      <c r="N7" s="4" t="s">
        <v>4</v>
      </c>
      <c r="O7" s="3">
        <f t="shared" si="0"/>
        <v>0.16625000000000001</v>
      </c>
      <c r="P7" s="8">
        <f t="shared" si="1"/>
        <v>0.23750000000000002</v>
      </c>
      <c r="Q7" s="2">
        <f t="shared" si="2"/>
        <v>0.23750000000000002</v>
      </c>
      <c r="R7">
        <f t="shared" si="3"/>
        <v>2.2765791222797468E-2</v>
      </c>
      <c r="T7" s="2" t="s">
        <v>5</v>
      </c>
      <c r="U7" s="14">
        <v>9.8288690476190488E-2</v>
      </c>
      <c r="V7" s="14">
        <v>2.4911650610002303E-2</v>
      </c>
      <c r="W7" s="15">
        <f t="shared" si="4"/>
        <v>4.9537500000000005E-2</v>
      </c>
    </row>
    <row r="8" spans="1:25">
      <c r="A8" t="s">
        <v>38</v>
      </c>
      <c r="B8">
        <v>111</v>
      </c>
      <c r="C8">
        <v>127</v>
      </c>
      <c r="D8">
        <v>132</v>
      </c>
      <c r="E8">
        <v>190</v>
      </c>
      <c r="F8">
        <v>192</v>
      </c>
      <c r="G8" s="6">
        <v>199</v>
      </c>
      <c r="H8" s="3">
        <f>B8/1600</f>
        <v>6.9375000000000006E-2</v>
      </c>
      <c r="I8">
        <f>C8/1600</f>
        <v>7.9375000000000001E-2</v>
      </c>
      <c r="J8">
        <f>D8/1600</f>
        <v>8.2500000000000004E-2</v>
      </c>
      <c r="K8">
        <f>E8/3200</f>
        <v>5.9374999999999997E-2</v>
      </c>
      <c r="L8">
        <f>F8/3200</f>
        <v>0.06</v>
      </c>
      <c r="M8" s="6">
        <f>G8/3200</f>
        <v>6.21875E-2</v>
      </c>
      <c r="N8" s="4" t="s">
        <v>5</v>
      </c>
      <c r="O8" s="3">
        <f t="shared" si="0"/>
        <v>6.8802083333333333E-2</v>
      </c>
      <c r="P8" s="8">
        <f t="shared" si="1"/>
        <v>9.8288690476190488E-2</v>
      </c>
      <c r="Q8" s="2">
        <f t="shared" si="2"/>
        <v>9.8288690476190488E-2</v>
      </c>
      <c r="R8">
        <f t="shared" si="3"/>
        <v>1.0097989950562746E-2</v>
      </c>
      <c r="T8" s="2"/>
      <c r="U8" s="2"/>
      <c r="V8" s="2"/>
      <c r="W8" s="2"/>
    </row>
    <row r="9" spans="1:25" ht="19.5">
      <c r="A9" t="s">
        <v>24</v>
      </c>
      <c r="T9" s="17" t="s">
        <v>52</v>
      </c>
      <c r="U9" s="2" t="s">
        <v>39</v>
      </c>
      <c r="V9" s="2"/>
      <c r="W9" s="2"/>
      <c r="Y9" s="3"/>
    </row>
    <row r="10" spans="1:25">
      <c r="A10" t="s">
        <v>22</v>
      </c>
      <c r="B10" s="1">
        <v>50</v>
      </c>
      <c r="C10" s="1">
        <v>50</v>
      </c>
      <c r="D10" s="1">
        <v>50</v>
      </c>
      <c r="E10" s="1">
        <v>100</v>
      </c>
      <c r="F10" s="1">
        <v>100</v>
      </c>
      <c r="G10" s="5">
        <v>100</v>
      </c>
      <c r="H10" t="s">
        <v>26</v>
      </c>
      <c r="I10" s="1"/>
      <c r="J10" s="1"/>
      <c r="K10" s="1"/>
      <c r="L10" s="1"/>
      <c r="M10" s="5"/>
      <c r="O10" t="s">
        <v>28</v>
      </c>
      <c r="P10" t="s">
        <v>27</v>
      </c>
      <c r="Q10" s="2" t="s">
        <v>6</v>
      </c>
      <c r="R10" s="4" t="s">
        <v>29</v>
      </c>
      <c r="T10" s="16"/>
      <c r="U10" s="16" t="s">
        <v>31</v>
      </c>
      <c r="V10" s="16" t="s">
        <v>32</v>
      </c>
      <c r="W10" s="16" t="s">
        <v>33</v>
      </c>
    </row>
    <row r="11" spans="1:25">
      <c r="A11" t="s">
        <v>40</v>
      </c>
      <c r="B11">
        <v>17</v>
      </c>
      <c r="C11">
        <v>19</v>
      </c>
      <c r="D11">
        <v>21</v>
      </c>
      <c r="E11">
        <v>33</v>
      </c>
      <c r="F11">
        <v>31</v>
      </c>
      <c r="G11" s="6">
        <v>34</v>
      </c>
      <c r="H11" s="3">
        <f>B11/50</f>
        <v>0.34</v>
      </c>
      <c r="I11">
        <f>C11/50</f>
        <v>0.38</v>
      </c>
      <c r="J11">
        <f>D11/50</f>
        <v>0.42</v>
      </c>
      <c r="K11">
        <f>E11/100</f>
        <v>0.33</v>
      </c>
      <c r="L11">
        <f>F11/100</f>
        <v>0.31</v>
      </c>
      <c r="M11" s="6">
        <f>G11/100</f>
        <v>0.34</v>
      </c>
      <c r="N11" t="s">
        <v>41</v>
      </c>
      <c r="O11">
        <f>AVERAGE(H11:M11)</f>
        <v>0.35333333333333333</v>
      </c>
      <c r="P11" s="8">
        <f>O11/0.7</f>
        <v>0.50476190476190474</v>
      </c>
      <c r="Q11" s="2">
        <f>P11/0.50476</f>
        <v>1.0000037735991456</v>
      </c>
      <c r="R11">
        <f>STDEVA(H11:M11)</f>
        <v>3.9832984656772173E-2</v>
      </c>
      <c r="T11" s="2" t="s">
        <v>42</v>
      </c>
      <c r="U11" s="9">
        <v>0.99166666666666681</v>
      </c>
      <c r="V11" s="9">
        <v>0.35549543925363303</v>
      </c>
      <c r="W11" s="9">
        <f>U11*0.4119</f>
        <v>0.40846750000000004</v>
      </c>
    </row>
    <row r="12" spans="1:25">
      <c r="A12" t="s">
        <v>1</v>
      </c>
      <c r="B12">
        <v>16</v>
      </c>
      <c r="C12">
        <v>15</v>
      </c>
      <c r="D12">
        <v>12</v>
      </c>
      <c r="E12">
        <v>23</v>
      </c>
      <c r="F12">
        <v>17</v>
      </c>
      <c r="G12" s="6">
        <v>21</v>
      </c>
      <c r="H12" s="3">
        <f>B12/100</f>
        <v>0.16</v>
      </c>
      <c r="I12">
        <f>C12/100</f>
        <v>0.15</v>
      </c>
      <c r="J12">
        <f>D12/100</f>
        <v>0.12</v>
      </c>
      <c r="K12">
        <f>E12/200</f>
        <v>0.115</v>
      </c>
      <c r="L12">
        <f>F12/200</f>
        <v>8.5000000000000006E-2</v>
      </c>
      <c r="M12" s="6">
        <f>G12/200</f>
        <v>0.105</v>
      </c>
      <c r="N12" t="s">
        <v>43</v>
      </c>
      <c r="O12">
        <f t="shared" ref="O12:O16" si="5">AVERAGE(H12:M12)</f>
        <v>0.1225</v>
      </c>
      <c r="P12" s="8">
        <f t="shared" ref="P12:P16" si="6">O12/0.7</f>
        <v>0.17500000000000002</v>
      </c>
      <c r="Q12" s="2">
        <f t="shared" ref="Q12:Q16" si="7">P12/0.50476</f>
        <v>0.34669942150725103</v>
      </c>
      <c r="R12">
        <f t="shared" ref="R12:R16" si="8">STDEVA(H12:M12)</f>
        <v>2.8062430400804549E-2</v>
      </c>
      <c r="T12" s="2" t="s">
        <v>44</v>
      </c>
      <c r="U12" s="9">
        <v>0.64821428571428563</v>
      </c>
      <c r="V12" s="9">
        <v>0.20375958103561892</v>
      </c>
      <c r="W12" s="9">
        <f t="shared" ref="W12:W15" si="9">U12*0.4119</f>
        <v>0.26699946428571425</v>
      </c>
    </row>
    <row r="13" spans="1:25">
      <c r="A13" t="s">
        <v>2</v>
      </c>
      <c r="B13">
        <v>15</v>
      </c>
      <c r="C13">
        <v>14</v>
      </c>
      <c r="D13">
        <v>17</v>
      </c>
      <c r="E13">
        <v>34</v>
      </c>
      <c r="F13">
        <v>26</v>
      </c>
      <c r="G13" s="6">
        <v>28</v>
      </c>
      <c r="H13" s="3">
        <f>B13/200</f>
        <v>7.4999999999999997E-2</v>
      </c>
      <c r="I13">
        <f>C13/200</f>
        <v>7.0000000000000007E-2</v>
      </c>
      <c r="J13">
        <f>D13/200</f>
        <v>8.5000000000000006E-2</v>
      </c>
      <c r="K13">
        <f>E13/400</f>
        <v>8.5000000000000006E-2</v>
      </c>
      <c r="L13">
        <f>F13/400</f>
        <v>6.5000000000000002E-2</v>
      </c>
      <c r="M13" s="6">
        <f>G13/400</f>
        <v>7.0000000000000007E-2</v>
      </c>
      <c r="N13" t="s">
        <v>45</v>
      </c>
      <c r="O13">
        <f t="shared" si="5"/>
        <v>7.5000000000000011E-2</v>
      </c>
      <c r="P13" s="8">
        <f t="shared" si="6"/>
        <v>0.10714285714285716</v>
      </c>
      <c r="Q13" s="2">
        <f t="shared" si="7"/>
        <v>0.21226495194321493</v>
      </c>
      <c r="R13">
        <f t="shared" si="8"/>
        <v>8.3666002653407564E-3</v>
      </c>
      <c r="T13" s="2" t="s">
        <v>3</v>
      </c>
      <c r="U13" s="9">
        <v>0.42023809523809519</v>
      </c>
      <c r="V13" s="9">
        <v>6.6474756933606174E-2</v>
      </c>
      <c r="W13" s="9">
        <f t="shared" si="9"/>
        <v>0.17309607142857139</v>
      </c>
    </row>
    <row r="14" spans="1:25">
      <c r="A14" t="s">
        <v>46</v>
      </c>
      <c r="B14">
        <v>23</v>
      </c>
      <c r="C14">
        <v>13</v>
      </c>
      <c r="D14">
        <v>18</v>
      </c>
      <c r="E14">
        <v>35</v>
      </c>
      <c r="F14">
        <v>27</v>
      </c>
      <c r="G14" s="6">
        <v>32</v>
      </c>
      <c r="H14" s="3">
        <f>B14/400</f>
        <v>5.7500000000000002E-2</v>
      </c>
      <c r="I14">
        <f>C14/400</f>
        <v>3.2500000000000001E-2</v>
      </c>
      <c r="J14">
        <f>D14/400</f>
        <v>4.4999999999999998E-2</v>
      </c>
      <c r="K14">
        <f>G14/800</f>
        <v>0.04</v>
      </c>
      <c r="L14">
        <f>H14/800</f>
        <v>7.1874999999999999E-5</v>
      </c>
      <c r="M14" s="6">
        <f>I14/800</f>
        <v>4.0624999999999998E-5</v>
      </c>
      <c r="N14" s="3" t="s">
        <v>3</v>
      </c>
      <c r="O14">
        <f t="shared" si="5"/>
        <v>2.9185416666666669E-2</v>
      </c>
      <c r="P14" s="8">
        <f t="shared" si="6"/>
        <v>4.1693452380952387E-2</v>
      </c>
      <c r="Q14" s="2">
        <f t="shared" si="7"/>
        <v>8.2600547549236042E-2</v>
      </c>
      <c r="R14">
        <f t="shared" si="8"/>
        <v>2.3986560988872849E-2</v>
      </c>
      <c r="T14" s="2" t="s">
        <v>4</v>
      </c>
      <c r="U14" s="9">
        <v>0.23750000000000002</v>
      </c>
      <c r="V14" s="9">
        <v>3.5766309437103322E-2</v>
      </c>
      <c r="W14" s="9">
        <f t="shared" si="9"/>
        <v>9.7826250000000003E-2</v>
      </c>
    </row>
    <row r="15" spans="1:25">
      <c r="A15" t="s">
        <v>4</v>
      </c>
      <c r="B15">
        <v>19</v>
      </c>
      <c r="C15">
        <v>21</v>
      </c>
      <c r="D15">
        <v>23</v>
      </c>
      <c r="E15">
        <v>39</v>
      </c>
      <c r="F15">
        <v>26</v>
      </c>
      <c r="G15" s="6">
        <v>26</v>
      </c>
      <c r="H15" s="3">
        <f>B15/800</f>
        <v>2.375E-2</v>
      </c>
      <c r="I15">
        <f>C15/800</f>
        <v>2.6249999999999999E-2</v>
      </c>
      <c r="J15">
        <f>D15/800</f>
        <v>2.8750000000000001E-2</v>
      </c>
      <c r="K15">
        <f>E15/1600</f>
        <v>2.4375000000000001E-2</v>
      </c>
      <c r="L15">
        <f>F15/1600</f>
        <v>1.6250000000000001E-2</v>
      </c>
      <c r="M15" s="6">
        <f>G15/1600</f>
        <v>1.6250000000000001E-2</v>
      </c>
      <c r="N15" s="4" t="s">
        <v>4</v>
      </c>
      <c r="O15">
        <f t="shared" si="5"/>
        <v>2.2604166666666665E-2</v>
      </c>
      <c r="P15" s="8">
        <f t="shared" si="6"/>
        <v>3.2291666666666663E-2</v>
      </c>
      <c r="Q15" s="2">
        <f t="shared" si="7"/>
        <v>6.3974298016218928E-2</v>
      </c>
      <c r="R15">
        <f t="shared" si="8"/>
        <v>5.2204026824246713E-3</v>
      </c>
      <c r="T15" s="2" t="s">
        <v>5</v>
      </c>
      <c r="U15" s="9">
        <v>9.8288690476190488E-2</v>
      </c>
      <c r="V15" s="9">
        <v>1.5173585821801411E-2</v>
      </c>
      <c r="W15" s="9">
        <f t="shared" si="9"/>
        <v>4.0485111607142861E-2</v>
      </c>
    </row>
    <row r="16" spans="1:25">
      <c r="A16" t="s">
        <v>5</v>
      </c>
      <c r="B16">
        <v>14</v>
      </c>
      <c r="C16">
        <v>13</v>
      </c>
      <c r="D16">
        <v>17</v>
      </c>
      <c r="E16">
        <v>28</v>
      </c>
      <c r="F16">
        <v>22</v>
      </c>
      <c r="G16" s="6">
        <v>31</v>
      </c>
      <c r="H16" s="3">
        <f>B16/1600</f>
        <v>8.7500000000000008E-3</v>
      </c>
      <c r="I16">
        <f>C16/1600</f>
        <v>8.1250000000000003E-3</v>
      </c>
      <c r="J16">
        <f>D16/1600</f>
        <v>1.0625000000000001E-2</v>
      </c>
      <c r="K16">
        <f>E16/3200</f>
        <v>8.7500000000000008E-3</v>
      </c>
      <c r="L16">
        <f>F16/3200</f>
        <v>6.875E-3</v>
      </c>
      <c r="M16" s="6">
        <f>G16/3200</f>
        <v>9.6874999999999999E-3</v>
      </c>
      <c r="N16" s="4" t="s">
        <v>47</v>
      </c>
      <c r="O16">
        <f t="shared" si="5"/>
        <v>8.8020833333333336E-3</v>
      </c>
      <c r="P16" s="8">
        <f t="shared" si="6"/>
        <v>1.2574404761904762E-2</v>
      </c>
      <c r="Q16" s="2">
        <f t="shared" si="7"/>
        <v>2.4911650610002303E-2</v>
      </c>
      <c r="R16">
        <f t="shared" si="8"/>
        <v>1.2872066817984852E-3</v>
      </c>
      <c r="T16" s="3"/>
      <c r="U16" s="3"/>
    </row>
    <row r="17" spans="1:19">
      <c r="A17" t="s">
        <v>54</v>
      </c>
    </row>
    <row r="18" spans="1:19">
      <c r="A18" t="s">
        <v>22</v>
      </c>
      <c r="B18" s="1">
        <v>50</v>
      </c>
      <c r="C18" s="1">
        <v>50</v>
      </c>
      <c r="D18" s="1">
        <v>50</v>
      </c>
      <c r="E18" s="1">
        <v>100</v>
      </c>
      <c r="F18" s="1">
        <v>100</v>
      </c>
      <c r="G18" s="5">
        <v>100</v>
      </c>
      <c r="H18" t="s">
        <v>26</v>
      </c>
      <c r="I18" s="1"/>
      <c r="J18" s="1"/>
      <c r="K18" s="1"/>
      <c r="L18" s="1"/>
      <c r="M18" s="5"/>
      <c r="O18" t="s">
        <v>28</v>
      </c>
      <c r="P18" t="s">
        <v>27</v>
      </c>
      <c r="Q18" s="2" t="s">
        <v>6</v>
      </c>
      <c r="R18" s="4" t="s">
        <v>29</v>
      </c>
      <c r="S18" t="s">
        <v>6</v>
      </c>
    </row>
    <row r="19" spans="1:19">
      <c r="A19" t="s">
        <v>0</v>
      </c>
      <c r="B19">
        <v>19</v>
      </c>
      <c r="C19">
        <v>21</v>
      </c>
      <c r="D19">
        <v>16</v>
      </c>
      <c r="E19">
        <v>18</v>
      </c>
      <c r="F19">
        <v>21</v>
      </c>
      <c r="G19" s="6">
        <v>22</v>
      </c>
      <c r="H19" s="3">
        <f>B19/50</f>
        <v>0.38</v>
      </c>
      <c r="I19">
        <f>C19/50</f>
        <v>0.42</v>
      </c>
      <c r="J19">
        <f>D19/50</f>
        <v>0.32</v>
      </c>
      <c r="K19">
        <f>E19/100</f>
        <v>0.18</v>
      </c>
      <c r="L19">
        <f>F19/100</f>
        <v>0.21</v>
      </c>
      <c r="M19" s="6">
        <f>G19/100</f>
        <v>0.22</v>
      </c>
      <c r="N19" t="s">
        <v>0</v>
      </c>
      <c r="O19">
        <f>AVERAGE(H19:M19)</f>
        <v>0.28833333333333333</v>
      </c>
      <c r="P19" s="8">
        <f>O19/0.7</f>
        <v>0.41190476190476194</v>
      </c>
      <c r="Q19" s="2">
        <f>P19/0.4119</f>
        <v>1.0000115608272928</v>
      </c>
      <c r="R19">
        <f>STDEVA(H19:M19)</f>
        <v>9.9280746706834594E-2</v>
      </c>
      <c r="S19" t="s">
        <v>6</v>
      </c>
    </row>
    <row r="20" spans="1:19">
      <c r="A20" t="s">
        <v>48</v>
      </c>
      <c r="B20">
        <v>12</v>
      </c>
      <c r="C20">
        <v>9</v>
      </c>
      <c r="D20">
        <v>10</v>
      </c>
      <c r="E20">
        <v>20</v>
      </c>
      <c r="F20">
        <v>21</v>
      </c>
      <c r="G20" s="6">
        <v>20</v>
      </c>
      <c r="H20" s="3">
        <f>B20/100</f>
        <v>0.12</v>
      </c>
      <c r="I20">
        <f>C20/100</f>
        <v>0.09</v>
      </c>
      <c r="J20">
        <f>D20/100</f>
        <v>0.1</v>
      </c>
      <c r="K20">
        <f>E20/200</f>
        <v>0.1</v>
      </c>
      <c r="L20">
        <f>F20/200</f>
        <v>0.105</v>
      </c>
      <c r="M20" s="6">
        <f>G20/200</f>
        <v>0.1</v>
      </c>
      <c r="N20" t="s">
        <v>1</v>
      </c>
      <c r="O20">
        <f t="shared" ref="O20:O24" si="10">AVERAGE(H20:M20)</f>
        <v>0.10249999999999999</v>
      </c>
      <c r="P20" s="8">
        <f t="shared" ref="P20:P24" si="11">O20/0.7</f>
        <v>0.14642857142857144</v>
      </c>
      <c r="Q20" s="2">
        <f t="shared" ref="Q20:Q24" si="12">P20/0.4119</f>
        <v>0.35549543925363303</v>
      </c>
      <c r="R20">
        <f t="shared" ref="R20:R24" si="13">STDEVA(H20:M20)</f>
        <v>9.8742088290657472E-3</v>
      </c>
    </row>
    <row r="21" spans="1:19">
      <c r="A21" t="s">
        <v>2</v>
      </c>
      <c r="B21">
        <v>15</v>
      </c>
      <c r="C21">
        <v>8</v>
      </c>
      <c r="D21">
        <v>15</v>
      </c>
      <c r="E21">
        <v>21</v>
      </c>
      <c r="F21">
        <v>19</v>
      </c>
      <c r="G21" s="6">
        <v>25</v>
      </c>
      <c r="H21" s="3">
        <f>B21/200</f>
        <v>7.4999999999999997E-2</v>
      </c>
      <c r="I21">
        <f>C21/200</f>
        <v>0.04</v>
      </c>
      <c r="J21">
        <f>D21/200</f>
        <v>7.4999999999999997E-2</v>
      </c>
      <c r="K21">
        <f>E21/400</f>
        <v>5.2499999999999998E-2</v>
      </c>
      <c r="L21">
        <f>F21/400</f>
        <v>4.7500000000000001E-2</v>
      </c>
      <c r="M21" s="6">
        <f>G21/400</f>
        <v>6.25E-2</v>
      </c>
      <c r="N21" t="s">
        <v>2</v>
      </c>
      <c r="O21">
        <f t="shared" si="10"/>
        <v>5.8749999999999997E-2</v>
      </c>
      <c r="P21" s="8">
        <f t="shared" si="11"/>
        <v>8.3928571428571436E-2</v>
      </c>
      <c r="Q21" s="2">
        <f t="shared" si="12"/>
        <v>0.20375958103561892</v>
      </c>
      <c r="R21">
        <f t="shared" si="13"/>
        <v>1.4555926628009646E-2</v>
      </c>
    </row>
    <row r="22" spans="1:19">
      <c r="A22" t="s">
        <v>3</v>
      </c>
      <c r="B22">
        <v>10</v>
      </c>
      <c r="C22">
        <v>7</v>
      </c>
      <c r="D22">
        <v>6</v>
      </c>
      <c r="E22">
        <v>20</v>
      </c>
      <c r="F22">
        <v>14</v>
      </c>
      <c r="G22" s="6">
        <v>12</v>
      </c>
      <c r="H22" s="3">
        <f>B22/400</f>
        <v>2.5000000000000001E-2</v>
      </c>
      <c r="I22">
        <f>C22/400</f>
        <v>1.7500000000000002E-2</v>
      </c>
      <c r="J22">
        <f>D22/400</f>
        <v>1.4999999999999999E-2</v>
      </c>
      <c r="K22">
        <f>E22/800</f>
        <v>2.5000000000000001E-2</v>
      </c>
      <c r="L22">
        <f>F22/800</f>
        <v>1.7500000000000002E-2</v>
      </c>
      <c r="M22" s="6">
        <f>G22/800</f>
        <v>1.4999999999999999E-2</v>
      </c>
      <c r="N22" s="3" t="s">
        <v>49</v>
      </c>
      <c r="O22">
        <f t="shared" si="10"/>
        <v>1.9166666666666669E-2</v>
      </c>
      <c r="P22" s="8">
        <f t="shared" si="11"/>
        <v>2.7380952380952384E-2</v>
      </c>
      <c r="Q22" s="2">
        <f t="shared" si="12"/>
        <v>6.6474756933606174E-2</v>
      </c>
      <c r="R22">
        <f t="shared" si="13"/>
        <v>4.6547466812563183E-3</v>
      </c>
    </row>
    <row r="23" spans="1:19">
      <c r="A23" t="s">
        <v>50</v>
      </c>
      <c r="B23">
        <v>10</v>
      </c>
      <c r="C23">
        <v>7</v>
      </c>
      <c r="D23">
        <v>5</v>
      </c>
      <c r="E23">
        <v>20</v>
      </c>
      <c r="F23">
        <v>18</v>
      </c>
      <c r="G23" s="6">
        <v>17</v>
      </c>
      <c r="H23" s="3">
        <f>B23/800</f>
        <v>1.2500000000000001E-2</v>
      </c>
      <c r="I23">
        <f>C23/800</f>
        <v>8.7500000000000008E-3</v>
      </c>
      <c r="J23">
        <f>D23/800</f>
        <v>6.2500000000000003E-3</v>
      </c>
      <c r="K23">
        <f>E23/1600</f>
        <v>1.2500000000000001E-2</v>
      </c>
      <c r="L23">
        <f>F23/1600</f>
        <v>1.125E-2</v>
      </c>
      <c r="M23" s="6">
        <f>G23/1600</f>
        <v>1.0625000000000001E-2</v>
      </c>
      <c r="N23" s="4" t="s">
        <v>4</v>
      </c>
      <c r="O23">
        <f t="shared" si="10"/>
        <v>1.03125E-2</v>
      </c>
      <c r="P23" s="8">
        <f t="shared" si="11"/>
        <v>1.4732142857142859E-2</v>
      </c>
      <c r="Q23" s="2">
        <f t="shared" si="12"/>
        <v>3.5766309437103322E-2</v>
      </c>
      <c r="R23">
        <f t="shared" si="13"/>
        <v>2.4286699034656808E-3</v>
      </c>
    </row>
    <row r="24" spans="1:19">
      <c r="A24" t="s">
        <v>5</v>
      </c>
      <c r="B24">
        <v>4</v>
      </c>
      <c r="C24">
        <v>4</v>
      </c>
      <c r="D24">
        <v>8</v>
      </c>
      <c r="E24">
        <v>13</v>
      </c>
      <c r="F24">
        <v>22</v>
      </c>
      <c r="G24" s="6">
        <v>17</v>
      </c>
      <c r="H24" s="3">
        <f>B24/1600</f>
        <v>2.5000000000000001E-3</v>
      </c>
      <c r="I24">
        <f>C24/1600</f>
        <v>2.5000000000000001E-3</v>
      </c>
      <c r="J24">
        <f>D24/1600</f>
        <v>5.0000000000000001E-3</v>
      </c>
      <c r="K24">
        <f>E24/3200</f>
        <v>4.0625000000000001E-3</v>
      </c>
      <c r="L24">
        <f>F24/3200</f>
        <v>6.875E-3</v>
      </c>
      <c r="M24">
        <f>G24/3200</f>
        <v>5.3125000000000004E-3</v>
      </c>
      <c r="N24" s="4" t="s">
        <v>5</v>
      </c>
      <c r="O24">
        <f t="shared" si="10"/>
        <v>4.3750000000000004E-3</v>
      </c>
      <c r="P24" s="8">
        <f t="shared" si="11"/>
        <v>6.2500000000000012E-3</v>
      </c>
      <c r="Q24" s="2">
        <f t="shared" si="12"/>
        <v>1.5173585821801411E-2</v>
      </c>
      <c r="R24">
        <f t="shared" si="13"/>
        <v>1.7116329922036442E-3</v>
      </c>
    </row>
    <row r="26" spans="1:19">
      <c r="H26">
        <f>H19/0.851667</f>
        <v>0.4461837784016523</v>
      </c>
      <c r="I26">
        <f>I19/0.851667</f>
        <v>0.49315049191761567</v>
      </c>
      <c r="J26">
        <f>J19/0.851667</f>
        <v>0.37573370812770723</v>
      </c>
      <c r="K26">
        <f>K19/0.851667</f>
        <v>0.2113502108218353</v>
      </c>
      <c r="L26">
        <f>L19/0.851667</f>
        <v>0.24657524595880784</v>
      </c>
      <c r="M26">
        <f>M19/0.851667</f>
        <v>0.25831692433779874</v>
      </c>
      <c r="R26" t="s">
        <v>51</v>
      </c>
    </row>
    <row r="27" spans="1:19">
      <c r="H27">
        <f>H20/0.851667</f>
        <v>0.14090014054789021</v>
      </c>
      <c r="I27">
        <f>I20/0.851667</f>
        <v>0.10567510541091765</v>
      </c>
      <c r="J27">
        <f>J20/0.851667</f>
        <v>0.11741678378990851</v>
      </c>
      <c r="K27">
        <f>K20/0.851667</f>
        <v>0.11741678378990851</v>
      </c>
      <c r="L27">
        <f>L20/0.851667</f>
        <v>0.12328762297940392</v>
      </c>
      <c r="M27">
        <f>M20/0.851667</f>
        <v>0.11741678378990851</v>
      </c>
    </row>
    <row r="28" spans="1:19">
      <c r="H28">
        <f>H21/0.851667</f>
        <v>8.8062587842431372E-2</v>
      </c>
      <c r="I28">
        <f>I21/0.851667</f>
        <v>4.6966713515963404E-2</v>
      </c>
      <c r="J28">
        <f>J21/0.851667</f>
        <v>8.8062587842431372E-2</v>
      </c>
      <c r="K28">
        <f>K21/0.851667</f>
        <v>6.1643811489701959E-2</v>
      </c>
      <c r="L28">
        <f>L21/0.851667</f>
        <v>5.5772972300206537E-2</v>
      </c>
      <c r="M28">
        <f>M21/0.851667</f>
        <v>7.338548986869281E-2</v>
      </c>
    </row>
    <row r="29" spans="1:19">
      <c r="H29">
        <f>H22/0.851667</f>
        <v>2.9354195947477128E-2</v>
      </c>
      <c r="I29">
        <f>I22/0.851667</f>
        <v>2.0547937163233991E-2</v>
      </c>
      <c r="J29">
        <f>J22/0.851667</f>
        <v>1.7612517568486277E-2</v>
      </c>
      <c r="K29">
        <f>K22/0.851667</f>
        <v>2.9354195947477128E-2</v>
      </c>
      <c r="L29">
        <f>L22/0.851667</f>
        <v>2.0547937163233991E-2</v>
      </c>
      <c r="M29">
        <f>M22/0.851667</f>
        <v>1.7612517568486277E-2</v>
      </c>
    </row>
    <row r="30" spans="1:19">
      <c r="H30">
        <f>H23/0.851667</f>
        <v>1.4677097973738564E-2</v>
      </c>
      <c r="I30">
        <f>I23/0.851667</f>
        <v>1.0273968581616996E-2</v>
      </c>
      <c r="J30">
        <f>J23/0.851667</f>
        <v>7.3385489868692819E-3</v>
      </c>
      <c r="K30">
        <f>K23/0.851667</f>
        <v>1.4677097973738564E-2</v>
      </c>
      <c r="L30">
        <f>L23/0.851667</f>
        <v>1.3209388176364707E-2</v>
      </c>
      <c r="M30">
        <f>M23/0.851667</f>
        <v>1.2475533277677779E-2</v>
      </c>
    </row>
    <row r="31" spans="1:19">
      <c r="H31">
        <f>H24/0.851667</f>
        <v>2.9354195947477128E-3</v>
      </c>
      <c r="I31">
        <f>I24/0.851667</f>
        <v>2.9354195947477128E-3</v>
      </c>
      <c r="J31">
        <f>J24/0.851667</f>
        <v>5.8708391894954255E-3</v>
      </c>
      <c r="K31">
        <f>K24/0.851667</f>
        <v>4.770056841465033E-3</v>
      </c>
      <c r="L31">
        <f>L24/0.851667</f>
        <v>8.0724038855562105E-3</v>
      </c>
      <c r="M31">
        <f>M24/0.851667</f>
        <v>6.2377666388388894E-3</v>
      </c>
    </row>
    <row r="34" spans="8:14">
      <c r="H34">
        <f>H26/0.30528</f>
        <v>1.461555877888012</v>
      </c>
      <c r="I34">
        <f t="shared" ref="I34:M34" si="14">I26/0.30528</f>
        <v>1.6154038650341185</v>
      </c>
      <c r="J34">
        <f t="shared" si="14"/>
        <v>1.2307838971688523</v>
      </c>
      <c r="K34">
        <f t="shared" si="14"/>
        <v>0.69231594215747938</v>
      </c>
      <c r="L34">
        <f t="shared" si="14"/>
        <v>0.80770193251705924</v>
      </c>
      <c r="M34">
        <f t="shared" si="14"/>
        <v>0.84616392930358597</v>
      </c>
      <c r="N34">
        <f>STDEVA(H34:M34)</f>
        <v>0.38185357608022391</v>
      </c>
    </row>
    <row r="35" spans="8:14">
      <c r="H35">
        <f t="shared" ref="H35:M39" si="15">H27/0.30528</f>
        <v>0.46154396143831961</v>
      </c>
      <c r="I35">
        <f t="shared" si="15"/>
        <v>0.34615797107873969</v>
      </c>
      <c r="J35">
        <f t="shared" si="15"/>
        <v>0.38461996786526637</v>
      </c>
      <c r="K35">
        <f t="shared" si="15"/>
        <v>0.38461996786526637</v>
      </c>
      <c r="L35">
        <f t="shared" si="15"/>
        <v>0.40385096625852962</v>
      </c>
      <c r="M35">
        <f t="shared" si="15"/>
        <v>0.38461996786526637</v>
      </c>
      <c r="N35">
        <f t="shared" ref="N35:N39" si="16">STDEVA(H35:M35)</f>
        <v>3.7978178825301967E-2</v>
      </c>
    </row>
    <row r="36" spans="8:14">
      <c r="H36">
        <f t="shared" si="15"/>
        <v>0.2884649758989497</v>
      </c>
      <c r="I36">
        <f t="shared" si="15"/>
        <v>0.15384798714610654</v>
      </c>
      <c r="J36">
        <f t="shared" si="15"/>
        <v>0.2884649758989497</v>
      </c>
      <c r="K36">
        <f t="shared" si="15"/>
        <v>0.20192548312926481</v>
      </c>
      <c r="L36">
        <f t="shared" si="15"/>
        <v>0.1826944847360015</v>
      </c>
      <c r="M36">
        <f t="shared" si="15"/>
        <v>0.24038747991579143</v>
      </c>
      <c r="N36">
        <f t="shared" si="16"/>
        <v>5.5985000319142351E-2</v>
      </c>
    </row>
    <row r="37" spans="8:14">
      <c r="H37">
        <f t="shared" si="15"/>
        <v>9.6154991966316591E-2</v>
      </c>
      <c r="I37">
        <f t="shared" si="15"/>
        <v>6.7308494376421613E-2</v>
      </c>
      <c r="J37">
        <f t="shared" si="15"/>
        <v>5.7692995179789951E-2</v>
      </c>
      <c r="K37">
        <f t="shared" si="15"/>
        <v>9.6154991966316591E-2</v>
      </c>
      <c r="L37">
        <f t="shared" si="15"/>
        <v>6.7308494376421613E-2</v>
      </c>
      <c r="M37">
        <f t="shared" si="15"/>
        <v>5.7692995179789951E-2</v>
      </c>
      <c r="N37">
        <f t="shared" si="16"/>
        <v>1.7903085189657615E-2</v>
      </c>
    </row>
    <row r="38" spans="8:14">
      <c r="H38">
        <f t="shared" si="15"/>
        <v>4.8077495983158296E-2</v>
      </c>
      <c r="I38">
        <f t="shared" si="15"/>
        <v>3.3654247188210806E-2</v>
      </c>
      <c r="J38">
        <f t="shared" si="15"/>
        <v>2.4038747991579148E-2</v>
      </c>
      <c r="K38">
        <f t="shared" si="15"/>
        <v>4.8077495983158296E-2</v>
      </c>
      <c r="L38">
        <f t="shared" si="15"/>
        <v>4.3269746384842461E-2</v>
      </c>
      <c r="M38">
        <f t="shared" si="15"/>
        <v>4.0865871585684548E-2</v>
      </c>
      <c r="N38">
        <f t="shared" si="16"/>
        <v>9.3411494022630683E-3</v>
      </c>
    </row>
    <row r="39" spans="8:14">
      <c r="H39">
        <f t="shared" si="15"/>
        <v>9.6154991966316584E-3</v>
      </c>
      <c r="I39">
        <f t="shared" si="15"/>
        <v>9.6154991966316584E-3</v>
      </c>
      <c r="J39">
        <f t="shared" si="15"/>
        <v>1.9230998393263317E-2</v>
      </c>
      <c r="K39">
        <f t="shared" si="15"/>
        <v>1.5625186194526446E-2</v>
      </c>
      <c r="L39">
        <f t="shared" si="15"/>
        <v>2.6442622790737062E-2</v>
      </c>
      <c r="M39">
        <f t="shared" si="15"/>
        <v>2.0432935792842274E-2</v>
      </c>
      <c r="N39">
        <f t="shared" si="16"/>
        <v>6.5832822645849514E-3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A549</vt:lpstr>
      <vt:lpstr>H1299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yjlee2</cp:lastModifiedBy>
  <dcterms:created xsi:type="dcterms:W3CDTF">2014-06-05T13:16:25Z</dcterms:created>
  <dcterms:modified xsi:type="dcterms:W3CDTF">2022-09-14T02:15:01Z</dcterms:modified>
</cp:coreProperties>
</file>