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hn\Dropbox\jpw research\Diversity journal paper\v07\submit\"/>
    </mc:Choice>
  </mc:AlternateContent>
  <xr:revisionPtr revIDLastSave="0" documentId="13_ncr:1_{085AA022-6495-489F-9E1A-19D909534194}" xr6:coauthVersionLast="40" xr6:coauthVersionMax="40" xr10:uidLastSave="{00000000-0000-0000-0000-000000000000}"/>
  <bookViews>
    <workbookView xWindow="0" yWindow="0" windowWidth="14370" windowHeight="12198" xr2:uid="{1F43B8A8-BAD0-4A5E-923B-8EA45B4FBDC9}"/>
  </bookViews>
  <sheets>
    <sheet name="Whiteman et al CSIA 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8" i="1" l="1"/>
  <c r="N18" i="1"/>
  <c r="M18" i="1"/>
  <c r="L18" i="1"/>
  <c r="K18" i="1"/>
  <c r="J18" i="1"/>
  <c r="I18" i="1"/>
  <c r="H18" i="1"/>
  <c r="G18" i="1"/>
  <c r="F18" i="1"/>
  <c r="E18" i="1"/>
  <c r="N15" i="1"/>
  <c r="M15" i="1"/>
  <c r="L15" i="1"/>
  <c r="K15" i="1"/>
  <c r="J15" i="1"/>
  <c r="I15" i="1"/>
  <c r="H15" i="1"/>
  <c r="F15" i="1"/>
  <c r="E15" i="1"/>
  <c r="P10" i="1" l="1"/>
  <c r="P9" i="1"/>
  <c r="P8" i="1"/>
  <c r="P7" i="1"/>
  <c r="M10" i="1"/>
  <c r="O10" i="1"/>
  <c r="N10" i="1"/>
  <c r="K10" i="1"/>
  <c r="L10" i="1"/>
  <c r="J10" i="1"/>
  <c r="I10" i="1"/>
  <c r="H10" i="1"/>
  <c r="E10" i="1"/>
  <c r="G10" i="1"/>
  <c r="F10" i="1"/>
  <c r="L9" i="1"/>
  <c r="M9" i="1"/>
  <c r="O9" i="1"/>
  <c r="N9" i="1"/>
  <c r="K9" i="1"/>
  <c r="J9" i="1"/>
  <c r="I9" i="1"/>
  <c r="H9" i="1"/>
  <c r="E9" i="1"/>
  <c r="G9" i="1"/>
  <c r="F9" i="1"/>
  <c r="M8" i="1"/>
  <c r="O7" i="1"/>
  <c r="O8" i="1"/>
  <c r="N8" i="1"/>
  <c r="K8" i="1"/>
  <c r="L8" i="1"/>
  <c r="J8" i="1"/>
  <c r="I8" i="1"/>
  <c r="H8" i="1"/>
  <c r="E8" i="1"/>
  <c r="G8" i="1"/>
  <c r="F8" i="1"/>
  <c r="N7" i="1"/>
  <c r="M7" i="1"/>
  <c r="L7" i="1"/>
  <c r="K7" i="1"/>
  <c r="J7" i="1"/>
  <c r="I7" i="1"/>
  <c r="H7" i="1"/>
  <c r="E7" i="1"/>
  <c r="G7" i="1"/>
  <c r="F7" i="1"/>
  <c r="N6" i="1"/>
  <c r="M6" i="1"/>
  <c r="L6" i="1"/>
  <c r="K6" i="1"/>
  <c r="J6" i="1"/>
  <c r="H6" i="1"/>
  <c r="I6" i="1"/>
  <c r="G6" i="1"/>
  <c r="F6" i="1"/>
  <c r="E6" i="1"/>
  <c r="N5" i="1"/>
  <c r="M5" i="1"/>
  <c r="L5" i="1"/>
  <c r="K5" i="1"/>
  <c r="J5" i="1"/>
  <c r="I5" i="1"/>
  <c r="H5" i="1"/>
  <c r="G5" i="1"/>
  <c r="F5" i="1"/>
  <c r="E5" i="1"/>
  <c r="N4" i="1"/>
  <c r="M4" i="1"/>
  <c r="L4" i="1"/>
  <c r="K4" i="1"/>
  <c r="J4" i="1"/>
  <c r="I4" i="1"/>
  <c r="H4" i="1"/>
  <c r="G4" i="1"/>
  <c r="F4" i="1"/>
  <c r="E4" i="1"/>
  <c r="N3" i="1"/>
  <c r="M3" i="1"/>
  <c r="L3" i="1"/>
  <c r="K3" i="1"/>
  <c r="J3" i="1"/>
  <c r="I3" i="1"/>
  <c r="H3" i="1"/>
  <c r="G3" i="1"/>
  <c r="F3" i="1"/>
  <c r="E3" i="1"/>
</calcChain>
</file>

<file path=xl/sharedStrings.xml><?xml version="1.0" encoding="utf-8"?>
<sst xmlns="http://schemas.openxmlformats.org/spreadsheetml/2006/main" count="234" uniqueCount="78">
  <si>
    <t>Diet</t>
  </si>
  <si>
    <t>Mus musculus</t>
  </si>
  <si>
    <t>Oreochromis niloticus</t>
  </si>
  <si>
    <t>diet 3.75% protein</t>
  </si>
  <si>
    <t>diet 40P:5:L</t>
  </si>
  <si>
    <t>diet 30P:15L</t>
  </si>
  <si>
    <t>diet 20P:25L</t>
  </si>
  <si>
    <t>diet 5P:40L</t>
  </si>
  <si>
    <t>diet 7.5% protein</t>
  </si>
  <si>
    <t>diet 15.0% protein</t>
  </si>
  <si>
    <t>diet 30.0% protein</t>
  </si>
  <si>
    <t>D2A</t>
  </si>
  <si>
    <t>D3G</t>
  </si>
  <si>
    <t>D4H</t>
  </si>
  <si>
    <t>D5I</t>
  </si>
  <si>
    <t>Fundulus heteroclitus</t>
  </si>
  <si>
    <t>Vegi-Pro (square)</t>
  </si>
  <si>
    <t>Bio-vita (triangle)</t>
  </si>
  <si>
    <t>Squid (circle)</t>
  </si>
  <si>
    <t>Clam (diamond)</t>
  </si>
  <si>
    <t>Gentoo penguin</t>
  </si>
  <si>
    <t>Pygoscelis papua</t>
  </si>
  <si>
    <t>Tissue</t>
  </si>
  <si>
    <t>Species</t>
  </si>
  <si>
    <t>n</t>
  </si>
  <si>
    <t>Common name</t>
  </si>
  <si>
    <t>Ala</t>
  </si>
  <si>
    <t>Gly</t>
  </si>
  <si>
    <t>Ser</t>
  </si>
  <si>
    <t>Asp</t>
  </si>
  <si>
    <t>Glu</t>
  </si>
  <si>
    <t>Pro</t>
  </si>
  <si>
    <t>Leu</t>
  </si>
  <si>
    <t>Ile</t>
  </si>
  <si>
    <t>Val</t>
  </si>
  <si>
    <t>Phe</t>
  </si>
  <si>
    <t>Thr</t>
  </si>
  <si>
    <t>Arg</t>
  </si>
  <si>
    <t>Tyr</t>
  </si>
  <si>
    <t>Lys</t>
  </si>
  <si>
    <t>Citation</t>
  </si>
  <si>
    <t>tilapia</t>
  </si>
  <si>
    <t>mouse</t>
  </si>
  <si>
    <t>muscle</t>
  </si>
  <si>
    <t>rat</t>
  </si>
  <si>
    <t>eggshell</t>
  </si>
  <si>
    <t>ostrich</t>
  </si>
  <si>
    <t>C3</t>
  </si>
  <si>
    <t>C4</t>
  </si>
  <si>
    <t>pig</t>
  </si>
  <si>
    <t>Sus domesticus</t>
  </si>
  <si>
    <t>collagen</t>
  </si>
  <si>
    <t>casein/maize</t>
  </si>
  <si>
    <t>mummichog</t>
  </si>
  <si>
    <t>Triakis semifasciata</t>
  </si>
  <si>
    <t>blue crab</t>
  </si>
  <si>
    <t>zooplankton</t>
  </si>
  <si>
    <t>detritus</t>
  </si>
  <si>
    <t>whole</t>
  </si>
  <si>
    <t>na</t>
  </si>
  <si>
    <t>Rattus norvegicus</t>
  </si>
  <si>
    <t>Struthio camelus</t>
  </si>
  <si>
    <t>not described</t>
  </si>
  <si>
    <t>Callinectes sapidus</t>
  </si>
  <si>
    <t>leopard shark</t>
  </si>
  <si>
    <t>Newsome, S.D. N. Wolf, J. Peters, M.L. Fogel. Amino acid δ13C analysis shows flexibility in the routing of dietary protein and lipids to the tissue of an omnivore. Integr. Comp. Biol. 2014, 54, 890–902.</t>
  </si>
  <si>
    <t>Newsome, S.D., M.L. Fogel, L. Kelly, C. Martínez del Rio. Contributions of direct incorporation from diet and microbial amino acids to protein synthesis in Nile tilapia. Functional Ecology 2011, 25, 1051–1062.</t>
  </si>
  <si>
    <t>Jim, S., V. Jones, S.H. Ambrose, R.P. Evershed. Quantifying dietary macronutrient sources of carbon for bone collagen biosynthesis using natural abundance stable carbon isotope analysis. British Journal of Nutrition 2006, 95, 1055–1062.</t>
  </si>
  <si>
    <t>Johnson, B.J., M.L. Fogel, G.H. Miller. Stable isotopes in modern ostrich eggshell: a calibration for paleoenvironmental applications in semi-arid regions of southern Africa. Geochimica et Cosmochimica Acta 1998, 62, 2451–2461.</t>
  </si>
  <si>
    <t>Hare, P.E., M.L. Fogel, T.W. Stafford, A.D. Mitchell, T.C. Hoering. The isotopic composition of carbon and nitrogen in individual amino acids isolated from modern and fossil proteins. Journal of Archaeological Science 1991, 18, 277–292.</t>
  </si>
  <si>
    <t>Howland, M.R., L.T. Corr, S.M.M. Young, V. Jones, S. Jim, N.J. Van Der Merwe, A.D. Mitchell, R.P. Evershed. Expression of the dietary isotope signal in the compound-specific δ13C values of pig bone lipids and amino acids. International Journal of Osteoarchaeology 2003, 13, 54–65.</t>
  </si>
  <si>
    <r>
      <t xml:space="preserve">McMahon, K.W., M.L. Fogel, T.S. Elsdon, S.R. Thorrold. Carbon isotope fractionation of amino acids in fish muscle reflects biosynthesis and isotopic routing from dietary protein. </t>
    </r>
    <r>
      <rPr>
        <i/>
        <sz val="11"/>
        <color theme="1"/>
        <rFont val="Calibri"/>
        <family val="2"/>
        <scheme val="minor"/>
      </rPr>
      <t>Journal of Animal Ecology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2010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, 1132–1141.</t>
    </r>
  </si>
  <si>
    <t>McMahon, K.W., M.J. Polito, S. Abel, M.D. McCarthy, S.R. Thorrold. Carbon and nitrogen isotope fractionation of amino acids in an avian marine predator, the gentoo penguin (Pygoscelis papua). Ecol Evol 2015, 5, 1278–1290.</t>
  </si>
  <si>
    <t>Whiteman, J.P., S.L. Kim, K.W. McMahon, P.L. Koch, S.D. Newsome. Amino acid isotope discrimination factors for a carnivore: physiological insights from leopard sharks and their diet. Oecologia 2018, 188, 977–989.</t>
  </si>
  <si>
    <t>Fantle, M.S., A.I. Dittel, S.M. Schwalm, C.E. Epifanio, M.L. Fogel. A food web analysis of the juvenile blue crab, Callinectes sapidus, using stable isotopes in whole animals and individual amino acids. Oecologia 1999, 120, 416–426.</t>
  </si>
  <si>
    <t>Individual amino acid trophic discrimination factors (D13C = consumer d13C - diet d13C) from published controlled feeding experiments</t>
  </si>
  <si>
    <t>herring</t>
  </si>
  <si>
    <t>squid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</si>
</sst>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>
      <alignment horizontal="left"/>
    </xf>
    <xf numFmtId="164" fontId="0" fillId="0" borderId="0" xfId="0" applyNumberFormat="1" applyFont="1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6D720-3769-4B35-AB91-E593171E6A5E}">
  <dimension ref="A1:W47"/>
  <sheetViews>
    <sheetView tabSelected="1" workbookViewId="0">
      <selection activeCell="D25" sqref="D25"/>
    </sheetView>
  </sheetViews>
  <sheetFormatPr defaultRowHeight="14.4" x14ac:dyDescent="0.55000000000000004"/>
  <cols>
    <col min="1" max="1" width="19.578125" bestFit="1" customWidth="1"/>
    <col min="2" max="2" width="2.68359375" bestFit="1" customWidth="1"/>
    <col min="3" max="3" width="13.3125" bestFit="1" customWidth="1"/>
    <col min="4" max="4" width="17.41796875" bestFit="1" customWidth="1"/>
    <col min="5" max="5" width="10.41796875" customWidth="1"/>
    <col min="9" max="9" width="10.41796875" bestFit="1" customWidth="1"/>
    <col min="14" max="14" width="13.83984375" bestFit="1" customWidth="1"/>
    <col min="15" max="15" width="10.15625" bestFit="1" customWidth="1"/>
  </cols>
  <sheetData>
    <row r="1" spans="1:20" x14ac:dyDescent="0.55000000000000004">
      <c r="A1" s="1" t="s">
        <v>75</v>
      </c>
      <c r="B1" s="1"/>
      <c r="C1" s="1"/>
      <c r="D1" s="1"/>
    </row>
    <row r="2" spans="1:20" x14ac:dyDescent="0.55000000000000004">
      <c r="A2" s="1" t="s">
        <v>23</v>
      </c>
      <c r="B2" s="1" t="s">
        <v>24</v>
      </c>
      <c r="C2" s="1" t="s">
        <v>25</v>
      </c>
      <c r="D2" s="1" t="s">
        <v>0</v>
      </c>
      <c r="E2" s="1" t="s">
        <v>26</v>
      </c>
      <c r="F2" s="1" t="s">
        <v>27</v>
      </c>
      <c r="G2" s="1" t="s">
        <v>28</v>
      </c>
      <c r="H2" s="1" t="s">
        <v>29</v>
      </c>
      <c r="I2" s="1" t="s">
        <v>30</v>
      </c>
      <c r="J2" s="1" t="s">
        <v>31</v>
      </c>
      <c r="K2" s="1" t="s">
        <v>32</v>
      </c>
      <c r="L2" s="1" t="s">
        <v>33</v>
      </c>
      <c r="M2" s="1" t="s">
        <v>34</v>
      </c>
      <c r="N2" s="1" t="s">
        <v>35</v>
      </c>
      <c r="O2" s="1" t="s">
        <v>36</v>
      </c>
      <c r="P2" s="1" t="s">
        <v>37</v>
      </c>
      <c r="Q2" s="1" t="s">
        <v>38</v>
      </c>
      <c r="R2" s="1" t="s">
        <v>39</v>
      </c>
      <c r="S2" s="1" t="s">
        <v>22</v>
      </c>
      <c r="T2" s="1" t="s">
        <v>40</v>
      </c>
    </row>
    <row r="3" spans="1:20" x14ac:dyDescent="0.55000000000000004">
      <c r="A3" t="s">
        <v>1</v>
      </c>
      <c r="B3" s="2">
        <v>10</v>
      </c>
      <c r="C3" s="2" t="s">
        <v>42</v>
      </c>
      <c r="D3" t="s">
        <v>4</v>
      </c>
      <c r="E3" s="5">
        <f>-21--22.1</f>
        <v>1.1000000000000014</v>
      </c>
      <c r="F3" s="5">
        <f>-15.3--13.2</f>
        <v>-2.1000000000000014</v>
      </c>
      <c r="G3" s="5">
        <f>-19.2--17</f>
        <v>-2.1999999999999993</v>
      </c>
      <c r="H3" s="5">
        <f>-22.7--24.2</f>
        <v>1.5</v>
      </c>
      <c r="I3" s="5">
        <f>-18.8--19.8</f>
        <v>1</v>
      </c>
      <c r="J3" s="5">
        <f>-18.5--21.3</f>
        <v>2.8000000000000007</v>
      </c>
      <c r="K3" s="5">
        <f>-30.1--30.6</f>
        <v>0.5</v>
      </c>
      <c r="L3" s="5">
        <f>-23.8--27.3</f>
        <v>3.5</v>
      </c>
      <c r="M3" s="5">
        <f>-23.9--29.5</f>
        <v>5.6000000000000014</v>
      </c>
      <c r="N3" s="5">
        <f>-28.2--27.4</f>
        <v>-0.80000000000000071</v>
      </c>
      <c r="O3" s="5" t="s">
        <v>59</v>
      </c>
      <c r="P3" s="5" t="s">
        <v>59</v>
      </c>
      <c r="Q3" s="5" t="s">
        <v>59</v>
      </c>
      <c r="R3" s="5" t="s">
        <v>59</v>
      </c>
      <c r="S3" t="s">
        <v>43</v>
      </c>
      <c r="T3" t="s">
        <v>65</v>
      </c>
    </row>
    <row r="4" spans="1:20" x14ac:dyDescent="0.55000000000000004">
      <c r="A4" t="s">
        <v>1</v>
      </c>
      <c r="B4" s="2">
        <v>9</v>
      </c>
      <c r="C4" s="2" t="s">
        <v>42</v>
      </c>
      <c r="D4" t="s">
        <v>5</v>
      </c>
      <c r="E4" s="5">
        <f>-20.2--22.1</f>
        <v>1.9000000000000021</v>
      </c>
      <c r="F4" s="5">
        <f>-15.5--13.2</f>
        <v>-2.3000000000000007</v>
      </c>
      <c r="G4" s="5">
        <f>-19.6--17</f>
        <v>-2.6000000000000014</v>
      </c>
      <c r="H4" s="5">
        <f>-21--24.2</f>
        <v>3.1999999999999993</v>
      </c>
      <c r="I4" s="5">
        <f>-14.1--19.8</f>
        <v>5.7000000000000011</v>
      </c>
      <c r="J4" s="5">
        <f>-18.1--21.3</f>
        <v>3.1999999999999993</v>
      </c>
      <c r="K4" s="5">
        <f>-29.1--30.6</f>
        <v>1.5</v>
      </c>
      <c r="L4" s="5">
        <f>-24--27.3</f>
        <v>3.3000000000000007</v>
      </c>
      <c r="M4" s="5">
        <f>-24.5--29.5</f>
        <v>5</v>
      </c>
      <c r="N4" s="5">
        <f>-27.1--27.4</f>
        <v>0.29999999999999716</v>
      </c>
      <c r="O4" s="5" t="s">
        <v>59</v>
      </c>
      <c r="P4" s="5" t="s">
        <v>59</v>
      </c>
      <c r="Q4" s="5" t="s">
        <v>59</v>
      </c>
      <c r="R4" s="5" t="s">
        <v>59</v>
      </c>
      <c r="S4" t="s">
        <v>43</v>
      </c>
      <c r="T4" t="s">
        <v>65</v>
      </c>
    </row>
    <row r="5" spans="1:20" x14ac:dyDescent="0.55000000000000004">
      <c r="A5" t="s">
        <v>1</v>
      </c>
      <c r="B5" s="2">
        <v>9</v>
      </c>
      <c r="C5" s="2" t="s">
        <v>42</v>
      </c>
      <c r="D5" t="s">
        <v>6</v>
      </c>
      <c r="E5" s="5">
        <f>-18.9--22.1</f>
        <v>3.2000000000000028</v>
      </c>
      <c r="F5" s="5">
        <f>-15.1--13.2</f>
        <v>-1.9000000000000004</v>
      </c>
      <c r="G5" s="5">
        <f>-18.4--17</f>
        <v>-1.3999999999999986</v>
      </c>
      <c r="H5" s="5">
        <f>-18.6--24.2</f>
        <v>5.5999999999999979</v>
      </c>
      <c r="I5" s="5">
        <f>-12.2--19.8</f>
        <v>7.6000000000000014</v>
      </c>
      <c r="J5" s="5">
        <f>-16.2--21.3</f>
        <v>5.1000000000000014</v>
      </c>
      <c r="K5" s="5">
        <f>-29.3--30.6</f>
        <v>1.3000000000000007</v>
      </c>
      <c r="L5" s="5">
        <f>-23.5--27.3</f>
        <v>3.8000000000000007</v>
      </c>
      <c r="M5" s="5">
        <f>-24.6--29.5</f>
        <v>4.8999999999999986</v>
      </c>
      <c r="N5" s="5">
        <f>-28--27.4</f>
        <v>-0.60000000000000142</v>
      </c>
      <c r="O5" s="5" t="s">
        <v>59</v>
      </c>
      <c r="P5" s="5" t="s">
        <v>59</v>
      </c>
      <c r="Q5" s="5" t="s">
        <v>59</v>
      </c>
      <c r="R5" s="5" t="s">
        <v>59</v>
      </c>
      <c r="S5" t="s">
        <v>43</v>
      </c>
      <c r="T5" t="s">
        <v>65</v>
      </c>
    </row>
    <row r="6" spans="1:20" x14ac:dyDescent="0.55000000000000004">
      <c r="A6" t="s">
        <v>1</v>
      </c>
      <c r="B6" s="2">
        <v>10</v>
      </c>
      <c r="C6" s="2" t="s">
        <v>42</v>
      </c>
      <c r="D6" t="s">
        <v>7</v>
      </c>
      <c r="E6" s="5">
        <f>-17.3--22.1</f>
        <v>4.8000000000000007</v>
      </c>
      <c r="F6" s="5">
        <f>-12.1--13.2</f>
        <v>1.0999999999999996</v>
      </c>
      <c r="G6" s="5">
        <f>-14--17</f>
        <v>3</v>
      </c>
      <c r="H6" s="5">
        <f>-16.5--24.2</f>
        <v>7.6999999999999993</v>
      </c>
      <c r="I6" s="5">
        <f>-11.6--19.8</f>
        <v>8.2000000000000011</v>
      </c>
      <c r="J6" s="5">
        <f>-13.9--21.3</f>
        <v>7.4</v>
      </c>
      <c r="K6" s="5">
        <f>-28.9--30.6</f>
        <v>1.7000000000000028</v>
      </c>
      <c r="L6" s="5">
        <f>-22.9--27.3</f>
        <v>4.4000000000000021</v>
      </c>
      <c r="M6" s="5">
        <f>-24--29.5</f>
        <v>5.5</v>
      </c>
      <c r="N6" s="5">
        <f>-26.8--27.4</f>
        <v>0.59999999999999787</v>
      </c>
      <c r="O6" s="5" t="s">
        <v>59</v>
      </c>
      <c r="P6" s="5" t="s">
        <v>59</v>
      </c>
      <c r="Q6" s="5" t="s">
        <v>59</v>
      </c>
      <c r="R6" s="5" t="s">
        <v>59</v>
      </c>
      <c r="S6" t="s">
        <v>43</v>
      </c>
      <c r="T6" t="s">
        <v>65</v>
      </c>
    </row>
    <row r="7" spans="1:20" x14ac:dyDescent="0.55000000000000004">
      <c r="A7" t="s">
        <v>2</v>
      </c>
      <c r="B7" s="2">
        <v>5</v>
      </c>
      <c r="C7" s="2" t="s">
        <v>41</v>
      </c>
      <c r="D7" t="s">
        <v>3</v>
      </c>
      <c r="E7" s="5">
        <f>-9.1--19.7</f>
        <v>10.6</v>
      </c>
      <c r="F7" s="5">
        <f>-2.3--7.8</f>
        <v>5.5</v>
      </c>
      <c r="G7" s="5">
        <f>-5.6--26.3</f>
        <v>20.700000000000003</v>
      </c>
      <c r="H7" s="5">
        <f>-10.2--23.4</f>
        <v>13.2</v>
      </c>
      <c r="I7" s="5">
        <f>-12.1--25.4</f>
        <v>13.299999999999999</v>
      </c>
      <c r="J7" s="5">
        <f>-17--25.2</f>
        <v>8.1999999999999993</v>
      </c>
      <c r="K7" s="5">
        <f>-22.5--34.8</f>
        <v>12.299999999999997</v>
      </c>
      <c r="L7" s="5">
        <f>-33.9--27.6</f>
        <v>-6.2999999999999972</v>
      </c>
      <c r="M7" s="5">
        <f>-19.6--31.8</f>
        <v>12.2</v>
      </c>
      <c r="N7" s="5">
        <f>-24--32</f>
        <v>8</v>
      </c>
      <c r="O7" s="5">
        <f>-10.3--18.4</f>
        <v>8.0999999999999979</v>
      </c>
      <c r="P7" s="5">
        <f>-10.3--18.3</f>
        <v>8</v>
      </c>
      <c r="Q7" s="5" t="s">
        <v>59</v>
      </c>
      <c r="R7" s="5" t="s">
        <v>59</v>
      </c>
      <c r="S7" t="s">
        <v>43</v>
      </c>
      <c r="T7" t="s">
        <v>66</v>
      </c>
    </row>
    <row r="8" spans="1:20" x14ac:dyDescent="0.55000000000000004">
      <c r="A8" t="s">
        <v>2</v>
      </c>
      <c r="B8" s="2">
        <v>4</v>
      </c>
      <c r="C8" s="2" t="s">
        <v>41</v>
      </c>
      <c r="D8" t="s">
        <v>8</v>
      </c>
      <c r="E8" s="5">
        <f>-9.9--19.7</f>
        <v>9.7999999999999989</v>
      </c>
      <c r="F8" s="5">
        <f>-7.5--7.8</f>
        <v>0.29999999999999982</v>
      </c>
      <c r="G8" s="5">
        <f>-10.4--26.3</f>
        <v>15.9</v>
      </c>
      <c r="H8" s="5">
        <f>-12.2--23.4</f>
        <v>11.2</v>
      </c>
      <c r="I8" s="5">
        <f>-13.6--25.4</f>
        <v>11.799999999999999</v>
      </c>
      <c r="J8" s="5">
        <f>-19.7--25.2</f>
        <v>5.5</v>
      </c>
      <c r="K8" s="5">
        <f>-23.6--34.8</f>
        <v>11.199999999999996</v>
      </c>
      <c r="L8" s="5">
        <f>-36.1--27.6</f>
        <v>-8.5</v>
      </c>
      <c r="M8" s="5">
        <f>-21.7--31.8</f>
        <v>10.100000000000001</v>
      </c>
      <c r="N8" s="5">
        <f>-25.6--32</f>
        <v>6.3999999999999986</v>
      </c>
      <c r="O8" s="5">
        <f>-12.8--18.4</f>
        <v>5.5999999999999979</v>
      </c>
      <c r="P8" s="5">
        <f>-13.5--18.3</f>
        <v>4.8000000000000007</v>
      </c>
      <c r="Q8" s="5" t="s">
        <v>59</v>
      </c>
      <c r="R8" s="5" t="s">
        <v>59</v>
      </c>
      <c r="S8" t="s">
        <v>43</v>
      </c>
      <c r="T8" t="s">
        <v>66</v>
      </c>
    </row>
    <row r="9" spans="1:20" x14ac:dyDescent="0.55000000000000004">
      <c r="A9" t="s">
        <v>2</v>
      </c>
      <c r="B9" s="2">
        <v>4</v>
      </c>
      <c r="C9" s="2" t="s">
        <v>41</v>
      </c>
      <c r="D9" t="s">
        <v>9</v>
      </c>
      <c r="E9" s="5">
        <f>-12--19.7</f>
        <v>7.6999999999999993</v>
      </c>
      <c r="F9" s="5">
        <f>-7.3--7.8</f>
        <v>0.5</v>
      </c>
      <c r="G9" s="5">
        <f>-11.4--26.3</f>
        <v>14.9</v>
      </c>
      <c r="H9" s="5">
        <f>-13.6--23.4</f>
        <v>9.7999999999999989</v>
      </c>
      <c r="I9" s="5">
        <f>-14.6--25.4</f>
        <v>10.799999999999999</v>
      </c>
      <c r="J9" s="5">
        <f>-20.7--25.2</f>
        <v>4.5</v>
      </c>
      <c r="K9" s="5">
        <f>-25.8--34.8</f>
        <v>8.9999999999999964</v>
      </c>
      <c r="L9" s="5">
        <f>-36.1--27.6</f>
        <v>-8.5</v>
      </c>
      <c r="M9" s="5">
        <f>-23.4--31.8</f>
        <v>8.4000000000000021</v>
      </c>
      <c r="N9" s="5">
        <f>-27.2--32</f>
        <v>4.8000000000000007</v>
      </c>
      <c r="O9" s="5">
        <f>-14.3--18.4</f>
        <v>4.0999999999999979</v>
      </c>
      <c r="P9" s="5">
        <f>-13.1--18.3</f>
        <v>5.2000000000000011</v>
      </c>
      <c r="Q9" s="5" t="s">
        <v>59</v>
      </c>
      <c r="R9" s="5" t="s">
        <v>59</v>
      </c>
      <c r="S9" t="s">
        <v>43</v>
      </c>
      <c r="T9" t="s">
        <v>66</v>
      </c>
    </row>
    <row r="10" spans="1:20" x14ac:dyDescent="0.55000000000000004">
      <c r="A10" t="s">
        <v>2</v>
      </c>
      <c r="B10" s="2">
        <v>4</v>
      </c>
      <c r="C10" s="2" t="s">
        <v>41</v>
      </c>
      <c r="D10" t="s">
        <v>10</v>
      </c>
      <c r="E10" s="5">
        <f>-12--19.7</f>
        <v>7.6999999999999993</v>
      </c>
      <c r="F10" s="5">
        <f>-8.2--7.8</f>
        <v>-0.39999999999999947</v>
      </c>
      <c r="G10" s="5">
        <f>-13.5--26.3</f>
        <v>12.8</v>
      </c>
      <c r="H10" s="5">
        <f>-15.3--23.4</f>
        <v>8.0999999999999979</v>
      </c>
      <c r="I10" s="5">
        <f>-16.5--25.4</f>
        <v>8.8999999999999986</v>
      </c>
      <c r="J10" s="5">
        <f>-22.7--25.2</f>
        <v>2.5</v>
      </c>
      <c r="K10" s="5">
        <f>-29.2--34.8</f>
        <v>5.5999999999999979</v>
      </c>
      <c r="L10" s="5">
        <f>-40.2--27.6</f>
        <v>-12.600000000000001</v>
      </c>
      <c r="M10" s="5">
        <f>-26.7--31.8</f>
        <v>5.1000000000000014</v>
      </c>
      <c r="N10" s="5">
        <f>-29.6--32</f>
        <v>2.3999999999999986</v>
      </c>
      <c r="O10" s="5">
        <f>-16.6--18.4</f>
        <v>1.7999999999999972</v>
      </c>
      <c r="P10" s="5">
        <f>-14.4--18.3</f>
        <v>3.9000000000000004</v>
      </c>
      <c r="Q10" s="5" t="s">
        <v>59</v>
      </c>
      <c r="R10" s="5" t="s">
        <v>59</v>
      </c>
      <c r="S10" t="s">
        <v>43</v>
      </c>
      <c r="T10" t="s">
        <v>66</v>
      </c>
    </row>
    <row r="11" spans="1:20" x14ac:dyDescent="0.55000000000000004">
      <c r="A11" t="s">
        <v>60</v>
      </c>
      <c r="B11" s="2">
        <v>2</v>
      </c>
      <c r="C11" s="2" t="s">
        <v>44</v>
      </c>
      <c r="D11" t="s">
        <v>11</v>
      </c>
      <c r="E11" s="5">
        <v>-1.5</v>
      </c>
      <c r="F11" s="5">
        <v>1.3</v>
      </c>
      <c r="G11" s="5" t="s">
        <v>59</v>
      </c>
      <c r="H11" s="5">
        <v>0.4</v>
      </c>
      <c r="I11" s="5">
        <v>1.8</v>
      </c>
      <c r="J11" s="5">
        <v>2.9</v>
      </c>
      <c r="K11" s="5">
        <v>-1.4</v>
      </c>
      <c r="L11" s="5">
        <v>2.7</v>
      </c>
      <c r="M11" s="5" t="s">
        <v>59</v>
      </c>
      <c r="N11" s="5">
        <v>1.2</v>
      </c>
      <c r="O11" s="5" t="s">
        <v>59</v>
      </c>
      <c r="P11" s="5" t="s">
        <v>59</v>
      </c>
      <c r="Q11" s="5" t="s">
        <v>59</v>
      </c>
      <c r="R11" s="5" t="s">
        <v>59</v>
      </c>
      <c r="S11" s="5" t="s">
        <v>51</v>
      </c>
      <c r="T11" t="s">
        <v>67</v>
      </c>
    </row>
    <row r="12" spans="1:20" x14ac:dyDescent="0.55000000000000004">
      <c r="A12" t="s">
        <v>60</v>
      </c>
      <c r="B12" s="2">
        <v>2</v>
      </c>
      <c r="C12" s="2" t="s">
        <v>44</v>
      </c>
      <c r="D12" t="s">
        <v>12</v>
      </c>
      <c r="E12" s="5">
        <v>17</v>
      </c>
      <c r="F12" s="5">
        <v>10.5</v>
      </c>
      <c r="G12" s="5" t="s">
        <v>59</v>
      </c>
      <c r="H12" s="5">
        <v>11.3</v>
      </c>
      <c r="I12" s="5">
        <v>12.5</v>
      </c>
      <c r="J12" s="5">
        <v>4.8</v>
      </c>
      <c r="K12" s="5">
        <v>-0.1</v>
      </c>
      <c r="L12" s="5">
        <v>0.7</v>
      </c>
      <c r="M12" s="5" t="s">
        <v>59</v>
      </c>
      <c r="N12" s="5">
        <v>-0.1</v>
      </c>
      <c r="O12" s="5" t="s">
        <v>59</v>
      </c>
      <c r="P12" s="5" t="s">
        <v>59</v>
      </c>
      <c r="Q12" s="5" t="s">
        <v>59</v>
      </c>
      <c r="R12" s="5" t="s">
        <v>59</v>
      </c>
      <c r="S12" s="5" t="s">
        <v>51</v>
      </c>
      <c r="T12" t="s">
        <v>67</v>
      </c>
    </row>
    <row r="13" spans="1:20" x14ac:dyDescent="0.55000000000000004">
      <c r="A13" t="s">
        <v>60</v>
      </c>
      <c r="B13" s="2">
        <v>2</v>
      </c>
      <c r="C13" s="2" t="s">
        <v>44</v>
      </c>
      <c r="D13" t="s">
        <v>13</v>
      </c>
      <c r="E13" s="5">
        <v>5.5</v>
      </c>
      <c r="F13" s="5">
        <v>-1.9</v>
      </c>
      <c r="G13" s="5" t="s">
        <v>59</v>
      </c>
      <c r="H13" s="5">
        <v>1.7</v>
      </c>
      <c r="I13" s="5">
        <v>0.9</v>
      </c>
      <c r="J13" s="5">
        <v>3.4</v>
      </c>
      <c r="K13" s="5">
        <v>-2.1</v>
      </c>
      <c r="L13" s="5">
        <v>0.9</v>
      </c>
      <c r="M13" s="5" t="s">
        <v>59</v>
      </c>
      <c r="N13" s="5">
        <v>-0.6</v>
      </c>
      <c r="O13" s="5" t="s">
        <v>59</v>
      </c>
      <c r="P13" s="5" t="s">
        <v>59</v>
      </c>
      <c r="Q13" s="5" t="s">
        <v>59</v>
      </c>
      <c r="R13" s="5" t="s">
        <v>59</v>
      </c>
      <c r="S13" s="5" t="s">
        <v>51</v>
      </c>
      <c r="T13" t="s">
        <v>67</v>
      </c>
    </row>
    <row r="14" spans="1:20" x14ac:dyDescent="0.55000000000000004">
      <c r="A14" t="s">
        <v>60</v>
      </c>
      <c r="B14" s="2">
        <v>2</v>
      </c>
      <c r="C14" s="2" t="s">
        <v>44</v>
      </c>
      <c r="D14" t="s">
        <v>14</v>
      </c>
      <c r="E14" s="5">
        <v>-19.7</v>
      </c>
      <c r="F14" s="5">
        <v>-5.5</v>
      </c>
      <c r="G14" s="5" t="s">
        <v>59</v>
      </c>
      <c r="H14" s="5">
        <v>-2.4</v>
      </c>
      <c r="I14" s="5">
        <v>-6.8</v>
      </c>
      <c r="J14" s="5">
        <v>4.5999999999999996</v>
      </c>
      <c r="K14" s="5">
        <v>-4.9000000000000004</v>
      </c>
      <c r="L14" s="5">
        <v>0.5</v>
      </c>
      <c r="M14" s="5" t="s">
        <v>59</v>
      </c>
      <c r="N14" s="5">
        <v>2.6</v>
      </c>
      <c r="O14" s="5" t="s">
        <v>59</v>
      </c>
      <c r="P14" s="5" t="s">
        <v>59</v>
      </c>
      <c r="Q14" s="5" t="s">
        <v>59</v>
      </c>
      <c r="R14" s="5" t="s">
        <v>59</v>
      </c>
      <c r="S14" s="5" t="s">
        <v>51</v>
      </c>
      <c r="T14" t="s">
        <v>67</v>
      </c>
    </row>
    <row r="15" spans="1:20" x14ac:dyDescent="0.55000000000000004">
      <c r="A15" t="s">
        <v>61</v>
      </c>
      <c r="B15" s="2">
        <v>1</v>
      </c>
      <c r="C15" s="2" t="s">
        <v>46</v>
      </c>
      <c r="D15" t="s">
        <v>62</v>
      </c>
      <c r="E15" s="5">
        <f>-26.3--13.4</f>
        <v>-12.9</v>
      </c>
      <c r="F15" s="5">
        <f>-18.7--16.2</f>
        <v>-2.5</v>
      </c>
      <c r="G15" s="5" t="s">
        <v>59</v>
      </c>
      <c r="H15" s="5">
        <f>-23.9--17.6</f>
        <v>-6.2999999999999972</v>
      </c>
      <c r="I15" s="5">
        <f>-20.9--22.3</f>
        <v>1.4000000000000021</v>
      </c>
      <c r="J15" s="5">
        <f>-19--23.7</f>
        <v>4.6999999999999993</v>
      </c>
      <c r="K15" s="5">
        <f>-30.2--28.2</f>
        <v>-2</v>
      </c>
      <c r="L15" s="5">
        <f>-26.8--27.6</f>
        <v>0.80000000000000071</v>
      </c>
      <c r="M15" s="5">
        <f>-30.6--28.5</f>
        <v>-2.1000000000000014</v>
      </c>
      <c r="N15" s="5">
        <f>-26.4--28.4</f>
        <v>2</v>
      </c>
      <c r="O15" s="5" t="s">
        <v>59</v>
      </c>
      <c r="P15" s="5" t="s">
        <v>59</v>
      </c>
      <c r="Q15" s="5" t="s">
        <v>59</v>
      </c>
      <c r="R15" s="5" t="s">
        <v>59</v>
      </c>
      <c r="S15" t="s">
        <v>45</v>
      </c>
      <c r="T15" t="s">
        <v>68</v>
      </c>
    </row>
    <row r="16" spans="1:20" x14ac:dyDescent="0.55000000000000004">
      <c r="A16" t="s">
        <v>50</v>
      </c>
      <c r="B16" s="2">
        <v>10</v>
      </c>
      <c r="C16" s="2" t="s">
        <v>49</v>
      </c>
      <c r="D16" t="s">
        <v>47</v>
      </c>
      <c r="E16" s="5">
        <v>1.4</v>
      </c>
      <c r="F16" s="5">
        <v>0.4</v>
      </c>
      <c r="G16" s="5">
        <v>1.7</v>
      </c>
      <c r="H16" s="5">
        <v>2.6</v>
      </c>
      <c r="I16" s="5">
        <v>6</v>
      </c>
      <c r="J16" s="5" t="s">
        <v>59</v>
      </c>
      <c r="K16" s="6" t="s">
        <v>59</v>
      </c>
      <c r="L16" s="6" t="s">
        <v>59</v>
      </c>
      <c r="M16" s="5" t="s">
        <v>59</v>
      </c>
      <c r="N16" s="6" t="s">
        <v>59</v>
      </c>
      <c r="O16" s="5">
        <v>0.7</v>
      </c>
      <c r="P16" s="5" t="s">
        <v>59</v>
      </c>
      <c r="Q16" s="5" t="s">
        <v>59</v>
      </c>
      <c r="R16" s="5" t="s">
        <v>59</v>
      </c>
      <c r="S16" t="s">
        <v>51</v>
      </c>
      <c r="T16" t="s">
        <v>69</v>
      </c>
    </row>
    <row r="17" spans="1:23" x14ac:dyDescent="0.55000000000000004">
      <c r="A17" t="s">
        <v>50</v>
      </c>
      <c r="B17" s="2">
        <v>10</v>
      </c>
      <c r="C17" s="2" t="s">
        <v>49</v>
      </c>
      <c r="D17" t="s">
        <v>48</v>
      </c>
      <c r="E17" s="5">
        <v>3.4</v>
      </c>
      <c r="F17" s="5">
        <v>0.9</v>
      </c>
      <c r="G17" s="5">
        <v>1.2</v>
      </c>
      <c r="H17" s="5">
        <v>3.5</v>
      </c>
      <c r="I17" s="5">
        <v>7.4</v>
      </c>
      <c r="J17" s="5">
        <v>2</v>
      </c>
      <c r="K17" s="5" t="s">
        <v>59</v>
      </c>
      <c r="L17" s="5" t="s">
        <v>59</v>
      </c>
      <c r="M17" s="5">
        <v>1.3</v>
      </c>
      <c r="N17" s="5" t="s">
        <v>59</v>
      </c>
      <c r="O17" s="5">
        <v>0</v>
      </c>
      <c r="P17" s="5" t="s">
        <v>59</v>
      </c>
      <c r="Q17" s="5" t="s">
        <v>59</v>
      </c>
      <c r="R17" s="5" t="s">
        <v>59</v>
      </c>
      <c r="S17" t="s">
        <v>51</v>
      </c>
      <c r="T17" t="s">
        <v>69</v>
      </c>
    </row>
    <row r="18" spans="1:23" x14ac:dyDescent="0.55000000000000004">
      <c r="A18" t="s">
        <v>50</v>
      </c>
      <c r="B18" s="2">
        <v>1</v>
      </c>
      <c r="C18" s="2" t="s">
        <v>49</v>
      </c>
      <c r="D18" t="s">
        <v>52</v>
      </c>
      <c r="E18" s="5">
        <f>-19.6--21.8</f>
        <v>2.1999999999999993</v>
      </c>
      <c r="F18" s="5">
        <f>-16.2--15.2</f>
        <v>-1</v>
      </c>
      <c r="G18" s="5">
        <f>-6.9--14.9</f>
        <v>8</v>
      </c>
      <c r="H18" s="5">
        <f>-17.2--20.4</f>
        <v>3.1999999999999993</v>
      </c>
      <c r="I18" s="5">
        <f>-11.9--19.4</f>
        <v>7.4999999999999982</v>
      </c>
      <c r="J18" s="5">
        <f>-17.4--21.9</f>
        <v>4.5</v>
      </c>
      <c r="K18" s="5">
        <f>-30.7--30.1</f>
        <v>-0.59999999999999787</v>
      </c>
      <c r="L18" s="5">
        <f>-23.3--23.2</f>
        <v>-0.10000000000000142</v>
      </c>
      <c r="M18" s="5">
        <f>-32.1--29.6</f>
        <v>-2.5</v>
      </c>
      <c r="N18" s="5">
        <f>-27.1--25.1</f>
        <v>-2</v>
      </c>
      <c r="O18" s="5">
        <f>-16.3--12.1</f>
        <v>-4.2000000000000011</v>
      </c>
      <c r="P18" s="5" t="s">
        <v>59</v>
      </c>
      <c r="Q18" s="5" t="s">
        <v>59</v>
      </c>
      <c r="R18" s="5" t="s">
        <v>59</v>
      </c>
      <c r="S18" t="s">
        <v>51</v>
      </c>
      <c r="T18" t="s">
        <v>70</v>
      </c>
    </row>
    <row r="19" spans="1:23" x14ac:dyDescent="0.55000000000000004">
      <c r="A19" t="s">
        <v>15</v>
      </c>
      <c r="B19" s="2">
        <v>9</v>
      </c>
      <c r="C19" s="2" t="s">
        <v>53</v>
      </c>
      <c r="D19" t="s">
        <v>16</v>
      </c>
      <c r="E19" s="5">
        <v>-3</v>
      </c>
      <c r="F19" s="5">
        <v>3.4</v>
      </c>
      <c r="G19" s="5">
        <v>-1.1000000000000001</v>
      </c>
      <c r="H19" s="5">
        <v>1.7</v>
      </c>
      <c r="I19" s="5">
        <v>4.7</v>
      </c>
      <c r="J19" s="5">
        <v>2.2000000000000002</v>
      </c>
      <c r="K19" s="5">
        <v>0.6</v>
      </c>
      <c r="L19" s="5">
        <v>0</v>
      </c>
      <c r="M19" s="5">
        <v>0.8</v>
      </c>
      <c r="N19" s="5">
        <v>0.3</v>
      </c>
      <c r="O19" s="5">
        <v>-0.3</v>
      </c>
      <c r="P19" s="5">
        <v>-0.2</v>
      </c>
      <c r="Q19" s="5" t="s">
        <v>59</v>
      </c>
      <c r="R19" s="5" t="s">
        <v>59</v>
      </c>
      <c r="S19" t="s">
        <v>43</v>
      </c>
      <c r="T19" s="2" t="s">
        <v>71</v>
      </c>
    </row>
    <row r="20" spans="1:23" x14ac:dyDescent="0.55000000000000004">
      <c r="A20" t="s">
        <v>15</v>
      </c>
      <c r="B20" s="2">
        <v>9</v>
      </c>
      <c r="C20" s="2" t="s">
        <v>53</v>
      </c>
      <c r="D20" t="s">
        <v>17</v>
      </c>
      <c r="E20" s="5">
        <v>-4</v>
      </c>
      <c r="F20" s="5">
        <v>-7.9</v>
      </c>
      <c r="G20" s="5">
        <v>3</v>
      </c>
      <c r="H20" s="5">
        <v>0.6</v>
      </c>
      <c r="I20" s="5">
        <v>0.1</v>
      </c>
      <c r="J20" s="5">
        <v>1.7</v>
      </c>
      <c r="K20" s="5">
        <v>0.1</v>
      </c>
      <c r="L20" s="5">
        <v>-0.3</v>
      </c>
      <c r="M20" s="5">
        <v>0.5</v>
      </c>
      <c r="N20" s="5">
        <v>-0.1</v>
      </c>
      <c r="O20" s="5">
        <v>0.3</v>
      </c>
      <c r="P20" s="5">
        <v>2</v>
      </c>
      <c r="Q20" s="5" t="s">
        <v>59</v>
      </c>
      <c r="R20" s="5" t="s">
        <v>59</v>
      </c>
      <c r="S20" t="s">
        <v>43</v>
      </c>
      <c r="T20" s="2" t="s">
        <v>71</v>
      </c>
    </row>
    <row r="21" spans="1:23" x14ac:dyDescent="0.55000000000000004">
      <c r="A21" t="s">
        <v>15</v>
      </c>
      <c r="B21" s="2">
        <v>9</v>
      </c>
      <c r="C21" s="2" t="s">
        <v>53</v>
      </c>
      <c r="D21" t="s">
        <v>18</v>
      </c>
      <c r="E21" s="5">
        <v>-5.3</v>
      </c>
      <c r="F21" s="5">
        <v>-6.1</v>
      </c>
      <c r="G21" s="5">
        <v>-4</v>
      </c>
      <c r="H21" s="5">
        <v>-1.9</v>
      </c>
      <c r="I21" s="5">
        <v>0.5</v>
      </c>
      <c r="J21" s="5">
        <v>-1.4</v>
      </c>
      <c r="K21" s="5">
        <v>-0.1</v>
      </c>
      <c r="L21" s="5">
        <v>-0.5</v>
      </c>
      <c r="M21" s="5">
        <v>0.3</v>
      </c>
      <c r="N21" s="5">
        <v>0</v>
      </c>
      <c r="O21" s="5">
        <v>0.3</v>
      </c>
      <c r="P21" s="5">
        <v>-1</v>
      </c>
      <c r="Q21" s="5" t="s">
        <v>59</v>
      </c>
      <c r="R21" s="5" t="s">
        <v>59</v>
      </c>
      <c r="S21" t="s">
        <v>43</v>
      </c>
      <c r="T21" s="2" t="s">
        <v>71</v>
      </c>
    </row>
    <row r="22" spans="1:23" x14ac:dyDescent="0.55000000000000004">
      <c r="A22" t="s">
        <v>15</v>
      </c>
      <c r="B22" s="2">
        <v>9</v>
      </c>
      <c r="C22" s="2" t="s">
        <v>53</v>
      </c>
      <c r="D22" t="s">
        <v>19</v>
      </c>
      <c r="E22" s="5">
        <v>-6.6</v>
      </c>
      <c r="F22" s="5">
        <v>-7</v>
      </c>
      <c r="G22" s="5">
        <v>-5.3</v>
      </c>
      <c r="H22" s="5">
        <v>-1.1000000000000001</v>
      </c>
      <c r="I22" s="5">
        <v>-0.4</v>
      </c>
      <c r="J22" s="5">
        <v>-2.8</v>
      </c>
      <c r="K22" s="5">
        <v>-0.3</v>
      </c>
      <c r="L22" s="5">
        <v>-0.6</v>
      </c>
      <c r="M22" s="5">
        <v>-0.5</v>
      </c>
      <c r="N22" s="5">
        <v>-0.2</v>
      </c>
      <c r="O22" s="5">
        <v>0.8</v>
      </c>
      <c r="P22" s="5">
        <v>-1.6</v>
      </c>
      <c r="Q22" s="5" t="s">
        <v>59</v>
      </c>
      <c r="R22" s="5" t="s">
        <v>59</v>
      </c>
      <c r="S22" t="s">
        <v>43</v>
      </c>
      <c r="T22" s="2" t="s">
        <v>71</v>
      </c>
    </row>
    <row r="23" spans="1:23" x14ac:dyDescent="0.55000000000000004">
      <c r="A23" t="s">
        <v>21</v>
      </c>
      <c r="B23" s="2">
        <v>10</v>
      </c>
      <c r="C23" t="s">
        <v>20</v>
      </c>
      <c r="D23" t="s">
        <v>76</v>
      </c>
      <c r="E23" s="5">
        <v>1.5</v>
      </c>
      <c r="F23" s="5">
        <v>1.8</v>
      </c>
      <c r="G23" s="5">
        <v>2.4</v>
      </c>
      <c r="H23" s="5">
        <v>-0.5</v>
      </c>
      <c r="I23" s="5">
        <v>-0.1</v>
      </c>
      <c r="J23" s="5">
        <v>0.1</v>
      </c>
      <c r="K23" s="5">
        <v>0.2</v>
      </c>
      <c r="L23" s="5">
        <v>-0.1</v>
      </c>
      <c r="M23" s="5">
        <v>0.3</v>
      </c>
      <c r="N23" s="5">
        <v>0.1</v>
      </c>
      <c r="O23" s="5">
        <v>0.1</v>
      </c>
      <c r="P23" s="5" t="s">
        <v>59</v>
      </c>
      <c r="Q23" s="5" t="s">
        <v>59</v>
      </c>
      <c r="R23" s="5" t="s">
        <v>59</v>
      </c>
      <c r="S23" t="s">
        <v>43</v>
      </c>
      <c r="T23" t="s">
        <v>72</v>
      </c>
    </row>
    <row r="24" spans="1:23" x14ac:dyDescent="0.55000000000000004">
      <c r="A24" t="s">
        <v>54</v>
      </c>
      <c r="B24">
        <v>3</v>
      </c>
      <c r="C24" t="s">
        <v>64</v>
      </c>
      <c r="D24" t="s">
        <v>77</v>
      </c>
      <c r="E24" s="5">
        <v>5.5</v>
      </c>
      <c r="F24" s="5">
        <v>5</v>
      </c>
      <c r="G24" s="5">
        <v>-1.4</v>
      </c>
      <c r="H24" s="5">
        <v>13.6</v>
      </c>
      <c r="I24" s="5">
        <v>11.7</v>
      </c>
      <c r="J24" s="5" t="s">
        <v>59</v>
      </c>
      <c r="K24" s="5">
        <v>3.7</v>
      </c>
      <c r="L24" s="5">
        <v>2.4</v>
      </c>
      <c r="M24" s="5">
        <v>10.1</v>
      </c>
      <c r="N24" s="5">
        <v>0.6</v>
      </c>
      <c r="O24" s="5">
        <v>2.1</v>
      </c>
      <c r="P24" s="5" t="s">
        <v>59</v>
      </c>
      <c r="Q24" s="5">
        <v>3</v>
      </c>
      <c r="R24" s="5">
        <v>1</v>
      </c>
      <c r="S24" t="s">
        <v>43</v>
      </c>
      <c r="T24" t="s">
        <v>73</v>
      </c>
    </row>
    <row r="25" spans="1:23" x14ac:dyDescent="0.55000000000000004">
      <c r="A25" t="s">
        <v>63</v>
      </c>
      <c r="B25">
        <v>10</v>
      </c>
      <c r="C25" t="s">
        <v>55</v>
      </c>
      <c r="D25" s="3" t="s">
        <v>56</v>
      </c>
      <c r="E25" s="6">
        <v>0.1</v>
      </c>
      <c r="F25" s="6">
        <v>2.4</v>
      </c>
      <c r="G25" s="6" t="s">
        <v>59</v>
      </c>
      <c r="H25" s="6">
        <v>1</v>
      </c>
      <c r="I25" s="6">
        <v>1</v>
      </c>
      <c r="J25" s="6">
        <v>-0.8</v>
      </c>
      <c r="K25" s="6">
        <v>1.1000000000000001</v>
      </c>
      <c r="L25" s="6">
        <v>-1.5</v>
      </c>
      <c r="M25" s="6">
        <v>0.6</v>
      </c>
      <c r="N25" s="6">
        <v>0.5</v>
      </c>
      <c r="O25" s="6" t="s">
        <v>59</v>
      </c>
      <c r="P25" s="5" t="s">
        <v>59</v>
      </c>
      <c r="Q25" s="5" t="s">
        <v>59</v>
      </c>
      <c r="R25" s="5" t="s">
        <v>59</v>
      </c>
      <c r="S25" t="s">
        <v>58</v>
      </c>
      <c r="T25" t="s">
        <v>74</v>
      </c>
    </row>
    <row r="26" spans="1:23" x14ac:dyDescent="0.55000000000000004">
      <c r="A26" t="s">
        <v>63</v>
      </c>
      <c r="B26">
        <v>10</v>
      </c>
      <c r="C26" t="s">
        <v>55</v>
      </c>
      <c r="D26" s="3" t="s">
        <v>57</v>
      </c>
      <c r="E26" s="5">
        <v>-1.8</v>
      </c>
      <c r="F26" s="5">
        <v>2.4</v>
      </c>
      <c r="G26" s="5" t="s">
        <v>59</v>
      </c>
      <c r="H26" s="5">
        <v>-1.7</v>
      </c>
      <c r="I26" s="5">
        <v>0.7</v>
      </c>
      <c r="J26" s="5">
        <v>-2.4</v>
      </c>
      <c r="K26" s="5">
        <v>-2.5</v>
      </c>
      <c r="L26" s="5">
        <v>-0.7</v>
      </c>
      <c r="M26" s="5">
        <v>-0.9</v>
      </c>
      <c r="N26" s="5">
        <v>-4</v>
      </c>
      <c r="O26" s="5" t="s">
        <v>59</v>
      </c>
      <c r="P26" s="5" t="s">
        <v>59</v>
      </c>
      <c r="Q26" s="5" t="s">
        <v>59</v>
      </c>
      <c r="R26" s="5" t="s">
        <v>59</v>
      </c>
      <c r="S26" t="s">
        <v>58</v>
      </c>
      <c r="T26" t="s">
        <v>74</v>
      </c>
    </row>
    <row r="29" spans="1:23" x14ac:dyDescent="0.55000000000000004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x14ac:dyDescent="0.55000000000000004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x14ac:dyDescent="0.55000000000000004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x14ac:dyDescent="0.55000000000000004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 x14ac:dyDescent="0.55000000000000004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x14ac:dyDescent="0.55000000000000004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x14ac:dyDescent="0.55000000000000004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x14ac:dyDescent="0.55000000000000004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x14ac:dyDescent="0.55000000000000004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x14ac:dyDescent="0.55000000000000004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x14ac:dyDescent="0.55000000000000004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x14ac:dyDescent="0.55000000000000004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x14ac:dyDescent="0.55000000000000004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4"/>
      <c r="Q41" s="4"/>
      <c r="R41" s="4"/>
      <c r="S41" s="2"/>
      <c r="T41" s="2"/>
      <c r="U41" s="2"/>
      <c r="V41" s="2"/>
      <c r="W41" s="2"/>
    </row>
    <row r="42" spans="1:23" x14ac:dyDescent="0.55000000000000004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x14ac:dyDescent="0.55000000000000004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x14ac:dyDescent="0.55000000000000004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x14ac:dyDescent="0.5500000000000000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x14ac:dyDescent="0.55000000000000004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x14ac:dyDescent="0.55000000000000004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Whiteman et al CSIA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2018-09-19T21:51:10Z</dcterms:created>
  <dcterms:modified xsi:type="dcterms:W3CDTF">2019-01-02T09:36:44Z</dcterms:modified>
</cp:coreProperties>
</file>