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D:\GIULIA\DOTTORATO BIOLOGIA AMBIENTALE\ARTICOLI PLASTICHE\DIVERSITY\PREPROOF\"/>
    </mc:Choice>
  </mc:AlternateContent>
  <xr:revisionPtr revIDLastSave="0" documentId="13_ncr:1_{59817485-9623-4226-BC68-FF382C9D140B}" xr6:coauthVersionLast="44" xr6:coauthVersionMax="44" xr10:uidLastSave="{00000000-0000-0000-0000-000000000000}"/>
  <bookViews>
    <workbookView xWindow="-108" yWindow="-108" windowWidth="23256" windowHeight="12576" xr2:uid="{00000000-000D-0000-FFFF-FFFF00000000}"/>
  </bookViews>
  <sheets>
    <sheet name="Table S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27" i="1" l="1"/>
  <c r="G461" i="1"/>
  <c r="G460" i="1"/>
  <c r="G469" i="1"/>
  <c r="G467" i="1"/>
  <c r="G466" i="1"/>
  <c r="G459" i="1"/>
  <c r="G313" i="1"/>
  <c r="G458" i="1"/>
  <c r="G376" i="1"/>
  <c r="G326" i="1"/>
  <c r="G311" i="1"/>
  <c r="G149" i="1"/>
  <c r="G148" i="1"/>
  <c r="G300" i="1"/>
  <c r="G224" i="1"/>
  <c r="G124" i="1"/>
  <c r="G457" i="1"/>
  <c r="G387" i="1"/>
  <c r="G310" i="1"/>
  <c r="G223" i="1"/>
  <c r="G167" i="1"/>
  <c r="G166" i="1"/>
  <c r="G4" i="1"/>
  <c r="G48" i="1"/>
  <c r="G350" i="1"/>
  <c r="G123" i="1"/>
  <c r="G464" i="1"/>
  <c r="G442" i="1"/>
  <c r="G441" i="1"/>
  <c r="G40" i="1"/>
  <c r="G346" i="1"/>
  <c r="G345" i="1"/>
  <c r="G122" i="1"/>
  <c r="G155" i="1"/>
  <c r="G413" i="1"/>
  <c r="G140" i="1"/>
  <c r="G344" i="1"/>
  <c r="G121" i="1"/>
  <c r="G64" i="1"/>
  <c r="G386" i="1"/>
  <c r="G412" i="1"/>
  <c r="G180" i="1"/>
  <c r="G179" i="1"/>
  <c r="G154" i="1"/>
  <c r="G152" i="1"/>
  <c r="G309" i="1"/>
  <c r="G325" i="1"/>
  <c r="G324" i="1"/>
  <c r="G384" i="1"/>
  <c r="G307" i="1"/>
  <c r="G468" i="1"/>
  <c r="G306" i="1"/>
  <c r="G305" i="1"/>
  <c r="G230" i="1"/>
  <c r="G165" i="1"/>
  <c r="G2" i="1"/>
  <c r="G5" i="1"/>
  <c r="G323" i="1"/>
  <c r="G320" i="1"/>
  <c r="G322" i="1"/>
  <c r="G424" i="1"/>
</calcChain>
</file>

<file path=xl/sharedStrings.xml><?xml version="1.0" encoding="utf-8"?>
<sst xmlns="http://schemas.openxmlformats.org/spreadsheetml/2006/main" count="3303" uniqueCount="540">
  <si>
    <t>REFERENCE</t>
  </si>
  <si>
    <t>FRESHWATER</t>
  </si>
  <si>
    <t>INVESTIGATED MATRIX</t>
  </si>
  <si>
    <t>CONTINENT</t>
  </si>
  <si>
    <t>COUNTRY</t>
  </si>
  <si>
    <t>SITE</t>
  </si>
  <si>
    <t>CONCENTRATION OF MICROPLASTICS</t>
  </si>
  <si>
    <t>UNIT</t>
  </si>
  <si>
    <t xml:space="preserve">Mani and Burkhardt-Holm, 2020
</t>
  </si>
  <si>
    <t>Lotic</t>
  </si>
  <si>
    <t>WATER</t>
  </si>
  <si>
    <t>Europe</t>
  </si>
  <si>
    <t xml:space="preserve">Switzerland </t>
  </si>
  <si>
    <t>Aare River</t>
  </si>
  <si>
    <t>Guerranti et al., 2017</t>
  </si>
  <si>
    <t>SEDIMENT</t>
  </si>
  <si>
    <t xml:space="preserve"> Italy</t>
  </si>
  <si>
    <t>Albegna River</t>
  </si>
  <si>
    <t>items/kg</t>
  </si>
  <si>
    <t>Rodrigues et al., 2018</t>
  </si>
  <si>
    <t xml:space="preserve"> Portugal</t>
  </si>
  <si>
    <t>Antuã River</t>
  </si>
  <si>
    <t>Kataoka et al., 2019</t>
  </si>
  <si>
    <t>Asia</t>
  </si>
  <si>
    <t xml:space="preserve"> Japan</t>
  </si>
  <si>
    <t>Ara River</t>
  </si>
  <si>
    <t>Asahi River</t>
  </si>
  <si>
    <t>Dikareva &amp; Simon, 2019</t>
  </si>
  <si>
    <t>Oceania</t>
  </si>
  <si>
    <t xml:space="preserve"> New Zealand</t>
  </si>
  <si>
    <t>Awaruku Stream</t>
  </si>
  <si>
    <t>Fan et al., 2019</t>
  </si>
  <si>
    <t xml:space="preserve"> China</t>
  </si>
  <si>
    <t>Beijiang River</t>
  </si>
  <si>
    <t>Wang J. et al., 2017</t>
  </si>
  <si>
    <t>Tan et al., 2019</t>
  </si>
  <si>
    <t>Peng et al., 2018</t>
  </si>
  <si>
    <t>Beishagang River</t>
  </si>
  <si>
    <t>Toumi et al., 2019</t>
  </si>
  <si>
    <t>Africa</t>
  </si>
  <si>
    <t>Tunisia</t>
  </si>
  <si>
    <t>Ben Hassine Stream</t>
  </si>
  <si>
    <t>Leslie et al., 2017</t>
  </si>
  <si>
    <t xml:space="preserve"> Netherlands </t>
  </si>
  <si>
    <t>Berlagebrug Canal</t>
  </si>
  <si>
    <t xml:space="preserve"> Netherlands</t>
  </si>
  <si>
    <t>Baldwin et al., 2016</t>
  </si>
  <si>
    <t>America</t>
  </si>
  <si>
    <t xml:space="preserve"> Canada &amp; USA</t>
  </si>
  <si>
    <t>Black River</t>
  </si>
  <si>
    <t>Nel et al., 2018</t>
  </si>
  <si>
    <t xml:space="preserve"> South Africa</t>
  </si>
  <si>
    <t>Bloukrans River</t>
  </si>
  <si>
    <t>Tibbetts et al., 2018</t>
  </si>
  <si>
    <t xml:space="preserve"> UK</t>
  </si>
  <si>
    <t>Blythe River</t>
  </si>
  <si>
    <t>Bourne River</t>
  </si>
  <si>
    <t>Jiang et al., 2019</t>
  </si>
  <si>
    <t>Brahmaputra River</t>
  </si>
  <si>
    <t>He et al., 2020</t>
  </si>
  <si>
    <t>Australia</t>
  </si>
  <si>
    <t>Brisbane River</t>
  </si>
  <si>
    <t>Schmidt  et al., 2018</t>
  </si>
  <si>
    <t xml:space="preserve"> Germany</t>
  </si>
  <si>
    <t>Britz Canal</t>
  </si>
  <si>
    <t>Buffalo River</t>
  </si>
  <si>
    <t>Xiong et al., 2018</t>
  </si>
  <si>
    <t>Buha River</t>
  </si>
  <si>
    <t>Buqu River</t>
  </si>
  <si>
    <t xml:space="preserve">Baldwin et al., 2016 </t>
  </si>
  <si>
    <t>Burns Ditch</t>
  </si>
  <si>
    <t>Caohejing River</t>
  </si>
  <si>
    <t>Cascades Stream</t>
  </si>
  <si>
    <t>Su et al., 2018</t>
  </si>
  <si>
    <t>Chaohu (near lake)</t>
  </si>
  <si>
    <t>Augustian Fareza &amp; Sembiring, 2020</t>
  </si>
  <si>
    <t xml:space="preserve"> Indonesia</t>
  </si>
  <si>
    <t>Citarum River</t>
  </si>
  <si>
    <t>items/g</t>
  </si>
  <si>
    <t xml:space="preserve">Augustian Fareza &amp; Sembiring, 2020
</t>
  </si>
  <si>
    <t>Alam et al., 2019</t>
  </si>
  <si>
    <t>Asia/Oceania</t>
  </si>
  <si>
    <t>Ciwalengke River</t>
  </si>
  <si>
    <t>Clinton River</t>
  </si>
  <si>
    <t>Cox Creek</t>
  </si>
  <si>
    <t>Said and Heard, 2020</t>
  </si>
  <si>
    <t>USA</t>
  </si>
  <si>
    <t>Tennessee</t>
  </si>
  <si>
    <t>Cumberland River</t>
  </si>
  <si>
    <t>Horton et al., 2017</t>
  </si>
  <si>
    <t>Cut River</t>
  </si>
  <si>
    <t>Cuyahoga River</t>
  </si>
  <si>
    <t>Lechner et al., 2014</t>
  </si>
  <si>
    <t xml:space="preserve"> Austria</t>
  </si>
  <si>
    <t>Danube River</t>
  </si>
  <si>
    <t>Dianshanhu Rivers (near lake)</t>
  </si>
  <si>
    <t>Dongjiang River</t>
  </si>
  <si>
    <t>McCormick et al., 2016</t>
  </si>
  <si>
    <t xml:space="preserve"> USA (Indiana/Illinois)</t>
  </si>
  <si>
    <t>DuPage River</t>
  </si>
  <si>
    <t>E Br DuPage River</t>
  </si>
  <si>
    <t>Edo River</t>
  </si>
  <si>
    <t>Eenhoornsluis Canal</t>
  </si>
  <si>
    <t>Watikns et al., 2019</t>
  </si>
  <si>
    <t xml:space="preserve"> USA</t>
  </si>
  <si>
    <t>Fall Creek</t>
  </si>
  <si>
    <t>Ford Brook River</t>
  </si>
  <si>
    <t>Fox River</t>
  </si>
  <si>
    <t>Sarkar et al., 2019</t>
  </si>
  <si>
    <t>India</t>
  </si>
  <si>
    <t>Ganga River</t>
  </si>
  <si>
    <t>Zhang et al., 2019</t>
  </si>
  <si>
    <t>Gaolan River</t>
  </si>
  <si>
    <t>items/m2</t>
  </si>
  <si>
    <t>Gaoyouhu (near lake)</t>
  </si>
  <si>
    <t>Genesee River</t>
  </si>
  <si>
    <t>Goose Creek</t>
  </si>
  <si>
    <t>Nan et al., 2020</t>
  </si>
  <si>
    <t>Goulburn River and 2  tributaries, 5 sites Melbourne area</t>
  </si>
  <si>
    <t>Grand River (MI-Michigan)</t>
  </si>
  <si>
    <t>Grand River (OH-Ohio)</t>
  </si>
  <si>
    <t>Guenniche Stream</t>
  </si>
  <si>
    <t>Liu et al., 2020</t>
  </si>
  <si>
    <t>China</t>
  </si>
  <si>
    <t>Haihe River</t>
  </si>
  <si>
    <t>Haima Stream</t>
  </si>
  <si>
    <t>Turner et al., 2019</t>
  </si>
  <si>
    <t>Lentic</t>
  </si>
  <si>
    <t>Hampstead No.1 Pond</t>
  </si>
  <si>
    <t>Park et al., 2020</t>
  </si>
  <si>
    <t>South Korea</t>
  </si>
  <si>
    <t xml:space="preserve">Han River and its tributaries 
</t>
  </si>
  <si>
    <t>Wang et al., 2017</t>
  </si>
  <si>
    <t>Hanjiang River</t>
  </si>
  <si>
    <t>Heima River</t>
  </si>
  <si>
    <t>Higgen’s Creek</t>
  </si>
  <si>
    <t>Hikosan River</t>
  </si>
  <si>
    <t>Hollandse Brug Canal</t>
  </si>
  <si>
    <t>Luo et al., 2019 (b)</t>
  </si>
  <si>
    <t>Huangpu River</t>
  </si>
  <si>
    <t xml:space="preserve"> China </t>
  </si>
  <si>
    <t>Miller et al., 2017</t>
  </si>
  <si>
    <t xml:space="preserve"> USA (New York)</t>
  </si>
  <si>
    <t>Hudson River</t>
  </si>
  <si>
    <t>Ryan et al., 2019</t>
  </si>
  <si>
    <t>Humber River</t>
  </si>
  <si>
    <t>Huron River (MI)</t>
  </si>
  <si>
    <t>Huron River (OH)</t>
  </si>
  <si>
    <t>Indiana Harbor Canal</t>
  </si>
  <si>
    <t>Hurley et al., 2017</t>
  </si>
  <si>
    <t>Irwell River</t>
  </si>
  <si>
    <t>Jedara Stream</t>
  </si>
  <si>
    <t>Jiangjiagang River</t>
  </si>
  <si>
    <t>Kalamazoo River</t>
  </si>
  <si>
    <t>Blair et al., 2019</t>
  </si>
  <si>
    <t>Kelvin River</t>
  </si>
  <si>
    <t>Lahens et al., 2018</t>
  </si>
  <si>
    <t xml:space="preserve"> Vietnam</t>
  </si>
  <si>
    <t>Kenh Te Canal</t>
  </si>
  <si>
    <t>Khima Stream</t>
  </si>
  <si>
    <t>Kikuchi River</t>
  </si>
  <si>
    <t>Lenaker et al., 2019</t>
  </si>
  <si>
    <t>Kinnickinnic River</t>
  </si>
  <si>
    <t>Simmerman and Coleman Wasik, 2020</t>
  </si>
  <si>
    <t>USA (Wisconsin)</t>
  </si>
  <si>
    <t>Kitakami River</t>
  </si>
  <si>
    <t>Koetoi River</t>
  </si>
  <si>
    <t>Koito River</t>
  </si>
  <si>
    <t>Kuji River</t>
  </si>
  <si>
    <t>Kuma River</t>
  </si>
  <si>
    <t>Kuro River</t>
  </si>
  <si>
    <t>L Kickapoo Creek</t>
  </si>
  <si>
    <t>Picó et al., 2020</t>
  </si>
  <si>
    <t>Saudi Arabia</t>
  </si>
  <si>
    <t>Lake Al-Asfar</t>
  </si>
  <si>
    <t>items/l</t>
  </si>
  <si>
    <t>Lake Al-Hubail</t>
  </si>
  <si>
    <t>Iannilli et al., 2020</t>
  </si>
  <si>
    <t>BEACHES AND NEARSHORE</t>
  </si>
  <si>
    <t>Italy</t>
  </si>
  <si>
    <t>Lake Albano</t>
  </si>
  <si>
    <t>g</t>
  </si>
  <si>
    <t>Li et al., 2019</t>
  </si>
  <si>
    <t>Lake Baidang</t>
  </si>
  <si>
    <t>Wang et al., 2020</t>
  </si>
  <si>
    <t>Lake Baitukeng</t>
  </si>
  <si>
    <t xml:space="preserve"> China (Hubei)</t>
  </si>
  <si>
    <t>Lake Bei</t>
  </si>
  <si>
    <t>Lake Beitaizi</t>
  </si>
  <si>
    <t>Lake Bolsena</t>
  </si>
  <si>
    <t>Corti et al., 2020</t>
  </si>
  <si>
    <t>Lake Bracciano</t>
  </si>
  <si>
    <t>mg/g</t>
  </si>
  <si>
    <t>Faure et al., 2015</t>
  </si>
  <si>
    <t xml:space="preserve"> Switzerland</t>
  </si>
  <si>
    <t>Lake Brienz</t>
  </si>
  <si>
    <t>Lake Caizi</t>
  </si>
  <si>
    <t>Lake Ce</t>
  </si>
  <si>
    <t>Lake Chao</t>
  </si>
  <si>
    <t>Lake Chiusi</t>
  </si>
  <si>
    <t>Lake Constance</t>
  </si>
  <si>
    <t>Lake Daquangou</t>
  </si>
  <si>
    <t>Lake Datong</t>
  </si>
  <si>
    <t>Lake Dianshan</t>
  </si>
  <si>
    <t>Lake Dong</t>
  </si>
  <si>
    <t>Wen et al., 2018</t>
  </si>
  <si>
    <t xml:space="preserve"> China (Hunan)</t>
  </si>
  <si>
    <t>Yin et al., 2019</t>
  </si>
  <si>
    <t>Lake Donggua</t>
  </si>
  <si>
    <t>Jiang et al., 2018</t>
  </si>
  <si>
    <t>Lake Dongting</t>
  </si>
  <si>
    <t>Wang et al., 2018</t>
  </si>
  <si>
    <t>Yin et al., 2020</t>
  </si>
  <si>
    <t>Vaughan et al., 2017</t>
  </si>
  <si>
    <t>Lake Edgbaston</t>
  </si>
  <si>
    <t>Dean et al., 2018</t>
  </si>
  <si>
    <t>Lake Erie</t>
  </si>
  <si>
    <t>Eriksen et al., 2013</t>
  </si>
  <si>
    <t>Lake Futou</t>
  </si>
  <si>
    <t xml:space="preserve"> China (Jiangsu)</t>
  </si>
  <si>
    <t>Lake Gaoyou</t>
  </si>
  <si>
    <t>Imhof et al., 2016</t>
  </si>
  <si>
    <t>Lake Garda</t>
  </si>
  <si>
    <t>Imhof et al., 2018</t>
  </si>
  <si>
    <t>Sighicelli et al., 2018</t>
  </si>
  <si>
    <t>Lake Ge</t>
  </si>
  <si>
    <t>Faure et al., 2012</t>
  </si>
  <si>
    <t xml:space="preserve"> Switzerland &amp; France</t>
  </si>
  <si>
    <t>Lake Geneva</t>
  </si>
  <si>
    <t>Zhang et al., 2016</t>
  </si>
  <si>
    <t xml:space="preserve"> China (Tibet)</t>
  </si>
  <si>
    <t>Lake Geren Co</t>
  </si>
  <si>
    <t>Lake Gucheng</t>
  </si>
  <si>
    <t>Lake Hong</t>
  </si>
  <si>
    <t>Lake Hou</t>
  </si>
  <si>
    <t>Lake Houguan</t>
  </si>
  <si>
    <t>Free et al., 2014</t>
  </si>
  <si>
    <t xml:space="preserve"> Mongolia</t>
  </si>
  <si>
    <t>Lake Hovsgol</t>
  </si>
  <si>
    <t>Lake Huangjia</t>
  </si>
  <si>
    <t>Lake Huanzi</t>
  </si>
  <si>
    <t>Lake Huashen</t>
  </si>
  <si>
    <t>Lake Huron</t>
  </si>
  <si>
    <t>Lake Iseo</t>
  </si>
  <si>
    <t>Ramadan et al., 2020</t>
  </si>
  <si>
    <t>Indonesia</t>
  </si>
  <si>
    <t>Lake Jatiluhur</t>
  </si>
  <si>
    <t>Lake Jiahezi</t>
  </si>
  <si>
    <t>Lake Jinyin</t>
  </si>
  <si>
    <t>Uurasjärvi et al., 2020</t>
  </si>
  <si>
    <t>Finland</t>
  </si>
  <si>
    <t>Lake Kallavesi</t>
  </si>
  <si>
    <t>Lake Liangzi</t>
  </si>
  <si>
    <t>Lake Longlan</t>
  </si>
  <si>
    <t>Lake Longyang</t>
  </si>
  <si>
    <t xml:space="preserve"> Italy &amp; Switzerland</t>
  </si>
  <si>
    <t>Lake Maggiore</t>
  </si>
  <si>
    <t>Lake Meixi</t>
  </si>
  <si>
    <t>Lake Michigan</t>
  </si>
  <si>
    <t>Mason et al., 2016</t>
  </si>
  <si>
    <t>1400-100000</t>
  </si>
  <si>
    <t>Lake Moguhu</t>
  </si>
  <si>
    <t>Lake Moshui</t>
  </si>
  <si>
    <t>Lake Mujiu Co</t>
  </si>
  <si>
    <t>Migwi et al., 2020</t>
  </si>
  <si>
    <t>Kenya</t>
  </si>
  <si>
    <t>Lake Naivasha</t>
  </si>
  <si>
    <t>Lake Nan</t>
  </si>
  <si>
    <t>Lake Nantaizi</t>
  </si>
  <si>
    <t>Lake Neuchâtel</t>
  </si>
  <si>
    <t>Lake Nianjia</t>
  </si>
  <si>
    <t>Ballent et al., 2016</t>
  </si>
  <si>
    <t>Lake Ontario</t>
  </si>
  <si>
    <t>Corcoran et al., 2015</t>
  </si>
  <si>
    <t>264 micro-meso-macroplastics</t>
  </si>
  <si>
    <t>items</t>
  </si>
  <si>
    <t>Grbić et al., 2020</t>
  </si>
  <si>
    <t>Canada &amp;USA</t>
  </si>
  <si>
    <t xml:space="preserve"> China (Jangxi)</t>
  </si>
  <si>
    <t>Lake Poyang</t>
  </si>
  <si>
    <t>Yuan et al., 2019</t>
  </si>
  <si>
    <t xml:space="preserve"> China (Qinqhai)</t>
  </si>
  <si>
    <t>Lake Qinghai</t>
  </si>
  <si>
    <t>Irfan et al., 2020</t>
  </si>
  <si>
    <t>Pakistan</t>
  </si>
  <si>
    <t>Lake Rawal</t>
  </si>
  <si>
    <t>Luoto et al., 2019</t>
  </si>
  <si>
    <t xml:space="preserve"> Norwey (Svalbard)</t>
  </si>
  <si>
    <t>Lake Revvatnet</t>
  </si>
  <si>
    <t>Lake Sanjiao</t>
  </si>
  <si>
    <t>Blettler et al., 2017</t>
  </si>
  <si>
    <t xml:space="preserve"> Argentina</t>
  </si>
  <si>
    <t>Lake Sétubal</t>
  </si>
  <si>
    <t>Lake Sha</t>
  </si>
  <si>
    <t>Lake Siling Co</t>
  </si>
  <si>
    <t>Lake Superior</t>
  </si>
  <si>
    <t>Hendrickson et al., 2018</t>
  </si>
  <si>
    <t>Lake Taihu</t>
  </si>
  <si>
    <t>Su et al., 2016</t>
  </si>
  <si>
    <t>Lake Tangxun</t>
  </si>
  <si>
    <t>Lake Tazi</t>
  </si>
  <si>
    <t>Bordós et al., 2019</t>
  </si>
  <si>
    <t xml:space="preserve"> Hungary</t>
  </si>
  <si>
    <t>Lake Tisza-tó</t>
  </si>
  <si>
    <t>Qin et al., 2020</t>
  </si>
  <si>
    <t>Lake Ulansuhai</t>
  </si>
  <si>
    <t>Wang et al., 2019</t>
  </si>
  <si>
    <t>Scopetani et al., 2019</t>
  </si>
  <si>
    <t>Lake Vesijärvi</t>
  </si>
  <si>
    <t>ICE</t>
  </si>
  <si>
    <t>SNOW</t>
  </si>
  <si>
    <t>Lake Vico</t>
  </si>
  <si>
    <t>Egessa et al., 2020</t>
  </si>
  <si>
    <t>Uganda</t>
  </si>
  <si>
    <t>Lake Victoria</t>
  </si>
  <si>
    <t>Anderson et al., 2017</t>
  </si>
  <si>
    <t>Lake Winnipeg</t>
  </si>
  <si>
    <t>Lake Wu</t>
  </si>
  <si>
    <t>Lake Wuru Co</t>
  </si>
  <si>
    <t>Lake Xianjia</t>
  </si>
  <si>
    <t>Lake Xinhuping</t>
  </si>
  <si>
    <t>Lake Yandong</t>
  </si>
  <si>
    <t>Lake Yang</t>
  </si>
  <si>
    <t>Lake Yanxi</t>
  </si>
  <si>
    <t>Lake Yue</t>
  </si>
  <si>
    <t>Lake Yuejin</t>
  </si>
  <si>
    <t>Lake Zhushan</t>
  </si>
  <si>
    <t>Lake Zurich</t>
  </si>
  <si>
    <t>Cheung et al., 2019</t>
  </si>
  <si>
    <t>Lam Tsuen River</t>
  </si>
  <si>
    <t>Lambourn River</t>
  </si>
  <si>
    <t>Leach River</t>
  </si>
  <si>
    <t>Lhasa River</t>
  </si>
  <si>
    <t>Lijnbaansgracht Canal</t>
  </si>
  <si>
    <t>Limmat River</t>
  </si>
  <si>
    <t>Lo Gom Canal</t>
  </si>
  <si>
    <t>Kapp &amp; Yeatman, 2018</t>
  </si>
  <si>
    <t>Lower Columbia River</t>
  </si>
  <si>
    <t>Lucas Creek</t>
  </si>
  <si>
    <t>Klein et al., 2015</t>
  </si>
  <si>
    <t>Main River</t>
  </si>
  <si>
    <t>Manitowoc River</t>
  </si>
  <si>
    <t>Dris et al., 2015</t>
  </si>
  <si>
    <t xml:space="preserve"> France</t>
  </si>
  <si>
    <t>Marne River</t>
  </si>
  <si>
    <t>Dris et al., 2018</t>
  </si>
  <si>
    <t>Maumee River</t>
  </si>
  <si>
    <t>Menomonee River</t>
  </si>
  <si>
    <t>Meola Creek</t>
  </si>
  <si>
    <t>Meuse River</t>
  </si>
  <si>
    <t>Midori River</t>
  </si>
  <si>
    <t>Milwaukee River</t>
  </si>
  <si>
    <t>McNeish et al., 2018</t>
  </si>
  <si>
    <t xml:space="preserve"> Japan </t>
  </si>
  <si>
    <t>Miyara River</t>
  </si>
  <si>
    <t>Mogami River</t>
  </si>
  <si>
    <t>Mononobe River</t>
  </si>
  <si>
    <t>Motions Creek</t>
  </si>
  <si>
    <t>Muskegon River</t>
  </si>
  <si>
    <t>N. Shore Channel</t>
  </si>
  <si>
    <t>Naka River</t>
  </si>
  <si>
    <t>Eo et al., 2019</t>
  </si>
  <si>
    <t xml:space="preserve"> South Corea</t>
  </si>
  <si>
    <t>Nakdong River</t>
  </si>
  <si>
    <t>2526.5</t>
  </si>
  <si>
    <t>Naqu River</t>
  </si>
  <si>
    <t>Nemadji River</t>
  </si>
  <si>
    <t>New Market Stream</t>
  </si>
  <si>
    <t>Nhieu Loc - Thi Nghe Canal</t>
  </si>
  <si>
    <t>Niyodo River</t>
  </si>
  <si>
    <t>Noordzeekanaal Canal</t>
  </si>
  <si>
    <t>North Channel</t>
  </si>
  <si>
    <t>Hollein et al., 2017</t>
  </si>
  <si>
    <t xml:space="preserve"> USA (Illinois)</t>
  </si>
  <si>
    <t>North Shore Channel</t>
  </si>
  <si>
    <t>McCormick et al., 2014</t>
  </si>
  <si>
    <t>Ebere et al., 2019</t>
  </si>
  <si>
    <t>Nigeria</t>
  </si>
  <si>
    <t>Nwangele River</t>
  </si>
  <si>
    <t>Nyang River</t>
  </si>
  <si>
    <t>Oakley Creek</t>
  </si>
  <si>
    <t>Obiaraedu River</t>
  </si>
  <si>
    <t>Obitsu River</t>
  </si>
  <si>
    <t>Oftano River</t>
  </si>
  <si>
    <t>Ogbajarajara River</t>
  </si>
  <si>
    <t>Ohori River</t>
  </si>
  <si>
    <t>Okumpi River</t>
  </si>
  <si>
    <t>Omaru Stream</t>
  </si>
  <si>
    <t>Ombrone River</t>
  </si>
  <si>
    <t>Onga River</t>
  </si>
  <si>
    <t>Onuezuze River</t>
  </si>
  <si>
    <t>Opanuku Stream</t>
  </si>
  <si>
    <t>Orakei Creek</t>
  </si>
  <si>
    <t>Osa River</t>
  </si>
  <si>
    <t>Otara Stream</t>
  </si>
  <si>
    <t>Vermarire et al., 2017</t>
  </si>
  <si>
    <t>Canada</t>
  </si>
  <si>
    <t>Ottawa River</t>
  </si>
  <si>
    <t>Oudezijdskolk Canal</t>
  </si>
  <si>
    <t>Pakuranga Stream</t>
  </si>
  <si>
    <t>Papakura Stream</t>
  </si>
  <si>
    <t>Blettler et al., 2019</t>
  </si>
  <si>
    <t>Paraná River</t>
  </si>
  <si>
    <t>Paw Paw River</t>
  </si>
  <si>
    <t>Pearl River</t>
  </si>
  <si>
    <t>Jia et al., 2020</t>
  </si>
  <si>
    <t>Lin et al., 2018</t>
  </si>
  <si>
    <t>Yan et al., 2019</t>
  </si>
  <si>
    <t>Plants Brook</t>
  </si>
  <si>
    <t>Portage River</t>
  </si>
  <si>
    <t>Puhinui Stream</t>
  </si>
  <si>
    <t>Zhang et al., 2015</t>
  </si>
  <si>
    <t>Qinggan River</t>
  </si>
  <si>
    <t>Quanji River</t>
  </si>
  <si>
    <t>Raisin River</t>
  </si>
  <si>
    <t>Estahbanati and Fahrenfeld, 2016</t>
  </si>
  <si>
    <t xml:space="preserve"> USA (New Jersey)</t>
  </si>
  <si>
    <t>Raritan River</t>
  </si>
  <si>
    <t>Red Hill Creek</t>
  </si>
  <si>
    <t>Reuss River</t>
  </si>
  <si>
    <t>Rhine River</t>
  </si>
  <si>
    <t xml:space="preserve"> Germany (Bimmen) </t>
  </si>
  <si>
    <t xml:space="preserve"> Netherlands (Lobith) </t>
  </si>
  <si>
    <t>Switzerland &amp; Germany</t>
  </si>
  <si>
    <t>Mani et al., 2015</t>
  </si>
  <si>
    <t>Mani et al., 2018</t>
  </si>
  <si>
    <t>Mani et al., 2019</t>
  </si>
  <si>
    <t>Constant et al., 2020</t>
  </si>
  <si>
    <t>France</t>
  </si>
  <si>
    <t>Rhône River</t>
  </si>
  <si>
    <t>River Aubonne</t>
  </si>
  <si>
    <t>Ta and Babel, 2019</t>
  </si>
  <si>
    <t>Thailand</t>
  </si>
  <si>
    <t xml:space="preserve">River Chao Phraya </t>
  </si>
  <si>
    <t>Wong et al., 2020</t>
  </si>
  <si>
    <t>Taiwan</t>
  </si>
  <si>
    <t>River Dahan</t>
  </si>
  <si>
    <t>Hurley et al., 2018</t>
  </si>
  <si>
    <t>River Irwell and Merley catchments post-flooding</t>
  </si>
  <si>
    <t>River Irwell and Merley catchments pre-flooding</t>
  </si>
  <si>
    <t>River Keelung</t>
  </si>
  <si>
    <t>River Manas</t>
  </si>
  <si>
    <t>Zhang et al., 2020</t>
  </si>
  <si>
    <t>River Qin</t>
  </si>
  <si>
    <t>River Rhône</t>
  </si>
  <si>
    <t>River Tamsui</t>
  </si>
  <si>
    <t>River Venoge</t>
  </si>
  <si>
    <t>River Vuachère</t>
  </si>
  <si>
    <t>River Xindian</t>
  </si>
  <si>
    <t>Rocky River</t>
  </si>
  <si>
    <t>Rouge River</t>
  </si>
  <si>
    <t>Sagami River</t>
  </si>
  <si>
    <t>Saginaw River</t>
  </si>
  <si>
    <t xml:space="preserve"> Viet Nam </t>
  </si>
  <si>
    <t>Saigon River</t>
  </si>
  <si>
    <t>Strady et al., 2020</t>
  </si>
  <si>
    <t xml:space="preserve"> Viet Nam</t>
  </si>
  <si>
    <t>Salt Creek</t>
  </si>
  <si>
    <t>Sandusky River</t>
  </si>
  <si>
    <t>Seine River</t>
  </si>
  <si>
    <t>Sendai River</t>
  </si>
  <si>
    <t>Shajinggang River</t>
  </si>
  <si>
    <t>Shakespear Stream</t>
  </si>
  <si>
    <t>Shaliu River</t>
  </si>
  <si>
    <t>Shanghai creeks</t>
  </si>
  <si>
    <t>Sheboygan River</t>
  </si>
  <si>
    <t>Shimoebekorobetsu River</t>
  </si>
  <si>
    <t>Shira River</t>
  </si>
  <si>
    <t>Six Mile Creek</t>
  </si>
  <si>
    <t>Slippery Creek</t>
  </si>
  <si>
    <t>Snake River</t>
  </si>
  <si>
    <t>Springbrook Creek</t>
  </si>
  <si>
    <t>St. Joseph River</t>
  </si>
  <si>
    <t xml:space="preserve"> Canada</t>
  </si>
  <si>
    <t>St. Lawrence River</t>
  </si>
  <si>
    <t>13 759</t>
  </si>
  <si>
    <t>Crew et al., 2020</t>
  </si>
  <si>
    <t>Schessl et al., 2019</t>
  </si>
  <si>
    <t>St. Louis River</t>
  </si>
  <si>
    <t>Stoney Creek</t>
  </si>
  <si>
    <t>Deng et al., 2020</t>
  </si>
  <si>
    <t xml:space="preserve">streams of Chongming Island </t>
  </si>
  <si>
    <t xml:space="preserve">streams of Shaoxing city </t>
  </si>
  <si>
    <t>Suzhou River</t>
  </si>
  <si>
    <t>Swanson Stream</t>
  </si>
  <si>
    <t>Tama River</t>
  </si>
  <si>
    <t>Tame River</t>
  </si>
  <si>
    <t>Tau Hu Canal</t>
  </si>
  <si>
    <t>Teltow Canal</t>
  </si>
  <si>
    <t>Têt River</t>
  </si>
  <si>
    <t>Corcoran et al., 2020</t>
  </si>
  <si>
    <t>Thames River</t>
  </si>
  <si>
    <t>Tinja Stream</t>
  </si>
  <si>
    <t>Tisza River</t>
  </si>
  <si>
    <t>Tliba Stream</t>
  </si>
  <si>
    <t>Tonawanda Creek</t>
  </si>
  <si>
    <t>Tone River</t>
  </si>
  <si>
    <t>Tongzhuang River</t>
  </si>
  <si>
    <t>Tsurumi River</t>
  </si>
  <si>
    <t>Battulga et al., 2020</t>
  </si>
  <si>
    <t>Mongolia</t>
  </si>
  <si>
    <t>Tuul River</t>
  </si>
  <si>
    <t>items/PSF (polystyrene foam)</t>
  </si>
  <si>
    <t>W Br DuPage River</t>
  </si>
  <si>
    <t>Wascana Creek</t>
  </si>
  <si>
    <t>Ding et al., 2019</t>
  </si>
  <si>
    <t>Wei River</t>
  </si>
  <si>
    <t>Wen-Rui Tang River</t>
  </si>
  <si>
    <t>Su et al., 2020</t>
  </si>
  <si>
    <t>Werribee, Maribyrnong, Yarra Rivers, Dandenong Creek and streams</t>
  </si>
  <si>
    <t>Xiangxi River</t>
  </si>
  <si>
    <t>Zhang et al., 2017</t>
  </si>
  <si>
    <t>Xijiang River</t>
  </si>
  <si>
    <t>Di &amp; Wang, 2018</t>
  </si>
  <si>
    <t>Yangtze River</t>
  </si>
  <si>
    <t>Song et al., 2020</t>
  </si>
  <si>
    <t>lotic</t>
  </si>
  <si>
    <t>Yellow River</t>
  </si>
  <si>
    <t>Rao et al., 2019</t>
  </si>
  <si>
    <t>Yongfeng River</t>
  </si>
  <si>
    <t>Yoro River</t>
  </si>
  <si>
    <t>Yuanshui River</t>
  </si>
  <si>
    <t>Yujiabang River</t>
  </si>
  <si>
    <t>Zala River</t>
  </si>
  <si>
    <t xml:space="preserve">Beijiang River </t>
  </si>
  <si>
    <r>
      <t>items/m</t>
    </r>
    <r>
      <rPr>
        <vertAlign val="superscript"/>
        <sz val="11"/>
        <color theme="1"/>
        <rFont val="Calibri"/>
        <family val="2"/>
      </rPr>
      <t>3</t>
    </r>
  </si>
  <si>
    <r>
      <t>items/km</t>
    </r>
    <r>
      <rPr>
        <vertAlign val="superscript"/>
        <sz val="11"/>
        <color theme="1"/>
        <rFont val="Calibri"/>
        <family val="2"/>
      </rPr>
      <t>2</t>
    </r>
  </si>
  <si>
    <r>
      <t>items/m</t>
    </r>
    <r>
      <rPr>
        <vertAlign val="superscript"/>
        <sz val="11"/>
        <color theme="1"/>
        <rFont val="Calibri"/>
        <family val="2"/>
      </rPr>
      <t>2</t>
    </r>
  </si>
  <si>
    <r>
      <t>g/m</t>
    </r>
    <r>
      <rPr>
        <vertAlign val="superscript"/>
        <sz val="11"/>
        <color theme="1"/>
        <rFont val="Calibri"/>
        <family val="2"/>
      </rPr>
      <t>2</t>
    </r>
  </si>
  <si>
    <r>
      <t>items/cm</t>
    </r>
    <r>
      <rPr>
        <vertAlign val="superscript"/>
        <sz val="11"/>
        <color theme="1"/>
        <rFont val="Calibri"/>
        <family val="2"/>
      </rPr>
      <t>3</t>
    </r>
  </si>
  <si>
    <r>
      <t xml:space="preserve"> mg/km</t>
    </r>
    <r>
      <rPr>
        <vertAlign val="superscript"/>
        <sz val="11"/>
        <color theme="1"/>
        <rFont val="Calibri"/>
        <family val="2"/>
      </rPr>
      <t>2</t>
    </r>
  </si>
  <si>
    <t>Castañeda et al., 2014</t>
  </si>
  <si>
    <t>4635 micro-meso-macroplastics</t>
  </si>
  <si>
    <r>
      <t>items/m</t>
    </r>
    <r>
      <rPr>
        <vertAlign val="superscript"/>
        <sz val="11"/>
        <color rgb="FF000000"/>
        <rFont val="Calibri"/>
        <family val="2"/>
      </rPr>
      <t>3</t>
    </r>
  </si>
  <si>
    <r>
      <t>g/m</t>
    </r>
    <r>
      <rPr>
        <vertAlign val="superscript"/>
        <sz val="11"/>
        <color rgb="FF000000"/>
        <rFont val="Calibri"/>
        <family val="2"/>
      </rPr>
      <t>3</t>
    </r>
  </si>
  <si>
    <r>
      <t>items/m</t>
    </r>
    <r>
      <rPr>
        <vertAlign val="superscript"/>
        <sz val="11"/>
        <color rgb="FF000000"/>
        <rFont val="Calibri"/>
        <family val="2"/>
      </rPr>
      <t>2</t>
    </r>
  </si>
  <si>
    <t>Campanale et al., 2020</t>
  </si>
  <si>
    <t>Campbell et al., 2017</t>
  </si>
  <si>
    <t>Fischer et al., 2016</t>
  </si>
  <si>
    <r>
      <t>items/km</t>
    </r>
    <r>
      <rPr>
        <vertAlign val="superscript"/>
        <sz val="11"/>
        <color rgb="FF000000"/>
        <rFont val="Calibri"/>
        <family val="2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</si>
</sst>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h\.mm"/>
  </numFmts>
  <fonts count="10" x14ac:knownFonts="1">
    <font>
      <sz val="11"/>
      <color theme="1"/>
      <name val="Arial"/>
    </font>
    <font>
      <b/>
      <sz val="1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1"/>
      <name val="Calibri"/>
      <family val="2"/>
    </font>
    <font>
      <sz val="11"/>
      <color rgb="FF000000"/>
      <name val="Calibri"/>
      <family val="2"/>
    </font>
    <font>
      <sz val="11"/>
      <color theme="1"/>
      <name val="Calibri"/>
      <family val="2"/>
    </font>
    <font>
      <vertAlign val="superscript"/>
      <sz val="11"/>
      <color theme="1"/>
      <name val="Calibri"/>
      <family val="2"/>
    </font>
    <font>
      <vertAlign val="superscript"/>
      <sz val="11"/>
      <color rgb="FF000000"/>
      <name val="Calibri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 applyFont="1" applyAlignment="1"/>
    <xf numFmtId="0" fontId="1" fillId="0" borderId="0" xfId="0" applyFont="1" applyAlignme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64" fontId="5" fillId="0" borderId="0" xfId="0" applyNumberFormat="1" applyFont="1" applyAlignment="1">
      <alignment horizontal="left"/>
    </xf>
    <xf numFmtId="0" fontId="6" fillId="0" borderId="0" xfId="0" applyNumberFormat="1" applyFont="1" applyAlignment="1">
      <alignment horizontal="left"/>
    </xf>
    <xf numFmtId="0" fontId="5" fillId="0" borderId="0" xfId="0" applyNumberFormat="1" applyFont="1" applyAlignment="1">
      <alignment horizontal="left"/>
    </xf>
    <xf numFmtId="0" fontId="6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0" fillId="0" borderId="0" xfId="0" applyFont="1" applyFill="1" applyAlignment="1"/>
    <xf numFmtId="0" fontId="5" fillId="0" borderId="0" xfId="0" applyFont="1" applyFill="1" applyAlignment="1"/>
    <xf numFmtId="0" fontId="6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4" fillId="0" borderId="0" xfId="0" applyFont="1" applyFill="1" applyAlignme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65"/>
  <sheetViews>
    <sheetView tabSelected="1" topLeftCell="A159" zoomScale="40" zoomScaleNormal="40" workbookViewId="0">
      <selection activeCell="L185" sqref="L185"/>
    </sheetView>
  </sheetViews>
  <sheetFormatPr defaultColWidth="12.59765625" defaultRowHeight="15" customHeight="1" x14ac:dyDescent="0.25"/>
  <cols>
    <col min="1" max="1" width="29.3984375" style="13" customWidth="1"/>
    <col min="2" max="2" width="22.8984375" customWidth="1"/>
    <col min="3" max="4" width="22.19921875" customWidth="1"/>
    <col min="5" max="5" width="23.19921875" customWidth="1"/>
    <col min="6" max="6" width="51.296875" bestFit="1" customWidth="1"/>
    <col min="7" max="7" width="28.59765625" customWidth="1"/>
    <col min="8" max="8" width="24" customWidth="1"/>
    <col min="9" max="26" width="37.3984375" customWidth="1"/>
  </cols>
  <sheetData>
    <row r="1" spans="1:26" ht="15.75" customHeight="1" x14ac:dyDescent="0.3">
      <c r="A1" s="17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20.25" customHeight="1" x14ac:dyDescent="0.3">
      <c r="A2" s="10" t="s">
        <v>80</v>
      </c>
      <c r="B2" s="6" t="s">
        <v>9</v>
      </c>
      <c r="C2" s="6" t="s">
        <v>15</v>
      </c>
      <c r="D2" s="6" t="s">
        <v>81</v>
      </c>
      <c r="E2" s="5" t="s">
        <v>76</v>
      </c>
      <c r="F2" s="6" t="s">
        <v>82</v>
      </c>
      <c r="G2" s="6">
        <f>0.0303/1000</f>
        <v>3.0300000000000001E-5</v>
      </c>
      <c r="H2" s="6" t="s">
        <v>18</v>
      </c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7.25" customHeight="1" x14ac:dyDescent="0.3">
      <c r="A3" s="10" t="s">
        <v>80</v>
      </c>
      <c r="B3" s="6" t="s">
        <v>9</v>
      </c>
      <c r="C3" s="6" t="s">
        <v>10</v>
      </c>
      <c r="D3" s="6" t="s">
        <v>81</v>
      </c>
      <c r="E3" s="6" t="s">
        <v>76</v>
      </c>
      <c r="F3" s="6" t="s">
        <v>82</v>
      </c>
      <c r="G3" s="6">
        <v>5.8499999999999993E-3</v>
      </c>
      <c r="H3" s="6" t="s">
        <v>525</v>
      </c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6.5" customHeight="1" x14ac:dyDescent="0.3">
      <c r="A4" s="10" t="s">
        <v>315</v>
      </c>
      <c r="B4" s="6" t="s">
        <v>127</v>
      </c>
      <c r="C4" s="6" t="s">
        <v>10</v>
      </c>
      <c r="D4" s="6" t="s">
        <v>47</v>
      </c>
      <c r="E4" s="6" t="s">
        <v>48</v>
      </c>
      <c r="F4" s="6" t="s">
        <v>316</v>
      </c>
      <c r="G4" s="6">
        <f>(748000+53000)/2</f>
        <v>400500</v>
      </c>
      <c r="H4" s="6" t="s">
        <v>526</v>
      </c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6.5" customHeight="1" x14ac:dyDescent="0.3">
      <c r="A5" s="11" t="s">
        <v>75</v>
      </c>
      <c r="B5" s="5" t="s">
        <v>9</v>
      </c>
      <c r="C5" s="5" t="s">
        <v>15</v>
      </c>
      <c r="D5" s="5" t="s">
        <v>23</v>
      </c>
      <c r="E5" s="5" t="s">
        <v>76</v>
      </c>
      <c r="F5" s="5" t="s">
        <v>77</v>
      </c>
      <c r="G5" s="5">
        <f>3.333/20</f>
        <v>0.16665000000000002</v>
      </c>
      <c r="H5" s="5" t="s">
        <v>78</v>
      </c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6.5" customHeight="1" x14ac:dyDescent="0.3">
      <c r="A6" s="11" t="s">
        <v>79</v>
      </c>
      <c r="B6" s="5" t="s">
        <v>9</v>
      </c>
      <c r="C6" s="5" t="s">
        <v>10</v>
      </c>
      <c r="D6" s="5" t="s">
        <v>23</v>
      </c>
      <c r="E6" s="5" t="s">
        <v>76</v>
      </c>
      <c r="F6" s="5" t="s">
        <v>77</v>
      </c>
      <c r="G6" s="7">
        <v>0.39861111111111114</v>
      </c>
      <c r="H6" s="5" t="s">
        <v>533</v>
      </c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6.5" customHeight="1" x14ac:dyDescent="0.3">
      <c r="A7" s="10" t="s">
        <v>46</v>
      </c>
      <c r="B7" s="6" t="s">
        <v>9</v>
      </c>
      <c r="C7" s="6" t="s">
        <v>10</v>
      </c>
      <c r="D7" s="6" t="s">
        <v>47</v>
      </c>
      <c r="E7" s="6" t="s">
        <v>48</v>
      </c>
      <c r="F7" s="6" t="s">
        <v>49</v>
      </c>
      <c r="G7" s="8">
        <v>1.2</v>
      </c>
      <c r="H7" s="6" t="s">
        <v>525</v>
      </c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16.5" customHeight="1" x14ac:dyDescent="0.3">
      <c r="A8" s="10" t="s">
        <v>46</v>
      </c>
      <c r="B8" s="6" t="s">
        <v>9</v>
      </c>
      <c r="C8" s="6" t="s">
        <v>10</v>
      </c>
      <c r="D8" s="6" t="s">
        <v>47</v>
      </c>
      <c r="E8" s="6" t="s">
        <v>48</v>
      </c>
      <c r="F8" s="6" t="s">
        <v>65</v>
      </c>
      <c r="G8" s="8">
        <v>4.0999999999999996</v>
      </c>
      <c r="H8" s="6" t="s">
        <v>525</v>
      </c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6.5" customHeight="1" x14ac:dyDescent="0.3">
      <c r="A9" s="10" t="s">
        <v>46</v>
      </c>
      <c r="B9" s="6" t="s">
        <v>9</v>
      </c>
      <c r="C9" s="6" t="s">
        <v>10</v>
      </c>
      <c r="D9" s="6" t="s">
        <v>47</v>
      </c>
      <c r="E9" s="6" t="s">
        <v>48</v>
      </c>
      <c r="F9" s="6" t="s">
        <v>91</v>
      </c>
      <c r="G9" s="6">
        <v>2.6</v>
      </c>
      <c r="H9" s="6" t="s">
        <v>525</v>
      </c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6.5" customHeight="1" x14ac:dyDescent="0.3">
      <c r="A10" s="10" t="s">
        <v>46</v>
      </c>
      <c r="B10" s="6" t="s">
        <v>9</v>
      </c>
      <c r="C10" s="6" t="s">
        <v>10</v>
      </c>
      <c r="D10" s="6" t="s">
        <v>47</v>
      </c>
      <c r="E10" s="6" t="s">
        <v>48</v>
      </c>
      <c r="F10" s="6" t="s">
        <v>115</v>
      </c>
      <c r="G10" s="8">
        <v>2</v>
      </c>
      <c r="H10" s="6" t="s">
        <v>525</v>
      </c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6.5" customHeight="1" x14ac:dyDescent="0.3">
      <c r="A11" s="10" t="s">
        <v>46</v>
      </c>
      <c r="B11" s="6" t="s">
        <v>9</v>
      </c>
      <c r="C11" s="6" t="s">
        <v>10</v>
      </c>
      <c r="D11" s="6" t="s">
        <v>47</v>
      </c>
      <c r="E11" s="6" t="s">
        <v>48</v>
      </c>
      <c r="F11" s="6" t="s">
        <v>146</v>
      </c>
      <c r="G11" s="8">
        <v>1.3</v>
      </c>
      <c r="H11" s="6" t="s">
        <v>525</v>
      </c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6.5" customHeight="1" x14ac:dyDescent="0.3">
      <c r="A12" s="10" t="s">
        <v>46</v>
      </c>
      <c r="B12" s="6" t="s">
        <v>9</v>
      </c>
      <c r="C12" s="6" t="s">
        <v>10</v>
      </c>
      <c r="D12" s="6" t="s">
        <v>47</v>
      </c>
      <c r="E12" s="6" t="s">
        <v>48</v>
      </c>
      <c r="F12" s="6" t="s">
        <v>147</v>
      </c>
      <c r="G12" s="6">
        <v>1</v>
      </c>
      <c r="H12" s="6" t="s">
        <v>525</v>
      </c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6.5" customHeight="1" x14ac:dyDescent="0.3">
      <c r="A13" s="10" t="s">
        <v>46</v>
      </c>
      <c r="B13" s="6" t="s">
        <v>9</v>
      </c>
      <c r="C13" s="6" t="s">
        <v>10</v>
      </c>
      <c r="D13" s="6" t="s">
        <v>47</v>
      </c>
      <c r="E13" s="6" t="s">
        <v>48</v>
      </c>
      <c r="F13" s="6" t="s">
        <v>346</v>
      </c>
      <c r="G13" s="8">
        <v>2.6</v>
      </c>
      <c r="H13" s="6" t="s">
        <v>525</v>
      </c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16.2" x14ac:dyDescent="0.3">
      <c r="A14" s="10" t="s">
        <v>46</v>
      </c>
      <c r="B14" s="6" t="s">
        <v>9</v>
      </c>
      <c r="C14" s="6" t="s">
        <v>10</v>
      </c>
      <c r="D14" s="6" t="s">
        <v>47</v>
      </c>
      <c r="E14" s="6" t="s">
        <v>48</v>
      </c>
      <c r="F14" s="6" t="s">
        <v>409</v>
      </c>
      <c r="G14" s="8">
        <v>1.7</v>
      </c>
      <c r="H14" s="6" t="s">
        <v>525</v>
      </c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16.2" x14ac:dyDescent="0.3">
      <c r="A15" s="10" t="s">
        <v>46</v>
      </c>
      <c r="B15" s="6" t="s">
        <v>9</v>
      </c>
      <c r="C15" s="6" t="s">
        <v>10</v>
      </c>
      <c r="D15" s="6" t="s">
        <v>47</v>
      </c>
      <c r="E15" s="6" t="s">
        <v>48</v>
      </c>
      <c r="F15" s="6" t="s">
        <v>414</v>
      </c>
      <c r="G15" s="8">
        <v>0.5</v>
      </c>
      <c r="H15" s="6" t="s">
        <v>525</v>
      </c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16.2" x14ac:dyDescent="0.3">
      <c r="A16" s="10" t="s">
        <v>46</v>
      </c>
      <c r="B16" s="6" t="s">
        <v>9</v>
      </c>
      <c r="C16" s="6" t="s">
        <v>10</v>
      </c>
      <c r="D16" s="6" t="s">
        <v>47</v>
      </c>
      <c r="E16" s="6" t="s">
        <v>48</v>
      </c>
      <c r="F16" s="6" t="s">
        <v>449</v>
      </c>
      <c r="G16" s="8">
        <v>2.6</v>
      </c>
      <c r="H16" s="6" t="s">
        <v>525</v>
      </c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6.2" x14ac:dyDescent="0.3">
      <c r="A17" s="10" t="s">
        <v>46</v>
      </c>
      <c r="B17" s="6" t="s">
        <v>9</v>
      </c>
      <c r="C17" s="6" t="s">
        <v>10</v>
      </c>
      <c r="D17" s="6" t="s">
        <v>47</v>
      </c>
      <c r="E17" s="6" t="s">
        <v>48</v>
      </c>
      <c r="F17" s="6" t="s">
        <v>450</v>
      </c>
      <c r="G17" s="8">
        <v>10.199999999999999</v>
      </c>
      <c r="H17" s="6" t="s">
        <v>525</v>
      </c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16.2" x14ac:dyDescent="0.3">
      <c r="A18" s="10" t="s">
        <v>46</v>
      </c>
      <c r="B18" s="6" t="s">
        <v>9</v>
      </c>
      <c r="C18" s="6" t="s">
        <v>10</v>
      </c>
      <c r="D18" s="6" t="s">
        <v>47</v>
      </c>
      <c r="E18" s="6" t="s">
        <v>48</v>
      </c>
      <c r="F18" s="6" t="s">
        <v>458</v>
      </c>
      <c r="G18" s="8">
        <v>2.1</v>
      </c>
      <c r="H18" s="6" t="s">
        <v>525</v>
      </c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6.2" x14ac:dyDescent="0.3">
      <c r="A19" s="10" t="s">
        <v>46</v>
      </c>
      <c r="B19" s="6" t="s">
        <v>9</v>
      </c>
      <c r="C19" s="6" t="s">
        <v>10</v>
      </c>
      <c r="D19" s="6" t="s">
        <v>47</v>
      </c>
      <c r="E19" s="6" t="s">
        <v>48</v>
      </c>
      <c r="F19" s="6" t="s">
        <v>495</v>
      </c>
      <c r="G19" s="8">
        <v>3.3</v>
      </c>
      <c r="H19" s="6" t="s">
        <v>525</v>
      </c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6.2" x14ac:dyDescent="0.3">
      <c r="A20" s="10" t="s">
        <v>69</v>
      </c>
      <c r="B20" s="6" t="s">
        <v>9</v>
      </c>
      <c r="C20" s="6" t="s">
        <v>10</v>
      </c>
      <c r="D20" s="6" t="s">
        <v>47</v>
      </c>
      <c r="E20" s="6" t="s">
        <v>48</v>
      </c>
      <c r="F20" s="6" t="s">
        <v>70</v>
      </c>
      <c r="G20" s="8">
        <v>0.3</v>
      </c>
      <c r="H20" s="6" t="s">
        <v>525</v>
      </c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6.2" x14ac:dyDescent="0.3">
      <c r="A21" s="11" t="s">
        <v>69</v>
      </c>
      <c r="B21" s="6" t="s">
        <v>9</v>
      </c>
      <c r="C21" s="6" t="s">
        <v>10</v>
      </c>
      <c r="D21" s="6" t="s">
        <v>47</v>
      </c>
      <c r="E21" s="6" t="s">
        <v>48</v>
      </c>
      <c r="F21" s="6" t="s">
        <v>83</v>
      </c>
      <c r="G21" s="6">
        <v>12.2</v>
      </c>
      <c r="H21" s="6" t="s">
        <v>525</v>
      </c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6.2" x14ac:dyDescent="0.3">
      <c r="A22" s="10" t="s">
        <v>69</v>
      </c>
      <c r="B22" s="6" t="s">
        <v>9</v>
      </c>
      <c r="C22" s="6" t="s">
        <v>10</v>
      </c>
      <c r="D22" s="6" t="s">
        <v>47</v>
      </c>
      <c r="E22" s="6" t="s">
        <v>48</v>
      </c>
      <c r="F22" s="6" t="s">
        <v>107</v>
      </c>
      <c r="G22" s="8">
        <v>3.7</v>
      </c>
      <c r="H22" s="6" t="s">
        <v>525</v>
      </c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6.2" x14ac:dyDescent="0.3">
      <c r="A23" s="10" t="s">
        <v>69</v>
      </c>
      <c r="B23" s="6" t="s">
        <v>9</v>
      </c>
      <c r="C23" s="6" t="s">
        <v>10</v>
      </c>
      <c r="D23" s="5" t="s">
        <v>47</v>
      </c>
      <c r="E23" s="6" t="s">
        <v>48</v>
      </c>
      <c r="F23" s="6" t="s">
        <v>119</v>
      </c>
      <c r="G23" s="8">
        <v>3.4</v>
      </c>
      <c r="H23" s="6" t="s">
        <v>525</v>
      </c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6.2" x14ac:dyDescent="0.3">
      <c r="A24" s="10" t="s">
        <v>69</v>
      </c>
      <c r="B24" s="6" t="s">
        <v>9</v>
      </c>
      <c r="C24" s="6" t="s">
        <v>10</v>
      </c>
      <c r="D24" s="6" t="s">
        <v>47</v>
      </c>
      <c r="E24" s="6" t="s">
        <v>48</v>
      </c>
      <c r="F24" s="6" t="s">
        <v>120</v>
      </c>
      <c r="G24" s="6">
        <v>1.2</v>
      </c>
      <c r="H24" s="6" t="s">
        <v>525</v>
      </c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6.2" x14ac:dyDescent="0.3">
      <c r="A25" s="10" t="s">
        <v>69</v>
      </c>
      <c r="B25" s="6" t="s">
        <v>9</v>
      </c>
      <c r="C25" s="6" t="s">
        <v>10</v>
      </c>
      <c r="D25" s="6" t="s">
        <v>47</v>
      </c>
      <c r="E25" s="6" t="s">
        <v>48</v>
      </c>
      <c r="F25" s="6" t="s">
        <v>148</v>
      </c>
      <c r="G25" s="8">
        <v>7.1</v>
      </c>
      <c r="H25" s="6" t="s">
        <v>525</v>
      </c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6.2" x14ac:dyDescent="0.3">
      <c r="A26" s="10" t="s">
        <v>69</v>
      </c>
      <c r="B26" s="6" t="s">
        <v>9</v>
      </c>
      <c r="C26" s="6" t="s">
        <v>10</v>
      </c>
      <c r="D26" s="6" t="s">
        <v>47</v>
      </c>
      <c r="E26" s="6" t="s">
        <v>48</v>
      </c>
      <c r="F26" s="6" t="s">
        <v>153</v>
      </c>
      <c r="G26" s="8">
        <v>1.5</v>
      </c>
      <c r="H26" s="6" t="s">
        <v>525</v>
      </c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6.2" x14ac:dyDescent="0.3">
      <c r="A27" s="10" t="s">
        <v>69</v>
      </c>
      <c r="B27" s="6" t="s">
        <v>9</v>
      </c>
      <c r="C27" s="6" t="s">
        <v>10</v>
      </c>
      <c r="D27" s="6" t="s">
        <v>47</v>
      </c>
      <c r="E27" s="6" t="s">
        <v>48</v>
      </c>
      <c r="F27" s="6" t="s">
        <v>341</v>
      </c>
      <c r="G27" s="8">
        <v>0.7</v>
      </c>
      <c r="H27" s="6" t="s">
        <v>525</v>
      </c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6.2" x14ac:dyDescent="0.3">
      <c r="A28" s="10" t="s">
        <v>69</v>
      </c>
      <c r="B28" s="6" t="s">
        <v>9</v>
      </c>
      <c r="C28" s="6" t="s">
        <v>10</v>
      </c>
      <c r="D28" s="6" t="s">
        <v>47</v>
      </c>
      <c r="E28" s="6" t="s">
        <v>48</v>
      </c>
      <c r="F28" s="6" t="s">
        <v>351</v>
      </c>
      <c r="G28" s="6">
        <v>5.5</v>
      </c>
      <c r="H28" s="6" t="s">
        <v>525</v>
      </c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6.2" x14ac:dyDescent="0.3">
      <c r="A29" s="10" t="s">
        <v>69</v>
      </c>
      <c r="B29" s="6" t="s">
        <v>9</v>
      </c>
      <c r="C29" s="6" t="s">
        <v>10</v>
      </c>
      <c r="D29" s="6" t="s">
        <v>47</v>
      </c>
      <c r="E29" s="6" t="s">
        <v>48</v>
      </c>
      <c r="F29" s="6" t="s">
        <v>366</v>
      </c>
      <c r="G29" s="6">
        <v>0.9</v>
      </c>
      <c r="H29" s="6" t="s">
        <v>525</v>
      </c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6.2" x14ac:dyDescent="0.3">
      <c r="A30" s="10" t="s">
        <v>69</v>
      </c>
      <c r="B30" s="6" t="s">
        <v>9</v>
      </c>
      <c r="C30" s="6" t="s">
        <v>10</v>
      </c>
      <c r="D30" s="6" t="s">
        <v>47</v>
      </c>
      <c r="E30" s="6" t="s">
        <v>48</v>
      </c>
      <c r="F30" s="6" t="s">
        <v>403</v>
      </c>
      <c r="G30" s="8">
        <v>7</v>
      </c>
      <c r="H30" s="6" t="s">
        <v>525</v>
      </c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6.2" x14ac:dyDescent="0.3">
      <c r="A31" s="10" t="s">
        <v>69</v>
      </c>
      <c r="B31" s="6" t="s">
        <v>9</v>
      </c>
      <c r="C31" s="6" t="s">
        <v>10</v>
      </c>
      <c r="D31" s="6" t="s">
        <v>47</v>
      </c>
      <c r="E31" s="5" t="s">
        <v>48</v>
      </c>
      <c r="F31" s="6" t="s">
        <v>452</v>
      </c>
      <c r="G31" s="8">
        <v>4</v>
      </c>
      <c r="H31" s="6" t="s">
        <v>525</v>
      </c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6.2" x14ac:dyDescent="0.3">
      <c r="A32" s="10" t="s">
        <v>69</v>
      </c>
      <c r="B32" s="6" t="s">
        <v>9</v>
      </c>
      <c r="C32" s="6" t="s">
        <v>10</v>
      </c>
      <c r="D32" s="6" t="s">
        <v>47</v>
      </c>
      <c r="E32" s="6" t="s">
        <v>48</v>
      </c>
      <c r="F32" s="6" t="s">
        <v>465</v>
      </c>
      <c r="G32" s="6">
        <v>0.6</v>
      </c>
      <c r="H32" s="6" t="s">
        <v>525</v>
      </c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6.2" x14ac:dyDescent="0.3">
      <c r="A33" s="11" t="s">
        <v>69</v>
      </c>
      <c r="B33" s="6" t="s">
        <v>9</v>
      </c>
      <c r="C33" s="6" t="s">
        <v>10</v>
      </c>
      <c r="D33" s="6" t="s">
        <v>47</v>
      </c>
      <c r="E33" s="6" t="s">
        <v>48</v>
      </c>
      <c r="F33" s="6" t="s">
        <v>472</v>
      </c>
      <c r="G33" s="8">
        <v>1.8</v>
      </c>
      <c r="H33" s="6" t="s">
        <v>525</v>
      </c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6.2" x14ac:dyDescent="0.3">
      <c r="A34" s="10" t="s">
        <v>69</v>
      </c>
      <c r="B34" s="6" t="s">
        <v>9</v>
      </c>
      <c r="C34" s="6" t="s">
        <v>10</v>
      </c>
      <c r="D34" s="6" t="s">
        <v>47</v>
      </c>
      <c r="E34" s="6" t="s">
        <v>48</v>
      </c>
      <c r="F34" s="6" t="s">
        <v>478</v>
      </c>
      <c r="G34" s="8">
        <v>0.8</v>
      </c>
      <c r="H34" s="6" t="s">
        <v>525</v>
      </c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4.4" x14ac:dyDescent="0.3">
      <c r="A35" s="10" t="s">
        <v>271</v>
      </c>
      <c r="B35" s="6" t="s">
        <v>9</v>
      </c>
      <c r="C35" s="6" t="s">
        <v>15</v>
      </c>
      <c r="D35" s="6" t="s">
        <v>47</v>
      </c>
      <c r="E35" s="6" t="s">
        <v>48</v>
      </c>
      <c r="F35" s="6" t="s">
        <v>145</v>
      </c>
      <c r="G35" s="6">
        <v>730</v>
      </c>
      <c r="H35" s="6" t="s">
        <v>18</v>
      </c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4.4" x14ac:dyDescent="0.3">
      <c r="A36" s="10" t="s">
        <v>271</v>
      </c>
      <c r="B36" s="6" t="s">
        <v>9</v>
      </c>
      <c r="C36" s="6" t="s">
        <v>15</v>
      </c>
      <c r="D36" s="6" t="s">
        <v>47</v>
      </c>
      <c r="E36" s="6" t="s">
        <v>48</v>
      </c>
      <c r="F36" s="6" t="s">
        <v>371</v>
      </c>
      <c r="G36" s="6">
        <v>780</v>
      </c>
      <c r="H36" s="6" t="s">
        <v>18</v>
      </c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4.4" x14ac:dyDescent="0.3">
      <c r="A37" s="10" t="s">
        <v>271</v>
      </c>
      <c r="B37" s="6" t="s">
        <v>9</v>
      </c>
      <c r="C37" s="6" t="s">
        <v>15</v>
      </c>
      <c r="D37" s="6" t="s">
        <v>47</v>
      </c>
      <c r="E37" s="6" t="s">
        <v>48</v>
      </c>
      <c r="F37" s="6" t="s">
        <v>418</v>
      </c>
      <c r="G37" s="6">
        <v>70</v>
      </c>
      <c r="H37" s="6" t="s">
        <v>18</v>
      </c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4.4" x14ac:dyDescent="0.3">
      <c r="A38" s="10" t="s">
        <v>271</v>
      </c>
      <c r="B38" s="6" t="s">
        <v>9</v>
      </c>
      <c r="C38" s="6" t="s">
        <v>15</v>
      </c>
      <c r="D38" s="6" t="s">
        <v>47</v>
      </c>
      <c r="E38" s="6" t="s">
        <v>48</v>
      </c>
      <c r="F38" s="6" t="s">
        <v>468</v>
      </c>
      <c r="G38" s="6">
        <v>320</v>
      </c>
      <c r="H38" s="6" t="s">
        <v>18</v>
      </c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4.4" x14ac:dyDescent="0.3">
      <c r="A39" s="10" t="s">
        <v>271</v>
      </c>
      <c r="B39" s="6" t="s">
        <v>9</v>
      </c>
      <c r="C39" s="6" t="s">
        <v>15</v>
      </c>
      <c r="D39" s="6" t="s">
        <v>47</v>
      </c>
      <c r="E39" s="6" t="s">
        <v>48</v>
      </c>
      <c r="F39" s="10" t="s">
        <v>479</v>
      </c>
      <c r="G39" s="6">
        <v>70</v>
      </c>
      <c r="H39" s="6" t="s">
        <v>18</v>
      </c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4.4" x14ac:dyDescent="0.3">
      <c r="A40" s="10" t="s">
        <v>271</v>
      </c>
      <c r="B40" s="6" t="s">
        <v>127</v>
      </c>
      <c r="C40" s="6" t="s">
        <v>178</v>
      </c>
      <c r="D40" s="6" t="s">
        <v>47</v>
      </c>
      <c r="E40" s="6" t="s">
        <v>48</v>
      </c>
      <c r="F40" s="6" t="s">
        <v>272</v>
      </c>
      <c r="G40" s="6">
        <f>(20+27830)/2</f>
        <v>13925</v>
      </c>
      <c r="H40" s="6" t="s">
        <v>18</v>
      </c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4.4" x14ac:dyDescent="0.3">
      <c r="A41" s="11" t="s">
        <v>499</v>
      </c>
      <c r="B41" s="5" t="s">
        <v>9</v>
      </c>
      <c r="C41" s="5" t="s">
        <v>178</v>
      </c>
      <c r="D41" s="5" t="s">
        <v>23</v>
      </c>
      <c r="E41" s="5" t="s">
        <v>500</v>
      </c>
      <c r="F41" s="5" t="s">
        <v>501</v>
      </c>
      <c r="G41" s="5">
        <v>73</v>
      </c>
      <c r="H41" s="5" t="s">
        <v>502</v>
      </c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4.4" x14ac:dyDescent="0.3">
      <c r="A42" s="10" t="s">
        <v>154</v>
      </c>
      <c r="B42" s="6" t="s">
        <v>9</v>
      </c>
      <c r="C42" s="6" t="s">
        <v>15</v>
      </c>
      <c r="D42" s="6" t="s">
        <v>11</v>
      </c>
      <c r="E42" s="6" t="s">
        <v>54</v>
      </c>
      <c r="F42" s="6" t="s">
        <v>155</v>
      </c>
      <c r="G42" s="5">
        <v>297</v>
      </c>
      <c r="H42" s="6" t="s">
        <v>18</v>
      </c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6.2" x14ac:dyDescent="0.3">
      <c r="A43" s="10" t="s">
        <v>290</v>
      </c>
      <c r="B43" s="6" t="s">
        <v>127</v>
      </c>
      <c r="C43" s="6" t="s">
        <v>178</v>
      </c>
      <c r="D43" s="6" t="s">
        <v>47</v>
      </c>
      <c r="E43" s="6" t="s">
        <v>291</v>
      </c>
      <c r="F43" s="6" t="s">
        <v>292</v>
      </c>
      <c r="G43" s="5">
        <v>704</v>
      </c>
      <c r="H43" s="6" t="s">
        <v>527</v>
      </c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4.4" x14ac:dyDescent="0.3">
      <c r="A44" s="11" t="s">
        <v>401</v>
      </c>
      <c r="B44" s="5" t="s">
        <v>9</v>
      </c>
      <c r="C44" s="6" t="s">
        <v>178</v>
      </c>
      <c r="D44" s="6" t="s">
        <v>47</v>
      </c>
      <c r="E44" s="6" t="s">
        <v>291</v>
      </c>
      <c r="F44" s="6" t="s">
        <v>402</v>
      </c>
      <c r="G44" s="6">
        <v>4654</v>
      </c>
      <c r="H44" s="5" t="s">
        <v>113</v>
      </c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4.4" x14ac:dyDescent="0.3">
      <c r="A45" s="10" t="s">
        <v>301</v>
      </c>
      <c r="B45" s="6" t="s">
        <v>9</v>
      </c>
      <c r="C45" s="6" t="s">
        <v>15</v>
      </c>
      <c r="D45" s="6" t="s">
        <v>11</v>
      </c>
      <c r="E45" s="6" t="s">
        <v>302</v>
      </c>
      <c r="F45" s="6" t="s">
        <v>493</v>
      </c>
      <c r="G45" s="8">
        <v>0.77</v>
      </c>
      <c r="H45" s="6" t="s">
        <v>18</v>
      </c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6.2" x14ac:dyDescent="0.3">
      <c r="A46" s="10" t="s">
        <v>301</v>
      </c>
      <c r="B46" s="6" t="s">
        <v>9</v>
      </c>
      <c r="C46" s="6" t="s">
        <v>10</v>
      </c>
      <c r="D46" s="6" t="s">
        <v>11</v>
      </c>
      <c r="E46" s="6" t="s">
        <v>302</v>
      </c>
      <c r="F46" s="6" t="s">
        <v>493</v>
      </c>
      <c r="G46" s="6">
        <v>10</v>
      </c>
      <c r="H46" s="6" t="s">
        <v>525</v>
      </c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6.2" x14ac:dyDescent="0.3">
      <c r="A47" s="10" t="s">
        <v>301</v>
      </c>
      <c r="B47" s="6" t="s">
        <v>9</v>
      </c>
      <c r="C47" s="6" t="s">
        <v>10</v>
      </c>
      <c r="D47" s="6" t="s">
        <v>11</v>
      </c>
      <c r="E47" s="6" t="s">
        <v>302</v>
      </c>
      <c r="F47" s="6" t="s">
        <v>523</v>
      </c>
      <c r="G47" s="8">
        <v>23.85</v>
      </c>
      <c r="H47" s="6" t="s">
        <v>525</v>
      </c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4.25" customHeight="1" x14ac:dyDescent="0.3">
      <c r="A48" s="10" t="s">
        <v>301</v>
      </c>
      <c r="B48" s="6" t="s">
        <v>127</v>
      </c>
      <c r="C48" s="6" t="s">
        <v>15</v>
      </c>
      <c r="D48" s="6" t="s">
        <v>11</v>
      </c>
      <c r="E48" s="6" t="s">
        <v>302</v>
      </c>
      <c r="F48" s="6" t="s">
        <v>303</v>
      </c>
      <c r="G48" s="6">
        <f>(0.77+0.92)/2</f>
        <v>0.84499999999999997</v>
      </c>
      <c r="H48" s="6" t="s">
        <v>18</v>
      </c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6.2" x14ac:dyDescent="0.3">
      <c r="A49" s="10" t="s">
        <v>301</v>
      </c>
      <c r="B49" s="6" t="s">
        <v>127</v>
      </c>
      <c r="C49" s="6" t="s">
        <v>10</v>
      </c>
      <c r="D49" s="6" t="s">
        <v>11</v>
      </c>
      <c r="E49" s="6" t="s">
        <v>302</v>
      </c>
      <c r="F49" s="6" t="s">
        <v>303</v>
      </c>
      <c r="G49" s="6">
        <v>23.12</v>
      </c>
      <c r="H49" s="6" t="s">
        <v>525</v>
      </c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6.2" x14ac:dyDescent="0.3">
      <c r="A50" s="11" t="s">
        <v>536</v>
      </c>
      <c r="B50" s="5" t="s">
        <v>9</v>
      </c>
      <c r="C50" s="5" t="s">
        <v>10</v>
      </c>
      <c r="D50" s="5" t="s">
        <v>11</v>
      </c>
      <c r="E50" s="5" t="s">
        <v>179</v>
      </c>
      <c r="F50" s="5" t="s">
        <v>383</v>
      </c>
      <c r="G50" s="5">
        <v>6.95</v>
      </c>
      <c r="H50" s="5" t="s">
        <v>533</v>
      </c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6.2" x14ac:dyDescent="0.3">
      <c r="A51" s="12" t="s">
        <v>537</v>
      </c>
      <c r="B51" s="6" t="s">
        <v>9</v>
      </c>
      <c r="C51" s="6" t="s">
        <v>10</v>
      </c>
      <c r="D51" s="6" t="s">
        <v>47</v>
      </c>
      <c r="E51" s="6" t="s">
        <v>473</v>
      </c>
      <c r="F51" s="6" t="s">
        <v>504</v>
      </c>
      <c r="G51" s="8">
        <v>3.02</v>
      </c>
      <c r="H51" s="6" t="s">
        <v>525</v>
      </c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6.2" x14ac:dyDescent="0.3">
      <c r="A52" s="10" t="s">
        <v>531</v>
      </c>
      <c r="B52" s="6" t="s">
        <v>9</v>
      </c>
      <c r="C52" s="6" t="s">
        <v>15</v>
      </c>
      <c r="D52" s="6" t="s">
        <v>47</v>
      </c>
      <c r="E52" s="6" t="s">
        <v>473</v>
      </c>
      <c r="F52" s="5" t="s">
        <v>474</v>
      </c>
      <c r="G52" s="6" t="s">
        <v>475</v>
      </c>
      <c r="H52" s="5" t="s">
        <v>535</v>
      </c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6.2" x14ac:dyDescent="0.3">
      <c r="A53" s="10" t="s">
        <v>328</v>
      </c>
      <c r="B53" s="6" t="s">
        <v>9</v>
      </c>
      <c r="C53" s="6" t="s">
        <v>10</v>
      </c>
      <c r="D53" s="6" t="s">
        <v>23</v>
      </c>
      <c r="E53" s="6" t="s">
        <v>32</v>
      </c>
      <c r="F53" s="6" t="s">
        <v>329</v>
      </c>
      <c r="G53" s="6">
        <v>7428</v>
      </c>
      <c r="H53" s="6" t="s">
        <v>525</v>
      </c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6.2" x14ac:dyDescent="0.3">
      <c r="A54" s="11" t="s">
        <v>427</v>
      </c>
      <c r="B54" s="6" t="s">
        <v>9</v>
      </c>
      <c r="C54" s="6" t="s">
        <v>10</v>
      </c>
      <c r="D54" s="6" t="s">
        <v>11</v>
      </c>
      <c r="E54" s="6" t="s">
        <v>428</v>
      </c>
      <c r="F54" s="6" t="s">
        <v>429</v>
      </c>
      <c r="G54" s="6">
        <v>12</v>
      </c>
      <c r="H54" s="5" t="s">
        <v>533</v>
      </c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4.4" x14ac:dyDescent="0.3">
      <c r="A55" s="11" t="s">
        <v>427</v>
      </c>
      <c r="B55" s="5" t="s">
        <v>9</v>
      </c>
      <c r="C55" s="5" t="s">
        <v>178</v>
      </c>
      <c r="D55" s="5" t="s">
        <v>11</v>
      </c>
      <c r="E55" s="5" t="s">
        <v>428</v>
      </c>
      <c r="F55" s="5" t="s">
        <v>489</v>
      </c>
      <c r="G55" s="5">
        <v>518</v>
      </c>
      <c r="H55" s="5" t="s">
        <v>18</v>
      </c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6.2" x14ac:dyDescent="0.3">
      <c r="A56" s="11" t="s">
        <v>427</v>
      </c>
      <c r="B56" s="5" t="s">
        <v>9</v>
      </c>
      <c r="C56" s="5" t="s">
        <v>10</v>
      </c>
      <c r="D56" s="5" t="s">
        <v>11</v>
      </c>
      <c r="E56" s="5" t="s">
        <v>428</v>
      </c>
      <c r="F56" s="5" t="s">
        <v>489</v>
      </c>
      <c r="G56" s="5">
        <v>42</v>
      </c>
      <c r="H56" s="6" t="s">
        <v>525</v>
      </c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4.4" x14ac:dyDescent="0.3">
      <c r="A57" s="10" t="s">
        <v>273</v>
      </c>
      <c r="B57" s="6" t="s">
        <v>9</v>
      </c>
      <c r="C57" s="6" t="s">
        <v>178</v>
      </c>
      <c r="D57" s="6" t="s">
        <v>47</v>
      </c>
      <c r="E57" s="6" t="s">
        <v>48</v>
      </c>
      <c r="F57" s="6" t="s">
        <v>272</v>
      </c>
      <c r="G57" s="6" t="s">
        <v>274</v>
      </c>
      <c r="H57" s="6" t="s">
        <v>275</v>
      </c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4.4" x14ac:dyDescent="0.3">
      <c r="A58" s="10" t="s">
        <v>273</v>
      </c>
      <c r="B58" s="6" t="s">
        <v>127</v>
      </c>
      <c r="C58" s="6" t="s">
        <v>178</v>
      </c>
      <c r="D58" s="6" t="s">
        <v>47</v>
      </c>
      <c r="E58" s="6" t="s">
        <v>48</v>
      </c>
      <c r="F58" s="6" t="s">
        <v>272</v>
      </c>
      <c r="G58" s="6" t="s">
        <v>532</v>
      </c>
      <c r="H58" s="6" t="s">
        <v>275</v>
      </c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4.4" x14ac:dyDescent="0.3">
      <c r="A59" s="11" t="s">
        <v>273</v>
      </c>
      <c r="B59" s="5" t="s">
        <v>127</v>
      </c>
      <c r="C59" s="6" t="s">
        <v>15</v>
      </c>
      <c r="D59" s="6" t="s">
        <v>47</v>
      </c>
      <c r="E59" s="6" t="s">
        <v>48</v>
      </c>
      <c r="F59" s="6" t="s">
        <v>272</v>
      </c>
      <c r="G59" s="6">
        <v>35</v>
      </c>
      <c r="H59" s="6" t="s">
        <v>275</v>
      </c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4.4" x14ac:dyDescent="0.3">
      <c r="A60" s="11" t="s">
        <v>490</v>
      </c>
      <c r="B60" s="5" t="s">
        <v>9</v>
      </c>
      <c r="C60" s="5" t="s">
        <v>15</v>
      </c>
      <c r="D60" s="5" t="s">
        <v>47</v>
      </c>
      <c r="E60" s="5" t="s">
        <v>396</v>
      </c>
      <c r="F60" s="5" t="s">
        <v>491</v>
      </c>
      <c r="G60" s="5">
        <v>304</v>
      </c>
      <c r="H60" s="5" t="s">
        <v>18</v>
      </c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4.4" x14ac:dyDescent="0.3">
      <c r="A61" s="11" t="s">
        <v>190</v>
      </c>
      <c r="B61" s="6" t="s">
        <v>127</v>
      </c>
      <c r="C61" s="6" t="s">
        <v>178</v>
      </c>
      <c r="D61" s="5" t="s">
        <v>11</v>
      </c>
      <c r="E61" s="5" t="s">
        <v>179</v>
      </c>
      <c r="F61" s="5" t="s">
        <v>191</v>
      </c>
      <c r="G61" s="7">
        <v>1.6666666666666666E-2</v>
      </c>
      <c r="H61" s="5" t="s">
        <v>192</v>
      </c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4.4" x14ac:dyDescent="0.3">
      <c r="A62" s="11" t="s">
        <v>476</v>
      </c>
      <c r="B62" s="5" t="s">
        <v>9</v>
      </c>
      <c r="C62" s="5" t="s">
        <v>15</v>
      </c>
      <c r="D62" s="5" t="s">
        <v>47</v>
      </c>
      <c r="E62" s="5" t="s">
        <v>396</v>
      </c>
      <c r="F62" s="5" t="s">
        <v>474</v>
      </c>
      <c r="G62" s="5">
        <v>832</v>
      </c>
      <c r="H62" s="5" t="s">
        <v>18</v>
      </c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6.2" x14ac:dyDescent="0.3">
      <c r="A63" s="11" t="s">
        <v>476</v>
      </c>
      <c r="B63" s="5" t="s">
        <v>9</v>
      </c>
      <c r="C63" s="5" t="s">
        <v>10</v>
      </c>
      <c r="D63" s="5" t="s">
        <v>47</v>
      </c>
      <c r="E63" s="5" t="s">
        <v>396</v>
      </c>
      <c r="F63" s="5" t="s">
        <v>474</v>
      </c>
      <c r="G63" s="7">
        <v>9.7222222222222224E-3</v>
      </c>
      <c r="H63" s="6" t="s">
        <v>525</v>
      </c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4.4" x14ac:dyDescent="0.3">
      <c r="A64" s="10" t="s">
        <v>215</v>
      </c>
      <c r="B64" s="6" t="s">
        <v>127</v>
      </c>
      <c r="C64" s="6" t="s">
        <v>178</v>
      </c>
      <c r="D64" s="6" t="s">
        <v>47</v>
      </c>
      <c r="E64" s="6" t="s">
        <v>48</v>
      </c>
      <c r="F64" s="6" t="s">
        <v>216</v>
      </c>
      <c r="G64" s="6">
        <f>(391/2+((50+146)/2))/2</f>
        <v>146.75</v>
      </c>
      <c r="H64" s="6" t="s">
        <v>18</v>
      </c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4.4" x14ac:dyDescent="0.3">
      <c r="A65" s="11" t="s">
        <v>480</v>
      </c>
      <c r="B65" s="5" t="s">
        <v>9</v>
      </c>
      <c r="C65" s="5" t="s">
        <v>10</v>
      </c>
      <c r="D65" s="5" t="s">
        <v>23</v>
      </c>
      <c r="E65" s="5" t="s">
        <v>123</v>
      </c>
      <c r="F65" s="11" t="s">
        <v>481</v>
      </c>
      <c r="G65" s="5">
        <v>6.8</v>
      </c>
      <c r="H65" s="5" t="s">
        <v>18</v>
      </c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5.75" customHeight="1" x14ac:dyDescent="0.3">
      <c r="A66" s="11" t="s">
        <v>480</v>
      </c>
      <c r="B66" s="5" t="s">
        <v>9</v>
      </c>
      <c r="C66" s="5" t="s">
        <v>15</v>
      </c>
      <c r="D66" s="5" t="s">
        <v>23</v>
      </c>
      <c r="E66" s="5" t="s">
        <v>123</v>
      </c>
      <c r="F66" s="11" t="s">
        <v>482</v>
      </c>
      <c r="G66" s="5">
        <v>670</v>
      </c>
      <c r="H66" s="5" t="s">
        <v>18</v>
      </c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5.75" customHeight="1" x14ac:dyDescent="0.3">
      <c r="A67" s="11" t="s">
        <v>480</v>
      </c>
      <c r="B67" s="5" t="s">
        <v>9</v>
      </c>
      <c r="C67" s="5" t="s">
        <v>10</v>
      </c>
      <c r="D67" s="5" t="s">
        <v>23</v>
      </c>
      <c r="E67" s="5" t="s">
        <v>123</v>
      </c>
      <c r="F67" s="11" t="s">
        <v>482</v>
      </c>
      <c r="G67" s="5">
        <v>13.6</v>
      </c>
      <c r="H67" s="5" t="s">
        <v>18</v>
      </c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5.75" customHeight="1" x14ac:dyDescent="0.3">
      <c r="A68" s="10" t="s">
        <v>513</v>
      </c>
      <c r="B68" s="6" t="s">
        <v>9</v>
      </c>
      <c r="C68" s="6" t="s">
        <v>15</v>
      </c>
      <c r="D68" s="6" t="s">
        <v>23</v>
      </c>
      <c r="E68" s="6" t="s">
        <v>32</v>
      </c>
      <c r="F68" s="6" t="s">
        <v>514</v>
      </c>
      <c r="G68" s="6">
        <v>82</v>
      </c>
      <c r="H68" s="6" t="s">
        <v>18</v>
      </c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5.75" customHeight="1" x14ac:dyDescent="0.3">
      <c r="A69" s="10" t="s">
        <v>513</v>
      </c>
      <c r="B69" s="6" t="s">
        <v>9</v>
      </c>
      <c r="C69" s="6" t="s">
        <v>10</v>
      </c>
      <c r="D69" s="6" t="s">
        <v>23</v>
      </c>
      <c r="E69" s="6" t="s">
        <v>32</v>
      </c>
      <c r="F69" s="6" t="s">
        <v>514</v>
      </c>
      <c r="G69" s="6">
        <v>4703</v>
      </c>
      <c r="H69" s="6" t="s">
        <v>525</v>
      </c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5.75" customHeight="1" x14ac:dyDescent="0.3">
      <c r="A70" s="10" t="s">
        <v>27</v>
      </c>
      <c r="B70" s="6" t="s">
        <v>9</v>
      </c>
      <c r="C70" s="6" t="s">
        <v>15</v>
      </c>
      <c r="D70" s="6" t="s">
        <v>28</v>
      </c>
      <c r="E70" s="6" t="s">
        <v>29</v>
      </c>
      <c r="F70" s="6" t="s">
        <v>30</v>
      </c>
      <c r="G70" s="6">
        <v>17</v>
      </c>
      <c r="H70" s="6" t="s">
        <v>18</v>
      </c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5.75" customHeight="1" x14ac:dyDescent="0.3">
      <c r="A71" s="10" t="s">
        <v>27</v>
      </c>
      <c r="B71" s="6" t="s">
        <v>9</v>
      </c>
      <c r="C71" s="6" t="s">
        <v>10</v>
      </c>
      <c r="D71" s="6" t="s">
        <v>28</v>
      </c>
      <c r="E71" s="6" t="s">
        <v>29</v>
      </c>
      <c r="F71" s="6" t="s">
        <v>30</v>
      </c>
      <c r="G71" s="6">
        <v>22</v>
      </c>
      <c r="H71" s="6" t="s">
        <v>525</v>
      </c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5.75" customHeight="1" x14ac:dyDescent="0.3">
      <c r="A72" s="10" t="s">
        <v>27</v>
      </c>
      <c r="B72" s="6" t="s">
        <v>9</v>
      </c>
      <c r="C72" s="6" t="s">
        <v>15</v>
      </c>
      <c r="D72" s="6" t="s">
        <v>28</v>
      </c>
      <c r="E72" s="6" t="s">
        <v>29</v>
      </c>
      <c r="F72" s="6" t="s">
        <v>72</v>
      </c>
      <c r="G72" s="6">
        <v>10</v>
      </c>
      <c r="H72" s="6" t="s">
        <v>18</v>
      </c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5.75" customHeight="1" x14ac:dyDescent="0.3">
      <c r="A73" s="10" t="s">
        <v>27</v>
      </c>
      <c r="B73" s="6" t="s">
        <v>9</v>
      </c>
      <c r="C73" s="6" t="s">
        <v>10</v>
      </c>
      <c r="D73" s="6" t="s">
        <v>28</v>
      </c>
      <c r="E73" s="6" t="s">
        <v>29</v>
      </c>
      <c r="F73" s="6" t="s">
        <v>72</v>
      </c>
      <c r="G73" s="6">
        <v>21</v>
      </c>
      <c r="H73" s="6" t="s">
        <v>525</v>
      </c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5.75" customHeight="1" x14ac:dyDescent="0.3">
      <c r="A74" s="10" t="s">
        <v>27</v>
      </c>
      <c r="B74" s="6" t="s">
        <v>9</v>
      </c>
      <c r="C74" s="6" t="s">
        <v>15</v>
      </c>
      <c r="D74" s="6" t="s">
        <v>28</v>
      </c>
      <c r="E74" s="6" t="s">
        <v>29</v>
      </c>
      <c r="F74" s="6" t="s">
        <v>84</v>
      </c>
      <c r="G74" s="6">
        <v>41</v>
      </c>
      <c r="H74" s="6" t="s">
        <v>18</v>
      </c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5.75" customHeight="1" x14ac:dyDescent="0.3">
      <c r="A75" s="10" t="s">
        <v>27</v>
      </c>
      <c r="B75" s="6" t="s">
        <v>9</v>
      </c>
      <c r="C75" s="6" t="s">
        <v>10</v>
      </c>
      <c r="D75" s="6" t="s">
        <v>28</v>
      </c>
      <c r="E75" s="6" t="s">
        <v>29</v>
      </c>
      <c r="F75" s="6" t="s">
        <v>84</v>
      </c>
      <c r="G75" s="6">
        <v>56</v>
      </c>
      <c r="H75" s="6" t="s">
        <v>525</v>
      </c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5.75" customHeight="1" x14ac:dyDescent="0.3">
      <c r="A76" s="10" t="s">
        <v>27</v>
      </c>
      <c r="B76" s="6" t="s">
        <v>9</v>
      </c>
      <c r="C76" s="6" t="s">
        <v>15</v>
      </c>
      <c r="D76" s="6" t="s">
        <v>28</v>
      </c>
      <c r="E76" s="6" t="s">
        <v>29</v>
      </c>
      <c r="F76" s="6" t="s">
        <v>338</v>
      </c>
      <c r="G76" s="6">
        <v>9</v>
      </c>
      <c r="H76" s="6" t="s">
        <v>18</v>
      </c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5.75" customHeight="1" x14ac:dyDescent="0.3">
      <c r="A77" s="10" t="s">
        <v>27</v>
      </c>
      <c r="B77" s="6" t="s">
        <v>9</v>
      </c>
      <c r="C77" s="6" t="s">
        <v>10</v>
      </c>
      <c r="D77" s="6" t="s">
        <v>28</v>
      </c>
      <c r="E77" s="6" t="s">
        <v>29</v>
      </c>
      <c r="F77" s="6" t="s">
        <v>338</v>
      </c>
      <c r="G77" s="6">
        <v>18</v>
      </c>
      <c r="H77" s="6" t="s">
        <v>525</v>
      </c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5.75" customHeight="1" x14ac:dyDescent="0.3">
      <c r="A78" s="10" t="s">
        <v>27</v>
      </c>
      <c r="B78" s="6" t="s">
        <v>9</v>
      </c>
      <c r="C78" s="6" t="s">
        <v>15</v>
      </c>
      <c r="D78" s="6" t="s">
        <v>28</v>
      </c>
      <c r="E78" s="6" t="s">
        <v>29</v>
      </c>
      <c r="F78" s="6" t="s">
        <v>348</v>
      </c>
      <c r="G78" s="6">
        <v>56</v>
      </c>
      <c r="H78" s="6" t="s">
        <v>18</v>
      </c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5.75" customHeight="1" x14ac:dyDescent="0.3">
      <c r="A79" s="10" t="s">
        <v>27</v>
      </c>
      <c r="B79" s="6" t="s">
        <v>9</v>
      </c>
      <c r="C79" s="6" t="s">
        <v>10</v>
      </c>
      <c r="D79" s="6" t="s">
        <v>28</v>
      </c>
      <c r="E79" s="6" t="s">
        <v>29</v>
      </c>
      <c r="F79" s="6" t="s">
        <v>348</v>
      </c>
      <c r="G79" s="6">
        <v>19</v>
      </c>
      <c r="H79" s="6" t="s">
        <v>525</v>
      </c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5.75" customHeight="1" x14ac:dyDescent="0.3">
      <c r="A80" s="10" t="s">
        <v>27</v>
      </c>
      <c r="B80" s="6" t="s">
        <v>9</v>
      </c>
      <c r="C80" s="6" t="s">
        <v>15</v>
      </c>
      <c r="D80" s="6" t="s">
        <v>28</v>
      </c>
      <c r="E80" s="6" t="s">
        <v>29</v>
      </c>
      <c r="F80" s="6" t="s">
        <v>357</v>
      </c>
      <c r="G80" s="6">
        <v>10</v>
      </c>
      <c r="H80" s="6" t="s">
        <v>18</v>
      </c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5.75" customHeight="1" x14ac:dyDescent="0.3">
      <c r="A81" s="10" t="s">
        <v>27</v>
      </c>
      <c r="B81" s="6" t="s">
        <v>9</v>
      </c>
      <c r="C81" s="6" t="s">
        <v>10</v>
      </c>
      <c r="D81" s="6" t="s">
        <v>28</v>
      </c>
      <c r="E81" s="6" t="s">
        <v>29</v>
      </c>
      <c r="F81" s="6" t="s">
        <v>357</v>
      </c>
      <c r="G81" s="6">
        <v>35</v>
      </c>
      <c r="H81" s="6" t="s">
        <v>525</v>
      </c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5.75" customHeight="1" x14ac:dyDescent="0.3">
      <c r="A82" s="10" t="s">
        <v>27</v>
      </c>
      <c r="B82" s="6" t="s">
        <v>9</v>
      </c>
      <c r="C82" s="6" t="s">
        <v>15</v>
      </c>
      <c r="D82" s="6" t="s">
        <v>28</v>
      </c>
      <c r="E82" s="6" t="s">
        <v>29</v>
      </c>
      <c r="F82" s="6" t="s">
        <v>367</v>
      </c>
      <c r="G82" s="6">
        <v>23</v>
      </c>
      <c r="H82" s="6" t="s">
        <v>18</v>
      </c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5.75" customHeight="1" x14ac:dyDescent="0.3">
      <c r="A83" s="10" t="s">
        <v>27</v>
      </c>
      <c r="B83" s="6" t="s">
        <v>9</v>
      </c>
      <c r="C83" s="6" t="s">
        <v>10</v>
      </c>
      <c r="D83" s="6" t="s">
        <v>28</v>
      </c>
      <c r="E83" s="6" t="s">
        <v>29</v>
      </c>
      <c r="F83" s="6" t="s">
        <v>367</v>
      </c>
      <c r="G83" s="6">
        <v>303</v>
      </c>
      <c r="H83" s="6" t="s">
        <v>525</v>
      </c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5.75" customHeight="1" x14ac:dyDescent="0.3">
      <c r="A84" s="10" t="s">
        <v>27</v>
      </c>
      <c r="B84" s="6" t="s">
        <v>9</v>
      </c>
      <c r="C84" s="6" t="s">
        <v>15</v>
      </c>
      <c r="D84" s="6" t="s">
        <v>28</v>
      </c>
      <c r="E84" s="6" t="s">
        <v>29</v>
      </c>
      <c r="F84" s="6" t="s">
        <v>380</v>
      </c>
      <c r="G84" s="6">
        <v>15</v>
      </c>
      <c r="H84" s="6" t="s">
        <v>18</v>
      </c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5.75" customHeight="1" x14ac:dyDescent="0.3">
      <c r="A85" s="10" t="s">
        <v>27</v>
      </c>
      <c r="B85" s="6" t="s">
        <v>9</v>
      </c>
      <c r="C85" s="6" t="s">
        <v>10</v>
      </c>
      <c r="D85" s="6" t="s">
        <v>28</v>
      </c>
      <c r="E85" s="6" t="s">
        <v>29</v>
      </c>
      <c r="F85" s="6" t="s">
        <v>380</v>
      </c>
      <c r="G85" s="6">
        <v>53</v>
      </c>
      <c r="H85" s="6" t="s">
        <v>525</v>
      </c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5.75" customHeight="1" x14ac:dyDescent="0.3">
      <c r="A86" s="10" t="s">
        <v>27</v>
      </c>
      <c r="B86" s="6" t="s">
        <v>9</v>
      </c>
      <c r="C86" s="6" t="s">
        <v>15</v>
      </c>
      <c r="D86" s="6" t="s">
        <v>28</v>
      </c>
      <c r="E86" s="6" t="s">
        <v>29</v>
      </c>
      <c r="F86" s="6" t="s">
        <v>387</v>
      </c>
      <c r="G86" s="6">
        <v>34</v>
      </c>
      <c r="H86" s="6" t="s">
        <v>18</v>
      </c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5.75" customHeight="1" x14ac:dyDescent="0.3">
      <c r="A87" s="10" t="s">
        <v>27</v>
      </c>
      <c r="B87" s="6" t="s">
        <v>9</v>
      </c>
      <c r="C87" s="6" t="s">
        <v>10</v>
      </c>
      <c r="D87" s="6" t="s">
        <v>28</v>
      </c>
      <c r="E87" s="6" t="s">
        <v>29</v>
      </c>
      <c r="F87" s="6" t="s">
        <v>387</v>
      </c>
      <c r="G87" s="6">
        <v>50</v>
      </c>
      <c r="H87" s="6" t="s">
        <v>525</v>
      </c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5.75" customHeight="1" x14ac:dyDescent="0.3">
      <c r="A88" s="10" t="s">
        <v>27</v>
      </c>
      <c r="B88" s="6" t="s">
        <v>9</v>
      </c>
      <c r="C88" s="6" t="s">
        <v>15</v>
      </c>
      <c r="D88" s="6" t="s">
        <v>28</v>
      </c>
      <c r="E88" s="6" t="s">
        <v>29</v>
      </c>
      <c r="F88" s="6" t="s">
        <v>391</v>
      </c>
      <c r="G88" s="6">
        <v>24</v>
      </c>
      <c r="H88" s="6" t="s">
        <v>18</v>
      </c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5.75" customHeight="1" x14ac:dyDescent="0.3">
      <c r="A89" s="10" t="s">
        <v>27</v>
      </c>
      <c r="B89" s="6" t="s">
        <v>9</v>
      </c>
      <c r="C89" s="6" t="s">
        <v>10</v>
      </c>
      <c r="D89" s="6" t="s">
        <v>28</v>
      </c>
      <c r="E89" s="6" t="s">
        <v>29</v>
      </c>
      <c r="F89" s="6" t="s">
        <v>391</v>
      </c>
      <c r="G89" s="6">
        <v>114</v>
      </c>
      <c r="H89" s="6" t="s">
        <v>525</v>
      </c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5.75" customHeight="1" x14ac:dyDescent="0.3">
      <c r="A90" s="10" t="s">
        <v>27</v>
      </c>
      <c r="B90" s="6" t="s">
        <v>9</v>
      </c>
      <c r="C90" s="6" t="s">
        <v>15</v>
      </c>
      <c r="D90" s="6" t="s">
        <v>28</v>
      </c>
      <c r="E90" s="6" t="s">
        <v>29</v>
      </c>
      <c r="F90" s="6" t="s">
        <v>392</v>
      </c>
      <c r="G90" s="6">
        <v>35</v>
      </c>
      <c r="H90" s="6" t="s">
        <v>18</v>
      </c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5.75" customHeight="1" x14ac:dyDescent="0.3">
      <c r="A91" s="10" t="s">
        <v>27</v>
      </c>
      <c r="B91" s="6" t="s">
        <v>9</v>
      </c>
      <c r="C91" s="6" t="s">
        <v>10</v>
      </c>
      <c r="D91" s="6" t="s">
        <v>28</v>
      </c>
      <c r="E91" s="6" t="s">
        <v>29</v>
      </c>
      <c r="F91" s="6" t="s">
        <v>392</v>
      </c>
      <c r="G91" s="6">
        <v>227</v>
      </c>
      <c r="H91" s="6" t="s">
        <v>525</v>
      </c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5.75" customHeight="1" x14ac:dyDescent="0.3">
      <c r="A92" s="10" t="s">
        <v>27</v>
      </c>
      <c r="B92" s="6" t="s">
        <v>9</v>
      </c>
      <c r="C92" s="6" t="s">
        <v>15</v>
      </c>
      <c r="D92" s="6" t="s">
        <v>28</v>
      </c>
      <c r="E92" s="6" t="s">
        <v>29</v>
      </c>
      <c r="F92" s="6" t="s">
        <v>394</v>
      </c>
      <c r="G92" s="6">
        <v>48</v>
      </c>
      <c r="H92" s="6" t="s">
        <v>18</v>
      </c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5.75" customHeight="1" x14ac:dyDescent="0.3">
      <c r="A93" s="10" t="s">
        <v>27</v>
      </c>
      <c r="B93" s="6" t="s">
        <v>9</v>
      </c>
      <c r="C93" s="6" t="s">
        <v>10</v>
      </c>
      <c r="D93" s="6" t="s">
        <v>28</v>
      </c>
      <c r="E93" s="6" t="s">
        <v>29</v>
      </c>
      <c r="F93" s="6" t="s">
        <v>394</v>
      </c>
      <c r="G93" s="6">
        <v>90</v>
      </c>
      <c r="H93" s="6" t="s">
        <v>525</v>
      </c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5.75" customHeight="1" x14ac:dyDescent="0.3">
      <c r="A94" s="10" t="s">
        <v>27</v>
      </c>
      <c r="B94" s="6" t="s">
        <v>9</v>
      </c>
      <c r="C94" s="6" t="s">
        <v>15</v>
      </c>
      <c r="D94" s="6" t="s">
        <v>28</v>
      </c>
      <c r="E94" s="6" t="s">
        <v>29</v>
      </c>
      <c r="F94" s="6" t="s">
        <v>399</v>
      </c>
      <c r="G94" s="6">
        <v>38</v>
      </c>
      <c r="H94" s="6" t="s">
        <v>18</v>
      </c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5.75" customHeight="1" x14ac:dyDescent="0.3">
      <c r="A95" s="10" t="s">
        <v>27</v>
      </c>
      <c r="B95" s="6" t="s">
        <v>9</v>
      </c>
      <c r="C95" s="6" t="s">
        <v>10</v>
      </c>
      <c r="D95" s="6" t="s">
        <v>28</v>
      </c>
      <c r="E95" s="6" t="s">
        <v>29</v>
      </c>
      <c r="F95" s="6" t="s">
        <v>399</v>
      </c>
      <c r="G95" s="6">
        <v>107</v>
      </c>
      <c r="H95" s="6" t="s">
        <v>525</v>
      </c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5.75" customHeight="1" x14ac:dyDescent="0.3">
      <c r="A96" s="10" t="s">
        <v>27</v>
      </c>
      <c r="B96" s="6" t="s">
        <v>9</v>
      </c>
      <c r="C96" s="6" t="s">
        <v>15</v>
      </c>
      <c r="D96" s="6" t="s">
        <v>28</v>
      </c>
      <c r="E96" s="6" t="s">
        <v>29</v>
      </c>
      <c r="F96" s="6" t="s">
        <v>400</v>
      </c>
      <c r="G96" s="6">
        <v>24</v>
      </c>
      <c r="H96" s="6" t="s">
        <v>18</v>
      </c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5.75" customHeight="1" x14ac:dyDescent="0.3">
      <c r="A97" s="10" t="s">
        <v>27</v>
      </c>
      <c r="B97" s="6" t="s">
        <v>9</v>
      </c>
      <c r="C97" s="6" t="s">
        <v>10</v>
      </c>
      <c r="D97" s="6" t="s">
        <v>28</v>
      </c>
      <c r="E97" s="6" t="s">
        <v>29</v>
      </c>
      <c r="F97" s="6" t="s">
        <v>400</v>
      </c>
      <c r="G97" s="6">
        <v>75</v>
      </c>
      <c r="H97" s="6" t="s">
        <v>525</v>
      </c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5.75" customHeight="1" x14ac:dyDescent="0.3">
      <c r="A98" s="10" t="s">
        <v>27</v>
      </c>
      <c r="B98" s="6" t="s">
        <v>9</v>
      </c>
      <c r="C98" s="6" t="s">
        <v>15</v>
      </c>
      <c r="D98" s="6" t="s">
        <v>28</v>
      </c>
      <c r="E98" s="6" t="s">
        <v>29</v>
      </c>
      <c r="F98" s="6" t="s">
        <v>410</v>
      </c>
      <c r="G98" s="6">
        <v>80</v>
      </c>
      <c r="H98" s="6" t="s">
        <v>18</v>
      </c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5.75" customHeight="1" x14ac:dyDescent="0.3">
      <c r="A99" s="10" t="s">
        <v>27</v>
      </c>
      <c r="B99" s="6" t="s">
        <v>9</v>
      </c>
      <c r="C99" s="6" t="s">
        <v>10</v>
      </c>
      <c r="D99" s="6" t="s">
        <v>28</v>
      </c>
      <c r="E99" s="6" t="s">
        <v>29</v>
      </c>
      <c r="F99" s="6" t="s">
        <v>410</v>
      </c>
      <c r="G99" s="6">
        <v>37</v>
      </c>
      <c r="H99" s="6" t="s">
        <v>525</v>
      </c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5.75" customHeight="1" x14ac:dyDescent="0.3">
      <c r="A100" s="10" t="s">
        <v>27</v>
      </c>
      <c r="B100" s="6" t="s">
        <v>9</v>
      </c>
      <c r="C100" s="6" t="s">
        <v>15</v>
      </c>
      <c r="D100" s="6" t="s">
        <v>28</v>
      </c>
      <c r="E100" s="6" t="s">
        <v>29</v>
      </c>
      <c r="F100" s="6" t="s">
        <v>462</v>
      </c>
      <c r="G100" s="6">
        <v>10</v>
      </c>
      <c r="H100" s="6" t="s">
        <v>18</v>
      </c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5.75" customHeight="1" x14ac:dyDescent="0.3">
      <c r="A101" s="10" t="s">
        <v>27</v>
      </c>
      <c r="B101" s="6" t="s">
        <v>9</v>
      </c>
      <c r="C101" s="6" t="s">
        <v>10</v>
      </c>
      <c r="D101" s="6" t="s">
        <v>28</v>
      </c>
      <c r="E101" s="6" t="s">
        <v>29</v>
      </c>
      <c r="F101" s="6" t="s">
        <v>462</v>
      </c>
      <c r="G101" s="6">
        <v>18</v>
      </c>
      <c r="H101" s="6" t="s">
        <v>525</v>
      </c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5.75" customHeight="1" x14ac:dyDescent="0.3">
      <c r="A102" s="10" t="s">
        <v>27</v>
      </c>
      <c r="B102" s="6" t="s">
        <v>9</v>
      </c>
      <c r="C102" s="6" t="s">
        <v>15</v>
      </c>
      <c r="D102" s="6" t="s">
        <v>28</v>
      </c>
      <c r="E102" s="6" t="s">
        <v>29</v>
      </c>
      <c r="F102" s="6" t="s">
        <v>469</v>
      </c>
      <c r="G102" s="6">
        <v>16</v>
      </c>
      <c r="H102" s="6" t="s">
        <v>18</v>
      </c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5.75" customHeight="1" x14ac:dyDescent="0.3">
      <c r="A103" s="10" t="s">
        <v>27</v>
      </c>
      <c r="B103" s="6" t="s">
        <v>9</v>
      </c>
      <c r="C103" s="6" t="s">
        <v>10</v>
      </c>
      <c r="D103" s="6" t="s">
        <v>28</v>
      </c>
      <c r="E103" s="6" t="s">
        <v>29</v>
      </c>
      <c r="F103" s="6" t="s">
        <v>469</v>
      </c>
      <c r="G103" s="6">
        <v>23</v>
      </c>
      <c r="H103" s="6" t="s">
        <v>525</v>
      </c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5.75" customHeight="1" x14ac:dyDescent="0.3">
      <c r="A104" s="10" t="s">
        <v>27</v>
      </c>
      <c r="B104" s="6" t="s">
        <v>9</v>
      </c>
      <c r="C104" s="6" t="s">
        <v>15</v>
      </c>
      <c r="D104" s="6" t="s">
        <v>28</v>
      </c>
      <c r="E104" s="6" t="s">
        <v>29</v>
      </c>
      <c r="F104" s="6" t="s">
        <v>484</v>
      </c>
      <c r="G104" s="6">
        <v>25</v>
      </c>
      <c r="H104" s="6" t="s">
        <v>18</v>
      </c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5.75" customHeight="1" x14ac:dyDescent="0.3">
      <c r="A105" s="10" t="s">
        <v>27</v>
      </c>
      <c r="B105" s="6" t="s">
        <v>9</v>
      </c>
      <c r="C105" s="6" t="s">
        <v>10</v>
      </c>
      <c r="D105" s="6" t="s">
        <v>28</v>
      </c>
      <c r="E105" s="6" t="s">
        <v>29</v>
      </c>
      <c r="F105" s="6" t="s">
        <v>484</v>
      </c>
      <c r="G105" s="6">
        <v>64</v>
      </c>
      <c r="H105" s="6" t="s">
        <v>525</v>
      </c>
      <c r="I105" s="2"/>
      <c r="J105" s="2"/>
      <c r="K105" s="2"/>
      <c r="L105" s="2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15.75" customHeight="1" x14ac:dyDescent="0.3">
      <c r="A106" s="10" t="s">
        <v>505</v>
      </c>
      <c r="B106" s="6" t="s">
        <v>9</v>
      </c>
      <c r="C106" s="6" t="s">
        <v>15</v>
      </c>
      <c r="D106" s="6" t="s">
        <v>23</v>
      </c>
      <c r="E106" s="6" t="s">
        <v>32</v>
      </c>
      <c r="F106" s="6" t="s">
        <v>506</v>
      </c>
      <c r="G106" s="6">
        <v>840</v>
      </c>
      <c r="H106" s="6" t="s">
        <v>18</v>
      </c>
      <c r="I106" s="2"/>
      <c r="J106" s="2"/>
      <c r="K106" s="2"/>
      <c r="L106" s="2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15.75" customHeight="1" x14ac:dyDescent="0.3">
      <c r="A107" s="10" t="s">
        <v>505</v>
      </c>
      <c r="B107" s="6" t="s">
        <v>9</v>
      </c>
      <c r="C107" s="6" t="s">
        <v>10</v>
      </c>
      <c r="D107" s="6" t="s">
        <v>23</v>
      </c>
      <c r="E107" s="6" t="s">
        <v>32</v>
      </c>
      <c r="F107" s="6" t="s">
        <v>506</v>
      </c>
      <c r="G107" s="6">
        <v>7.1999999999999998E-3</v>
      </c>
      <c r="H107" s="6" t="s">
        <v>525</v>
      </c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5.75" customHeight="1" x14ac:dyDescent="0.3">
      <c r="A108" s="10" t="s">
        <v>342</v>
      </c>
      <c r="B108" s="6" t="s">
        <v>9</v>
      </c>
      <c r="C108" s="6" t="s">
        <v>10</v>
      </c>
      <c r="D108" s="6" t="s">
        <v>11</v>
      </c>
      <c r="E108" s="6" t="s">
        <v>343</v>
      </c>
      <c r="F108" s="6" t="s">
        <v>344</v>
      </c>
      <c r="G108" s="6">
        <v>115</v>
      </c>
      <c r="H108" s="6" t="s">
        <v>525</v>
      </c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5.75" customHeight="1" x14ac:dyDescent="0.3">
      <c r="A109" s="10" t="s">
        <v>342</v>
      </c>
      <c r="B109" s="6" t="s">
        <v>9</v>
      </c>
      <c r="C109" s="6" t="s">
        <v>10</v>
      </c>
      <c r="D109" s="6" t="s">
        <v>11</v>
      </c>
      <c r="E109" s="6" t="s">
        <v>343</v>
      </c>
      <c r="F109" s="6" t="s">
        <v>459</v>
      </c>
      <c r="G109" s="6">
        <v>189</v>
      </c>
      <c r="H109" s="6" t="s">
        <v>525</v>
      </c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5.75" customHeight="1" x14ac:dyDescent="0.3">
      <c r="A110" s="10" t="s">
        <v>345</v>
      </c>
      <c r="B110" s="6" t="s">
        <v>9</v>
      </c>
      <c r="C110" s="6" t="s">
        <v>10</v>
      </c>
      <c r="D110" s="6" t="s">
        <v>11</v>
      </c>
      <c r="E110" s="6" t="s">
        <v>343</v>
      </c>
      <c r="F110" s="6" t="s">
        <v>344</v>
      </c>
      <c r="G110" s="8">
        <v>100.6</v>
      </c>
      <c r="H110" s="6" t="s">
        <v>525</v>
      </c>
      <c r="I110" s="2"/>
      <c r="J110" s="2"/>
      <c r="K110" s="2"/>
      <c r="L110" s="2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15.75" customHeight="1" x14ac:dyDescent="0.3">
      <c r="A111" s="10" t="s">
        <v>345</v>
      </c>
      <c r="B111" s="6" t="s">
        <v>9</v>
      </c>
      <c r="C111" s="6" t="s">
        <v>10</v>
      </c>
      <c r="D111" s="6" t="s">
        <v>11</v>
      </c>
      <c r="E111" s="6" t="s">
        <v>343</v>
      </c>
      <c r="F111" s="6" t="s">
        <v>459</v>
      </c>
      <c r="G111" s="6">
        <v>31.6</v>
      </c>
      <c r="H111" s="6" t="s">
        <v>525</v>
      </c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5.75" customHeight="1" x14ac:dyDescent="0.3">
      <c r="A112" s="11" t="s">
        <v>376</v>
      </c>
      <c r="B112" s="5" t="s">
        <v>9</v>
      </c>
      <c r="C112" s="5" t="s">
        <v>10</v>
      </c>
      <c r="D112" s="5" t="s">
        <v>39</v>
      </c>
      <c r="E112" s="5" t="s">
        <v>377</v>
      </c>
      <c r="F112" s="5" t="s">
        <v>378</v>
      </c>
      <c r="G112" s="5">
        <v>1556</v>
      </c>
      <c r="H112" s="5" t="s">
        <v>175</v>
      </c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5.75" customHeight="1" x14ac:dyDescent="0.3">
      <c r="A113" s="11" t="s">
        <v>376</v>
      </c>
      <c r="B113" s="5" t="s">
        <v>9</v>
      </c>
      <c r="C113" s="5" t="s">
        <v>10</v>
      </c>
      <c r="D113" s="5" t="s">
        <v>39</v>
      </c>
      <c r="E113" s="5" t="s">
        <v>377</v>
      </c>
      <c r="F113" s="5" t="s">
        <v>381</v>
      </c>
      <c r="G113" s="5">
        <v>717</v>
      </c>
      <c r="H113" s="5" t="s">
        <v>175</v>
      </c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5.75" customHeight="1" x14ac:dyDescent="0.3">
      <c r="A114" s="11" t="s">
        <v>376</v>
      </c>
      <c r="B114" s="5" t="s">
        <v>9</v>
      </c>
      <c r="C114" s="5" t="s">
        <v>10</v>
      </c>
      <c r="D114" s="5" t="s">
        <v>39</v>
      </c>
      <c r="E114" s="5" t="s">
        <v>377</v>
      </c>
      <c r="F114" s="5" t="s">
        <v>384</v>
      </c>
      <c r="G114" s="5">
        <v>1216</v>
      </c>
      <c r="H114" s="5" t="s">
        <v>175</v>
      </c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5.75" customHeight="1" x14ac:dyDescent="0.3">
      <c r="A115" s="11" t="s">
        <v>376</v>
      </c>
      <c r="B115" s="5" t="s">
        <v>9</v>
      </c>
      <c r="C115" s="5" t="s">
        <v>10</v>
      </c>
      <c r="D115" s="5" t="s">
        <v>39</v>
      </c>
      <c r="E115" s="5" t="s">
        <v>377</v>
      </c>
      <c r="F115" s="5" t="s">
        <v>386</v>
      </c>
      <c r="G115" s="5">
        <v>440</v>
      </c>
      <c r="H115" s="5" t="s">
        <v>175</v>
      </c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5.75" customHeight="1" x14ac:dyDescent="0.3">
      <c r="A116" s="11" t="s">
        <v>376</v>
      </c>
      <c r="B116" s="5" t="s">
        <v>9</v>
      </c>
      <c r="C116" s="5" t="s">
        <v>10</v>
      </c>
      <c r="D116" s="5" t="s">
        <v>39</v>
      </c>
      <c r="E116" s="5" t="s">
        <v>377</v>
      </c>
      <c r="F116" s="5" t="s">
        <v>390</v>
      </c>
      <c r="G116" s="5">
        <v>902</v>
      </c>
      <c r="H116" s="5" t="s">
        <v>175</v>
      </c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5.75" customHeight="1" x14ac:dyDescent="0.3">
      <c r="A117" s="11" t="s">
        <v>312</v>
      </c>
      <c r="B117" s="5" t="s">
        <v>127</v>
      </c>
      <c r="C117" s="5" t="s">
        <v>15</v>
      </c>
      <c r="D117" s="5" t="s">
        <v>39</v>
      </c>
      <c r="E117" s="5" t="s">
        <v>313</v>
      </c>
      <c r="F117" s="5" t="s">
        <v>314</v>
      </c>
      <c r="G117" s="5">
        <v>6.5</v>
      </c>
      <c r="H117" s="5" t="s">
        <v>18</v>
      </c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5.75" customHeight="1" x14ac:dyDescent="0.3">
      <c r="A118" s="11" t="s">
        <v>312</v>
      </c>
      <c r="B118" s="6" t="s">
        <v>127</v>
      </c>
      <c r="C118" s="6" t="s">
        <v>178</v>
      </c>
      <c r="D118" s="5" t="s">
        <v>39</v>
      </c>
      <c r="E118" s="5" t="s">
        <v>313</v>
      </c>
      <c r="F118" s="5" t="s">
        <v>314</v>
      </c>
      <c r="G118" s="5">
        <v>50.6</v>
      </c>
      <c r="H118" s="5" t="s">
        <v>18</v>
      </c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5.75" customHeight="1" x14ac:dyDescent="0.3">
      <c r="A119" s="10" t="s">
        <v>361</v>
      </c>
      <c r="B119" s="6" t="s">
        <v>9</v>
      </c>
      <c r="C119" s="6" t="s">
        <v>15</v>
      </c>
      <c r="D119" s="6" t="s">
        <v>23</v>
      </c>
      <c r="E119" s="6" t="s">
        <v>362</v>
      </c>
      <c r="F119" s="6" t="s">
        <v>363</v>
      </c>
      <c r="G119" s="6">
        <v>1971</v>
      </c>
      <c r="H119" s="6" t="s">
        <v>18</v>
      </c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5.75" customHeight="1" x14ac:dyDescent="0.3">
      <c r="A120" s="10" t="s">
        <v>361</v>
      </c>
      <c r="B120" s="6" t="s">
        <v>9</v>
      </c>
      <c r="C120" s="6" t="s">
        <v>10</v>
      </c>
      <c r="D120" s="6" t="s">
        <v>23</v>
      </c>
      <c r="E120" s="6" t="s">
        <v>362</v>
      </c>
      <c r="F120" s="6" t="s">
        <v>363</v>
      </c>
      <c r="G120" s="6" t="s">
        <v>364</v>
      </c>
      <c r="H120" s="6" t="s">
        <v>525</v>
      </c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5.75" customHeight="1" x14ac:dyDescent="0.3">
      <c r="A121" s="10" t="s">
        <v>217</v>
      </c>
      <c r="B121" s="6" t="s">
        <v>127</v>
      </c>
      <c r="C121" s="6" t="s">
        <v>10</v>
      </c>
      <c r="D121" s="6" t="s">
        <v>47</v>
      </c>
      <c r="E121" s="6" t="s">
        <v>48</v>
      </c>
      <c r="F121" s="6" t="s">
        <v>216</v>
      </c>
      <c r="G121" s="6">
        <f>(11282+4686+8511+57122+6056+9112+466305+280947)/8</f>
        <v>105502.625</v>
      </c>
      <c r="H121" s="6" t="s">
        <v>526</v>
      </c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5.75" customHeight="1" x14ac:dyDescent="0.3">
      <c r="A122" s="10" t="s">
        <v>217</v>
      </c>
      <c r="B122" s="6" t="s">
        <v>127</v>
      </c>
      <c r="C122" s="6" t="s">
        <v>10</v>
      </c>
      <c r="D122" s="6" t="s">
        <v>47</v>
      </c>
      <c r="E122" s="6" t="s">
        <v>48</v>
      </c>
      <c r="F122" s="6" t="s">
        <v>242</v>
      </c>
      <c r="G122" s="6">
        <f>(4750+1229+1694+2213+6541+5352+456+0)/8</f>
        <v>2779.375</v>
      </c>
      <c r="H122" s="6" t="s">
        <v>526</v>
      </c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5.75" customHeight="1" x14ac:dyDescent="0.3">
      <c r="A123" s="10" t="s">
        <v>217</v>
      </c>
      <c r="B123" s="6" t="s">
        <v>127</v>
      </c>
      <c r="C123" s="6" t="s">
        <v>10</v>
      </c>
      <c r="D123" s="6" t="s">
        <v>47</v>
      </c>
      <c r="E123" s="6" t="s">
        <v>48</v>
      </c>
      <c r="F123" s="6" t="s">
        <v>295</v>
      </c>
      <c r="G123" s="6">
        <f>(12645+3541+1277+2616+6875)/5</f>
        <v>5390.8</v>
      </c>
      <c r="H123" s="6" t="s">
        <v>526</v>
      </c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5.75" customHeight="1" x14ac:dyDescent="0.3">
      <c r="A124" s="10" t="s">
        <v>415</v>
      </c>
      <c r="B124" s="6" t="s">
        <v>9</v>
      </c>
      <c r="C124" s="6" t="s">
        <v>10</v>
      </c>
      <c r="D124" s="6" t="s">
        <v>47</v>
      </c>
      <c r="E124" s="6" t="s">
        <v>416</v>
      </c>
      <c r="F124" s="6" t="s">
        <v>417</v>
      </c>
      <c r="G124" s="6">
        <f>(37.9+25+18.8+1.8)</f>
        <v>83.5</v>
      </c>
      <c r="H124" s="6" t="s">
        <v>525</v>
      </c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5.75" customHeight="1" x14ac:dyDescent="0.3">
      <c r="A125" s="10" t="s">
        <v>31</v>
      </c>
      <c r="B125" s="6" t="s">
        <v>9</v>
      </c>
      <c r="C125" s="6" t="s">
        <v>15</v>
      </c>
      <c r="D125" s="6" t="s">
        <v>23</v>
      </c>
      <c r="E125" s="6" t="s">
        <v>32</v>
      </c>
      <c r="F125" s="6" t="s">
        <v>33</v>
      </c>
      <c r="G125" s="6">
        <v>132</v>
      </c>
      <c r="H125" s="6" t="s">
        <v>18</v>
      </c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5.75" customHeight="1" x14ac:dyDescent="0.3">
      <c r="A126" s="10" t="s">
        <v>31</v>
      </c>
      <c r="B126" s="6" t="s">
        <v>9</v>
      </c>
      <c r="C126" s="6" t="s">
        <v>10</v>
      </c>
      <c r="D126" s="6" t="s">
        <v>23</v>
      </c>
      <c r="E126" s="6" t="s">
        <v>32</v>
      </c>
      <c r="F126" s="6" t="s">
        <v>33</v>
      </c>
      <c r="G126" s="6">
        <v>2.0999999999999998E-4</v>
      </c>
      <c r="H126" s="6" t="s">
        <v>525</v>
      </c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5.75" customHeight="1" x14ac:dyDescent="0.3">
      <c r="A127" s="10" t="s">
        <v>31</v>
      </c>
      <c r="B127" s="6" t="s">
        <v>9</v>
      </c>
      <c r="C127" s="6" t="s">
        <v>15</v>
      </c>
      <c r="D127" s="6" t="s">
        <v>23</v>
      </c>
      <c r="E127" s="6" t="s">
        <v>32</v>
      </c>
      <c r="F127" s="6" t="s">
        <v>96</v>
      </c>
      <c r="G127" s="6">
        <v>604</v>
      </c>
      <c r="H127" s="6" t="s">
        <v>18</v>
      </c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5.75" customHeight="1" x14ac:dyDescent="0.3">
      <c r="A128" s="10" t="s">
        <v>31</v>
      </c>
      <c r="B128" s="6" t="s">
        <v>9</v>
      </c>
      <c r="C128" s="6" t="s">
        <v>10</v>
      </c>
      <c r="D128" s="6" t="s">
        <v>23</v>
      </c>
      <c r="E128" s="6" t="s">
        <v>32</v>
      </c>
      <c r="F128" s="6" t="s">
        <v>96</v>
      </c>
      <c r="G128" s="6">
        <v>3.8000000000000002E-4</v>
      </c>
      <c r="H128" s="6" t="s">
        <v>525</v>
      </c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5.75" customHeight="1" x14ac:dyDescent="0.3">
      <c r="A129" s="10" t="s">
        <v>31</v>
      </c>
      <c r="B129" s="6" t="s">
        <v>9</v>
      </c>
      <c r="C129" s="6" t="s">
        <v>15</v>
      </c>
      <c r="D129" s="6" t="s">
        <v>23</v>
      </c>
      <c r="E129" s="6" t="s">
        <v>32</v>
      </c>
      <c r="F129" s="5" t="s">
        <v>404</v>
      </c>
      <c r="G129" s="6">
        <v>928</v>
      </c>
      <c r="H129" s="6" t="s">
        <v>18</v>
      </c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5.75" customHeight="1" x14ac:dyDescent="0.3">
      <c r="A130" s="10" t="s">
        <v>31</v>
      </c>
      <c r="B130" s="6" t="s">
        <v>9</v>
      </c>
      <c r="C130" s="6" t="s">
        <v>10</v>
      </c>
      <c r="D130" s="6" t="s">
        <v>23</v>
      </c>
      <c r="E130" s="6" t="s">
        <v>32</v>
      </c>
      <c r="F130" s="6" t="s">
        <v>404</v>
      </c>
      <c r="G130" s="6">
        <v>8.9000000000000006E-4</v>
      </c>
      <c r="H130" s="6" t="s">
        <v>525</v>
      </c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5.75" customHeight="1" x14ac:dyDescent="0.3">
      <c r="A131" s="10" t="s">
        <v>31</v>
      </c>
      <c r="B131" s="6" t="s">
        <v>9</v>
      </c>
      <c r="C131" s="6" t="s">
        <v>15</v>
      </c>
      <c r="D131" s="6" t="s">
        <v>23</v>
      </c>
      <c r="E131" s="6" t="s">
        <v>32</v>
      </c>
      <c r="F131" s="6" t="s">
        <v>512</v>
      </c>
      <c r="G131" s="6">
        <v>586</v>
      </c>
      <c r="H131" s="6" t="s">
        <v>18</v>
      </c>
      <c r="I131" s="2"/>
      <c r="J131" s="2"/>
      <c r="K131" s="2"/>
      <c r="L131" s="2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15.75" customHeight="1" x14ac:dyDescent="0.3">
      <c r="A132" s="10" t="s">
        <v>31</v>
      </c>
      <c r="B132" s="6" t="s">
        <v>9</v>
      </c>
      <c r="C132" s="6" t="s">
        <v>10</v>
      </c>
      <c r="D132" s="6" t="s">
        <v>23</v>
      </c>
      <c r="E132" s="6" t="s">
        <v>32</v>
      </c>
      <c r="F132" s="6" t="s">
        <v>512</v>
      </c>
      <c r="G132" s="6">
        <v>3.1E-4</v>
      </c>
      <c r="H132" s="6" t="s">
        <v>525</v>
      </c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5.75" customHeight="1" x14ac:dyDescent="0.3">
      <c r="A133" s="10" t="s">
        <v>226</v>
      </c>
      <c r="B133" s="6" t="s">
        <v>127</v>
      </c>
      <c r="C133" s="6" t="s">
        <v>178</v>
      </c>
      <c r="D133" s="6" t="s">
        <v>11</v>
      </c>
      <c r="E133" s="6" t="s">
        <v>227</v>
      </c>
      <c r="F133" s="6" t="s">
        <v>228</v>
      </c>
      <c r="G133" s="6">
        <v>4</v>
      </c>
      <c r="H133" s="6" t="s">
        <v>175</v>
      </c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5.75" customHeight="1" x14ac:dyDescent="0.3">
      <c r="A134" s="10" t="s">
        <v>226</v>
      </c>
      <c r="B134" s="6" t="s">
        <v>127</v>
      </c>
      <c r="C134" s="6" t="s">
        <v>10</v>
      </c>
      <c r="D134" s="6" t="s">
        <v>11</v>
      </c>
      <c r="E134" s="6" t="s">
        <v>227</v>
      </c>
      <c r="F134" s="6" t="s">
        <v>228</v>
      </c>
      <c r="G134" s="6">
        <v>48146</v>
      </c>
      <c r="H134" s="6" t="s">
        <v>526</v>
      </c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5.75" customHeight="1" x14ac:dyDescent="0.3">
      <c r="A135" s="10" t="s">
        <v>193</v>
      </c>
      <c r="B135" s="6" t="s">
        <v>127</v>
      </c>
      <c r="C135" s="6" t="s">
        <v>178</v>
      </c>
      <c r="D135" s="6" t="s">
        <v>11</v>
      </c>
      <c r="E135" s="6" t="s">
        <v>194</v>
      </c>
      <c r="F135" s="6" t="s">
        <v>195</v>
      </c>
      <c r="G135" s="6">
        <v>2500</v>
      </c>
      <c r="H135" s="6" t="s">
        <v>527</v>
      </c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5.75" customHeight="1" x14ac:dyDescent="0.3">
      <c r="A136" s="10" t="s">
        <v>193</v>
      </c>
      <c r="B136" s="6" t="s">
        <v>127</v>
      </c>
      <c r="C136" s="6" t="s">
        <v>10</v>
      </c>
      <c r="D136" s="6" t="s">
        <v>11</v>
      </c>
      <c r="E136" s="6" t="s">
        <v>194</v>
      </c>
      <c r="F136" s="6" t="s">
        <v>195</v>
      </c>
      <c r="G136" s="6">
        <v>36000</v>
      </c>
      <c r="H136" s="6" t="s">
        <v>526</v>
      </c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5.75" customHeight="1" x14ac:dyDescent="0.3">
      <c r="A137" s="10" t="s">
        <v>193</v>
      </c>
      <c r="B137" s="6" t="s">
        <v>127</v>
      </c>
      <c r="C137" s="6" t="s">
        <v>178</v>
      </c>
      <c r="D137" s="6" t="s">
        <v>11</v>
      </c>
      <c r="E137" s="6" t="s">
        <v>63</v>
      </c>
      <c r="F137" s="6" t="s">
        <v>200</v>
      </c>
      <c r="G137" s="6">
        <v>320</v>
      </c>
      <c r="H137" s="6" t="s">
        <v>527</v>
      </c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5.75" customHeight="1" x14ac:dyDescent="0.3">
      <c r="A138" s="10" t="s">
        <v>193</v>
      </c>
      <c r="B138" s="6" t="s">
        <v>127</v>
      </c>
      <c r="C138" s="6" t="s">
        <v>10</v>
      </c>
      <c r="D138" s="6" t="s">
        <v>11</v>
      </c>
      <c r="E138" s="6" t="s">
        <v>63</v>
      </c>
      <c r="F138" s="6" t="s">
        <v>200</v>
      </c>
      <c r="G138" s="6">
        <v>61000</v>
      </c>
      <c r="H138" s="6" t="s">
        <v>526</v>
      </c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5.75" customHeight="1" x14ac:dyDescent="0.3">
      <c r="A139" s="10" t="s">
        <v>193</v>
      </c>
      <c r="B139" s="6" t="s">
        <v>127</v>
      </c>
      <c r="C139" s="6" t="s">
        <v>178</v>
      </c>
      <c r="D139" s="6" t="s">
        <v>11</v>
      </c>
      <c r="E139" s="6" t="s">
        <v>227</v>
      </c>
      <c r="F139" s="5" t="s">
        <v>228</v>
      </c>
      <c r="G139" s="6">
        <v>2100</v>
      </c>
      <c r="H139" s="6" t="s">
        <v>527</v>
      </c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5.75" customHeight="1" x14ac:dyDescent="0.3">
      <c r="A140" s="10" t="s">
        <v>193</v>
      </c>
      <c r="B140" s="6" t="s">
        <v>127</v>
      </c>
      <c r="C140" s="6" t="s">
        <v>10</v>
      </c>
      <c r="D140" s="6" t="s">
        <v>11</v>
      </c>
      <c r="E140" s="6" t="s">
        <v>227</v>
      </c>
      <c r="F140" s="6" t="s">
        <v>228</v>
      </c>
      <c r="G140" s="6">
        <f>(220000+33000)/2</f>
        <v>126500</v>
      </c>
      <c r="H140" s="6" t="s">
        <v>526</v>
      </c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5.75" customHeight="1" x14ac:dyDescent="0.3">
      <c r="A141" s="10" t="s">
        <v>193</v>
      </c>
      <c r="B141" s="6" t="s">
        <v>127</v>
      </c>
      <c r="C141" s="6" t="s">
        <v>178</v>
      </c>
      <c r="D141" s="6" t="s">
        <v>11</v>
      </c>
      <c r="E141" s="6" t="s">
        <v>255</v>
      </c>
      <c r="F141" s="6" t="s">
        <v>256</v>
      </c>
      <c r="G141" s="6">
        <v>1100</v>
      </c>
      <c r="H141" s="6" t="s">
        <v>527</v>
      </c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5.75" customHeight="1" x14ac:dyDescent="0.3">
      <c r="A142" s="10" t="s">
        <v>193</v>
      </c>
      <c r="B142" s="6" t="s">
        <v>127</v>
      </c>
      <c r="C142" s="6" t="s">
        <v>10</v>
      </c>
      <c r="D142" s="6" t="s">
        <v>11</v>
      </c>
      <c r="E142" s="6" t="s">
        <v>255</v>
      </c>
      <c r="F142" s="6" t="s">
        <v>256</v>
      </c>
      <c r="G142" s="6">
        <v>220000</v>
      </c>
      <c r="H142" s="6" t="s">
        <v>526</v>
      </c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5.75" customHeight="1" x14ac:dyDescent="0.3">
      <c r="A143" s="10" t="s">
        <v>193</v>
      </c>
      <c r="B143" s="6" t="s">
        <v>127</v>
      </c>
      <c r="C143" s="6" t="s">
        <v>178</v>
      </c>
      <c r="D143" s="6" t="s">
        <v>11</v>
      </c>
      <c r="E143" s="6" t="s">
        <v>194</v>
      </c>
      <c r="F143" s="6" t="s">
        <v>269</v>
      </c>
      <c r="G143" s="6">
        <v>700</v>
      </c>
      <c r="H143" s="6" t="s">
        <v>527</v>
      </c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5.75" customHeight="1" x14ac:dyDescent="0.3">
      <c r="A144" s="10" t="s">
        <v>193</v>
      </c>
      <c r="B144" s="6" t="s">
        <v>127</v>
      </c>
      <c r="C144" s="6" t="s">
        <v>10</v>
      </c>
      <c r="D144" s="6" t="s">
        <v>11</v>
      </c>
      <c r="E144" s="6" t="s">
        <v>194</v>
      </c>
      <c r="F144" s="6" t="s">
        <v>269</v>
      </c>
      <c r="G144" s="6">
        <v>61000</v>
      </c>
      <c r="H144" s="6" t="s">
        <v>526</v>
      </c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5.75" customHeight="1" x14ac:dyDescent="0.3">
      <c r="A145" s="10" t="s">
        <v>193</v>
      </c>
      <c r="B145" s="6" t="s">
        <v>127</v>
      </c>
      <c r="C145" s="6" t="s">
        <v>178</v>
      </c>
      <c r="D145" s="6" t="s">
        <v>11</v>
      </c>
      <c r="E145" s="6" t="s">
        <v>194</v>
      </c>
      <c r="F145" s="6" t="s">
        <v>327</v>
      </c>
      <c r="G145" s="6">
        <v>460</v>
      </c>
      <c r="H145" s="6" t="s">
        <v>527</v>
      </c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5.75" customHeight="1" x14ac:dyDescent="0.3">
      <c r="A146" s="10" t="s">
        <v>193</v>
      </c>
      <c r="B146" s="6" t="s">
        <v>127</v>
      </c>
      <c r="C146" s="6" t="s">
        <v>10</v>
      </c>
      <c r="D146" s="6" t="s">
        <v>11</v>
      </c>
      <c r="E146" s="6" t="s">
        <v>194</v>
      </c>
      <c r="F146" s="6" t="s">
        <v>327</v>
      </c>
      <c r="G146" s="6">
        <v>11000</v>
      </c>
      <c r="H146" s="6" t="s">
        <v>526</v>
      </c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5.75" customHeight="1" x14ac:dyDescent="0.3">
      <c r="A147" s="10" t="s">
        <v>193</v>
      </c>
      <c r="B147" s="6" t="s">
        <v>9</v>
      </c>
      <c r="C147" s="6" t="s">
        <v>10</v>
      </c>
      <c r="D147" s="6" t="s">
        <v>11</v>
      </c>
      <c r="E147" s="6" t="s">
        <v>194</v>
      </c>
      <c r="F147" s="6" t="s">
        <v>430</v>
      </c>
      <c r="G147" s="6">
        <v>0.1</v>
      </c>
      <c r="H147" s="6" t="s">
        <v>525</v>
      </c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5.75" customHeight="1" x14ac:dyDescent="0.3">
      <c r="A148" s="10" t="s">
        <v>193</v>
      </c>
      <c r="B148" s="6" t="s">
        <v>9</v>
      </c>
      <c r="C148" s="6" t="s">
        <v>10</v>
      </c>
      <c r="D148" s="6" t="s">
        <v>11</v>
      </c>
      <c r="E148" s="6" t="s">
        <v>194</v>
      </c>
      <c r="F148" s="6" t="s">
        <v>444</v>
      </c>
      <c r="G148" s="6">
        <f>(0.13+0.29+2.3)/3</f>
        <v>0.90666666666666662</v>
      </c>
      <c r="H148" s="6" t="s">
        <v>525</v>
      </c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5.75" customHeight="1" x14ac:dyDescent="0.3">
      <c r="A149" s="10" t="s">
        <v>193</v>
      </c>
      <c r="B149" s="6" t="s">
        <v>9</v>
      </c>
      <c r="C149" s="6" t="s">
        <v>10</v>
      </c>
      <c r="D149" s="6" t="s">
        <v>11</v>
      </c>
      <c r="E149" s="6" t="s">
        <v>194</v>
      </c>
      <c r="F149" s="6" t="s">
        <v>446</v>
      </c>
      <c r="G149" s="6">
        <f>(64+6.5)/2</f>
        <v>35.25</v>
      </c>
      <c r="H149" s="6" t="s">
        <v>525</v>
      </c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5.75" customHeight="1" x14ac:dyDescent="0.3">
      <c r="A150" s="10" t="s">
        <v>193</v>
      </c>
      <c r="B150" s="6" t="s">
        <v>9</v>
      </c>
      <c r="C150" s="6" t="s">
        <v>10</v>
      </c>
      <c r="D150" s="6" t="s">
        <v>11</v>
      </c>
      <c r="E150" s="6" t="s">
        <v>194</v>
      </c>
      <c r="F150" s="6" t="s">
        <v>447</v>
      </c>
      <c r="G150" s="6">
        <v>4.4000000000000004</v>
      </c>
      <c r="H150" s="6" t="s">
        <v>525</v>
      </c>
      <c r="I150" s="2"/>
      <c r="J150" s="2"/>
      <c r="K150" s="2"/>
      <c r="L150" s="2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15.75" customHeight="1" x14ac:dyDescent="0.3">
      <c r="A151" s="12" t="s">
        <v>538</v>
      </c>
      <c r="B151" s="6" t="s">
        <v>127</v>
      </c>
      <c r="C151" s="6" t="s">
        <v>178</v>
      </c>
      <c r="D151" s="6" t="s">
        <v>11</v>
      </c>
      <c r="E151" s="6" t="s">
        <v>16</v>
      </c>
      <c r="F151" s="6" t="s">
        <v>189</v>
      </c>
      <c r="G151" s="6">
        <v>112</v>
      </c>
      <c r="H151" s="6" t="s">
        <v>18</v>
      </c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5.75" customHeight="1" x14ac:dyDescent="0.3">
      <c r="A152" s="12" t="s">
        <v>538</v>
      </c>
      <c r="B152" s="6" t="s">
        <v>127</v>
      </c>
      <c r="C152" s="6" t="s">
        <v>10</v>
      </c>
      <c r="D152" s="6" t="s">
        <v>11</v>
      </c>
      <c r="E152" s="6" t="s">
        <v>16</v>
      </c>
      <c r="F152" s="6" t="s">
        <v>189</v>
      </c>
      <c r="G152" s="6">
        <f>(2.68+3.36)/2</f>
        <v>3.02</v>
      </c>
      <c r="H152" s="6" t="s">
        <v>525</v>
      </c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5.75" customHeight="1" x14ac:dyDescent="0.3">
      <c r="A153" s="12" t="s">
        <v>538</v>
      </c>
      <c r="B153" s="6" t="s">
        <v>127</v>
      </c>
      <c r="C153" s="6" t="s">
        <v>178</v>
      </c>
      <c r="D153" s="6" t="s">
        <v>11</v>
      </c>
      <c r="E153" s="6" t="s">
        <v>16</v>
      </c>
      <c r="F153" s="6" t="s">
        <v>199</v>
      </c>
      <c r="G153" s="6">
        <v>234</v>
      </c>
      <c r="H153" s="6" t="s">
        <v>18</v>
      </c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5.75" customHeight="1" x14ac:dyDescent="0.3">
      <c r="A154" s="11" t="s">
        <v>538</v>
      </c>
      <c r="B154" s="6" t="s">
        <v>127</v>
      </c>
      <c r="C154" s="6" t="s">
        <v>10</v>
      </c>
      <c r="D154" s="6" t="s">
        <v>11</v>
      </c>
      <c r="E154" s="6" t="s">
        <v>16</v>
      </c>
      <c r="F154" s="6" t="s">
        <v>199</v>
      </c>
      <c r="G154" s="6">
        <f>(0.82+4.42)/2</f>
        <v>2.62</v>
      </c>
      <c r="H154" s="6" t="s">
        <v>525</v>
      </c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5.75" customHeight="1" x14ac:dyDescent="0.3">
      <c r="A155" s="10" t="s">
        <v>236</v>
      </c>
      <c r="B155" s="6" t="s">
        <v>127</v>
      </c>
      <c r="C155" s="6" t="s">
        <v>178</v>
      </c>
      <c r="D155" s="6" t="s">
        <v>23</v>
      </c>
      <c r="E155" s="6" t="s">
        <v>237</v>
      </c>
      <c r="F155" s="6" t="s">
        <v>238</v>
      </c>
      <c r="G155" s="6">
        <f>(37+5324)/2</f>
        <v>2680.5</v>
      </c>
      <c r="H155" s="6" t="s">
        <v>528</v>
      </c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5.75" customHeight="1" x14ac:dyDescent="0.3">
      <c r="A156" s="10" t="s">
        <v>236</v>
      </c>
      <c r="B156" s="6" t="s">
        <v>127</v>
      </c>
      <c r="C156" s="6" t="s">
        <v>10</v>
      </c>
      <c r="D156" s="6" t="s">
        <v>23</v>
      </c>
      <c r="E156" s="6" t="s">
        <v>237</v>
      </c>
      <c r="F156" s="6" t="s">
        <v>238</v>
      </c>
      <c r="G156" s="6">
        <v>20264</v>
      </c>
      <c r="H156" s="6" t="s">
        <v>526</v>
      </c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s="13" customFormat="1" ht="15.75" customHeight="1" x14ac:dyDescent="0.3">
      <c r="A157" s="14" t="s">
        <v>276</v>
      </c>
      <c r="B157" s="11" t="s">
        <v>127</v>
      </c>
      <c r="C157" s="11" t="s">
        <v>10</v>
      </c>
      <c r="D157" s="11" t="s">
        <v>47</v>
      </c>
      <c r="E157" s="11" t="s">
        <v>277</v>
      </c>
      <c r="F157" s="11" t="s">
        <v>272</v>
      </c>
      <c r="G157" s="11">
        <v>0.8</v>
      </c>
      <c r="H157" s="11" t="s">
        <v>175</v>
      </c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</row>
    <row r="158" spans="1:26" ht="15.75" customHeight="1" x14ac:dyDescent="0.3">
      <c r="A158" s="10" t="s">
        <v>14</v>
      </c>
      <c r="B158" s="6" t="s">
        <v>9</v>
      </c>
      <c r="C158" s="6" t="s">
        <v>15</v>
      </c>
      <c r="D158" s="6" t="s">
        <v>11</v>
      </c>
      <c r="E158" s="6" t="s">
        <v>16</v>
      </c>
      <c r="F158" s="6" t="s">
        <v>17</v>
      </c>
      <c r="G158" s="6">
        <v>286</v>
      </c>
      <c r="H158" s="6" t="s">
        <v>18</v>
      </c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5.75" customHeight="1" x14ac:dyDescent="0.3">
      <c r="A159" s="10" t="s">
        <v>14</v>
      </c>
      <c r="B159" s="6" t="s">
        <v>9</v>
      </c>
      <c r="C159" s="6" t="s">
        <v>15</v>
      </c>
      <c r="D159" s="6" t="s">
        <v>11</v>
      </c>
      <c r="E159" s="6" t="s">
        <v>16</v>
      </c>
      <c r="F159" s="6" t="s">
        <v>388</v>
      </c>
      <c r="G159" s="6">
        <v>171</v>
      </c>
      <c r="H159" s="6" t="s">
        <v>18</v>
      </c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5.75" customHeight="1" x14ac:dyDescent="0.3">
      <c r="A160" s="10" t="s">
        <v>14</v>
      </c>
      <c r="B160" s="6" t="s">
        <v>9</v>
      </c>
      <c r="C160" s="6" t="s">
        <v>15</v>
      </c>
      <c r="D160" s="6" t="s">
        <v>11</v>
      </c>
      <c r="E160" s="6" t="s">
        <v>16</v>
      </c>
      <c r="F160" s="6" t="s">
        <v>393</v>
      </c>
      <c r="G160" s="6">
        <v>282</v>
      </c>
      <c r="H160" s="6" t="s">
        <v>18</v>
      </c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5.75" customHeight="1" x14ac:dyDescent="0.3">
      <c r="A161" s="11" t="s">
        <v>59</v>
      </c>
      <c r="B161" s="5" t="s">
        <v>9</v>
      </c>
      <c r="C161" s="5" t="s">
        <v>15</v>
      </c>
      <c r="D161" s="5" t="s">
        <v>28</v>
      </c>
      <c r="E161" s="5" t="s">
        <v>60</v>
      </c>
      <c r="F161" s="5" t="s">
        <v>61</v>
      </c>
      <c r="G161" s="5">
        <v>265</v>
      </c>
      <c r="H161" s="6" t="s">
        <v>18</v>
      </c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5.75" customHeight="1" x14ac:dyDescent="0.3">
      <c r="A162" s="10" t="s">
        <v>296</v>
      </c>
      <c r="B162" s="6" t="s">
        <v>127</v>
      </c>
      <c r="C162" s="6" t="s">
        <v>10</v>
      </c>
      <c r="D162" s="6" t="s">
        <v>47</v>
      </c>
      <c r="E162" s="6" t="s">
        <v>48</v>
      </c>
      <c r="F162" s="6" t="s">
        <v>295</v>
      </c>
      <c r="G162" s="6">
        <v>1200</v>
      </c>
      <c r="H162" s="6" t="s">
        <v>530</v>
      </c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5.75" customHeight="1" x14ac:dyDescent="0.3">
      <c r="A163" s="10" t="s">
        <v>372</v>
      </c>
      <c r="B163" s="6" t="s">
        <v>9</v>
      </c>
      <c r="C163" s="6" t="s">
        <v>15</v>
      </c>
      <c r="D163" s="6" t="s">
        <v>47</v>
      </c>
      <c r="E163" s="6" t="s">
        <v>373</v>
      </c>
      <c r="F163" s="6" t="s">
        <v>374</v>
      </c>
      <c r="G163" s="6">
        <v>223</v>
      </c>
      <c r="H163" s="6" t="s">
        <v>175</v>
      </c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5.75" customHeight="1" x14ac:dyDescent="0.3">
      <c r="A164" s="10" t="s">
        <v>372</v>
      </c>
      <c r="B164" s="6" t="s">
        <v>9</v>
      </c>
      <c r="C164" s="6" t="s">
        <v>10</v>
      </c>
      <c r="D164" s="6" t="s">
        <v>47</v>
      </c>
      <c r="E164" s="6" t="s">
        <v>373</v>
      </c>
      <c r="F164" s="6" t="s">
        <v>374</v>
      </c>
      <c r="G164" s="8">
        <v>5.3</v>
      </c>
      <c r="H164" s="6" t="s">
        <v>525</v>
      </c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5.75" customHeight="1" x14ac:dyDescent="0.3">
      <c r="A165" s="10" t="s">
        <v>89</v>
      </c>
      <c r="B165" s="6" t="s">
        <v>9</v>
      </c>
      <c r="C165" s="6" t="s">
        <v>15</v>
      </c>
      <c r="D165" s="6" t="s">
        <v>11</v>
      </c>
      <c r="E165" s="6" t="s">
        <v>54</v>
      </c>
      <c r="F165" s="6" t="s">
        <v>90</v>
      </c>
      <c r="G165" s="6">
        <f>0.5/1000</f>
        <v>5.0000000000000001E-4</v>
      </c>
      <c r="H165" s="6" t="s">
        <v>18</v>
      </c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5.75" customHeight="1" x14ac:dyDescent="0.3">
      <c r="A166" s="10" t="s">
        <v>89</v>
      </c>
      <c r="B166" s="6" t="s">
        <v>9</v>
      </c>
      <c r="C166" s="6" t="s">
        <v>15</v>
      </c>
      <c r="D166" s="6" t="s">
        <v>11</v>
      </c>
      <c r="E166" s="6" t="s">
        <v>54</v>
      </c>
      <c r="F166" s="6" t="s">
        <v>330</v>
      </c>
      <c r="G166" s="6">
        <f>0.22/1000</f>
        <v>2.2000000000000001E-4</v>
      </c>
      <c r="H166" s="6" t="s">
        <v>18</v>
      </c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5.75" customHeight="1" x14ac:dyDescent="0.3">
      <c r="A167" s="10" t="s">
        <v>89</v>
      </c>
      <c r="B167" s="6" t="s">
        <v>9</v>
      </c>
      <c r="C167" s="6" t="s">
        <v>15</v>
      </c>
      <c r="D167" s="6" t="s">
        <v>11</v>
      </c>
      <c r="E167" s="6" t="s">
        <v>54</v>
      </c>
      <c r="F167" s="6" t="s">
        <v>331</v>
      </c>
      <c r="G167" s="6">
        <f>0.19/1000</f>
        <v>1.9000000000000001E-4</v>
      </c>
      <c r="H167" s="6" t="s">
        <v>18</v>
      </c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5.75" customHeight="1" x14ac:dyDescent="0.3">
      <c r="A168" s="10" t="s">
        <v>149</v>
      </c>
      <c r="B168" s="6" t="s">
        <v>9</v>
      </c>
      <c r="C168" s="6" t="s">
        <v>15</v>
      </c>
      <c r="D168" s="6" t="s">
        <v>11</v>
      </c>
      <c r="E168" s="6" t="s">
        <v>54</v>
      </c>
      <c r="F168" s="6" t="s">
        <v>150</v>
      </c>
      <c r="G168" s="6">
        <v>914</v>
      </c>
      <c r="H168" s="6" t="s">
        <v>18</v>
      </c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5.75" customHeight="1" x14ac:dyDescent="0.3">
      <c r="A169" s="10" t="s">
        <v>437</v>
      </c>
      <c r="B169" s="6" t="s">
        <v>9</v>
      </c>
      <c r="C169" s="6" t="s">
        <v>15</v>
      </c>
      <c r="D169" s="6" t="s">
        <v>11</v>
      </c>
      <c r="E169" s="6" t="s">
        <v>54</v>
      </c>
      <c r="F169" s="6" t="s">
        <v>438</v>
      </c>
      <c r="G169" s="6">
        <v>250</v>
      </c>
      <c r="H169" s="6" t="s">
        <v>18</v>
      </c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5.75" customHeight="1" x14ac:dyDescent="0.3">
      <c r="A170" s="10" t="s">
        <v>437</v>
      </c>
      <c r="B170" s="6" t="s">
        <v>9</v>
      </c>
      <c r="C170" s="6" t="s">
        <v>15</v>
      </c>
      <c r="D170" s="6" t="s">
        <v>11</v>
      </c>
      <c r="E170" s="6" t="s">
        <v>54</v>
      </c>
      <c r="F170" s="6" t="s">
        <v>439</v>
      </c>
      <c r="G170" s="6">
        <v>1200</v>
      </c>
      <c r="H170" s="6" t="s">
        <v>18</v>
      </c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5.75" customHeight="1" x14ac:dyDescent="0.3">
      <c r="A171" s="11" t="s">
        <v>177</v>
      </c>
      <c r="B171" s="5" t="s">
        <v>127</v>
      </c>
      <c r="C171" s="5" t="s">
        <v>178</v>
      </c>
      <c r="D171" s="5" t="s">
        <v>11</v>
      </c>
      <c r="E171" s="5" t="s">
        <v>179</v>
      </c>
      <c r="F171" s="5" t="s">
        <v>180</v>
      </c>
      <c r="G171" s="9">
        <v>42.1</v>
      </c>
      <c r="H171" s="5" t="s">
        <v>181</v>
      </c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5.75" customHeight="1" x14ac:dyDescent="0.3">
      <c r="A172" s="11" t="s">
        <v>177</v>
      </c>
      <c r="B172" s="5" t="s">
        <v>127</v>
      </c>
      <c r="C172" s="5" t="s">
        <v>178</v>
      </c>
      <c r="D172" s="5" t="s">
        <v>11</v>
      </c>
      <c r="E172" s="5" t="s">
        <v>179</v>
      </c>
      <c r="F172" s="5" t="s">
        <v>191</v>
      </c>
      <c r="G172" s="5">
        <v>35</v>
      </c>
      <c r="H172" s="5" t="s">
        <v>181</v>
      </c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5.75" customHeight="1" x14ac:dyDescent="0.3">
      <c r="A173" s="11" t="s">
        <v>177</v>
      </c>
      <c r="B173" s="5" t="s">
        <v>127</v>
      </c>
      <c r="C173" s="5" t="s">
        <v>178</v>
      </c>
      <c r="D173" s="5" t="s">
        <v>11</v>
      </c>
      <c r="E173" s="5" t="s">
        <v>179</v>
      </c>
      <c r="F173" s="5" t="s">
        <v>311</v>
      </c>
      <c r="G173" s="9">
        <v>12.3</v>
      </c>
      <c r="H173" s="5" t="s">
        <v>181</v>
      </c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5.75" customHeight="1" x14ac:dyDescent="0.3">
      <c r="A174" s="10" t="s">
        <v>221</v>
      </c>
      <c r="B174" s="6" t="s">
        <v>127</v>
      </c>
      <c r="C174" s="6" t="s">
        <v>178</v>
      </c>
      <c r="D174" s="6" t="s">
        <v>11</v>
      </c>
      <c r="E174" s="6" t="s">
        <v>16</v>
      </c>
      <c r="F174" s="6" t="s">
        <v>222</v>
      </c>
      <c r="G174" s="6">
        <v>75</v>
      </c>
      <c r="H174" s="6" t="s">
        <v>527</v>
      </c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s="13" customFormat="1" ht="15.75" customHeight="1" x14ac:dyDescent="0.3">
      <c r="A175" s="10" t="s">
        <v>223</v>
      </c>
      <c r="B175" s="10" t="s">
        <v>127</v>
      </c>
      <c r="C175" s="10" t="s">
        <v>178</v>
      </c>
      <c r="D175" s="10" t="s">
        <v>11</v>
      </c>
      <c r="E175" s="10" t="s">
        <v>16</v>
      </c>
      <c r="F175" s="10" t="s">
        <v>222</v>
      </c>
      <c r="G175" s="10">
        <v>3508</v>
      </c>
      <c r="H175" s="10" t="s">
        <v>527</v>
      </c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</row>
    <row r="176" spans="1:26" s="13" customFormat="1" ht="15.75" customHeight="1" x14ac:dyDescent="0.3">
      <c r="A176" s="14" t="s">
        <v>283</v>
      </c>
      <c r="B176" s="11" t="s">
        <v>127</v>
      </c>
      <c r="C176" s="11" t="s">
        <v>10</v>
      </c>
      <c r="D176" s="11" t="s">
        <v>23</v>
      </c>
      <c r="E176" s="11" t="s">
        <v>284</v>
      </c>
      <c r="F176" s="11" t="s">
        <v>285</v>
      </c>
      <c r="G176" s="11">
        <v>1.42</v>
      </c>
      <c r="H176" s="11" t="s">
        <v>175</v>
      </c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</row>
    <row r="177" spans="1:26" s="13" customFormat="1" ht="15.75" customHeight="1" x14ac:dyDescent="0.3">
      <c r="A177" s="14" t="s">
        <v>283</v>
      </c>
      <c r="B177" s="11" t="s">
        <v>127</v>
      </c>
      <c r="C177" s="11" t="s">
        <v>15</v>
      </c>
      <c r="D177" s="11" t="s">
        <v>23</v>
      </c>
      <c r="E177" s="11" t="s">
        <v>284</v>
      </c>
      <c r="F177" s="11" t="s">
        <v>285</v>
      </c>
      <c r="G177" s="11">
        <v>104</v>
      </c>
      <c r="H177" s="11" t="s">
        <v>18</v>
      </c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</row>
    <row r="178" spans="1:26" ht="15.75" customHeight="1" x14ac:dyDescent="0.3">
      <c r="A178" s="11" t="s">
        <v>405</v>
      </c>
      <c r="B178" s="5" t="s">
        <v>9</v>
      </c>
      <c r="C178" s="5" t="s">
        <v>10</v>
      </c>
      <c r="D178" s="5" t="s">
        <v>23</v>
      </c>
      <c r="E178" s="5" t="s">
        <v>123</v>
      </c>
      <c r="F178" s="5" t="s">
        <v>404</v>
      </c>
      <c r="G178" s="5">
        <v>0.94</v>
      </c>
      <c r="H178" s="6" t="s">
        <v>525</v>
      </c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5.75" customHeight="1" x14ac:dyDescent="0.3">
      <c r="A179" s="10" t="s">
        <v>209</v>
      </c>
      <c r="B179" s="6" t="s">
        <v>127</v>
      </c>
      <c r="C179" s="6" t="s">
        <v>15</v>
      </c>
      <c r="D179" s="6" t="s">
        <v>23</v>
      </c>
      <c r="E179" s="6" t="s">
        <v>206</v>
      </c>
      <c r="F179" s="6" t="s">
        <v>210</v>
      </c>
      <c r="G179" s="6">
        <f>(320+480+200+1150)/4</f>
        <v>537.5</v>
      </c>
      <c r="H179" s="6" t="s">
        <v>525</v>
      </c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5.75" customHeight="1" x14ac:dyDescent="0.3">
      <c r="A180" s="10" t="s">
        <v>209</v>
      </c>
      <c r="B180" s="6" t="s">
        <v>127</v>
      </c>
      <c r="C180" s="6" t="s">
        <v>10</v>
      </c>
      <c r="D180" s="6" t="s">
        <v>23</v>
      </c>
      <c r="E180" s="6" t="s">
        <v>206</v>
      </c>
      <c r="F180" s="6" t="s">
        <v>210</v>
      </c>
      <c r="G180" s="6">
        <f>(616.67+2216.67+716.67+2316.67+433.33+1500+366.67+1566.67)/8</f>
        <v>1216.66875</v>
      </c>
      <c r="H180" s="6" t="s">
        <v>525</v>
      </c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5.75" customHeight="1" x14ac:dyDescent="0.3">
      <c r="A181" s="10" t="s">
        <v>57</v>
      </c>
      <c r="B181" s="6" t="s">
        <v>9</v>
      </c>
      <c r="C181" s="6" t="s">
        <v>15</v>
      </c>
      <c r="D181" s="6" t="s">
        <v>23</v>
      </c>
      <c r="E181" s="6" t="s">
        <v>32</v>
      </c>
      <c r="F181" s="6" t="s">
        <v>58</v>
      </c>
      <c r="G181" s="6">
        <v>90</v>
      </c>
      <c r="H181" s="6" t="s">
        <v>18</v>
      </c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5.75" customHeight="1" x14ac:dyDescent="0.3">
      <c r="A182" s="10" t="s">
        <v>57</v>
      </c>
      <c r="B182" s="6" t="s">
        <v>9</v>
      </c>
      <c r="C182" s="6" t="s">
        <v>10</v>
      </c>
      <c r="D182" s="6" t="s">
        <v>23</v>
      </c>
      <c r="E182" s="6" t="s">
        <v>32</v>
      </c>
      <c r="F182" s="6" t="s">
        <v>58</v>
      </c>
      <c r="G182" s="5">
        <v>517</v>
      </c>
      <c r="H182" s="6" t="s">
        <v>525</v>
      </c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5.75" customHeight="1" x14ac:dyDescent="0.3">
      <c r="A183" s="10" t="s">
        <v>57</v>
      </c>
      <c r="B183" s="6" t="s">
        <v>9</v>
      </c>
      <c r="C183" s="6" t="s">
        <v>15</v>
      </c>
      <c r="D183" s="6" t="s">
        <v>23</v>
      </c>
      <c r="E183" s="6" t="s">
        <v>32</v>
      </c>
      <c r="F183" s="6" t="s">
        <v>68</v>
      </c>
      <c r="G183" s="6">
        <v>130</v>
      </c>
      <c r="H183" s="6" t="s">
        <v>18</v>
      </c>
      <c r="I183" s="2"/>
      <c r="J183" s="2"/>
      <c r="K183" s="2"/>
      <c r="L183" s="2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15.75" customHeight="1" x14ac:dyDescent="0.3">
      <c r="A184" s="10" t="s">
        <v>57</v>
      </c>
      <c r="B184" s="6" t="s">
        <v>9</v>
      </c>
      <c r="C184" s="6" t="s">
        <v>10</v>
      </c>
      <c r="D184" s="6" t="s">
        <v>23</v>
      </c>
      <c r="E184" s="6" t="s">
        <v>32</v>
      </c>
      <c r="F184" s="6" t="s">
        <v>68</v>
      </c>
      <c r="G184" s="6">
        <v>967</v>
      </c>
      <c r="H184" s="6" t="s">
        <v>525</v>
      </c>
      <c r="I184" s="2"/>
      <c r="J184" s="2"/>
      <c r="K184" s="2"/>
      <c r="L184" s="2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15.75" customHeight="1" x14ac:dyDescent="0.3">
      <c r="A185" s="10" t="s">
        <v>57</v>
      </c>
      <c r="B185" s="6" t="s">
        <v>9</v>
      </c>
      <c r="C185" s="6" t="s">
        <v>15</v>
      </c>
      <c r="D185" s="6" t="s">
        <v>23</v>
      </c>
      <c r="E185" s="6" t="s">
        <v>32</v>
      </c>
      <c r="F185" s="6" t="s">
        <v>332</v>
      </c>
      <c r="G185" s="6">
        <v>188</v>
      </c>
      <c r="H185" s="6" t="s">
        <v>18</v>
      </c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5.75" customHeight="1" x14ac:dyDescent="0.3">
      <c r="A186" s="10" t="s">
        <v>57</v>
      </c>
      <c r="B186" s="6" t="s">
        <v>9</v>
      </c>
      <c r="C186" s="6" t="s">
        <v>10</v>
      </c>
      <c r="D186" s="6" t="s">
        <v>23</v>
      </c>
      <c r="E186" s="6" t="s">
        <v>32</v>
      </c>
      <c r="F186" s="6" t="s">
        <v>332</v>
      </c>
      <c r="G186" s="6">
        <v>692</v>
      </c>
      <c r="H186" s="6" t="s">
        <v>525</v>
      </c>
      <c r="I186" s="2"/>
      <c r="J186" s="2"/>
      <c r="K186" s="2"/>
      <c r="L186" s="2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15.75" customHeight="1" x14ac:dyDescent="0.3">
      <c r="A187" s="10" t="s">
        <v>57</v>
      </c>
      <c r="B187" s="6" t="s">
        <v>9</v>
      </c>
      <c r="C187" s="6" t="s">
        <v>15</v>
      </c>
      <c r="D187" s="6" t="s">
        <v>23</v>
      </c>
      <c r="E187" s="6" t="s">
        <v>32</v>
      </c>
      <c r="F187" s="6" t="s">
        <v>365</v>
      </c>
      <c r="G187" s="6">
        <v>50</v>
      </c>
      <c r="H187" s="6" t="s">
        <v>18</v>
      </c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5.75" customHeight="1" x14ac:dyDescent="0.3">
      <c r="A188" s="10" t="s">
        <v>57</v>
      </c>
      <c r="B188" s="6" t="s">
        <v>9</v>
      </c>
      <c r="C188" s="6" t="s">
        <v>10</v>
      </c>
      <c r="D188" s="6" t="s">
        <v>23</v>
      </c>
      <c r="E188" s="6" t="s">
        <v>32</v>
      </c>
      <c r="F188" s="6" t="s">
        <v>365</v>
      </c>
      <c r="G188" s="6">
        <v>817</v>
      </c>
      <c r="H188" s="6" t="s">
        <v>525</v>
      </c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5.75" customHeight="1" x14ac:dyDescent="0.3">
      <c r="A189" s="10" t="s">
        <v>57</v>
      </c>
      <c r="B189" s="6" t="s">
        <v>9</v>
      </c>
      <c r="C189" s="6" t="s">
        <v>15</v>
      </c>
      <c r="D189" s="6" t="s">
        <v>23</v>
      </c>
      <c r="E189" s="6" t="s">
        <v>32</v>
      </c>
      <c r="F189" s="6" t="s">
        <v>379</v>
      </c>
      <c r="G189" s="6">
        <v>65</v>
      </c>
      <c r="H189" s="6" t="s">
        <v>18</v>
      </c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5.75" customHeight="1" x14ac:dyDescent="0.3">
      <c r="A190" s="10" t="s">
        <v>57</v>
      </c>
      <c r="B190" s="6" t="s">
        <v>9</v>
      </c>
      <c r="C190" s="6" t="s">
        <v>10</v>
      </c>
      <c r="D190" s="6" t="s">
        <v>23</v>
      </c>
      <c r="E190" s="6" t="s">
        <v>32</v>
      </c>
      <c r="F190" s="6" t="s">
        <v>379</v>
      </c>
      <c r="G190" s="6">
        <v>483</v>
      </c>
      <c r="H190" s="6" t="s">
        <v>525</v>
      </c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5.75" customHeight="1" x14ac:dyDescent="0.3">
      <c r="A191" s="10" t="s">
        <v>336</v>
      </c>
      <c r="B191" s="6" t="s">
        <v>9</v>
      </c>
      <c r="C191" s="6" t="s">
        <v>10</v>
      </c>
      <c r="D191" s="6" t="s">
        <v>47</v>
      </c>
      <c r="E191" s="6" t="s">
        <v>104</v>
      </c>
      <c r="F191" s="6" t="s">
        <v>337</v>
      </c>
      <c r="G191" s="6">
        <v>1.48E-3</v>
      </c>
      <c r="H191" s="6" t="s">
        <v>525</v>
      </c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5.75" customHeight="1" x14ac:dyDescent="0.3">
      <c r="A192" s="10" t="s">
        <v>336</v>
      </c>
      <c r="B192" s="6" t="s">
        <v>9</v>
      </c>
      <c r="C192" s="6" t="s">
        <v>10</v>
      </c>
      <c r="D192" s="6" t="s">
        <v>47</v>
      </c>
      <c r="E192" s="6" t="s">
        <v>104</v>
      </c>
      <c r="F192" s="6" t="s">
        <v>337</v>
      </c>
      <c r="G192" s="8">
        <v>2.97</v>
      </c>
      <c r="H192" s="6" t="s">
        <v>525</v>
      </c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5.75" customHeight="1" x14ac:dyDescent="0.3">
      <c r="A193" s="10" t="s">
        <v>336</v>
      </c>
      <c r="B193" s="6" t="s">
        <v>9</v>
      </c>
      <c r="C193" s="6" t="s">
        <v>10</v>
      </c>
      <c r="D193" s="6" t="s">
        <v>47</v>
      </c>
      <c r="E193" s="6" t="s">
        <v>104</v>
      </c>
      <c r="F193" s="6" t="s">
        <v>470</v>
      </c>
      <c r="G193" s="6">
        <v>7.3999999999999999E-4</v>
      </c>
      <c r="H193" s="6" t="s">
        <v>525</v>
      </c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5.75" customHeight="1" x14ac:dyDescent="0.3">
      <c r="A194" s="10" t="s">
        <v>336</v>
      </c>
      <c r="B194" s="6" t="s">
        <v>9</v>
      </c>
      <c r="C194" s="6" t="s">
        <v>10</v>
      </c>
      <c r="D194" s="6" t="s">
        <v>47</v>
      </c>
      <c r="E194" s="6" t="s">
        <v>104</v>
      </c>
      <c r="F194" s="6" t="s">
        <v>470</v>
      </c>
      <c r="G194" s="8">
        <v>2.4500000000000002</v>
      </c>
      <c r="H194" s="6" t="s">
        <v>525</v>
      </c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5.75" customHeight="1" x14ac:dyDescent="0.3">
      <c r="A195" s="10" t="s">
        <v>22</v>
      </c>
      <c r="B195" s="6" t="s">
        <v>9</v>
      </c>
      <c r="C195" s="6" t="s">
        <v>10</v>
      </c>
      <c r="D195" s="6" t="s">
        <v>23</v>
      </c>
      <c r="E195" s="6" t="s">
        <v>24</v>
      </c>
      <c r="F195" s="6" t="s">
        <v>25</v>
      </c>
      <c r="G195" s="8">
        <v>1.1299999999999999</v>
      </c>
      <c r="H195" s="6" t="s">
        <v>525</v>
      </c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5.75" customHeight="1" x14ac:dyDescent="0.3">
      <c r="A196" s="10" t="s">
        <v>22</v>
      </c>
      <c r="B196" s="6" t="s">
        <v>9</v>
      </c>
      <c r="C196" s="6" t="s">
        <v>10</v>
      </c>
      <c r="D196" s="6" t="s">
        <v>23</v>
      </c>
      <c r="E196" s="6" t="s">
        <v>24</v>
      </c>
      <c r="F196" s="6" t="s">
        <v>26</v>
      </c>
      <c r="G196" s="8">
        <v>0.9</v>
      </c>
      <c r="H196" s="6" t="s">
        <v>525</v>
      </c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5.75" customHeight="1" x14ac:dyDescent="0.3">
      <c r="A197" s="10" t="s">
        <v>22</v>
      </c>
      <c r="B197" s="6" t="s">
        <v>9</v>
      </c>
      <c r="C197" s="6" t="s">
        <v>10</v>
      </c>
      <c r="D197" s="6" t="s">
        <v>23</v>
      </c>
      <c r="E197" s="6" t="s">
        <v>24</v>
      </c>
      <c r="F197" s="6" t="s">
        <v>101</v>
      </c>
      <c r="G197" s="6">
        <v>2.77</v>
      </c>
      <c r="H197" s="6" t="s">
        <v>525</v>
      </c>
      <c r="I197" s="2"/>
      <c r="J197" s="2"/>
      <c r="K197" s="2"/>
      <c r="L197" s="2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15.75" customHeight="1" x14ac:dyDescent="0.3">
      <c r="A198" s="10" t="s">
        <v>22</v>
      </c>
      <c r="B198" s="6" t="s">
        <v>9</v>
      </c>
      <c r="C198" s="6" t="s">
        <v>10</v>
      </c>
      <c r="D198" s="6" t="s">
        <v>23</v>
      </c>
      <c r="E198" s="6" t="s">
        <v>24</v>
      </c>
      <c r="F198" s="6" t="s">
        <v>136</v>
      </c>
      <c r="G198" s="6">
        <v>0.43</v>
      </c>
      <c r="H198" s="6" t="s">
        <v>525</v>
      </c>
      <c r="I198" s="2"/>
      <c r="J198" s="2"/>
      <c r="K198" s="2"/>
      <c r="L198" s="2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15.75" customHeight="1" x14ac:dyDescent="0.3">
      <c r="A199" s="10" t="s">
        <v>22</v>
      </c>
      <c r="B199" s="6" t="s">
        <v>9</v>
      </c>
      <c r="C199" s="6" t="s">
        <v>10</v>
      </c>
      <c r="D199" s="6" t="s">
        <v>23</v>
      </c>
      <c r="E199" s="6" t="s">
        <v>24</v>
      </c>
      <c r="F199" s="6" t="s">
        <v>160</v>
      </c>
      <c r="G199" s="8">
        <v>1.25</v>
      </c>
      <c r="H199" s="6" t="s">
        <v>525</v>
      </c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5.75" customHeight="1" x14ac:dyDescent="0.3">
      <c r="A200" s="10" t="s">
        <v>22</v>
      </c>
      <c r="B200" s="6" t="s">
        <v>9</v>
      </c>
      <c r="C200" s="6" t="s">
        <v>10</v>
      </c>
      <c r="D200" s="6" t="s">
        <v>23</v>
      </c>
      <c r="E200" s="6" t="s">
        <v>24</v>
      </c>
      <c r="F200" s="6" t="s">
        <v>165</v>
      </c>
      <c r="G200" s="6">
        <v>7.0000000000000007E-2</v>
      </c>
      <c r="H200" s="6" t="s">
        <v>525</v>
      </c>
      <c r="I200" s="2"/>
      <c r="J200" s="2"/>
      <c r="K200" s="2"/>
      <c r="L200" s="2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15.75" customHeight="1" x14ac:dyDescent="0.3">
      <c r="A201" s="10" t="s">
        <v>22</v>
      </c>
      <c r="B201" s="6" t="s">
        <v>9</v>
      </c>
      <c r="C201" s="6" t="s">
        <v>10</v>
      </c>
      <c r="D201" s="6" t="s">
        <v>23</v>
      </c>
      <c r="E201" s="6" t="s">
        <v>24</v>
      </c>
      <c r="F201" s="6" t="s">
        <v>166</v>
      </c>
      <c r="G201" s="6">
        <v>0</v>
      </c>
      <c r="H201" s="6" t="s">
        <v>525</v>
      </c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5.75" customHeight="1" x14ac:dyDescent="0.3">
      <c r="A202" s="10" t="s">
        <v>22</v>
      </c>
      <c r="B202" s="6" t="s">
        <v>9</v>
      </c>
      <c r="C202" s="6" t="s">
        <v>10</v>
      </c>
      <c r="D202" s="6" t="s">
        <v>23</v>
      </c>
      <c r="E202" s="6" t="s">
        <v>24</v>
      </c>
      <c r="F202" s="6" t="s">
        <v>167</v>
      </c>
      <c r="G202" s="8">
        <v>0.79</v>
      </c>
      <c r="H202" s="6" t="s">
        <v>525</v>
      </c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5.75" customHeight="1" x14ac:dyDescent="0.3">
      <c r="A203" s="10" t="s">
        <v>22</v>
      </c>
      <c r="B203" s="6" t="s">
        <v>9</v>
      </c>
      <c r="C203" s="6" t="s">
        <v>10</v>
      </c>
      <c r="D203" s="6" t="s">
        <v>23</v>
      </c>
      <c r="E203" s="6" t="s">
        <v>24</v>
      </c>
      <c r="F203" s="6" t="s">
        <v>168</v>
      </c>
      <c r="G203" s="8">
        <v>0.03</v>
      </c>
      <c r="H203" s="6" t="s">
        <v>525</v>
      </c>
      <c r="I203" s="2"/>
      <c r="J203" s="2"/>
      <c r="K203" s="2"/>
      <c r="L203" s="2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15.75" customHeight="1" x14ac:dyDescent="0.3">
      <c r="A204" s="10" t="s">
        <v>22</v>
      </c>
      <c r="B204" s="6" t="s">
        <v>9</v>
      </c>
      <c r="C204" s="6" t="s">
        <v>10</v>
      </c>
      <c r="D204" s="6" t="s">
        <v>23</v>
      </c>
      <c r="E204" s="6" t="s">
        <v>24</v>
      </c>
      <c r="F204" s="6" t="s">
        <v>169</v>
      </c>
      <c r="G204" s="6">
        <v>0</v>
      </c>
      <c r="H204" s="6" t="s">
        <v>525</v>
      </c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5.75" customHeight="1" x14ac:dyDescent="0.3">
      <c r="A205" s="10" t="s">
        <v>22</v>
      </c>
      <c r="B205" s="6" t="s">
        <v>9</v>
      </c>
      <c r="C205" s="6" t="s">
        <v>10</v>
      </c>
      <c r="D205" s="6" t="s">
        <v>23</v>
      </c>
      <c r="E205" s="6" t="s">
        <v>24</v>
      </c>
      <c r="F205" s="6" t="s">
        <v>170</v>
      </c>
      <c r="G205" s="6">
        <v>0.21</v>
      </c>
      <c r="H205" s="6" t="s">
        <v>525</v>
      </c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5.75" customHeight="1" x14ac:dyDescent="0.3">
      <c r="A206" s="10" t="s">
        <v>22</v>
      </c>
      <c r="B206" s="6" t="s">
        <v>9</v>
      </c>
      <c r="C206" s="6" t="s">
        <v>10</v>
      </c>
      <c r="D206" s="6" t="s">
        <v>23</v>
      </c>
      <c r="E206" s="6" t="s">
        <v>24</v>
      </c>
      <c r="F206" s="6" t="s">
        <v>350</v>
      </c>
      <c r="G206" s="8">
        <v>2.06</v>
      </c>
      <c r="H206" s="6" t="s">
        <v>525</v>
      </c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5.75" customHeight="1" x14ac:dyDescent="0.3">
      <c r="A207" s="10" t="s">
        <v>22</v>
      </c>
      <c r="B207" s="6" t="s">
        <v>9</v>
      </c>
      <c r="C207" s="6" t="s">
        <v>10</v>
      </c>
      <c r="D207" s="6" t="s">
        <v>23</v>
      </c>
      <c r="E207" s="6" t="s">
        <v>353</v>
      </c>
      <c r="F207" s="6" t="s">
        <v>354</v>
      </c>
      <c r="G207" s="8">
        <v>0.32</v>
      </c>
      <c r="H207" s="6" t="s">
        <v>525</v>
      </c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5.75" customHeight="1" x14ac:dyDescent="0.3">
      <c r="A208" s="10" t="s">
        <v>22</v>
      </c>
      <c r="B208" s="6" t="s">
        <v>9</v>
      </c>
      <c r="C208" s="6" t="s">
        <v>10</v>
      </c>
      <c r="D208" s="6" t="s">
        <v>23</v>
      </c>
      <c r="E208" s="6" t="s">
        <v>24</v>
      </c>
      <c r="F208" s="6" t="s">
        <v>355</v>
      </c>
      <c r="G208" s="8">
        <v>0.45</v>
      </c>
      <c r="H208" s="6" t="s">
        <v>525</v>
      </c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5.75" customHeight="1" x14ac:dyDescent="0.3">
      <c r="A209" s="10" t="s">
        <v>22</v>
      </c>
      <c r="B209" s="6" t="s">
        <v>9</v>
      </c>
      <c r="C209" s="6" t="s">
        <v>10</v>
      </c>
      <c r="D209" s="6" t="s">
        <v>23</v>
      </c>
      <c r="E209" s="6" t="s">
        <v>24</v>
      </c>
      <c r="F209" s="6" t="s">
        <v>356</v>
      </c>
      <c r="G209" s="6">
        <v>0.74</v>
      </c>
      <c r="H209" s="6" t="s">
        <v>525</v>
      </c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5.75" customHeight="1" x14ac:dyDescent="0.3">
      <c r="A210" s="10" t="s">
        <v>22</v>
      </c>
      <c r="B210" s="6" t="s">
        <v>9</v>
      </c>
      <c r="C210" s="6" t="s">
        <v>10</v>
      </c>
      <c r="D210" s="6" t="s">
        <v>23</v>
      </c>
      <c r="E210" s="6" t="s">
        <v>24</v>
      </c>
      <c r="F210" s="6" t="s">
        <v>360</v>
      </c>
      <c r="G210" s="6">
        <v>1.78</v>
      </c>
      <c r="H210" s="6" t="s">
        <v>525</v>
      </c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5.75" customHeight="1" x14ac:dyDescent="0.3">
      <c r="A211" s="10" t="s">
        <v>22</v>
      </c>
      <c r="B211" s="6" t="s">
        <v>9</v>
      </c>
      <c r="C211" s="6" t="s">
        <v>10</v>
      </c>
      <c r="D211" s="6" t="s">
        <v>23</v>
      </c>
      <c r="E211" s="6" t="s">
        <v>24</v>
      </c>
      <c r="F211" s="6" t="s">
        <v>369</v>
      </c>
      <c r="G211" s="6">
        <v>0</v>
      </c>
      <c r="H211" s="6" t="s">
        <v>525</v>
      </c>
      <c r="I211" s="2"/>
      <c r="J211" s="2"/>
      <c r="K211" s="2"/>
      <c r="L211" s="2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15.75" customHeight="1" x14ac:dyDescent="0.3">
      <c r="A212" s="10" t="s">
        <v>22</v>
      </c>
      <c r="B212" s="6" t="s">
        <v>9</v>
      </c>
      <c r="C212" s="6" t="s">
        <v>10</v>
      </c>
      <c r="D212" s="6" t="s">
        <v>23</v>
      </c>
      <c r="E212" s="6" t="s">
        <v>24</v>
      </c>
      <c r="F212" s="6" t="s">
        <v>382</v>
      </c>
      <c r="G212" s="8">
        <v>3.29</v>
      </c>
      <c r="H212" s="6" t="s">
        <v>525</v>
      </c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15.75" customHeight="1" x14ac:dyDescent="0.3">
      <c r="A213" s="10" t="s">
        <v>22</v>
      </c>
      <c r="B213" s="6" t="s">
        <v>9</v>
      </c>
      <c r="C213" s="6" t="s">
        <v>10</v>
      </c>
      <c r="D213" s="6" t="s">
        <v>23</v>
      </c>
      <c r="E213" s="6" t="s">
        <v>24</v>
      </c>
      <c r="F213" s="6" t="s">
        <v>385</v>
      </c>
      <c r="G213" s="8">
        <v>1.99</v>
      </c>
      <c r="H213" s="6" t="s">
        <v>525</v>
      </c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5.75" customHeight="1" x14ac:dyDescent="0.3">
      <c r="A214" s="10" t="s">
        <v>22</v>
      </c>
      <c r="B214" s="6" t="s">
        <v>9</v>
      </c>
      <c r="C214" s="6" t="s">
        <v>10</v>
      </c>
      <c r="D214" s="6" t="s">
        <v>23</v>
      </c>
      <c r="E214" s="6" t="s">
        <v>24</v>
      </c>
      <c r="F214" s="6" t="s">
        <v>389</v>
      </c>
      <c r="G214" s="8">
        <v>0.87</v>
      </c>
      <c r="H214" s="6" t="s">
        <v>525</v>
      </c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5.75" customHeight="1" x14ac:dyDescent="0.3">
      <c r="A215" s="10" t="s">
        <v>22</v>
      </c>
      <c r="B215" s="6" t="s">
        <v>9</v>
      </c>
      <c r="C215" s="6" t="s">
        <v>10</v>
      </c>
      <c r="D215" s="6" t="s">
        <v>23</v>
      </c>
      <c r="E215" s="6" t="s">
        <v>24</v>
      </c>
      <c r="F215" s="6" t="s">
        <v>451</v>
      </c>
      <c r="G215" s="8">
        <v>0.27</v>
      </c>
      <c r="H215" s="6" t="s">
        <v>525</v>
      </c>
      <c r="I215" s="2"/>
      <c r="J215" s="2"/>
      <c r="K215" s="2"/>
      <c r="L215" s="2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15.75" customHeight="1" x14ac:dyDescent="0.3">
      <c r="A216" s="10" t="s">
        <v>22</v>
      </c>
      <c r="B216" s="6" t="s">
        <v>9</v>
      </c>
      <c r="C216" s="6" t="s">
        <v>10</v>
      </c>
      <c r="D216" s="6" t="s">
        <v>23</v>
      </c>
      <c r="E216" s="6" t="s">
        <v>24</v>
      </c>
      <c r="F216" s="6" t="s">
        <v>460</v>
      </c>
      <c r="G216" s="6">
        <v>0.94</v>
      </c>
      <c r="H216" s="6" t="s">
        <v>525</v>
      </c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5.75" customHeight="1" x14ac:dyDescent="0.3">
      <c r="A217" s="10" t="s">
        <v>22</v>
      </c>
      <c r="B217" s="6" t="s">
        <v>9</v>
      </c>
      <c r="C217" s="6" t="s">
        <v>10</v>
      </c>
      <c r="D217" s="6" t="s">
        <v>23</v>
      </c>
      <c r="E217" s="6" t="s">
        <v>24</v>
      </c>
      <c r="F217" s="6" t="s">
        <v>466</v>
      </c>
      <c r="G217" s="8">
        <v>1.21</v>
      </c>
      <c r="H217" s="6" t="s">
        <v>525</v>
      </c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5.75" customHeight="1" x14ac:dyDescent="0.3">
      <c r="A218" s="10" t="s">
        <v>22</v>
      </c>
      <c r="B218" s="6" t="s">
        <v>9</v>
      </c>
      <c r="C218" s="6" t="s">
        <v>10</v>
      </c>
      <c r="D218" s="6" t="s">
        <v>23</v>
      </c>
      <c r="E218" s="6" t="s">
        <v>24</v>
      </c>
      <c r="F218" s="6" t="s">
        <v>467</v>
      </c>
      <c r="G218" s="8">
        <v>4.9400000000000004</v>
      </c>
      <c r="H218" s="6" t="s">
        <v>525</v>
      </c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5.75" customHeight="1" x14ac:dyDescent="0.3">
      <c r="A219" s="10" t="s">
        <v>22</v>
      </c>
      <c r="B219" s="6" t="s">
        <v>9</v>
      </c>
      <c r="C219" s="6" t="s">
        <v>10</v>
      </c>
      <c r="D219" s="6" t="s">
        <v>23</v>
      </c>
      <c r="E219" s="6" t="s">
        <v>24</v>
      </c>
      <c r="F219" s="6" t="s">
        <v>485</v>
      </c>
      <c r="G219" s="6">
        <v>0.23</v>
      </c>
      <c r="H219" s="6" t="s">
        <v>525</v>
      </c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5.75" customHeight="1" x14ac:dyDescent="0.3">
      <c r="A220" s="10" t="s">
        <v>22</v>
      </c>
      <c r="B220" s="6" t="s">
        <v>9</v>
      </c>
      <c r="C220" s="6" t="s">
        <v>10</v>
      </c>
      <c r="D220" s="6" t="s">
        <v>23</v>
      </c>
      <c r="E220" s="6" t="s">
        <v>24</v>
      </c>
      <c r="F220" s="6" t="s">
        <v>496</v>
      </c>
      <c r="G220" s="8">
        <v>0.62</v>
      </c>
      <c r="H220" s="6" t="s">
        <v>525</v>
      </c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5.75" customHeight="1" x14ac:dyDescent="0.3">
      <c r="A221" s="10" t="s">
        <v>22</v>
      </c>
      <c r="B221" s="6" t="s">
        <v>9</v>
      </c>
      <c r="C221" s="6" t="s">
        <v>10</v>
      </c>
      <c r="D221" s="5" t="s">
        <v>23</v>
      </c>
      <c r="E221" s="6" t="s">
        <v>24</v>
      </c>
      <c r="F221" s="6" t="s">
        <v>498</v>
      </c>
      <c r="G221" s="6">
        <v>4.8499999999999996</v>
      </c>
      <c r="H221" s="6" t="s">
        <v>525</v>
      </c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5.75" customHeight="1" x14ac:dyDescent="0.3">
      <c r="A222" s="10" t="s">
        <v>22</v>
      </c>
      <c r="B222" s="6" t="s">
        <v>9</v>
      </c>
      <c r="C222" s="6" t="s">
        <v>10</v>
      </c>
      <c r="D222" s="6" t="s">
        <v>23</v>
      </c>
      <c r="E222" s="6" t="s">
        <v>24</v>
      </c>
      <c r="F222" s="6" t="s">
        <v>520</v>
      </c>
      <c r="G222" s="8">
        <v>0.71</v>
      </c>
      <c r="H222" s="6" t="s">
        <v>525</v>
      </c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5.75" customHeight="1" x14ac:dyDescent="0.3">
      <c r="A223" s="10" t="s">
        <v>339</v>
      </c>
      <c r="B223" s="6" t="s">
        <v>9</v>
      </c>
      <c r="C223" s="6" t="s">
        <v>15</v>
      </c>
      <c r="D223" s="6" t="s">
        <v>11</v>
      </c>
      <c r="E223" s="6" t="s">
        <v>63</v>
      </c>
      <c r="F223" s="6" t="s">
        <v>340</v>
      </c>
      <c r="G223" s="6">
        <f>(786+1368)/2</f>
        <v>1077</v>
      </c>
      <c r="H223" s="6" t="s">
        <v>18</v>
      </c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5.75" customHeight="1" x14ac:dyDescent="0.3">
      <c r="A224" s="10" t="s">
        <v>339</v>
      </c>
      <c r="B224" s="6" t="s">
        <v>9</v>
      </c>
      <c r="C224" s="6" t="s">
        <v>15</v>
      </c>
      <c r="D224" s="6" t="s">
        <v>11</v>
      </c>
      <c r="E224" s="6" t="s">
        <v>63</v>
      </c>
      <c r="F224" s="6" t="s">
        <v>420</v>
      </c>
      <c r="G224" s="6">
        <f>(228+3763)/2</f>
        <v>1995.5</v>
      </c>
      <c r="H224" s="6" t="s">
        <v>18</v>
      </c>
      <c r="I224" s="2"/>
      <c r="J224" s="2"/>
      <c r="K224" s="2"/>
      <c r="L224" s="2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15.75" customHeight="1" x14ac:dyDescent="0.3">
      <c r="A225" s="10" t="s">
        <v>156</v>
      </c>
      <c r="B225" s="6" t="s">
        <v>9</v>
      </c>
      <c r="C225" s="6" t="s">
        <v>10</v>
      </c>
      <c r="D225" s="6" t="s">
        <v>23</v>
      </c>
      <c r="E225" s="6" t="s">
        <v>157</v>
      </c>
      <c r="F225" s="6" t="s">
        <v>158</v>
      </c>
      <c r="G225" s="6">
        <v>510140</v>
      </c>
      <c r="H225" s="6" t="s">
        <v>525</v>
      </c>
      <c r="I225" s="2"/>
      <c r="J225" s="2"/>
      <c r="K225" s="2"/>
      <c r="L225" s="2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15.75" customHeight="1" x14ac:dyDescent="0.3">
      <c r="A226" s="10" t="s">
        <v>156</v>
      </c>
      <c r="B226" s="6" t="s">
        <v>9</v>
      </c>
      <c r="C226" s="6" t="s">
        <v>10</v>
      </c>
      <c r="D226" s="6" t="s">
        <v>23</v>
      </c>
      <c r="E226" s="6" t="s">
        <v>157</v>
      </c>
      <c r="F226" s="6" t="s">
        <v>335</v>
      </c>
      <c r="G226" s="6">
        <v>470025</v>
      </c>
      <c r="H226" s="6" t="s">
        <v>525</v>
      </c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5.75" customHeight="1" x14ac:dyDescent="0.3">
      <c r="A227" s="10" t="s">
        <v>156</v>
      </c>
      <c r="B227" s="6" t="s">
        <v>9</v>
      </c>
      <c r="C227" s="6" t="s">
        <v>10</v>
      </c>
      <c r="D227" s="6" t="s">
        <v>23</v>
      </c>
      <c r="E227" s="6" t="s">
        <v>157</v>
      </c>
      <c r="F227" s="6" t="s">
        <v>368</v>
      </c>
      <c r="G227" s="6">
        <v>280020</v>
      </c>
      <c r="H227" s="6" t="s">
        <v>525</v>
      </c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5.75" customHeight="1" x14ac:dyDescent="0.3">
      <c r="A228" s="11" t="s">
        <v>156</v>
      </c>
      <c r="B228" s="6" t="s">
        <v>9</v>
      </c>
      <c r="C228" s="6" t="s">
        <v>10</v>
      </c>
      <c r="D228" s="6" t="s">
        <v>23</v>
      </c>
      <c r="E228" s="5" t="s">
        <v>453</v>
      </c>
      <c r="F228" s="6" t="s">
        <v>454</v>
      </c>
      <c r="G228" s="6">
        <v>295010</v>
      </c>
      <c r="H228" s="6" t="s">
        <v>525</v>
      </c>
      <c r="I228" s="2"/>
      <c r="J228" s="2"/>
      <c r="K228" s="2"/>
      <c r="L228" s="2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ht="15.75" customHeight="1" x14ac:dyDescent="0.3">
      <c r="A229" s="10" t="s">
        <v>156</v>
      </c>
      <c r="B229" s="6" t="s">
        <v>9</v>
      </c>
      <c r="C229" s="6" t="s">
        <v>10</v>
      </c>
      <c r="D229" s="6" t="s">
        <v>23</v>
      </c>
      <c r="E229" s="6" t="s">
        <v>157</v>
      </c>
      <c r="F229" s="6" t="s">
        <v>487</v>
      </c>
      <c r="G229" s="6">
        <v>270021</v>
      </c>
      <c r="H229" s="6" t="s">
        <v>525</v>
      </c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5.75" customHeight="1" x14ac:dyDescent="0.3">
      <c r="A230" s="10" t="s">
        <v>92</v>
      </c>
      <c r="B230" s="6" t="s">
        <v>9</v>
      </c>
      <c r="C230" s="6" t="s">
        <v>10</v>
      </c>
      <c r="D230" s="6" t="s">
        <v>11</v>
      </c>
      <c r="E230" s="6" t="s">
        <v>93</v>
      </c>
      <c r="F230" s="6" t="s">
        <v>94</v>
      </c>
      <c r="G230" s="6">
        <f>937.6/1000</f>
        <v>0.93759999999999999</v>
      </c>
      <c r="H230" s="5" t="s">
        <v>533</v>
      </c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5.75" customHeight="1" x14ac:dyDescent="0.3">
      <c r="A231" s="11" t="s">
        <v>161</v>
      </c>
      <c r="B231" s="5" t="s">
        <v>9</v>
      </c>
      <c r="C231" s="5" t="s">
        <v>10</v>
      </c>
      <c r="D231" s="5" t="s">
        <v>47</v>
      </c>
      <c r="E231" s="5" t="s">
        <v>86</v>
      </c>
      <c r="F231" s="5" t="s">
        <v>162</v>
      </c>
      <c r="G231" s="5">
        <v>3.08</v>
      </c>
      <c r="H231" s="5" t="s">
        <v>533</v>
      </c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5.75" customHeight="1" x14ac:dyDescent="0.3">
      <c r="A232" s="11" t="s">
        <v>161</v>
      </c>
      <c r="B232" s="5" t="s">
        <v>9</v>
      </c>
      <c r="C232" s="5" t="s">
        <v>15</v>
      </c>
      <c r="D232" s="5" t="s">
        <v>47</v>
      </c>
      <c r="E232" s="5" t="s">
        <v>86</v>
      </c>
      <c r="F232" s="5" t="s">
        <v>162</v>
      </c>
      <c r="G232" s="5">
        <v>32</v>
      </c>
      <c r="H232" s="5" t="s">
        <v>18</v>
      </c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5.75" customHeight="1" x14ac:dyDescent="0.3">
      <c r="A233" s="14" t="s">
        <v>161</v>
      </c>
      <c r="B233" s="5" t="s">
        <v>127</v>
      </c>
      <c r="C233" s="5" t="s">
        <v>15</v>
      </c>
      <c r="D233" s="5" t="s">
        <v>47</v>
      </c>
      <c r="E233" s="5" t="s">
        <v>86</v>
      </c>
      <c r="F233" s="5" t="s">
        <v>258</v>
      </c>
      <c r="G233" s="5">
        <v>39</v>
      </c>
      <c r="H233" s="5" t="s">
        <v>18</v>
      </c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5.75" customHeight="1" x14ac:dyDescent="0.3">
      <c r="A234" s="14" t="s">
        <v>161</v>
      </c>
      <c r="B234" s="5" t="s">
        <v>127</v>
      </c>
      <c r="C234" s="5" t="s">
        <v>10</v>
      </c>
      <c r="D234" s="5" t="s">
        <v>47</v>
      </c>
      <c r="E234" s="5" t="s">
        <v>86</v>
      </c>
      <c r="F234" s="5" t="s">
        <v>258</v>
      </c>
      <c r="G234" s="5">
        <v>0.42</v>
      </c>
      <c r="H234" s="5" t="s">
        <v>533</v>
      </c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5.75" customHeight="1" x14ac:dyDescent="0.3">
      <c r="A235" s="11" t="s">
        <v>161</v>
      </c>
      <c r="B235" s="5" t="s">
        <v>9</v>
      </c>
      <c r="C235" s="5" t="s">
        <v>10</v>
      </c>
      <c r="D235" s="5" t="s">
        <v>47</v>
      </c>
      <c r="E235" s="5" t="s">
        <v>86</v>
      </c>
      <c r="F235" s="5" t="s">
        <v>347</v>
      </c>
      <c r="G235" s="5">
        <v>2.66</v>
      </c>
      <c r="H235" s="5" t="s">
        <v>533</v>
      </c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5.75" customHeight="1" x14ac:dyDescent="0.3">
      <c r="A236" s="11" t="s">
        <v>161</v>
      </c>
      <c r="B236" s="5" t="s">
        <v>9</v>
      </c>
      <c r="C236" s="5" t="s">
        <v>15</v>
      </c>
      <c r="D236" s="5" t="s">
        <v>47</v>
      </c>
      <c r="E236" s="5" t="s">
        <v>86</v>
      </c>
      <c r="F236" s="5" t="s">
        <v>347</v>
      </c>
      <c r="G236" s="5">
        <v>3000</v>
      </c>
      <c r="H236" s="5" t="s">
        <v>18</v>
      </c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5.75" customHeight="1" x14ac:dyDescent="0.3">
      <c r="A237" s="11" t="s">
        <v>161</v>
      </c>
      <c r="B237" s="5" t="s">
        <v>9</v>
      </c>
      <c r="C237" s="5" t="s">
        <v>10</v>
      </c>
      <c r="D237" s="5" t="s">
        <v>47</v>
      </c>
      <c r="E237" s="5" t="s">
        <v>86</v>
      </c>
      <c r="F237" s="5" t="s">
        <v>351</v>
      </c>
      <c r="G237" s="5">
        <v>1.76</v>
      </c>
      <c r="H237" s="5" t="s">
        <v>533</v>
      </c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5.75" customHeight="1" x14ac:dyDescent="0.3">
      <c r="A238" s="11" t="s">
        <v>161</v>
      </c>
      <c r="B238" s="5" t="s">
        <v>9</v>
      </c>
      <c r="C238" s="5" t="s">
        <v>15</v>
      </c>
      <c r="D238" s="5" t="s">
        <v>47</v>
      </c>
      <c r="E238" s="5" t="s">
        <v>86</v>
      </c>
      <c r="F238" s="5" t="s">
        <v>351</v>
      </c>
      <c r="G238" s="5">
        <v>1750</v>
      </c>
      <c r="H238" s="5" t="s">
        <v>18</v>
      </c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5.75" customHeight="1" x14ac:dyDescent="0.3">
      <c r="A239" s="10" t="s">
        <v>42</v>
      </c>
      <c r="B239" s="6" t="s">
        <v>9</v>
      </c>
      <c r="C239" s="6" t="s">
        <v>15</v>
      </c>
      <c r="D239" s="6" t="s">
        <v>11</v>
      </c>
      <c r="E239" s="6" t="s">
        <v>43</v>
      </c>
      <c r="F239" s="6" t="s">
        <v>44</v>
      </c>
      <c r="G239" s="6">
        <v>527</v>
      </c>
      <c r="H239" s="6" t="s">
        <v>18</v>
      </c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5.75" customHeight="1" x14ac:dyDescent="0.3">
      <c r="A240" s="10" t="s">
        <v>42</v>
      </c>
      <c r="B240" s="6" t="s">
        <v>9</v>
      </c>
      <c r="C240" s="6" t="s">
        <v>10</v>
      </c>
      <c r="D240" s="6" t="s">
        <v>11</v>
      </c>
      <c r="E240" s="6" t="s">
        <v>45</v>
      </c>
      <c r="F240" s="6" t="s">
        <v>44</v>
      </c>
      <c r="G240" s="6">
        <v>0.106</v>
      </c>
      <c r="H240" s="6" t="s">
        <v>525</v>
      </c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5.75" customHeight="1" x14ac:dyDescent="0.3">
      <c r="A241" s="10" t="s">
        <v>42</v>
      </c>
      <c r="B241" s="6" t="s">
        <v>9</v>
      </c>
      <c r="C241" s="6" t="s">
        <v>15</v>
      </c>
      <c r="D241" s="6" t="s">
        <v>11</v>
      </c>
      <c r="E241" s="6" t="s">
        <v>43</v>
      </c>
      <c r="F241" s="6" t="s">
        <v>102</v>
      </c>
      <c r="G241" s="6">
        <v>1050</v>
      </c>
      <c r="H241" s="6" t="s">
        <v>18</v>
      </c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5.75" customHeight="1" x14ac:dyDescent="0.3">
      <c r="A242" s="10" t="s">
        <v>42</v>
      </c>
      <c r="B242" s="6" t="s">
        <v>9</v>
      </c>
      <c r="C242" s="6" t="s">
        <v>10</v>
      </c>
      <c r="D242" s="6" t="s">
        <v>11</v>
      </c>
      <c r="E242" s="6" t="s">
        <v>45</v>
      </c>
      <c r="F242" s="6" t="s">
        <v>102</v>
      </c>
      <c r="G242" s="6">
        <v>7.6999999999999999E-2</v>
      </c>
      <c r="H242" s="6" t="s">
        <v>525</v>
      </c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5.75" customHeight="1" x14ac:dyDescent="0.3">
      <c r="A243" s="10" t="s">
        <v>42</v>
      </c>
      <c r="B243" s="6" t="s">
        <v>9</v>
      </c>
      <c r="C243" s="6" t="s">
        <v>15</v>
      </c>
      <c r="D243" s="6" t="s">
        <v>11</v>
      </c>
      <c r="E243" s="6" t="s">
        <v>43</v>
      </c>
      <c r="F243" s="6" t="s">
        <v>137</v>
      </c>
      <c r="G243" s="6">
        <v>132</v>
      </c>
      <c r="H243" s="6" t="s">
        <v>18</v>
      </c>
      <c r="I243" s="2"/>
      <c r="J243" s="2"/>
      <c r="K243" s="2"/>
      <c r="L243" s="2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ht="15.75" customHeight="1" x14ac:dyDescent="0.3">
      <c r="A244" s="10" t="s">
        <v>42</v>
      </c>
      <c r="B244" s="6" t="s">
        <v>9</v>
      </c>
      <c r="C244" s="6" t="s">
        <v>10</v>
      </c>
      <c r="D244" s="6" t="s">
        <v>11</v>
      </c>
      <c r="E244" s="6" t="s">
        <v>45</v>
      </c>
      <c r="F244" s="6" t="s">
        <v>137</v>
      </c>
      <c r="G244" s="6">
        <v>0.187</v>
      </c>
      <c r="H244" s="6" t="s">
        <v>525</v>
      </c>
      <c r="I244" s="2"/>
      <c r="J244" s="2"/>
      <c r="K244" s="2"/>
      <c r="L244" s="2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ht="15.75" customHeight="1" x14ac:dyDescent="0.3">
      <c r="A245" s="10" t="s">
        <v>42</v>
      </c>
      <c r="B245" s="6" t="s">
        <v>9</v>
      </c>
      <c r="C245" s="6" t="s">
        <v>15</v>
      </c>
      <c r="D245" s="6" t="s">
        <v>11</v>
      </c>
      <c r="E245" s="6" t="s">
        <v>43</v>
      </c>
      <c r="F245" s="6" t="s">
        <v>333</v>
      </c>
      <c r="G245" s="6">
        <v>10500</v>
      </c>
      <c r="H245" s="6" t="s">
        <v>18</v>
      </c>
      <c r="I245" s="3"/>
      <c r="J245" s="3"/>
      <c r="K245" s="3"/>
      <c r="L245" s="3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5.75" customHeight="1" x14ac:dyDescent="0.3">
      <c r="A246" s="10" t="s">
        <v>42</v>
      </c>
      <c r="B246" s="6" t="s">
        <v>9</v>
      </c>
      <c r="C246" s="6" t="s">
        <v>10</v>
      </c>
      <c r="D246" s="6" t="s">
        <v>11</v>
      </c>
      <c r="E246" s="6" t="s">
        <v>43</v>
      </c>
      <c r="F246" s="6" t="s">
        <v>333</v>
      </c>
      <c r="G246" s="6">
        <v>0.11600000000000001</v>
      </c>
      <c r="H246" s="6" t="s">
        <v>525</v>
      </c>
      <c r="I246" s="2"/>
      <c r="J246" s="2"/>
      <c r="K246" s="2"/>
      <c r="L246" s="2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ht="15.75" customHeight="1" x14ac:dyDescent="0.3">
      <c r="A247" s="10" t="s">
        <v>42</v>
      </c>
      <c r="B247" s="6" t="s">
        <v>9</v>
      </c>
      <c r="C247" s="6" t="s">
        <v>15</v>
      </c>
      <c r="D247" s="6" t="s">
        <v>11</v>
      </c>
      <c r="E247" s="6" t="s">
        <v>43</v>
      </c>
      <c r="F247" s="6" t="s">
        <v>349</v>
      </c>
      <c r="G247" s="6">
        <v>1400</v>
      </c>
      <c r="H247" s="6" t="s">
        <v>18</v>
      </c>
      <c r="I247" s="2"/>
      <c r="J247" s="2"/>
      <c r="K247" s="2"/>
      <c r="L247" s="2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ht="15.75" customHeight="1" x14ac:dyDescent="0.3">
      <c r="A248" s="10" t="s">
        <v>42</v>
      </c>
      <c r="B248" s="6" t="s">
        <v>9</v>
      </c>
      <c r="C248" s="6" t="s">
        <v>15</v>
      </c>
      <c r="D248" s="6" t="s">
        <v>11</v>
      </c>
      <c r="E248" s="6" t="s">
        <v>43</v>
      </c>
      <c r="F248" s="6" t="s">
        <v>370</v>
      </c>
      <c r="G248" s="6">
        <v>68</v>
      </c>
      <c r="H248" s="6" t="s">
        <v>18</v>
      </c>
      <c r="I248" s="2"/>
      <c r="J248" s="2"/>
      <c r="K248" s="2"/>
      <c r="L248" s="2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ht="15.75" customHeight="1" x14ac:dyDescent="0.3">
      <c r="A249" s="10" t="s">
        <v>42</v>
      </c>
      <c r="B249" s="6" t="s">
        <v>9</v>
      </c>
      <c r="C249" s="6" t="s">
        <v>10</v>
      </c>
      <c r="D249" s="6" t="s">
        <v>11</v>
      </c>
      <c r="E249" s="6" t="s">
        <v>43</v>
      </c>
      <c r="F249" s="6" t="s">
        <v>370</v>
      </c>
      <c r="G249" s="6">
        <v>4.8000000000000001E-2</v>
      </c>
      <c r="H249" s="6" t="s">
        <v>525</v>
      </c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5.75" customHeight="1" x14ac:dyDescent="0.3">
      <c r="A250" s="10" t="s">
        <v>42</v>
      </c>
      <c r="B250" s="6" t="s">
        <v>9</v>
      </c>
      <c r="C250" s="6" t="s">
        <v>15</v>
      </c>
      <c r="D250" s="6" t="s">
        <v>11</v>
      </c>
      <c r="E250" s="6" t="s">
        <v>43</v>
      </c>
      <c r="F250" s="6" t="s">
        <v>398</v>
      </c>
      <c r="G250" s="6">
        <v>146</v>
      </c>
      <c r="H250" s="6" t="s">
        <v>18</v>
      </c>
      <c r="I250" s="2"/>
      <c r="J250" s="2"/>
      <c r="K250" s="2"/>
      <c r="L250" s="2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ht="15.75" customHeight="1" x14ac:dyDescent="0.3">
      <c r="A251" s="10" t="s">
        <v>42</v>
      </c>
      <c r="B251" s="6" t="s">
        <v>9</v>
      </c>
      <c r="C251" s="6" t="s">
        <v>10</v>
      </c>
      <c r="D251" s="6" t="s">
        <v>11</v>
      </c>
      <c r="E251" s="6" t="s">
        <v>43</v>
      </c>
      <c r="F251" s="6" t="s">
        <v>398</v>
      </c>
      <c r="G251" s="6">
        <v>6.8000000000000005E-2</v>
      </c>
      <c r="H251" s="6" t="s">
        <v>525</v>
      </c>
      <c r="I251" s="2"/>
      <c r="J251" s="2"/>
      <c r="K251" s="2"/>
      <c r="L251" s="2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ht="15.75" customHeight="1" x14ac:dyDescent="0.3">
      <c r="A252" s="10" t="s">
        <v>42</v>
      </c>
      <c r="B252" s="6" t="s">
        <v>9</v>
      </c>
      <c r="C252" s="6" t="s">
        <v>15</v>
      </c>
      <c r="D252" s="6" t="s">
        <v>11</v>
      </c>
      <c r="E252" s="6" t="s">
        <v>421</v>
      </c>
      <c r="F252" s="6" t="s">
        <v>420</v>
      </c>
      <c r="G252" s="6">
        <v>1700</v>
      </c>
      <c r="H252" s="6" t="s">
        <v>18</v>
      </c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5.75" customHeight="1" x14ac:dyDescent="0.3">
      <c r="A253" s="10" t="s">
        <v>42</v>
      </c>
      <c r="B253" s="6" t="s">
        <v>9</v>
      </c>
      <c r="C253" s="6" t="s">
        <v>15</v>
      </c>
      <c r="D253" s="6" t="s">
        <v>11</v>
      </c>
      <c r="E253" s="6" t="s">
        <v>422</v>
      </c>
      <c r="F253" s="6" t="s">
        <v>420</v>
      </c>
      <c r="G253" s="6">
        <v>4900</v>
      </c>
      <c r="H253" s="6" t="s">
        <v>18</v>
      </c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5.75" customHeight="1" x14ac:dyDescent="0.3">
      <c r="A254" s="10" t="s">
        <v>182</v>
      </c>
      <c r="B254" s="6" t="s">
        <v>127</v>
      </c>
      <c r="C254" s="6" t="s">
        <v>15</v>
      </c>
      <c r="D254" s="6" t="s">
        <v>23</v>
      </c>
      <c r="E254" s="6" t="s">
        <v>32</v>
      </c>
      <c r="F254" s="6" t="s">
        <v>183</v>
      </c>
      <c r="G254" s="6">
        <v>130</v>
      </c>
      <c r="H254" s="6" t="s">
        <v>18</v>
      </c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5.75" customHeight="1" x14ac:dyDescent="0.3">
      <c r="A255" s="10" t="s">
        <v>182</v>
      </c>
      <c r="B255" s="6" t="s">
        <v>127</v>
      </c>
      <c r="C255" s="6" t="s">
        <v>10</v>
      </c>
      <c r="D255" s="6" t="s">
        <v>23</v>
      </c>
      <c r="E255" s="6" t="s">
        <v>32</v>
      </c>
      <c r="F255" s="6" t="s">
        <v>183</v>
      </c>
      <c r="G255" s="6">
        <v>1320</v>
      </c>
      <c r="H255" s="6" t="s">
        <v>525</v>
      </c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5.75" customHeight="1" x14ac:dyDescent="0.3">
      <c r="A256" s="10" t="s">
        <v>182</v>
      </c>
      <c r="B256" s="6" t="s">
        <v>127</v>
      </c>
      <c r="C256" s="6" t="s">
        <v>15</v>
      </c>
      <c r="D256" s="6" t="s">
        <v>23</v>
      </c>
      <c r="E256" s="6" t="s">
        <v>32</v>
      </c>
      <c r="F256" s="6" t="s">
        <v>196</v>
      </c>
      <c r="G256" s="6">
        <v>145</v>
      </c>
      <c r="H256" s="6" t="s">
        <v>18</v>
      </c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5.75" customHeight="1" x14ac:dyDescent="0.3">
      <c r="A257" s="10" t="s">
        <v>182</v>
      </c>
      <c r="B257" s="6" t="s">
        <v>127</v>
      </c>
      <c r="C257" s="6" t="s">
        <v>10</v>
      </c>
      <c r="D257" s="6" t="s">
        <v>23</v>
      </c>
      <c r="E257" s="6" t="s">
        <v>32</v>
      </c>
      <c r="F257" s="6" t="s">
        <v>196</v>
      </c>
      <c r="G257" s="6">
        <v>813</v>
      </c>
      <c r="H257" s="6" t="s">
        <v>525</v>
      </c>
      <c r="I257" s="2"/>
      <c r="J257" s="2"/>
      <c r="K257" s="2"/>
      <c r="L257" s="2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ht="15.75" customHeight="1" x14ac:dyDescent="0.3">
      <c r="A258" s="10" t="s">
        <v>182</v>
      </c>
      <c r="B258" s="6" t="s">
        <v>127</v>
      </c>
      <c r="C258" s="6" t="s">
        <v>15</v>
      </c>
      <c r="D258" s="6" t="s">
        <v>23</v>
      </c>
      <c r="E258" s="6" t="s">
        <v>32</v>
      </c>
      <c r="F258" s="6" t="s">
        <v>197</v>
      </c>
      <c r="G258" s="6">
        <v>125</v>
      </c>
      <c r="H258" s="6" t="s">
        <v>18</v>
      </c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5.75" customHeight="1" x14ac:dyDescent="0.3">
      <c r="A259" s="10" t="s">
        <v>182</v>
      </c>
      <c r="B259" s="6" t="s">
        <v>127</v>
      </c>
      <c r="C259" s="6" t="s">
        <v>10</v>
      </c>
      <c r="D259" s="6" t="s">
        <v>23</v>
      </c>
      <c r="E259" s="6" t="s">
        <v>32</v>
      </c>
      <c r="F259" s="6" t="s">
        <v>197</v>
      </c>
      <c r="G259" s="6">
        <v>260</v>
      </c>
      <c r="H259" s="6" t="s">
        <v>525</v>
      </c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5.75" customHeight="1" x14ac:dyDescent="0.3">
      <c r="A260" s="10" t="s">
        <v>182</v>
      </c>
      <c r="B260" s="6" t="s">
        <v>127</v>
      </c>
      <c r="C260" s="6" t="s">
        <v>15</v>
      </c>
      <c r="D260" s="6" t="s">
        <v>23</v>
      </c>
      <c r="E260" s="6" t="s">
        <v>32</v>
      </c>
      <c r="F260" s="6" t="s">
        <v>198</v>
      </c>
      <c r="G260" s="6">
        <v>225</v>
      </c>
      <c r="H260" s="6" t="s">
        <v>18</v>
      </c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5.75" customHeight="1" x14ac:dyDescent="0.3">
      <c r="A261" s="10" t="s">
        <v>182</v>
      </c>
      <c r="B261" s="6" t="s">
        <v>127</v>
      </c>
      <c r="C261" s="6" t="s">
        <v>10</v>
      </c>
      <c r="D261" s="6" t="s">
        <v>23</v>
      </c>
      <c r="E261" s="6" t="s">
        <v>32</v>
      </c>
      <c r="F261" s="6" t="s">
        <v>198</v>
      </c>
      <c r="G261" s="6">
        <v>747</v>
      </c>
      <c r="H261" s="6" t="s">
        <v>525</v>
      </c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5.75" customHeight="1" x14ac:dyDescent="0.3">
      <c r="A262" s="10" t="s">
        <v>182</v>
      </c>
      <c r="B262" s="6" t="s">
        <v>127</v>
      </c>
      <c r="C262" s="6" t="s">
        <v>15</v>
      </c>
      <c r="D262" s="6" t="s">
        <v>23</v>
      </c>
      <c r="E262" s="6" t="s">
        <v>32</v>
      </c>
      <c r="F262" s="6" t="s">
        <v>202</v>
      </c>
      <c r="G262" s="6">
        <v>400</v>
      </c>
      <c r="H262" s="6" t="s">
        <v>18</v>
      </c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5.75" customHeight="1" x14ac:dyDescent="0.3">
      <c r="A263" s="10" t="s">
        <v>182</v>
      </c>
      <c r="B263" s="6" t="s">
        <v>127</v>
      </c>
      <c r="C263" s="6" t="s">
        <v>10</v>
      </c>
      <c r="D263" s="6" t="s">
        <v>23</v>
      </c>
      <c r="E263" s="6" t="s">
        <v>32</v>
      </c>
      <c r="F263" s="6" t="s">
        <v>202</v>
      </c>
      <c r="G263" s="6">
        <v>360</v>
      </c>
      <c r="H263" s="6" t="s">
        <v>525</v>
      </c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5.75" customHeight="1" x14ac:dyDescent="0.3">
      <c r="A264" s="10" t="s">
        <v>182</v>
      </c>
      <c r="B264" s="6" t="s">
        <v>127</v>
      </c>
      <c r="C264" s="6" t="s">
        <v>15</v>
      </c>
      <c r="D264" s="6" t="s">
        <v>23</v>
      </c>
      <c r="E264" s="6" t="s">
        <v>32</v>
      </c>
      <c r="F264" s="6" t="s">
        <v>203</v>
      </c>
      <c r="G264" s="6">
        <v>140</v>
      </c>
      <c r="H264" s="6" t="s">
        <v>18</v>
      </c>
      <c r="I264" s="2"/>
      <c r="J264" s="2"/>
      <c r="K264" s="2"/>
      <c r="L264" s="2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ht="15.75" customHeight="1" x14ac:dyDescent="0.3">
      <c r="A265" s="10" t="s">
        <v>182</v>
      </c>
      <c r="B265" s="6" t="s">
        <v>127</v>
      </c>
      <c r="C265" s="6" t="s">
        <v>10</v>
      </c>
      <c r="D265" s="6" t="s">
        <v>23</v>
      </c>
      <c r="E265" s="6" t="s">
        <v>32</v>
      </c>
      <c r="F265" s="6" t="s">
        <v>203</v>
      </c>
      <c r="G265" s="6">
        <v>1280</v>
      </c>
      <c r="H265" s="6" t="s">
        <v>525</v>
      </c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5.75" customHeight="1" x14ac:dyDescent="0.3">
      <c r="A266" s="10" t="s">
        <v>182</v>
      </c>
      <c r="B266" s="6" t="s">
        <v>127</v>
      </c>
      <c r="C266" s="6" t="s">
        <v>15</v>
      </c>
      <c r="D266" s="6" t="s">
        <v>23</v>
      </c>
      <c r="E266" s="6" t="s">
        <v>186</v>
      </c>
      <c r="F266" s="6" t="s">
        <v>204</v>
      </c>
      <c r="G266" s="6">
        <v>190</v>
      </c>
      <c r="H266" s="6" t="s">
        <v>18</v>
      </c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5.75" customHeight="1" x14ac:dyDescent="0.3">
      <c r="A267" s="10" t="s">
        <v>182</v>
      </c>
      <c r="B267" s="6" t="s">
        <v>127</v>
      </c>
      <c r="C267" s="6" t="s">
        <v>10</v>
      </c>
      <c r="D267" s="6" t="s">
        <v>23</v>
      </c>
      <c r="E267" s="6" t="s">
        <v>186</v>
      </c>
      <c r="F267" s="6" t="s">
        <v>204</v>
      </c>
      <c r="G267" s="6">
        <v>1000</v>
      </c>
      <c r="H267" s="6" t="s">
        <v>525</v>
      </c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5.75" customHeight="1" x14ac:dyDescent="0.3">
      <c r="A268" s="10" t="s">
        <v>182</v>
      </c>
      <c r="B268" s="6" t="s">
        <v>127</v>
      </c>
      <c r="C268" s="6" t="s">
        <v>15</v>
      </c>
      <c r="D268" s="6" t="s">
        <v>23</v>
      </c>
      <c r="E268" s="6" t="s">
        <v>206</v>
      </c>
      <c r="F268" s="6" t="s">
        <v>210</v>
      </c>
      <c r="G268" s="6">
        <v>310</v>
      </c>
      <c r="H268" s="6" t="s">
        <v>18</v>
      </c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5.75" customHeight="1" x14ac:dyDescent="0.3">
      <c r="A269" s="10" t="s">
        <v>182</v>
      </c>
      <c r="B269" s="6" t="s">
        <v>127</v>
      </c>
      <c r="C269" s="6" t="s">
        <v>10</v>
      </c>
      <c r="D269" s="6" t="s">
        <v>23</v>
      </c>
      <c r="E269" s="6" t="s">
        <v>206</v>
      </c>
      <c r="F269" s="6" t="s">
        <v>210</v>
      </c>
      <c r="G269" s="6">
        <v>293</v>
      </c>
      <c r="H269" s="6" t="s">
        <v>525</v>
      </c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5.75" customHeight="1" x14ac:dyDescent="0.3">
      <c r="A270" s="10" t="s">
        <v>182</v>
      </c>
      <c r="B270" s="6" t="s">
        <v>127</v>
      </c>
      <c r="C270" s="6" t="s">
        <v>15</v>
      </c>
      <c r="D270" s="6" t="s">
        <v>23</v>
      </c>
      <c r="E270" s="6" t="s">
        <v>32</v>
      </c>
      <c r="F270" s="6" t="s">
        <v>218</v>
      </c>
      <c r="G270" s="6">
        <v>110</v>
      </c>
      <c r="H270" s="6" t="s">
        <v>18</v>
      </c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5.75" customHeight="1" x14ac:dyDescent="0.3">
      <c r="A271" s="10" t="s">
        <v>182</v>
      </c>
      <c r="B271" s="6" t="s">
        <v>127</v>
      </c>
      <c r="C271" s="6" t="s">
        <v>10</v>
      </c>
      <c r="D271" s="6" t="s">
        <v>23</v>
      </c>
      <c r="E271" s="6" t="s">
        <v>32</v>
      </c>
      <c r="F271" s="6" t="s">
        <v>218</v>
      </c>
      <c r="G271" s="6">
        <v>620</v>
      </c>
      <c r="H271" s="6" t="s">
        <v>525</v>
      </c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5.75" customHeight="1" x14ac:dyDescent="0.3">
      <c r="A272" s="10" t="s">
        <v>182</v>
      </c>
      <c r="B272" s="6" t="s">
        <v>127</v>
      </c>
      <c r="C272" s="6" t="s">
        <v>15</v>
      </c>
      <c r="D272" s="6" t="s">
        <v>23</v>
      </c>
      <c r="E272" s="6" t="s">
        <v>32</v>
      </c>
      <c r="F272" s="6" t="s">
        <v>225</v>
      </c>
      <c r="G272" s="6">
        <v>170</v>
      </c>
      <c r="H272" s="6" t="s">
        <v>18</v>
      </c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5.75" customHeight="1" x14ac:dyDescent="0.3">
      <c r="A273" s="10" t="s">
        <v>182</v>
      </c>
      <c r="B273" s="6" t="s">
        <v>127</v>
      </c>
      <c r="C273" s="6" t="s">
        <v>10</v>
      </c>
      <c r="D273" s="6" t="s">
        <v>23</v>
      </c>
      <c r="E273" s="6" t="s">
        <v>32</v>
      </c>
      <c r="F273" s="6" t="s">
        <v>225</v>
      </c>
      <c r="G273" s="6">
        <v>1160</v>
      </c>
      <c r="H273" s="6" t="s">
        <v>525</v>
      </c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5.75" customHeight="1" x14ac:dyDescent="0.3">
      <c r="A274" s="10" t="s">
        <v>182</v>
      </c>
      <c r="B274" s="6" t="s">
        <v>127</v>
      </c>
      <c r="C274" s="6" t="s">
        <v>15</v>
      </c>
      <c r="D274" s="6" t="s">
        <v>23</v>
      </c>
      <c r="E274" s="6" t="s">
        <v>32</v>
      </c>
      <c r="F274" s="6" t="s">
        <v>232</v>
      </c>
      <c r="G274" s="6">
        <v>280</v>
      </c>
      <c r="H274" s="6" t="s">
        <v>18</v>
      </c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5.75" customHeight="1" x14ac:dyDescent="0.3">
      <c r="A275" s="10" t="s">
        <v>182</v>
      </c>
      <c r="B275" s="6" t="s">
        <v>127</v>
      </c>
      <c r="C275" s="6" t="s">
        <v>10</v>
      </c>
      <c r="D275" s="6" t="s">
        <v>23</v>
      </c>
      <c r="E275" s="6" t="s">
        <v>32</v>
      </c>
      <c r="F275" s="6" t="s">
        <v>232</v>
      </c>
      <c r="G275" s="6">
        <v>400</v>
      </c>
      <c r="H275" s="6" t="s">
        <v>525</v>
      </c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5.75" customHeight="1" x14ac:dyDescent="0.3">
      <c r="A276" s="10" t="s">
        <v>182</v>
      </c>
      <c r="B276" s="6" t="s">
        <v>127</v>
      </c>
      <c r="C276" s="6" t="s">
        <v>15</v>
      </c>
      <c r="D276" s="6" t="s">
        <v>23</v>
      </c>
      <c r="E276" s="6" t="s">
        <v>206</v>
      </c>
      <c r="F276" s="6" t="s">
        <v>233</v>
      </c>
      <c r="G276" s="6">
        <v>100</v>
      </c>
      <c r="H276" s="6" t="s">
        <v>18</v>
      </c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5.75" customHeight="1" x14ac:dyDescent="0.3">
      <c r="A277" s="10" t="s">
        <v>182</v>
      </c>
      <c r="B277" s="6" t="s">
        <v>127</v>
      </c>
      <c r="C277" s="6" t="s">
        <v>10</v>
      </c>
      <c r="D277" s="6" t="s">
        <v>23</v>
      </c>
      <c r="E277" s="6" t="s">
        <v>206</v>
      </c>
      <c r="F277" s="6" t="s">
        <v>233</v>
      </c>
      <c r="G277" s="6">
        <v>1800</v>
      </c>
      <c r="H277" s="6" t="s">
        <v>525</v>
      </c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5.75" customHeight="1" x14ac:dyDescent="0.3">
      <c r="A278" s="10" t="s">
        <v>182</v>
      </c>
      <c r="B278" s="6" t="s">
        <v>127</v>
      </c>
      <c r="C278" s="6" t="s">
        <v>15</v>
      </c>
      <c r="D278" s="6" t="s">
        <v>23</v>
      </c>
      <c r="E278" s="6" t="s">
        <v>32</v>
      </c>
      <c r="F278" s="6" t="s">
        <v>241</v>
      </c>
      <c r="G278" s="6">
        <v>90</v>
      </c>
      <c r="H278" s="6" t="s">
        <v>18</v>
      </c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5.75" customHeight="1" x14ac:dyDescent="0.3">
      <c r="A279" s="10" t="s">
        <v>182</v>
      </c>
      <c r="B279" s="6" t="s">
        <v>127</v>
      </c>
      <c r="C279" s="6" t="s">
        <v>10</v>
      </c>
      <c r="D279" s="6" t="s">
        <v>23</v>
      </c>
      <c r="E279" s="6" t="s">
        <v>32</v>
      </c>
      <c r="F279" s="6" t="s">
        <v>241</v>
      </c>
      <c r="G279" s="6">
        <v>840</v>
      </c>
      <c r="H279" s="6" t="s">
        <v>525</v>
      </c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5.75" customHeight="1" x14ac:dyDescent="0.3">
      <c r="A280" s="10" t="s">
        <v>182</v>
      </c>
      <c r="B280" s="6" t="s">
        <v>127</v>
      </c>
      <c r="C280" s="6" t="s">
        <v>15</v>
      </c>
      <c r="D280" s="6" t="s">
        <v>23</v>
      </c>
      <c r="E280" s="6" t="s">
        <v>32</v>
      </c>
      <c r="F280" s="6" t="s">
        <v>252</v>
      </c>
      <c r="G280" s="6">
        <v>150</v>
      </c>
      <c r="H280" s="6" t="s">
        <v>18</v>
      </c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5.75" customHeight="1" x14ac:dyDescent="0.3">
      <c r="A281" s="10" t="s">
        <v>182</v>
      </c>
      <c r="B281" s="6" t="s">
        <v>127</v>
      </c>
      <c r="C281" s="6" t="s">
        <v>10</v>
      </c>
      <c r="D281" s="6" t="s">
        <v>23</v>
      </c>
      <c r="E281" s="6" t="s">
        <v>32</v>
      </c>
      <c r="F281" s="6" t="s">
        <v>252</v>
      </c>
      <c r="G281" s="6">
        <v>680</v>
      </c>
      <c r="H281" s="6" t="s">
        <v>525</v>
      </c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5.75" customHeight="1" x14ac:dyDescent="0.3">
      <c r="A282" s="10" t="s">
        <v>182</v>
      </c>
      <c r="B282" s="6" t="s">
        <v>127</v>
      </c>
      <c r="C282" s="6" t="s">
        <v>15</v>
      </c>
      <c r="D282" s="6" t="s">
        <v>23</v>
      </c>
      <c r="E282" s="6" t="s">
        <v>32</v>
      </c>
      <c r="F282" s="6" t="s">
        <v>253</v>
      </c>
      <c r="G282" s="6">
        <v>310</v>
      </c>
      <c r="H282" s="6" t="s">
        <v>18</v>
      </c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5.75" customHeight="1" x14ac:dyDescent="0.3">
      <c r="A283" s="10" t="s">
        <v>182</v>
      </c>
      <c r="B283" s="6" t="s">
        <v>127</v>
      </c>
      <c r="C283" s="6" t="s">
        <v>10</v>
      </c>
      <c r="D283" s="6" t="s">
        <v>23</v>
      </c>
      <c r="E283" s="6" t="s">
        <v>32</v>
      </c>
      <c r="F283" s="6" t="s">
        <v>253</v>
      </c>
      <c r="G283" s="6">
        <v>453</v>
      </c>
      <c r="H283" s="6" t="s">
        <v>525</v>
      </c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5.75" customHeight="1" x14ac:dyDescent="0.3">
      <c r="A284" s="10" t="s">
        <v>182</v>
      </c>
      <c r="B284" s="6" t="s">
        <v>127</v>
      </c>
      <c r="C284" s="6" t="s">
        <v>15</v>
      </c>
      <c r="D284" s="6" t="s">
        <v>23</v>
      </c>
      <c r="E284" s="6" t="s">
        <v>186</v>
      </c>
      <c r="F284" s="6" t="s">
        <v>268</v>
      </c>
      <c r="G284" s="6">
        <v>580</v>
      </c>
      <c r="H284" s="6" t="s">
        <v>18</v>
      </c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5.75" customHeight="1" x14ac:dyDescent="0.3">
      <c r="A285" s="10" t="s">
        <v>182</v>
      </c>
      <c r="B285" s="6" t="s">
        <v>127</v>
      </c>
      <c r="C285" s="6" t="s">
        <v>15</v>
      </c>
      <c r="D285" s="6" t="s">
        <v>23</v>
      </c>
      <c r="E285" s="6" t="s">
        <v>278</v>
      </c>
      <c r="F285" s="6" t="s">
        <v>279</v>
      </c>
      <c r="G285" s="6">
        <v>165</v>
      </c>
      <c r="H285" s="6" t="s">
        <v>18</v>
      </c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5.75" customHeight="1" x14ac:dyDescent="0.3">
      <c r="A286" s="10" t="s">
        <v>182</v>
      </c>
      <c r="B286" s="6" t="s">
        <v>127</v>
      </c>
      <c r="C286" s="6" t="s">
        <v>10</v>
      </c>
      <c r="D286" s="6" t="s">
        <v>23</v>
      </c>
      <c r="E286" s="6" t="s">
        <v>278</v>
      </c>
      <c r="F286" s="6" t="s">
        <v>279</v>
      </c>
      <c r="G286" s="6">
        <v>240</v>
      </c>
      <c r="H286" s="6" t="s">
        <v>525</v>
      </c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5.75" customHeight="1" x14ac:dyDescent="0.3">
      <c r="A287" s="10" t="s">
        <v>182</v>
      </c>
      <c r="B287" s="6" t="s">
        <v>127</v>
      </c>
      <c r="C287" s="6" t="s">
        <v>15</v>
      </c>
      <c r="D287" s="6" t="s">
        <v>23</v>
      </c>
      <c r="E287" s="6" t="s">
        <v>219</v>
      </c>
      <c r="F287" s="6" t="s">
        <v>297</v>
      </c>
      <c r="G287" s="6">
        <v>320</v>
      </c>
      <c r="H287" s="6" t="s">
        <v>18</v>
      </c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5.75" customHeight="1" x14ac:dyDescent="0.3">
      <c r="A288" s="10" t="s">
        <v>182</v>
      </c>
      <c r="B288" s="6" t="s">
        <v>127</v>
      </c>
      <c r="C288" s="6" t="s">
        <v>10</v>
      </c>
      <c r="D288" s="6" t="s">
        <v>23</v>
      </c>
      <c r="E288" s="6" t="s">
        <v>219</v>
      </c>
      <c r="F288" s="6" t="s">
        <v>297</v>
      </c>
      <c r="G288" s="6">
        <v>530</v>
      </c>
      <c r="H288" s="6" t="s">
        <v>525</v>
      </c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5.75" customHeight="1" x14ac:dyDescent="0.3">
      <c r="A289" s="10" t="s">
        <v>406</v>
      </c>
      <c r="B289" s="6" t="s">
        <v>9</v>
      </c>
      <c r="C289" s="6" t="s">
        <v>15</v>
      </c>
      <c r="D289" s="6" t="s">
        <v>23</v>
      </c>
      <c r="E289" s="6" t="s">
        <v>32</v>
      </c>
      <c r="F289" s="6" t="s">
        <v>404</v>
      </c>
      <c r="G289" s="6">
        <v>1669</v>
      </c>
      <c r="H289" s="6" t="s">
        <v>18</v>
      </c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5.75" customHeight="1" x14ac:dyDescent="0.3">
      <c r="A290" s="10" t="s">
        <v>406</v>
      </c>
      <c r="B290" s="6" t="s">
        <v>9</v>
      </c>
      <c r="C290" s="6" t="s">
        <v>10</v>
      </c>
      <c r="D290" s="6" t="s">
        <v>23</v>
      </c>
      <c r="E290" s="6" t="s">
        <v>32</v>
      </c>
      <c r="F290" s="6" t="s">
        <v>404</v>
      </c>
      <c r="G290" s="6">
        <v>2724</v>
      </c>
      <c r="H290" s="6" t="s">
        <v>525</v>
      </c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5.75" customHeight="1" x14ac:dyDescent="0.3">
      <c r="A291" s="10" t="s">
        <v>122</v>
      </c>
      <c r="B291" s="6" t="s">
        <v>9</v>
      </c>
      <c r="C291" s="6" t="s">
        <v>10</v>
      </c>
      <c r="D291" s="6" t="s">
        <v>23</v>
      </c>
      <c r="E291" s="6" t="s">
        <v>123</v>
      </c>
      <c r="F291" s="5" t="s">
        <v>124</v>
      </c>
      <c r="G291" s="6">
        <v>37.82</v>
      </c>
      <c r="H291" s="5" t="s">
        <v>533</v>
      </c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5.75" customHeight="1" x14ac:dyDescent="0.3">
      <c r="A292" s="10" t="s">
        <v>138</v>
      </c>
      <c r="B292" s="6" t="s">
        <v>9</v>
      </c>
      <c r="C292" s="6" t="s">
        <v>10</v>
      </c>
      <c r="D292" s="6" t="s">
        <v>23</v>
      </c>
      <c r="E292" s="6" t="s">
        <v>32</v>
      </c>
      <c r="F292" s="6" t="s">
        <v>139</v>
      </c>
      <c r="G292" s="6">
        <v>2E-3</v>
      </c>
      <c r="H292" s="6" t="s">
        <v>525</v>
      </c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5.75" customHeight="1" x14ac:dyDescent="0.3">
      <c r="A293" s="10" t="s">
        <v>138</v>
      </c>
      <c r="B293" s="6" t="s">
        <v>9</v>
      </c>
      <c r="C293" s="6" t="s">
        <v>10</v>
      </c>
      <c r="D293" s="6" t="s">
        <v>23</v>
      </c>
      <c r="E293" s="6" t="s">
        <v>32</v>
      </c>
      <c r="F293" s="6" t="s">
        <v>464</v>
      </c>
      <c r="G293" s="6">
        <v>1.8E-3</v>
      </c>
      <c r="H293" s="6" t="s">
        <v>525</v>
      </c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5.75" customHeight="1" x14ac:dyDescent="0.3">
      <c r="A294" s="10" t="s">
        <v>138</v>
      </c>
      <c r="B294" s="6" t="s">
        <v>9</v>
      </c>
      <c r="C294" s="6" t="s">
        <v>10</v>
      </c>
      <c r="D294" s="6" t="s">
        <v>23</v>
      </c>
      <c r="E294" s="6" t="s">
        <v>32</v>
      </c>
      <c r="F294" s="6" t="s">
        <v>483</v>
      </c>
      <c r="G294" s="6">
        <v>2.3999999999999998E-3</v>
      </c>
      <c r="H294" s="6" t="s">
        <v>525</v>
      </c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5.75" customHeight="1" x14ac:dyDescent="0.3">
      <c r="A295" s="10" t="s">
        <v>286</v>
      </c>
      <c r="B295" s="6" t="s">
        <v>127</v>
      </c>
      <c r="C295" s="6" t="s">
        <v>15</v>
      </c>
      <c r="D295" s="6" t="s">
        <v>11</v>
      </c>
      <c r="E295" s="6" t="s">
        <v>287</v>
      </c>
      <c r="F295" s="6" t="s">
        <v>288</v>
      </c>
      <c r="G295" s="6">
        <v>2.9</v>
      </c>
      <c r="H295" s="6" t="s">
        <v>529</v>
      </c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5.75" customHeight="1" x14ac:dyDescent="0.3">
      <c r="A296" s="11" t="s">
        <v>8</v>
      </c>
      <c r="B296" s="5" t="s">
        <v>9</v>
      </c>
      <c r="C296" s="5" t="s">
        <v>10</v>
      </c>
      <c r="D296" s="5" t="s">
        <v>11</v>
      </c>
      <c r="E296" s="5" t="s">
        <v>12</v>
      </c>
      <c r="F296" s="5" t="s">
        <v>13</v>
      </c>
      <c r="G296" s="5">
        <v>0.53</v>
      </c>
      <c r="H296" s="5" t="s">
        <v>533</v>
      </c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5.75" customHeight="1" x14ac:dyDescent="0.3">
      <c r="A297" s="11" t="s">
        <v>8</v>
      </c>
      <c r="B297" s="5" t="s">
        <v>9</v>
      </c>
      <c r="C297" s="5" t="s">
        <v>10</v>
      </c>
      <c r="D297" s="5" t="s">
        <v>11</v>
      </c>
      <c r="E297" s="5" t="s">
        <v>12</v>
      </c>
      <c r="F297" s="5" t="s">
        <v>334</v>
      </c>
      <c r="G297" s="5">
        <v>0.3</v>
      </c>
      <c r="H297" s="5" t="s">
        <v>533</v>
      </c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5.75" customHeight="1" x14ac:dyDescent="0.3">
      <c r="A298" s="11" t="s">
        <v>8</v>
      </c>
      <c r="B298" s="5" t="s">
        <v>9</v>
      </c>
      <c r="C298" s="5" t="s">
        <v>10</v>
      </c>
      <c r="D298" s="5" t="s">
        <v>11</v>
      </c>
      <c r="E298" s="5" t="s">
        <v>12</v>
      </c>
      <c r="F298" s="5" t="s">
        <v>419</v>
      </c>
      <c r="G298" s="5">
        <v>0.11</v>
      </c>
      <c r="H298" s="5" t="s">
        <v>533</v>
      </c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5.75" customHeight="1" x14ac:dyDescent="0.3">
      <c r="A299" s="11" t="s">
        <v>8</v>
      </c>
      <c r="B299" s="5" t="s">
        <v>9</v>
      </c>
      <c r="C299" s="5" t="s">
        <v>10</v>
      </c>
      <c r="D299" s="5" t="s">
        <v>11</v>
      </c>
      <c r="E299" s="5" t="s">
        <v>423</v>
      </c>
      <c r="F299" s="5" t="s">
        <v>420</v>
      </c>
      <c r="G299" s="5">
        <v>5.8</v>
      </c>
      <c r="H299" s="5" t="s">
        <v>533</v>
      </c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5.75" customHeight="1" x14ac:dyDescent="0.3">
      <c r="A300" s="10" t="s">
        <v>424</v>
      </c>
      <c r="B300" s="6" t="s">
        <v>9</v>
      </c>
      <c r="C300" s="6" t="s">
        <v>10</v>
      </c>
      <c r="D300" s="6" t="s">
        <v>11</v>
      </c>
      <c r="E300" s="6" t="s">
        <v>63</v>
      </c>
      <c r="F300" s="6" t="s">
        <v>420</v>
      </c>
      <c r="G300" s="5">
        <f>25.956/4.634</f>
        <v>5.6012084592145008</v>
      </c>
      <c r="H300" s="5" t="s">
        <v>533</v>
      </c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5.75" customHeight="1" x14ac:dyDescent="0.3">
      <c r="A301" s="10" t="s">
        <v>425</v>
      </c>
      <c r="B301" s="6" t="s">
        <v>9</v>
      </c>
      <c r="C301" s="6" t="s">
        <v>10</v>
      </c>
      <c r="D301" s="6" t="s">
        <v>11</v>
      </c>
      <c r="E301" s="6" t="s">
        <v>63</v>
      </c>
      <c r="F301" s="6" t="s">
        <v>420</v>
      </c>
      <c r="G301" s="5">
        <v>4.5999999999999996</v>
      </c>
      <c r="H301" s="5" t="s">
        <v>533</v>
      </c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5.75" customHeight="1" x14ac:dyDescent="0.3">
      <c r="A302" s="10" t="s">
        <v>426</v>
      </c>
      <c r="B302" s="6" t="s">
        <v>9</v>
      </c>
      <c r="C302" s="6" t="s">
        <v>15</v>
      </c>
      <c r="D302" s="6" t="s">
        <v>11</v>
      </c>
      <c r="E302" s="6" t="s">
        <v>63</v>
      </c>
      <c r="F302" s="6" t="s">
        <v>420</v>
      </c>
      <c r="G302" s="6">
        <v>5665</v>
      </c>
      <c r="H302" s="6" t="s">
        <v>18</v>
      </c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5.75" customHeight="1" x14ac:dyDescent="0.3">
      <c r="A303" s="10" t="s">
        <v>259</v>
      </c>
      <c r="B303" s="6" t="s">
        <v>127</v>
      </c>
      <c r="C303" s="6" t="s">
        <v>10</v>
      </c>
      <c r="D303" s="6" t="s">
        <v>47</v>
      </c>
      <c r="E303" s="6" t="s">
        <v>86</v>
      </c>
      <c r="F303" s="6" t="s">
        <v>258</v>
      </c>
      <c r="G303" s="6" t="s">
        <v>260</v>
      </c>
      <c r="H303" s="6" t="s">
        <v>526</v>
      </c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5.75" customHeight="1" x14ac:dyDescent="0.3">
      <c r="A304" s="10" t="s">
        <v>375</v>
      </c>
      <c r="B304" s="6" t="s">
        <v>9</v>
      </c>
      <c r="C304" s="6" t="s">
        <v>10</v>
      </c>
      <c r="D304" s="6" t="s">
        <v>47</v>
      </c>
      <c r="E304" s="6" t="s">
        <v>373</v>
      </c>
      <c r="F304" s="6" t="s">
        <v>374</v>
      </c>
      <c r="G304" s="6">
        <v>9.94</v>
      </c>
      <c r="H304" s="6" t="s">
        <v>525</v>
      </c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5.75" customHeight="1" x14ac:dyDescent="0.3">
      <c r="A305" s="10" t="s">
        <v>97</v>
      </c>
      <c r="B305" s="6" t="s">
        <v>9</v>
      </c>
      <c r="C305" s="6" t="s">
        <v>10</v>
      </c>
      <c r="D305" s="6" t="s">
        <v>47</v>
      </c>
      <c r="E305" s="6" t="s">
        <v>98</v>
      </c>
      <c r="F305" s="6" t="s">
        <v>99</v>
      </c>
      <c r="G305" s="6">
        <f>(5.92+10.28)/2</f>
        <v>8.1</v>
      </c>
      <c r="H305" s="6" t="s">
        <v>525</v>
      </c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5.75" customHeight="1" x14ac:dyDescent="0.3">
      <c r="A306" s="10" t="s">
        <v>97</v>
      </c>
      <c r="B306" s="6" t="s">
        <v>9</v>
      </c>
      <c r="C306" s="6" t="s">
        <v>10</v>
      </c>
      <c r="D306" s="6" t="s">
        <v>47</v>
      </c>
      <c r="E306" s="6" t="s">
        <v>98</v>
      </c>
      <c r="F306" s="6" t="s">
        <v>100</v>
      </c>
      <c r="G306" s="6">
        <f>(3.14+8.86)/2</f>
        <v>6</v>
      </c>
      <c r="H306" s="6" t="s">
        <v>525</v>
      </c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5.75" customHeight="1" x14ac:dyDescent="0.3">
      <c r="A307" s="11" t="s">
        <v>97</v>
      </c>
      <c r="B307" s="6" t="s">
        <v>9</v>
      </c>
      <c r="C307" s="6" t="s">
        <v>10</v>
      </c>
      <c r="D307" s="6" t="s">
        <v>47</v>
      </c>
      <c r="E307" s="6" t="s">
        <v>98</v>
      </c>
      <c r="F307" s="6" t="s">
        <v>116</v>
      </c>
      <c r="G307" s="6">
        <f>(4.37+2.53)/2</f>
        <v>3.45</v>
      </c>
      <c r="H307" s="6" t="s">
        <v>525</v>
      </c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5.75" customHeight="1" x14ac:dyDescent="0.3">
      <c r="A308" s="10" t="s">
        <v>97</v>
      </c>
      <c r="B308" s="6" t="s">
        <v>9</v>
      </c>
      <c r="C308" s="6" t="s">
        <v>10</v>
      </c>
      <c r="D308" s="6" t="s">
        <v>47</v>
      </c>
      <c r="E308" s="6" t="s">
        <v>98</v>
      </c>
      <c r="F308" s="6" t="s">
        <v>135</v>
      </c>
      <c r="G308" s="8">
        <v>5.9</v>
      </c>
      <c r="H308" s="6" t="s">
        <v>525</v>
      </c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5.75" customHeight="1" x14ac:dyDescent="0.3">
      <c r="A309" s="10" t="s">
        <v>97</v>
      </c>
      <c r="B309" s="6" t="s">
        <v>9</v>
      </c>
      <c r="C309" s="6" t="s">
        <v>10</v>
      </c>
      <c r="D309" s="6" t="s">
        <v>47</v>
      </c>
      <c r="E309" s="6" t="s">
        <v>98</v>
      </c>
      <c r="F309" s="6" t="s">
        <v>171</v>
      </c>
      <c r="G309" s="6">
        <f>(1.24+0.8)/2</f>
        <v>1.02</v>
      </c>
      <c r="H309" s="6" t="s">
        <v>525</v>
      </c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5.75" customHeight="1" x14ac:dyDescent="0.3">
      <c r="A310" s="10" t="s">
        <v>97</v>
      </c>
      <c r="B310" s="6" t="s">
        <v>9</v>
      </c>
      <c r="C310" s="6" t="s">
        <v>10</v>
      </c>
      <c r="D310" s="6" t="s">
        <v>47</v>
      </c>
      <c r="E310" s="6" t="s">
        <v>98</v>
      </c>
      <c r="F310" s="6" t="s">
        <v>359</v>
      </c>
      <c r="G310" s="6">
        <f>(3.36+6.6)/2</f>
        <v>4.9799999999999995</v>
      </c>
      <c r="H310" s="6" t="s">
        <v>525</v>
      </c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5.75" customHeight="1" x14ac:dyDescent="0.3">
      <c r="A311" s="10" t="s">
        <v>97</v>
      </c>
      <c r="B311" s="6" t="s">
        <v>9</v>
      </c>
      <c r="C311" s="6" t="s">
        <v>10</v>
      </c>
      <c r="D311" s="6" t="s">
        <v>47</v>
      </c>
      <c r="E311" s="6" t="s">
        <v>98</v>
      </c>
      <c r="F311" s="6" t="s">
        <v>457</v>
      </c>
      <c r="G311" s="6">
        <f>(0.48+3.73)/2</f>
        <v>2.105</v>
      </c>
      <c r="H311" s="6" t="s">
        <v>525</v>
      </c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5.75" customHeight="1" x14ac:dyDescent="0.3">
      <c r="A312" s="10" t="s">
        <v>97</v>
      </c>
      <c r="B312" s="6" t="s">
        <v>9</v>
      </c>
      <c r="C312" s="6" t="s">
        <v>10</v>
      </c>
      <c r="D312" s="6" t="s">
        <v>47</v>
      </c>
      <c r="E312" s="6" t="s">
        <v>98</v>
      </c>
      <c r="F312" s="6" t="s">
        <v>471</v>
      </c>
      <c r="G312" s="8">
        <v>3.28</v>
      </c>
      <c r="H312" s="6" t="s">
        <v>525</v>
      </c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5.75" customHeight="1" x14ac:dyDescent="0.3">
      <c r="A313" s="10" t="s">
        <v>97</v>
      </c>
      <c r="B313" s="6" t="s">
        <v>9</v>
      </c>
      <c r="C313" s="6" t="s">
        <v>10</v>
      </c>
      <c r="D313" s="6" t="s">
        <v>47</v>
      </c>
      <c r="E313" s="6" t="s">
        <v>98</v>
      </c>
      <c r="F313" s="6" t="s">
        <v>503</v>
      </c>
      <c r="G313" s="6">
        <f>(0.93+2.96)/2</f>
        <v>1.9450000000000001</v>
      </c>
      <c r="H313" s="6" t="s">
        <v>525</v>
      </c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5.75" customHeight="1" x14ac:dyDescent="0.3">
      <c r="A314" s="10" t="s">
        <v>352</v>
      </c>
      <c r="B314" s="6" t="s">
        <v>9</v>
      </c>
      <c r="C314" s="6" t="s">
        <v>10</v>
      </c>
      <c r="D314" s="6" t="s">
        <v>47</v>
      </c>
      <c r="E314" s="6" t="s">
        <v>104</v>
      </c>
      <c r="F314" s="6" t="s">
        <v>351</v>
      </c>
      <c r="G314" s="6">
        <v>3.5000000000000003E-2</v>
      </c>
      <c r="H314" s="6" t="s">
        <v>525</v>
      </c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5.75" customHeight="1" x14ac:dyDescent="0.3">
      <c r="A315" s="10" t="s">
        <v>352</v>
      </c>
      <c r="B315" s="6" t="s">
        <v>9</v>
      </c>
      <c r="C315" s="6" t="s">
        <v>10</v>
      </c>
      <c r="D315" s="6" t="s">
        <v>47</v>
      </c>
      <c r="E315" s="6" t="s">
        <v>104</v>
      </c>
      <c r="F315" s="6" t="s">
        <v>358</v>
      </c>
      <c r="G315" s="6">
        <v>2E-3</v>
      </c>
      <c r="H315" s="6" t="s">
        <v>525</v>
      </c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5.75" customHeight="1" x14ac:dyDescent="0.3">
      <c r="A316" s="10" t="s">
        <v>352</v>
      </c>
      <c r="B316" s="6" t="s">
        <v>9</v>
      </c>
      <c r="C316" s="6" t="s">
        <v>10</v>
      </c>
      <c r="D316" s="6" t="s">
        <v>47</v>
      </c>
      <c r="E316" s="6" t="s">
        <v>104</v>
      </c>
      <c r="F316" s="6" t="s">
        <v>472</v>
      </c>
      <c r="G316" s="6">
        <v>0.09</v>
      </c>
      <c r="H316" s="6" t="s">
        <v>525</v>
      </c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5.75" customHeight="1" x14ac:dyDescent="0.3">
      <c r="A317" s="14" t="s">
        <v>264</v>
      </c>
      <c r="B317" s="5" t="s">
        <v>127</v>
      </c>
      <c r="C317" s="5" t="s">
        <v>10</v>
      </c>
      <c r="D317" s="5" t="s">
        <v>39</v>
      </c>
      <c r="E317" s="5" t="s">
        <v>265</v>
      </c>
      <c r="F317" s="5" t="s">
        <v>266</v>
      </c>
      <c r="G317" s="5">
        <v>0.40699999999999997</v>
      </c>
      <c r="H317" s="6" t="s">
        <v>527</v>
      </c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5.75" customHeight="1" x14ac:dyDescent="0.3">
      <c r="A318" s="10" t="s">
        <v>141</v>
      </c>
      <c r="B318" s="6" t="s">
        <v>9</v>
      </c>
      <c r="C318" s="6" t="s">
        <v>10</v>
      </c>
      <c r="D318" s="6" t="s">
        <v>47</v>
      </c>
      <c r="E318" s="6" t="s">
        <v>142</v>
      </c>
      <c r="F318" s="6" t="s">
        <v>143</v>
      </c>
      <c r="G318" s="6">
        <v>9.7999999999999997E-4</v>
      </c>
      <c r="H318" s="6" t="s">
        <v>525</v>
      </c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5.75" customHeight="1" x14ac:dyDescent="0.3">
      <c r="A319" s="11" t="s">
        <v>117</v>
      </c>
      <c r="B319" s="5" t="s">
        <v>9</v>
      </c>
      <c r="C319" s="5" t="s">
        <v>10</v>
      </c>
      <c r="D319" s="5" t="s">
        <v>28</v>
      </c>
      <c r="E319" s="5" t="s">
        <v>60</v>
      </c>
      <c r="F319" s="5" t="s">
        <v>118</v>
      </c>
      <c r="G319" s="5">
        <v>0.4</v>
      </c>
      <c r="H319" s="5" t="s">
        <v>175</v>
      </c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5.75" customHeight="1" x14ac:dyDescent="0.3">
      <c r="A320" s="10" t="s">
        <v>50</v>
      </c>
      <c r="B320" s="6" t="s">
        <v>9</v>
      </c>
      <c r="C320" s="6" t="s">
        <v>15</v>
      </c>
      <c r="D320" s="6" t="s">
        <v>39</v>
      </c>
      <c r="E320" s="6" t="s">
        <v>51</v>
      </c>
      <c r="F320" s="6" t="s">
        <v>52</v>
      </c>
      <c r="G320" s="6">
        <f>(6.3+160.1)/2</f>
        <v>83.2</v>
      </c>
      <c r="H320" s="6" t="s">
        <v>18</v>
      </c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5.75" customHeight="1" x14ac:dyDescent="0.3">
      <c r="A321" s="11" t="s">
        <v>129</v>
      </c>
      <c r="B321" s="5" t="s">
        <v>9</v>
      </c>
      <c r="C321" s="5" t="s">
        <v>10</v>
      </c>
      <c r="D321" s="5" t="s">
        <v>23</v>
      </c>
      <c r="E321" s="5" t="s">
        <v>130</v>
      </c>
      <c r="F321" s="5" t="s">
        <v>131</v>
      </c>
      <c r="G321" s="5">
        <v>7</v>
      </c>
      <c r="H321" s="5" t="s">
        <v>533</v>
      </c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5.75" customHeight="1" x14ac:dyDescent="0.3">
      <c r="A322" s="10" t="s">
        <v>36</v>
      </c>
      <c r="B322" s="6" t="s">
        <v>9</v>
      </c>
      <c r="C322" s="6" t="s">
        <v>15</v>
      </c>
      <c r="D322" s="6" t="s">
        <v>23</v>
      </c>
      <c r="E322" s="6" t="s">
        <v>32</v>
      </c>
      <c r="F322" s="6" t="s">
        <v>37</v>
      </c>
      <c r="G322" s="6">
        <f>1.6/1000</f>
        <v>1.6000000000000001E-3</v>
      </c>
      <c r="H322" s="6" t="s">
        <v>18</v>
      </c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5.75" customHeight="1" x14ac:dyDescent="0.3">
      <c r="A323" s="10" t="s">
        <v>36</v>
      </c>
      <c r="B323" s="6" t="s">
        <v>9</v>
      </c>
      <c r="C323" s="6" t="s">
        <v>15</v>
      </c>
      <c r="D323" s="6" t="s">
        <v>23</v>
      </c>
      <c r="E323" s="6" t="s">
        <v>32</v>
      </c>
      <c r="F323" s="6" t="s">
        <v>71</v>
      </c>
      <c r="G323" s="6">
        <f>1.54/1000</f>
        <v>1.5400000000000001E-3</v>
      </c>
      <c r="H323" s="6" t="s">
        <v>18</v>
      </c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5.75" customHeight="1" x14ac:dyDescent="0.3">
      <c r="A324" s="10" t="s">
        <v>36</v>
      </c>
      <c r="B324" s="6" t="s">
        <v>9</v>
      </c>
      <c r="C324" s="6" t="s">
        <v>15</v>
      </c>
      <c r="D324" s="6" t="s">
        <v>23</v>
      </c>
      <c r="E324" s="6" t="s">
        <v>140</v>
      </c>
      <c r="F324" s="6" t="s">
        <v>139</v>
      </c>
      <c r="G324" s="6">
        <f>0.72/1000</f>
        <v>7.1999999999999994E-4</v>
      </c>
      <c r="H324" s="6" t="s">
        <v>18</v>
      </c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5.75" customHeight="1" x14ac:dyDescent="0.3">
      <c r="A325" s="10" t="s">
        <v>36</v>
      </c>
      <c r="B325" s="6" t="s">
        <v>9</v>
      </c>
      <c r="C325" s="6" t="s">
        <v>15</v>
      </c>
      <c r="D325" s="6" t="s">
        <v>23</v>
      </c>
      <c r="E325" s="6" t="s">
        <v>32</v>
      </c>
      <c r="F325" s="6" t="s">
        <v>152</v>
      </c>
      <c r="G325" s="6">
        <f>1.12/1000</f>
        <v>1.1200000000000001E-3</v>
      </c>
      <c r="H325" s="6" t="s">
        <v>18</v>
      </c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5.75" customHeight="1" x14ac:dyDescent="0.3">
      <c r="A326" s="10" t="s">
        <v>36</v>
      </c>
      <c r="B326" s="6" t="s">
        <v>9</v>
      </c>
      <c r="C326" s="6" t="s">
        <v>15</v>
      </c>
      <c r="D326" s="6" t="s">
        <v>23</v>
      </c>
      <c r="E326" s="6" t="s">
        <v>32</v>
      </c>
      <c r="F326" s="6" t="s">
        <v>461</v>
      </c>
      <c r="G326" s="6">
        <f>0.77/1000</f>
        <v>7.7000000000000007E-4</v>
      </c>
      <c r="H326" s="6" t="s">
        <v>525</v>
      </c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s="13" customFormat="1" ht="15.75" customHeight="1" x14ac:dyDescent="0.3">
      <c r="A327" s="10" t="s">
        <v>36</v>
      </c>
      <c r="B327" s="10" t="s">
        <v>9</v>
      </c>
      <c r="C327" s="10" t="s">
        <v>15</v>
      </c>
      <c r="D327" s="10" t="s">
        <v>23</v>
      </c>
      <c r="E327" s="10" t="s">
        <v>32</v>
      </c>
      <c r="F327" s="10" t="s">
        <v>522</v>
      </c>
      <c r="G327" s="10">
        <f>0.41/1000</f>
        <v>4.0999999999999999E-4</v>
      </c>
      <c r="H327" s="10" t="s">
        <v>18</v>
      </c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2"/>
    </row>
    <row r="328" spans="1:26" s="13" customFormat="1" ht="15.75" customHeight="1" x14ac:dyDescent="0.3">
      <c r="A328" s="14" t="s">
        <v>172</v>
      </c>
      <c r="B328" s="11" t="s">
        <v>127</v>
      </c>
      <c r="C328" s="11" t="s">
        <v>10</v>
      </c>
      <c r="D328" s="11" t="s">
        <v>23</v>
      </c>
      <c r="E328" s="11" t="s">
        <v>173</v>
      </c>
      <c r="F328" s="11" t="s">
        <v>176</v>
      </c>
      <c r="G328" s="11">
        <v>3.95</v>
      </c>
      <c r="H328" s="11" t="s">
        <v>175</v>
      </c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2"/>
    </row>
    <row r="329" spans="1:26" s="13" customFormat="1" ht="15.75" customHeight="1" x14ac:dyDescent="0.3">
      <c r="A329" s="14" t="s">
        <v>172</v>
      </c>
      <c r="B329" s="11" t="s">
        <v>127</v>
      </c>
      <c r="C329" s="11" t="s">
        <v>10</v>
      </c>
      <c r="D329" s="11" t="s">
        <v>23</v>
      </c>
      <c r="E329" s="11" t="s">
        <v>173</v>
      </c>
      <c r="F329" s="11" t="s">
        <v>174</v>
      </c>
      <c r="G329" s="11">
        <v>3.55</v>
      </c>
      <c r="H329" s="11" t="s">
        <v>175</v>
      </c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2"/>
    </row>
    <row r="330" spans="1:26" s="13" customFormat="1" ht="15.75" customHeight="1" x14ac:dyDescent="0.3">
      <c r="A330" s="14" t="s">
        <v>304</v>
      </c>
      <c r="B330" s="11" t="s">
        <v>127</v>
      </c>
      <c r="C330" s="11" t="s">
        <v>15</v>
      </c>
      <c r="D330" s="11" t="s">
        <v>23</v>
      </c>
      <c r="E330" s="11" t="s">
        <v>123</v>
      </c>
      <c r="F330" s="11" t="s">
        <v>305</v>
      </c>
      <c r="G330" s="11">
        <v>19</v>
      </c>
      <c r="H330" s="11" t="s">
        <v>18</v>
      </c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2"/>
    </row>
    <row r="331" spans="1:26" s="13" customFormat="1" ht="15.75" customHeight="1" x14ac:dyDescent="0.3">
      <c r="A331" s="14" t="s">
        <v>244</v>
      </c>
      <c r="B331" s="11" t="s">
        <v>127</v>
      </c>
      <c r="C331" s="11" t="s">
        <v>10</v>
      </c>
      <c r="D331" s="11" t="s">
        <v>28</v>
      </c>
      <c r="E331" s="11" t="s">
        <v>245</v>
      </c>
      <c r="F331" s="11" t="s">
        <v>246</v>
      </c>
      <c r="G331" s="11">
        <v>23000</v>
      </c>
      <c r="H331" s="11" t="s">
        <v>539</v>
      </c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12"/>
      <c r="Y331" s="12"/>
      <c r="Z331" s="12"/>
    </row>
    <row r="332" spans="1:26" s="13" customFormat="1" ht="15.75" customHeight="1" x14ac:dyDescent="0.3">
      <c r="A332" s="10" t="s">
        <v>518</v>
      </c>
      <c r="B332" s="10" t="s">
        <v>9</v>
      </c>
      <c r="C332" s="10" t="s">
        <v>15</v>
      </c>
      <c r="D332" s="10" t="s">
        <v>23</v>
      </c>
      <c r="E332" s="10" t="s">
        <v>123</v>
      </c>
      <c r="F332" s="10" t="s">
        <v>519</v>
      </c>
      <c r="G332" s="10">
        <v>38.5</v>
      </c>
      <c r="H332" s="10" t="s">
        <v>18</v>
      </c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2"/>
    </row>
    <row r="333" spans="1:26" ht="15.75" customHeight="1" x14ac:dyDescent="0.3">
      <c r="A333" s="10" t="s">
        <v>19</v>
      </c>
      <c r="B333" s="6" t="s">
        <v>9</v>
      </c>
      <c r="C333" s="6" t="s">
        <v>15</v>
      </c>
      <c r="D333" s="6" t="s">
        <v>11</v>
      </c>
      <c r="E333" s="6" t="s">
        <v>20</v>
      </c>
      <c r="F333" s="6" t="s">
        <v>21</v>
      </c>
      <c r="G333" s="6">
        <v>324</v>
      </c>
      <c r="H333" s="6" t="s">
        <v>18</v>
      </c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5.75" customHeight="1" x14ac:dyDescent="0.3">
      <c r="A334" s="10" t="s">
        <v>19</v>
      </c>
      <c r="B334" s="6" t="s">
        <v>9</v>
      </c>
      <c r="C334" s="6" t="s">
        <v>10</v>
      </c>
      <c r="D334" s="6" t="s">
        <v>11</v>
      </c>
      <c r="E334" s="6" t="s">
        <v>20</v>
      </c>
      <c r="F334" s="6" t="s">
        <v>21</v>
      </c>
      <c r="G334" s="6">
        <v>662</v>
      </c>
      <c r="H334" s="6" t="s">
        <v>525</v>
      </c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5.75" customHeight="1" x14ac:dyDescent="0.3">
      <c r="A335" s="10" t="s">
        <v>144</v>
      </c>
      <c r="B335" s="6" t="s">
        <v>9</v>
      </c>
      <c r="C335" s="6" t="s">
        <v>10</v>
      </c>
      <c r="D335" s="6" t="s">
        <v>47</v>
      </c>
      <c r="E335" s="6" t="s">
        <v>142</v>
      </c>
      <c r="F335" s="6" t="s">
        <v>143</v>
      </c>
      <c r="G335" s="8">
        <v>9.77</v>
      </c>
      <c r="H335" s="6" t="s">
        <v>525</v>
      </c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5.75" customHeight="1" x14ac:dyDescent="0.3">
      <c r="A336" s="10" t="s">
        <v>85</v>
      </c>
      <c r="B336" s="6" t="s">
        <v>9</v>
      </c>
      <c r="C336" s="6" t="s">
        <v>10</v>
      </c>
      <c r="D336" s="6" t="s">
        <v>86</v>
      </c>
      <c r="E336" s="6" t="s">
        <v>87</v>
      </c>
      <c r="F336" s="6" t="s">
        <v>88</v>
      </c>
      <c r="G336" s="5">
        <v>27.9</v>
      </c>
      <c r="H336" s="5" t="s">
        <v>175</v>
      </c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5.75" customHeight="1" x14ac:dyDescent="0.3">
      <c r="A337" s="10" t="s">
        <v>108</v>
      </c>
      <c r="B337" s="6" t="s">
        <v>9</v>
      </c>
      <c r="C337" s="6" t="s">
        <v>15</v>
      </c>
      <c r="D337" s="6" t="s">
        <v>23</v>
      </c>
      <c r="E337" s="6" t="s">
        <v>109</v>
      </c>
      <c r="F337" s="6" t="s">
        <v>110</v>
      </c>
      <c r="G337" s="6">
        <v>258.72000000000003</v>
      </c>
      <c r="H337" s="5" t="s">
        <v>18</v>
      </c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5.75" customHeight="1" x14ac:dyDescent="0.3">
      <c r="A338" s="10" t="s">
        <v>477</v>
      </c>
      <c r="B338" s="6" t="s">
        <v>9</v>
      </c>
      <c r="C338" s="6" t="s">
        <v>15</v>
      </c>
      <c r="D338" s="6" t="s">
        <v>47</v>
      </c>
      <c r="E338" s="6" t="s">
        <v>142</v>
      </c>
      <c r="F338" s="6" t="s">
        <v>474</v>
      </c>
      <c r="G338" s="6">
        <v>87</v>
      </c>
      <c r="H338" s="6" t="s">
        <v>275</v>
      </c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5.75" customHeight="1" x14ac:dyDescent="0.3">
      <c r="A339" s="10" t="s">
        <v>62</v>
      </c>
      <c r="B339" s="6" t="s">
        <v>9</v>
      </c>
      <c r="C339" s="6" t="s">
        <v>10</v>
      </c>
      <c r="D339" s="6" t="s">
        <v>11</v>
      </c>
      <c r="E339" s="6" t="s">
        <v>63</v>
      </c>
      <c r="F339" s="6" t="s">
        <v>64</v>
      </c>
      <c r="G339" s="6">
        <v>4.0000000000000001E-3</v>
      </c>
      <c r="H339" s="6" t="s">
        <v>525</v>
      </c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s="13" customFormat="1" ht="15.75" customHeight="1" x14ac:dyDescent="0.3">
      <c r="A340" s="10" t="s">
        <v>62</v>
      </c>
      <c r="B340" s="10" t="s">
        <v>9</v>
      </c>
      <c r="C340" s="10" t="s">
        <v>10</v>
      </c>
      <c r="D340" s="10" t="s">
        <v>11</v>
      </c>
      <c r="E340" s="10" t="s">
        <v>63</v>
      </c>
      <c r="F340" s="10" t="s">
        <v>488</v>
      </c>
      <c r="G340" s="10">
        <v>4.4000000000000003E-3</v>
      </c>
      <c r="H340" s="10" t="s">
        <v>525</v>
      </c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2"/>
    </row>
    <row r="341" spans="1:26" s="13" customFormat="1" ht="15.75" customHeight="1" x14ac:dyDescent="0.3">
      <c r="A341" s="14" t="s">
        <v>307</v>
      </c>
      <c r="B341" s="11" t="s">
        <v>127</v>
      </c>
      <c r="C341" s="11" t="s">
        <v>15</v>
      </c>
      <c r="D341" s="11" t="s">
        <v>11</v>
      </c>
      <c r="E341" s="11" t="s">
        <v>250</v>
      </c>
      <c r="F341" s="11" t="s">
        <v>308</v>
      </c>
      <c r="G341" s="11">
        <v>395.5</v>
      </c>
      <c r="H341" s="11" t="s">
        <v>18</v>
      </c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2"/>
    </row>
    <row r="342" spans="1:26" s="13" customFormat="1" ht="15.75" customHeight="1" x14ac:dyDescent="0.3">
      <c r="A342" s="14" t="s">
        <v>307</v>
      </c>
      <c r="B342" s="11" t="s">
        <v>127</v>
      </c>
      <c r="C342" s="11" t="s">
        <v>309</v>
      </c>
      <c r="D342" s="11" t="s">
        <v>11</v>
      </c>
      <c r="E342" s="11" t="s">
        <v>250</v>
      </c>
      <c r="F342" s="11" t="s">
        <v>308</v>
      </c>
      <c r="G342" s="11">
        <v>7.8</v>
      </c>
      <c r="H342" s="11" t="s">
        <v>175</v>
      </c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2"/>
    </row>
    <row r="343" spans="1:26" s="13" customFormat="1" ht="15.75" customHeight="1" x14ac:dyDescent="0.3">
      <c r="A343" s="14" t="s">
        <v>307</v>
      </c>
      <c r="B343" s="11" t="s">
        <v>127</v>
      </c>
      <c r="C343" s="11" t="s">
        <v>310</v>
      </c>
      <c r="D343" s="11" t="s">
        <v>11</v>
      </c>
      <c r="E343" s="11" t="s">
        <v>250</v>
      </c>
      <c r="F343" s="11" t="s">
        <v>308</v>
      </c>
      <c r="G343" s="11">
        <v>117.1</v>
      </c>
      <c r="H343" s="11" t="s">
        <v>175</v>
      </c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12"/>
      <c r="Y343" s="12"/>
      <c r="Z343" s="12"/>
    </row>
    <row r="344" spans="1:26" ht="16.2" x14ac:dyDescent="0.3">
      <c r="A344" s="10" t="s">
        <v>224</v>
      </c>
      <c r="B344" s="6" t="s">
        <v>127</v>
      </c>
      <c r="C344" s="6" t="s">
        <v>10</v>
      </c>
      <c r="D344" s="6" t="s">
        <v>11</v>
      </c>
      <c r="E344" s="6" t="s">
        <v>16</v>
      </c>
      <c r="F344" s="6" t="s">
        <v>222</v>
      </c>
      <c r="G344" s="6">
        <f>(55000+4000+16000)/3</f>
        <v>25000</v>
      </c>
      <c r="H344" s="6" t="s">
        <v>526</v>
      </c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5.75" customHeight="1" x14ac:dyDescent="0.3">
      <c r="A345" s="10" t="s">
        <v>224</v>
      </c>
      <c r="B345" s="6" t="s">
        <v>127</v>
      </c>
      <c r="C345" s="6" t="s">
        <v>10</v>
      </c>
      <c r="D345" s="6" t="s">
        <v>11</v>
      </c>
      <c r="E345" s="6" t="s">
        <v>16</v>
      </c>
      <c r="F345" s="6" t="s">
        <v>243</v>
      </c>
      <c r="G345" s="6">
        <f>(57000+15000+50000)/3</f>
        <v>40666.666666666664</v>
      </c>
      <c r="H345" s="6" t="s">
        <v>526</v>
      </c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5.75" customHeight="1" x14ac:dyDescent="0.3">
      <c r="A346" s="10" t="s">
        <v>224</v>
      </c>
      <c r="B346" s="6" t="s">
        <v>127</v>
      </c>
      <c r="C346" s="6" t="s">
        <v>10</v>
      </c>
      <c r="D346" s="6" t="s">
        <v>11</v>
      </c>
      <c r="E346" s="6" t="s">
        <v>255</v>
      </c>
      <c r="F346" s="6" t="s">
        <v>256</v>
      </c>
      <c r="G346" s="6">
        <f>(45000+41000+29000)/3</f>
        <v>38333.333333333336</v>
      </c>
      <c r="H346" s="6" t="s">
        <v>526</v>
      </c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5.75" customHeight="1" x14ac:dyDescent="0.3">
      <c r="A347" s="10" t="s">
        <v>163</v>
      </c>
      <c r="B347" s="6" t="s">
        <v>9</v>
      </c>
      <c r="C347" s="6" t="s">
        <v>10</v>
      </c>
      <c r="D347" s="6" t="s">
        <v>47</v>
      </c>
      <c r="E347" s="6" t="s">
        <v>164</v>
      </c>
      <c r="F347" s="6" t="s">
        <v>162</v>
      </c>
      <c r="G347" s="5">
        <v>2083.5</v>
      </c>
      <c r="H347" s="5" t="s">
        <v>175</v>
      </c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5.75" customHeight="1" x14ac:dyDescent="0.3">
      <c r="A348" s="10" t="s">
        <v>515</v>
      </c>
      <c r="B348" s="6" t="s">
        <v>516</v>
      </c>
      <c r="C348" s="6" t="s">
        <v>10</v>
      </c>
      <c r="D348" s="6" t="s">
        <v>23</v>
      </c>
      <c r="E348" s="6" t="s">
        <v>123</v>
      </c>
      <c r="F348" s="6" t="s">
        <v>517</v>
      </c>
      <c r="G348" s="6">
        <v>0.63800000000000001</v>
      </c>
      <c r="H348" s="5" t="s">
        <v>535</v>
      </c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5.75" customHeight="1" x14ac:dyDescent="0.3">
      <c r="A349" s="11" t="s">
        <v>455</v>
      </c>
      <c r="B349" s="5" t="s">
        <v>9</v>
      </c>
      <c r="C349" s="5" t="s">
        <v>10</v>
      </c>
      <c r="D349" s="5" t="s">
        <v>23</v>
      </c>
      <c r="E349" s="5" t="s">
        <v>456</v>
      </c>
      <c r="F349" s="5" t="s">
        <v>454</v>
      </c>
      <c r="G349" s="5">
        <v>136.5</v>
      </c>
      <c r="H349" s="5" t="s">
        <v>175</v>
      </c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5.75" customHeight="1" x14ac:dyDescent="0.3">
      <c r="A350" s="10" t="s">
        <v>298</v>
      </c>
      <c r="B350" s="6" t="s">
        <v>127</v>
      </c>
      <c r="C350" s="6" t="s">
        <v>15</v>
      </c>
      <c r="D350" s="6" t="s">
        <v>23</v>
      </c>
      <c r="E350" s="6" t="s">
        <v>219</v>
      </c>
      <c r="F350" s="6" t="s">
        <v>297</v>
      </c>
      <c r="G350" s="6">
        <f>(11+234.6)/2</f>
        <v>122.8</v>
      </c>
      <c r="H350" s="6" t="s">
        <v>18</v>
      </c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5.75" customHeight="1" x14ac:dyDescent="0.3">
      <c r="A351" s="10" t="s">
        <v>298</v>
      </c>
      <c r="B351" s="6" t="s">
        <v>127</v>
      </c>
      <c r="C351" s="6" t="s">
        <v>10</v>
      </c>
      <c r="D351" s="6" t="s">
        <v>23</v>
      </c>
      <c r="E351" s="6" t="s">
        <v>219</v>
      </c>
      <c r="F351" s="6" t="s">
        <v>297</v>
      </c>
      <c r="G351" s="6">
        <v>1.46E-2</v>
      </c>
      <c r="H351" s="6" t="s">
        <v>525</v>
      </c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5.75" customHeight="1" x14ac:dyDescent="0.3">
      <c r="A352" s="10" t="s">
        <v>73</v>
      </c>
      <c r="B352" s="6" t="s">
        <v>9</v>
      </c>
      <c r="C352" s="6" t="s">
        <v>15</v>
      </c>
      <c r="D352" s="6" t="s">
        <v>23</v>
      </c>
      <c r="E352" s="6" t="s">
        <v>32</v>
      </c>
      <c r="F352" s="6" t="s">
        <v>74</v>
      </c>
      <c r="G352" s="6">
        <v>20</v>
      </c>
      <c r="H352" s="6" t="s">
        <v>18</v>
      </c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5.75" customHeight="1" x14ac:dyDescent="0.3">
      <c r="A353" s="10" t="s">
        <v>73</v>
      </c>
      <c r="B353" s="6" t="s">
        <v>9</v>
      </c>
      <c r="C353" s="6" t="s">
        <v>10</v>
      </c>
      <c r="D353" s="6" t="s">
        <v>23</v>
      </c>
      <c r="E353" s="6" t="s">
        <v>32</v>
      </c>
      <c r="F353" s="6" t="s">
        <v>74</v>
      </c>
      <c r="G353" s="6">
        <v>8.8000000000000003E-4</v>
      </c>
      <c r="H353" s="6" t="s">
        <v>525</v>
      </c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spans="1:26" ht="15.75" customHeight="1" x14ac:dyDescent="0.3">
      <c r="A354" s="10" t="s">
        <v>73</v>
      </c>
      <c r="B354" s="6" t="s">
        <v>9</v>
      </c>
      <c r="C354" s="6" t="s">
        <v>15</v>
      </c>
      <c r="D354" s="6" t="s">
        <v>23</v>
      </c>
      <c r="E354" s="6" t="s">
        <v>32</v>
      </c>
      <c r="F354" s="6" t="s">
        <v>95</v>
      </c>
      <c r="G354" s="6">
        <v>60</v>
      </c>
      <c r="H354" s="6" t="s">
        <v>18</v>
      </c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5.75" customHeight="1" x14ac:dyDescent="0.3">
      <c r="A355" s="10" t="s">
        <v>73</v>
      </c>
      <c r="B355" s="6" t="s">
        <v>9</v>
      </c>
      <c r="C355" s="6" t="s">
        <v>10</v>
      </c>
      <c r="D355" s="6" t="s">
        <v>23</v>
      </c>
      <c r="E355" s="6" t="s">
        <v>32</v>
      </c>
      <c r="F355" s="6" t="s">
        <v>95</v>
      </c>
      <c r="G355" s="6">
        <v>8.9999999999999998E-4</v>
      </c>
      <c r="H355" s="6" t="s">
        <v>525</v>
      </c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5.75" customHeight="1" x14ac:dyDescent="0.3">
      <c r="A356" s="10" t="s">
        <v>73</v>
      </c>
      <c r="B356" s="5" t="s">
        <v>9</v>
      </c>
      <c r="C356" s="6" t="s">
        <v>15</v>
      </c>
      <c r="D356" s="6" t="s">
        <v>23</v>
      </c>
      <c r="E356" s="6" t="s">
        <v>32</v>
      </c>
      <c r="F356" s="6" t="s">
        <v>114</v>
      </c>
      <c r="G356" s="6">
        <v>121</v>
      </c>
      <c r="H356" s="6" t="s">
        <v>18</v>
      </c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5.75" customHeight="1" x14ac:dyDescent="0.3">
      <c r="A357" s="11" t="s">
        <v>73</v>
      </c>
      <c r="B357" s="6" t="s">
        <v>9</v>
      </c>
      <c r="C357" s="6" t="s">
        <v>10</v>
      </c>
      <c r="D357" s="6" t="s">
        <v>23</v>
      </c>
      <c r="E357" s="6" t="s">
        <v>32</v>
      </c>
      <c r="F357" s="6" t="s">
        <v>114</v>
      </c>
      <c r="G357" s="6">
        <v>1.9E-3</v>
      </c>
      <c r="H357" s="6" t="s">
        <v>525</v>
      </c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5.75" customHeight="1" x14ac:dyDescent="0.3">
      <c r="A358" s="10" t="s">
        <v>73</v>
      </c>
      <c r="B358" s="6" t="s">
        <v>127</v>
      </c>
      <c r="C358" s="6" t="s">
        <v>15</v>
      </c>
      <c r="D358" s="6" t="s">
        <v>23</v>
      </c>
      <c r="E358" s="6" t="s">
        <v>32</v>
      </c>
      <c r="F358" s="6" t="s">
        <v>198</v>
      </c>
      <c r="G358" s="6">
        <v>40</v>
      </c>
      <c r="H358" s="6" t="s">
        <v>18</v>
      </c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5.75" customHeight="1" x14ac:dyDescent="0.3">
      <c r="A359" s="10" t="s">
        <v>73</v>
      </c>
      <c r="B359" s="6" t="s">
        <v>127</v>
      </c>
      <c r="C359" s="6" t="s">
        <v>10</v>
      </c>
      <c r="D359" s="6" t="s">
        <v>23</v>
      </c>
      <c r="E359" s="6" t="s">
        <v>32</v>
      </c>
      <c r="F359" s="6" t="s">
        <v>198</v>
      </c>
      <c r="G359" s="6">
        <v>1.25E-3</v>
      </c>
      <c r="H359" s="6" t="s">
        <v>525</v>
      </c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5.75" customHeight="1" x14ac:dyDescent="0.3">
      <c r="A360" s="10" t="s">
        <v>73</v>
      </c>
      <c r="B360" s="6" t="s">
        <v>127</v>
      </c>
      <c r="C360" s="6" t="s">
        <v>15</v>
      </c>
      <c r="D360" s="6" t="s">
        <v>23</v>
      </c>
      <c r="E360" s="6" t="s">
        <v>32</v>
      </c>
      <c r="F360" s="6" t="s">
        <v>203</v>
      </c>
      <c r="G360" s="6">
        <v>40</v>
      </c>
      <c r="H360" s="6" t="s">
        <v>18</v>
      </c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5.75" customHeight="1" x14ac:dyDescent="0.3">
      <c r="A361" s="10" t="s">
        <v>73</v>
      </c>
      <c r="B361" s="6" t="s">
        <v>127</v>
      </c>
      <c r="C361" s="6" t="s">
        <v>10</v>
      </c>
      <c r="D361" s="6" t="s">
        <v>23</v>
      </c>
      <c r="E361" s="6" t="s">
        <v>32</v>
      </c>
      <c r="F361" s="6" t="s">
        <v>203</v>
      </c>
      <c r="G361" s="6">
        <v>5.0000000000000001E-4</v>
      </c>
      <c r="H361" s="6" t="s">
        <v>525</v>
      </c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5.75" customHeight="1" x14ac:dyDescent="0.3">
      <c r="A362" s="10" t="s">
        <v>73</v>
      </c>
      <c r="B362" s="6" t="s">
        <v>127</v>
      </c>
      <c r="C362" s="6" t="s">
        <v>15</v>
      </c>
      <c r="D362" s="6" t="s">
        <v>23</v>
      </c>
      <c r="E362" s="6" t="s">
        <v>219</v>
      </c>
      <c r="F362" s="6" t="s">
        <v>220</v>
      </c>
      <c r="G362" s="6">
        <v>85</v>
      </c>
      <c r="H362" s="6" t="s">
        <v>18</v>
      </c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5.75" customHeight="1" x14ac:dyDescent="0.3">
      <c r="A363" s="10" t="s">
        <v>73</v>
      </c>
      <c r="B363" s="6" t="s">
        <v>127</v>
      </c>
      <c r="C363" s="6" t="s">
        <v>10</v>
      </c>
      <c r="D363" s="6" t="s">
        <v>23</v>
      </c>
      <c r="E363" s="6" t="s">
        <v>219</v>
      </c>
      <c r="F363" s="6" t="s">
        <v>220</v>
      </c>
      <c r="G363" s="6">
        <v>1.75E-3</v>
      </c>
      <c r="H363" s="6" t="s">
        <v>525</v>
      </c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5.75" customHeight="1" x14ac:dyDescent="0.3">
      <c r="A364" s="10" t="s">
        <v>73</v>
      </c>
      <c r="B364" s="6" t="s">
        <v>127</v>
      </c>
      <c r="C364" s="6" t="s">
        <v>15</v>
      </c>
      <c r="D364" s="6" t="s">
        <v>23</v>
      </c>
      <c r="E364" s="6" t="s">
        <v>278</v>
      </c>
      <c r="F364" s="6" t="s">
        <v>279</v>
      </c>
      <c r="G364" s="6">
        <v>20</v>
      </c>
      <c r="H364" s="6" t="s">
        <v>18</v>
      </c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5.75" customHeight="1" x14ac:dyDescent="0.3">
      <c r="A365" s="10" t="s">
        <v>73</v>
      </c>
      <c r="B365" s="6" t="s">
        <v>127</v>
      </c>
      <c r="C365" s="6" t="s">
        <v>10</v>
      </c>
      <c r="D365" s="6" t="s">
        <v>23</v>
      </c>
      <c r="E365" s="6" t="s">
        <v>278</v>
      </c>
      <c r="F365" s="6" t="s">
        <v>279</v>
      </c>
      <c r="G365" s="6">
        <v>1E-3</v>
      </c>
      <c r="H365" s="6" t="s">
        <v>525</v>
      </c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5.75" customHeight="1" x14ac:dyDescent="0.3">
      <c r="A366" s="10" t="s">
        <v>73</v>
      </c>
      <c r="B366" s="6" t="s">
        <v>127</v>
      </c>
      <c r="C366" s="6" t="s">
        <v>15</v>
      </c>
      <c r="D366" s="6" t="s">
        <v>23</v>
      </c>
      <c r="E366" s="6" t="s">
        <v>219</v>
      </c>
      <c r="F366" s="6" t="s">
        <v>297</v>
      </c>
      <c r="G366" s="6">
        <v>80</v>
      </c>
      <c r="H366" s="6" t="s">
        <v>18</v>
      </c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5.75" customHeight="1" x14ac:dyDescent="0.3">
      <c r="A367" s="10" t="s">
        <v>73</v>
      </c>
      <c r="B367" s="6" t="s">
        <v>127</v>
      </c>
      <c r="C367" s="6" t="s">
        <v>10</v>
      </c>
      <c r="D367" s="6" t="s">
        <v>23</v>
      </c>
      <c r="E367" s="6" t="s">
        <v>219</v>
      </c>
      <c r="F367" s="6" t="s">
        <v>297</v>
      </c>
      <c r="G367" s="6">
        <v>2E-3</v>
      </c>
      <c r="H367" s="6" t="s">
        <v>525</v>
      </c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5.75" customHeight="1" x14ac:dyDescent="0.3">
      <c r="A368" s="10" t="s">
        <v>508</v>
      </c>
      <c r="B368" s="6" t="s">
        <v>9</v>
      </c>
      <c r="C368" s="6" t="s">
        <v>15</v>
      </c>
      <c r="D368" s="6" t="s">
        <v>28</v>
      </c>
      <c r="E368" s="6" t="s">
        <v>60</v>
      </c>
      <c r="F368" s="5" t="s">
        <v>509</v>
      </c>
      <c r="G368" s="6">
        <v>149.54</v>
      </c>
      <c r="H368" s="6" t="s">
        <v>18</v>
      </c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5.75" customHeight="1" x14ac:dyDescent="0.3">
      <c r="A369" s="10" t="s">
        <v>508</v>
      </c>
      <c r="B369" s="6" t="s">
        <v>9</v>
      </c>
      <c r="C369" s="6" t="s">
        <v>10</v>
      </c>
      <c r="D369" s="6" t="s">
        <v>28</v>
      </c>
      <c r="E369" s="6" t="s">
        <v>60</v>
      </c>
      <c r="F369" s="6" t="s">
        <v>509</v>
      </c>
      <c r="G369" s="5">
        <v>1.28</v>
      </c>
      <c r="H369" s="5" t="s">
        <v>175</v>
      </c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s="13" customFormat="1" ht="15.75" customHeight="1" x14ac:dyDescent="0.3">
      <c r="A370" s="14" t="s">
        <v>431</v>
      </c>
      <c r="B370" s="11" t="s">
        <v>9</v>
      </c>
      <c r="C370" s="11" t="s">
        <v>10</v>
      </c>
      <c r="D370" s="11" t="s">
        <v>23</v>
      </c>
      <c r="E370" s="11" t="s">
        <v>432</v>
      </c>
      <c r="F370" s="11" t="s">
        <v>433</v>
      </c>
      <c r="G370" s="11">
        <v>41.77</v>
      </c>
      <c r="H370" s="11" t="s">
        <v>533</v>
      </c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  <c r="Z370" s="12"/>
    </row>
    <row r="371" spans="1:26" s="13" customFormat="1" ht="15.75" customHeight="1" x14ac:dyDescent="0.3">
      <c r="A371" s="10" t="s">
        <v>35</v>
      </c>
      <c r="B371" s="10" t="s">
        <v>9</v>
      </c>
      <c r="C371" s="10" t="s">
        <v>10</v>
      </c>
      <c r="D371" s="10" t="s">
        <v>23</v>
      </c>
      <c r="E371" s="10" t="s">
        <v>32</v>
      </c>
      <c r="F371" s="10" t="s">
        <v>524</v>
      </c>
      <c r="G371" s="15">
        <v>0.56000000000000005</v>
      </c>
      <c r="H371" s="10" t="s">
        <v>525</v>
      </c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  <c r="Y371" s="12"/>
      <c r="Z371" s="12"/>
    </row>
    <row r="372" spans="1:26" ht="15.75" customHeight="1" x14ac:dyDescent="0.3">
      <c r="A372" s="10" t="s">
        <v>53</v>
      </c>
      <c r="B372" s="6" t="s">
        <v>9</v>
      </c>
      <c r="C372" s="6" t="s">
        <v>15</v>
      </c>
      <c r="D372" s="6" t="s">
        <v>11</v>
      </c>
      <c r="E372" s="6" t="s">
        <v>54</v>
      </c>
      <c r="F372" s="6" t="s">
        <v>55</v>
      </c>
      <c r="G372" s="6">
        <v>0.2</v>
      </c>
      <c r="H372" s="6" t="s">
        <v>18</v>
      </c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5.75" customHeight="1" x14ac:dyDescent="0.3">
      <c r="A373" s="10" t="s">
        <v>53</v>
      </c>
      <c r="B373" s="6" t="s">
        <v>9</v>
      </c>
      <c r="C373" s="6" t="s">
        <v>15</v>
      </c>
      <c r="D373" s="6" t="s">
        <v>11</v>
      </c>
      <c r="E373" s="6" t="s">
        <v>54</v>
      </c>
      <c r="F373" s="6" t="s">
        <v>56</v>
      </c>
      <c r="G373" s="5">
        <v>0.3</v>
      </c>
      <c r="H373" s="6" t="s">
        <v>18</v>
      </c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5.75" customHeight="1" x14ac:dyDescent="0.3">
      <c r="A374" s="10" t="s">
        <v>53</v>
      </c>
      <c r="B374" s="6" t="s">
        <v>9</v>
      </c>
      <c r="C374" s="6" t="s">
        <v>15</v>
      </c>
      <c r="D374" s="6" t="s">
        <v>11</v>
      </c>
      <c r="E374" s="6" t="s">
        <v>54</v>
      </c>
      <c r="F374" s="6" t="s">
        <v>106</v>
      </c>
      <c r="G374" s="6">
        <v>1.6</v>
      </c>
      <c r="H374" s="6" t="s">
        <v>18</v>
      </c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5.75" customHeight="1" x14ac:dyDescent="0.3">
      <c r="A375" s="10" t="s">
        <v>53</v>
      </c>
      <c r="B375" s="6" t="s">
        <v>9</v>
      </c>
      <c r="C375" s="6" t="s">
        <v>15</v>
      </c>
      <c r="D375" s="6" t="s">
        <v>11</v>
      </c>
      <c r="E375" s="6" t="s">
        <v>54</v>
      </c>
      <c r="F375" s="6" t="s">
        <v>408</v>
      </c>
      <c r="G375" s="6">
        <v>3.4</v>
      </c>
      <c r="H375" s="6" t="s">
        <v>18</v>
      </c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5.75" customHeight="1" x14ac:dyDescent="0.3">
      <c r="A376" s="10" t="s">
        <v>53</v>
      </c>
      <c r="B376" s="6" t="s">
        <v>9</v>
      </c>
      <c r="C376" s="6" t="s">
        <v>15</v>
      </c>
      <c r="D376" s="6" t="s">
        <v>11</v>
      </c>
      <c r="E376" s="6" t="s">
        <v>54</v>
      </c>
      <c r="F376" s="6" t="s">
        <v>486</v>
      </c>
      <c r="G376" s="6">
        <f>16.7/10</f>
        <v>1.67</v>
      </c>
      <c r="H376" s="6" t="s">
        <v>18</v>
      </c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5.75" customHeight="1" x14ac:dyDescent="0.3">
      <c r="A377" s="10" t="s">
        <v>38</v>
      </c>
      <c r="B377" s="6" t="s">
        <v>9</v>
      </c>
      <c r="C377" s="6" t="s">
        <v>15</v>
      </c>
      <c r="D377" s="6" t="s">
        <v>39</v>
      </c>
      <c r="E377" s="6" t="s">
        <v>40</v>
      </c>
      <c r="F377" s="6" t="s">
        <v>41</v>
      </c>
      <c r="G377" s="6">
        <v>4920</v>
      </c>
      <c r="H377" s="6" t="s">
        <v>18</v>
      </c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5.75" customHeight="1" x14ac:dyDescent="0.3">
      <c r="A378" s="10" t="s">
        <v>38</v>
      </c>
      <c r="B378" s="6" t="s">
        <v>9</v>
      </c>
      <c r="C378" s="6" t="s">
        <v>15</v>
      </c>
      <c r="D378" s="6" t="s">
        <v>39</v>
      </c>
      <c r="E378" s="6" t="s">
        <v>40</v>
      </c>
      <c r="F378" s="6" t="s">
        <v>121</v>
      </c>
      <c r="G378" s="6">
        <v>2400</v>
      </c>
      <c r="H378" s="6" t="s">
        <v>18</v>
      </c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5.75" customHeight="1" x14ac:dyDescent="0.3">
      <c r="A379" s="10" t="s">
        <v>38</v>
      </c>
      <c r="B379" s="6" t="s">
        <v>9</v>
      </c>
      <c r="C379" s="6" t="s">
        <v>15</v>
      </c>
      <c r="D379" s="6" t="s">
        <v>39</v>
      </c>
      <c r="E379" s="6" t="s">
        <v>40</v>
      </c>
      <c r="F379" s="5" t="s">
        <v>125</v>
      </c>
      <c r="G379" s="6">
        <v>3915</v>
      </c>
      <c r="H379" s="6" t="s">
        <v>18</v>
      </c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5.75" customHeight="1" x14ac:dyDescent="0.3">
      <c r="A380" s="10" t="s">
        <v>38</v>
      </c>
      <c r="B380" s="10" t="s">
        <v>9</v>
      </c>
      <c r="C380" s="6" t="s">
        <v>15</v>
      </c>
      <c r="D380" s="6" t="s">
        <v>39</v>
      </c>
      <c r="E380" s="6" t="s">
        <v>40</v>
      </c>
      <c r="F380" s="6" t="s">
        <v>151</v>
      </c>
      <c r="G380" s="6">
        <v>6920</v>
      </c>
      <c r="H380" s="6" t="s">
        <v>18</v>
      </c>
      <c r="I380" s="2"/>
      <c r="J380" s="2"/>
      <c r="K380" s="2"/>
      <c r="L380" s="2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spans="1:26" ht="15.75" customHeight="1" x14ac:dyDescent="0.3">
      <c r="A381" s="11" t="s">
        <v>38</v>
      </c>
      <c r="B381" s="6" t="s">
        <v>9</v>
      </c>
      <c r="C381" s="6" t="s">
        <v>15</v>
      </c>
      <c r="D381" s="6" t="s">
        <v>39</v>
      </c>
      <c r="E381" s="6" t="s">
        <v>40</v>
      </c>
      <c r="F381" s="6" t="s">
        <v>159</v>
      </c>
      <c r="G381" s="6">
        <v>2340</v>
      </c>
      <c r="H381" s="6" t="s">
        <v>18</v>
      </c>
      <c r="I381" s="2"/>
      <c r="J381" s="2"/>
      <c r="K381" s="2"/>
      <c r="L381" s="2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spans="1:26" ht="15.75" customHeight="1" x14ac:dyDescent="0.3">
      <c r="A382" s="10" t="s">
        <v>38</v>
      </c>
      <c r="B382" s="6" t="s">
        <v>9</v>
      </c>
      <c r="C382" s="6" t="s">
        <v>15</v>
      </c>
      <c r="D382" s="6" t="s">
        <v>39</v>
      </c>
      <c r="E382" s="6" t="s">
        <v>40</v>
      </c>
      <c r="F382" s="6" t="s">
        <v>492</v>
      </c>
      <c r="G382" s="6">
        <v>3920</v>
      </c>
      <c r="H382" s="6" t="s">
        <v>18</v>
      </c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5.75" customHeight="1" x14ac:dyDescent="0.3">
      <c r="A383" s="10" t="s">
        <v>38</v>
      </c>
      <c r="B383" s="6" t="s">
        <v>9</v>
      </c>
      <c r="C383" s="6" t="s">
        <v>15</v>
      </c>
      <c r="D383" s="6" t="s">
        <v>39</v>
      </c>
      <c r="E383" s="6" t="s">
        <v>40</v>
      </c>
      <c r="F383" s="6" t="s">
        <v>494</v>
      </c>
      <c r="G383" s="6">
        <v>2920</v>
      </c>
      <c r="H383" s="6" t="s">
        <v>18</v>
      </c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s="13" customFormat="1" ht="15.75" customHeight="1" x14ac:dyDescent="0.3">
      <c r="A384" s="10" t="s">
        <v>126</v>
      </c>
      <c r="B384" s="10" t="s">
        <v>127</v>
      </c>
      <c r="C384" s="10" t="s">
        <v>15</v>
      </c>
      <c r="D384" s="10" t="s">
        <v>11</v>
      </c>
      <c r="E384" s="10" t="s">
        <v>54</v>
      </c>
      <c r="F384" s="10" t="s">
        <v>128</v>
      </c>
      <c r="G384" s="10">
        <f>(882.4+338.3+128.3+261.7+93.7+147.3+169.4+297.8+99.4+38.6+88.5+33.2+56.2+83+77.8)/15</f>
        <v>186.37333333333333</v>
      </c>
      <c r="H384" s="10" t="s">
        <v>18</v>
      </c>
      <c r="I384" s="12"/>
      <c r="J384" s="12"/>
      <c r="K384" s="12"/>
      <c r="L384" s="12"/>
      <c r="M384" s="16"/>
      <c r="N384" s="16"/>
      <c r="O384" s="16"/>
      <c r="P384" s="16"/>
      <c r="Q384" s="16"/>
      <c r="R384" s="16"/>
      <c r="S384" s="16"/>
      <c r="T384" s="16"/>
      <c r="U384" s="16"/>
      <c r="V384" s="16"/>
      <c r="W384" s="16"/>
      <c r="X384" s="16"/>
      <c r="Y384" s="16"/>
      <c r="Z384" s="16"/>
    </row>
    <row r="385" spans="1:26" s="13" customFormat="1" ht="15.75" customHeight="1" x14ac:dyDescent="0.3">
      <c r="A385" s="14" t="s">
        <v>249</v>
      </c>
      <c r="B385" s="11" t="s">
        <v>127</v>
      </c>
      <c r="C385" s="11" t="s">
        <v>10</v>
      </c>
      <c r="D385" s="11" t="s">
        <v>11</v>
      </c>
      <c r="E385" s="11" t="s">
        <v>250</v>
      </c>
      <c r="F385" s="11" t="s">
        <v>251</v>
      </c>
      <c r="G385" s="11">
        <v>0.27</v>
      </c>
      <c r="H385" s="11" t="s">
        <v>533</v>
      </c>
      <c r="I385" s="12"/>
      <c r="J385" s="12"/>
      <c r="K385" s="12"/>
      <c r="L385" s="12"/>
      <c r="M385" s="16"/>
      <c r="N385" s="16"/>
      <c r="O385" s="16"/>
      <c r="P385" s="16"/>
      <c r="Q385" s="16"/>
      <c r="R385" s="16"/>
      <c r="S385" s="16"/>
      <c r="T385" s="16"/>
      <c r="U385" s="16"/>
      <c r="V385" s="16"/>
      <c r="W385" s="16"/>
      <c r="X385" s="16"/>
      <c r="Y385" s="16"/>
      <c r="Z385" s="16"/>
    </row>
    <row r="386" spans="1:26" s="13" customFormat="1" ht="15.75" customHeight="1" x14ac:dyDescent="0.3">
      <c r="A386" s="10" t="s">
        <v>213</v>
      </c>
      <c r="B386" s="10" t="s">
        <v>127</v>
      </c>
      <c r="C386" s="10" t="s">
        <v>15</v>
      </c>
      <c r="D386" s="10" t="s">
        <v>11</v>
      </c>
      <c r="E386" s="10" t="s">
        <v>54</v>
      </c>
      <c r="F386" s="10" t="s">
        <v>214</v>
      </c>
      <c r="G386" s="10">
        <f>(13+3.5+3.5+5.5+7.5+1+2+3.5+3.5+7.5+1+7.5+7.5+7.5+3.5+3.5+1)/30/10</f>
        <v>0.27333333333333332</v>
      </c>
      <c r="H386" s="10" t="s">
        <v>18</v>
      </c>
      <c r="I386" s="12"/>
      <c r="J386" s="12"/>
      <c r="K386" s="12"/>
      <c r="L386" s="12"/>
      <c r="M386" s="16"/>
      <c r="N386" s="16"/>
      <c r="O386" s="16"/>
      <c r="P386" s="16"/>
      <c r="Q386" s="16"/>
      <c r="R386" s="16"/>
      <c r="S386" s="16"/>
      <c r="T386" s="16"/>
      <c r="U386" s="16"/>
      <c r="V386" s="16"/>
      <c r="W386" s="16"/>
      <c r="X386" s="16"/>
      <c r="Y386" s="16"/>
      <c r="Z386" s="16"/>
    </row>
    <row r="387" spans="1:26" ht="15.75" customHeight="1" x14ac:dyDescent="0.3">
      <c r="A387" s="10" t="s">
        <v>395</v>
      </c>
      <c r="B387" s="6" t="s">
        <v>9</v>
      </c>
      <c r="C387" s="6" t="s">
        <v>15</v>
      </c>
      <c r="D387" s="6" t="s">
        <v>47</v>
      </c>
      <c r="E387" s="6" t="s">
        <v>396</v>
      </c>
      <c r="F387" s="6" t="s">
        <v>397</v>
      </c>
      <c r="G387" s="6">
        <f>(0.25+0.19+0.3+0.45+0.19+0.18+0.1+0.15+0.14+0.18)/10</f>
        <v>0.21299999999999999</v>
      </c>
      <c r="H387" s="6" t="s">
        <v>78</v>
      </c>
      <c r="I387" s="2"/>
      <c r="J387" s="2"/>
      <c r="K387" s="2"/>
      <c r="L387" s="2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spans="1:26" ht="15.75" customHeight="1" x14ac:dyDescent="0.3">
      <c r="A388" s="10" t="s">
        <v>395</v>
      </c>
      <c r="B388" s="6" t="s">
        <v>9</v>
      </c>
      <c r="C388" s="6" t="s">
        <v>10</v>
      </c>
      <c r="D388" s="6" t="s">
        <v>47</v>
      </c>
      <c r="E388" s="6" t="s">
        <v>396</v>
      </c>
      <c r="F388" s="6" t="s">
        <v>397</v>
      </c>
      <c r="G388" s="6">
        <v>0.1</v>
      </c>
      <c r="H388" s="6" t="s">
        <v>175</v>
      </c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5.75" customHeight="1" x14ac:dyDescent="0.3">
      <c r="A389" s="10" t="s">
        <v>395</v>
      </c>
      <c r="B389" s="6" t="s">
        <v>9</v>
      </c>
      <c r="C389" s="6" t="s">
        <v>10</v>
      </c>
      <c r="D389" s="6" t="s">
        <v>47</v>
      </c>
      <c r="E389" s="6" t="s">
        <v>396</v>
      </c>
      <c r="F389" s="6" t="s">
        <v>397</v>
      </c>
      <c r="G389" s="6">
        <v>1.35</v>
      </c>
      <c r="H389" s="6" t="s">
        <v>525</v>
      </c>
      <c r="I389" s="2"/>
      <c r="J389" s="2"/>
      <c r="K389" s="2"/>
      <c r="L389" s="2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spans="1:26" ht="15.75" customHeight="1" x14ac:dyDescent="0.3">
      <c r="A390" s="10" t="s">
        <v>132</v>
      </c>
      <c r="B390" s="6" t="s">
        <v>9</v>
      </c>
      <c r="C390" s="6" t="s">
        <v>10</v>
      </c>
      <c r="D390" s="6" t="s">
        <v>23</v>
      </c>
      <c r="E390" s="6" t="s">
        <v>32</v>
      </c>
      <c r="F390" s="6" t="s">
        <v>133</v>
      </c>
      <c r="G390" s="6">
        <v>2933</v>
      </c>
      <c r="H390" s="6" t="s">
        <v>525</v>
      </c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5.75" customHeight="1" x14ac:dyDescent="0.3">
      <c r="A391" s="10" t="s">
        <v>132</v>
      </c>
      <c r="B391" s="6" t="s">
        <v>127</v>
      </c>
      <c r="C391" s="6" t="s">
        <v>10</v>
      </c>
      <c r="D391" s="6" t="s">
        <v>23</v>
      </c>
      <c r="E391" s="6" t="s">
        <v>186</v>
      </c>
      <c r="F391" s="6" t="s">
        <v>187</v>
      </c>
      <c r="G391" s="6">
        <v>8925</v>
      </c>
      <c r="H391" s="6" t="s">
        <v>525</v>
      </c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5.75" customHeight="1" x14ac:dyDescent="0.3">
      <c r="A392" s="10" t="s">
        <v>132</v>
      </c>
      <c r="B392" s="6" t="s">
        <v>127</v>
      </c>
      <c r="C392" s="6" t="s">
        <v>10</v>
      </c>
      <c r="D392" s="6" t="s">
        <v>23</v>
      </c>
      <c r="E392" s="6" t="s">
        <v>186</v>
      </c>
      <c r="F392" s="6" t="s">
        <v>188</v>
      </c>
      <c r="G392" s="6">
        <v>3825</v>
      </c>
      <c r="H392" s="6" t="s">
        <v>525</v>
      </c>
      <c r="I392" s="2"/>
      <c r="J392" s="2"/>
      <c r="K392" s="2"/>
      <c r="L392" s="2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spans="1:26" ht="15.75" customHeight="1" x14ac:dyDescent="0.3">
      <c r="A393" s="10" t="s">
        <v>132</v>
      </c>
      <c r="B393" s="6" t="s">
        <v>127</v>
      </c>
      <c r="C393" s="6" t="s">
        <v>10</v>
      </c>
      <c r="D393" s="6" t="s">
        <v>23</v>
      </c>
      <c r="E393" s="6" t="s">
        <v>186</v>
      </c>
      <c r="F393" s="6" t="s">
        <v>204</v>
      </c>
      <c r="G393" s="6">
        <v>5914</v>
      </c>
      <c r="H393" s="6" t="s">
        <v>525</v>
      </c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5.75" customHeight="1" x14ac:dyDescent="0.3">
      <c r="A394" s="10" t="s">
        <v>132</v>
      </c>
      <c r="B394" s="6" t="s">
        <v>127</v>
      </c>
      <c r="C394" s="6" t="s">
        <v>10</v>
      </c>
      <c r="D394" s="6" t="s">
        <v>23</v>
      </c>
      <c r="E394" s="6" t="s">
        <v>186</v>
      </c>
      <c r="F394" s="6" t="s">
        <v>234</v>
      </c>
      <c r="G394" s="6">
        <v>3840</v>
      </c>
      <c r="H394" s="6" t="s">
        <v>525</v>
      </c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5.75" customHeight="1" x14ac:dyDescent="0.3">
      <c r="A395" s="10" t="s">
        <v>132</v>
      </c>
      <c r="B395" s="6" t="s">
        <v>127</v>
      </c>
      <c r="C395" s="6" t="s">
        <v>10</v>
      </c>
      <c r="D395" s="6" t="s">
        <v>23</v>
      </c>
      <c r="E395" s="6" t="s">
        <v>186</v>
      </c>
      <c r="F395" s="6" t="s">
        <v>235</v>
      </c>
      <c r="G395" s="6">
        <v>3048</v>
      </c>
      <c r="H395" s="6" t="s">
        <v>525</v>
      </c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5.75" customHeight="1" x14ac:dyDescent="0.3">
      <c r="A396" s="10" t="s">
        <v>132</v>
      </c>
      <c r="B396" s="6" t="s">
        <v>127</v>
      </c>
      <c r="C396" s="6" t="s">
        <v>10</v>
      </c>
      <c r="D396" s="6" t="s">
        <v>23</v>
      </c>
      <c r="E396" s="6" t="s">
        <v>186</v>
      </c>
      <c r="F396" s="6" t="s">
        <v>239</v>
      </c>
      <c r="G396" s="6">
        <v>3650</v>
      </c>
      <c r="H396" s="6" t="s">
        <v>525</v>
      </c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5.75" customHeight="1" x14ac:dyDescent="0.3">
      <c r="A397" s="10" t="s">
        <v>132</v>
      </c>
      <c r="B397" s="6" t="s">
        <v>127</v>
      </c>
      <c r="C397" s="6" t="s">
        <v>10</v>
      </c>
      <c r="D397" s="6" t="s">
        <v>23</v>
      </c>
      <c r="E397" s="6" t="s">
        <v>186</v>
      </c>
      <c r="F397" s="6" t="s">
        <v>240</v>
      </c>
      <c r="G397" s="6">
        <v>8550</v>
      </c>
      <c r="H397" s="6" t="s">
        <v>525</v>
      </c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5.75" customHeight="1" x14ac:dyDescent="0.3">
      <c r="A398" s="10" t="s">
        <v>132</v>
      </c>
      <c r="B398" s="6" t="s">
        <v>127</v>
      </c>
      <c r="C398" s="6" t="s">
        <v>10</v>
      </c>
      <c r="D398" s="6" t="s">
        <v>23</v>
      </c>
      <c r="E398" s="6" t="s">
        <v>186</v>
      </c>
      <c r="F398" s="6" t="s">
        <v>248</v>
      </c>
      <c r="G398" s="6">
        <v>4600</v>
      </c>
      <c r="H398" s="6" t="s">
        <v>525</v>
      </c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5.75" customHeight="1" x14ac:dyDescent="0.3">
      <c r="A399" s="10" t="s">
        <v>132</v>
      </c>
      <c r="B399" s="6" t="s">
        <v>127</v>
      </c>
      <c r="C399" s="6" t="s">
        <v>10</v>
      </c>
      <c r="D399" s="6" t="s">
        <v>23</v>
      </c>
      <c r="E399" s="6" t="s">
        <v>186</v>
      </c>
      <c r="F399" s="6" t="s">
        <v>254</v>
      </c>
      <c r="G399" s="6">
        <v>5283.2</v>
      </c>
      <c r="H399" s="6" t="s">
        <v>525</v>
      </c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5.75" customHeight="1" x14ac:dyDescent="0.3">
      <c r="A400" s="10" t="s">
        <v>132</v>
      </c>
      <c r="B400" s="6" t="s">
        <v>127</v>
      </c>
      <c r="C400" s="6" t="s">
        <v>10</v>
      </c>
      <c r="D400" s="6" t="s">
        <v>23</v>
      </c>
      <c r="E400" s="6" t="s">
        <v>186</v>
      </c>
      <c r="F400" s="6" t="s">
        <v>262</v>
      </c>
      <c r="G400" s="6">
        <v>5660</v>
      </c>
      <c r="H400" s="6" t="s">
        <v>525</v>
      </c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5.75" customHeight="1" x14ac:dyDescent="0.3">
      <c r="A401" s="10" t="s">
        <v>132</v>
      </c>
      <c r="B401" s="6" t="s">
        <v>127</v>
      </c>
      <c r="C401" s="6" t="s">
        <v>10</v>
      </c>
      <c r="D401" s="6" t="s">
        <v>23</v>
      </c>
      <c r="E401" s="6" t="s">
        <v>186</v>
      </c>
      <c r="F401" s="6" t="s">
        <v>267</v>
      </c>
      <c r="G401" s="6">
        <v>5745</v>
      </c>
      <c r="H401" s="6" t="s">
        <v>525</v>
      </c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5.75" customHeight="1" x14ac:dyDescent="0.3">
      <c r="A402" s="10" t="s">
        <v>132</v>
      </c>
      <c r="B402" s="6" t="s">
        <v>127</v>
      </c>
      <c r="C402" s="6" t="s">
        <v>10</v>
      </c>
      <c r="D402" s="6" t="s">
        <v>23</v>
      </c>
      <c r="E402" s="6" t="s">
        <v>186</v>
      </c>
      <c r="F402" s="6" t="s">
        <v>268</v>
      </c>
      <c r="G402" s="6">
        <v>6162.5</v>
      </c>
      <c r="H402" s="6" t="s">
        <v>525</v>
      </c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5.75" customHeight="1" x14ac:dyDescent="0.3">
      <c r="A403" s="10" t="s">
        <v>132</v>
      </c>
      <c r="B403" s="6" t="s">
        <v>127</v>
      </c>
      <c r="C403" s="6" t="s">
        <v>10</v>
      </c>
      <c r="D403" s="6" t="s">
        <v>23</v>
      </c>
      <c r="E403" s="6" t="s">
        <v>186</v>
      </c>
      <c r="F403" s="6" t="s">
        <v>289</v>
      </c>
      <c r="G403" s="6">
        <v>6390</v>
      </c>
      <c r="H403" s="6" t="s">
        <v>525</v>
      </c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5.75" customHeight="1" x14ac:dyDescent="0.3">
      <c r="A404" s="10" t="s">
        <v>132</v>
      </c>
      <c r="B404" s="6" t="s">
        <v>127</v>
      </c>
      <c r="C404" s="6" t="s">
        <v>10</v>
      </c>
      <c r="D404" s="6" t="s">
        <v>23</v>
      </c>
      <c r="E404" s="6" t="s">
        <v>186</v>
      </c>
      <c r="F404" s="6" t="s">
        <v>293</v>
      </c>
      <c r="G404" s="6">
        <v>3950</v>
      </c>
      <c r="H404" s="6" t="s">
        <v>525</v>
      </c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5.75" customHeight="1" x14ac:dyDescent="0.3">
      <c r="A405" s="10" t="s">
        <v>132</v>
      </c>
      <c r="B405" s="6" t="s">
        <v>127</v>
      </c>
      <c r="C405" s="6" t="s">
        <v>10</v>
      </c>
      <c r="D405" s="6" t="s">
        <v>23</v>
      </c>
      <c r="E405" s="6" t="s">
        <v>186</v>
      </c>
      <c r="F405" s="6" t="s">
        <v>299</v>
      </c>
      <c r="G405" s="6">
        <v>3336.6</v>
      </c>
      <c r="H405" s="6" t="s">
        <v>525</v>
      </c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5.75" customHeight="1" x14ac:dyDescent="0.3">
      <c r="A406" s="10" t="s">
        <v>132</v>
      </c>
      <c r="B406" s="6" t="s">
        <v>127</v>
      </c>
      <c r="C406" s="6" t="s">
        <v>10</v>
      </c>
      <c r="D406" s="6" t="s">
        <v>23</v>
      </c>
      <c r="E406" s="6" t="s">
        <v>186</v>
      </c>
      <c r="F406" s="6" t="s">
        <v>300</v>
      </c>
      <c r="G406" s="6">
        <v>6175</v>
      </c>
      <c r="H406" s="6" t="s">
        <v>525</v>
      </c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5.75" customHeight="1" x14ac:dyDescent="0.3">
      <c r="A407" s="10" t="s">
        <v>132</v>
      </c>
      <c r="B407" s="6" t="s">
        <v>127</v>
      </c>
      <c r="C407" s="6" t="s">
        <v>10</v>
      </c>
      <c r="D407" s="6" t="s">
        <v>23</v>
      </c>
      <c r="E407" s="6" t="s">
        <v>186</v>
      </c>
      <c r="F407" s="6" t="s">
        <v>317</v>
      </c>
      <c r="G407" s="6">
        <v>1660</v>
      </c>
      <c r="H407" s="6" t="s">
        <v>525</v>
      </c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5.75" customHeight="1" x14ac:dyDescent="0.3">
      <c r="A408" s="10" t="s">
        <v>132</v>
      </c>
      <c r="B408" s="6" t="s">
        <v>127</v>
      </c>
      <c r="C408" s="6" t="s">
        <v>10</v>
      </c>
      <c r="D408" s="6" t="s">
        <v>23</v>
      </c>
      <c r="E408" s="6" t="s">
        <v>186</v>
      </c>
      <c r="F408" s="6" t="s">
        <v>321</v>
      </c>
      <c r="G408" s="6">
        <v>2550</v>
      </c>
      <c r="H408" s="6" t="s">
        <v>525</v>
      </c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5.75" customHeight="1" x14ac:dyDescent="0.3">
      <c r="A409" s="10" t="s">
        <v>132</v>
      </c>
      <c r="B409" s="6" t="s">
        <v>127</v>
      </c>
      <c r="C409" s="6" t="s">
        <v>10</v>
      </c>
      <c r="D409" s="6" t="s">
        <v>23</v>
      </c>
      <c r="E409" s="6" t="s">
        <v>186</v>
      </c>
      <c r="F409" s="6" t="s">
        <v>323</v>
      </c>
      <c r="G409" s="6">
        <v>2400</v>
      </c>
      <c r="H409" s="6" t="s">
        <v>525</v>
      </c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5.75" customHeight="1" x14ac:dyDescent="0.3">
      <c r="A410" s="10" t="s">
        <v>132</v>
      </c>
      <c r="B410" s="6" t="s">
        <v>127</v>
      </c>
      <c r="C410" s="6" t="s">
        <v>10</v>
      </c>
      <c r="D410" s="6" t="s">
        <v>23</v>
      </c>
      <c r="E410" s="6" t="s">
        <v>186</v>
      </c>
      <c r="F410" s="6" t="s">
        <v>326</v>
      </c>
      <c r="G410" s="6">
        <v>2516</v>
      </c>
      <c r="H410" s="6" t="s">
        <v>525</v>
      </c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5.75" customHeight="1" x14ac:dyDescent="0.3">
      <c r="A411" s="10" t="s">
        <v>132</v>
      </c>
      <c r="B411" s="6" t="s">
        <v>9</v>
      </c>
      <c r="C411" s="6" t="s">
        <v>10</v>
      </c>
      <c r="D411" s="6" t="s">
        <v>23</v>
      </c>
      <c r="E411" s="6" t="s">
        <v>32</v>
      </c>
      <c r="F411" s="6" t="s">
        <v>514</v>
      </c>
      <c r="G411" s="6">
        <v>2516.1</v>
      </c>
      <c r="H411" s="6" t="s">
        <v>525</v>
      </c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5.75" customHeight="1" x14ac:dyDescent="0.3">
      <c r="A412" s="10" t="s">
        <v>211</v>
      </c>
      <c r="B412" s="6" t="s">
        <v>127</v>
      </c>
      <c r="C412" s="6" t="s">
        <v>10</v>
      </c>
      <c r="D412" s="6" t="s">
        <v>23</v>
      </c>
      <c r="E412" s="6" t="s">
        <v>206</v>
      </c>
      <c r="F412" s="6" t="s">
        <v>210</v>
      </c>
      <c r="G412" s="6">
        <f>(900+2800)/2</f>
        <v>1850</v>
      </c>
      <c r="H412" s="6" t="s">
        <v>525</v>
      </c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5.75" customHeight="1" x14ac:dyDescent="0.3">
      <c r="A413" s="10" t="s">
        <v>211</v>
      </c>
      <c r="B413" s="10" t="s">
        <v>127</v>
      </c>
      <c r="C413" s="6" t="s">
        <v>10</v>
      </c>
      <c r="D413" s="6" t="s">
        <v>23</v>
      </c>
      <c r="E413" s="6" t="s">
        <v>206</v>
      </c>
      <c r="F413" s="6" t="s">
        <v>233</v>
      </c>
      <c r="G413" s="6">
        <f>(1250+4650)/2</f>
        <v>2950</v>
      </c>
      <c r="H413" s="6" t="s">
        <v>525</v>
      </c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s="13" customFormat="1" ht="15.75" customHeight="1" x14ac:dyDescent="0.3">
      <c r="A414" s="11" t="s">
        <v>211</v>
      </c>
      <c r="B414" s="10" t="s">
        <v>9</v>
      </c>
      <c r="C414" s="10" t="s">
        <v>15</v>
      </c>
      <c r="D414" s="10" t="s">
        <v>23</v>
      </c>
      <c r="E414" s="10" t="s">
        <v>32</v>
      </c>
      <c r="F414" s="10" t="s">
        <v>507</v>
      </c>
      <c r="G414" s="10">
        <v>32947</v>
      </c>
      <c r="H414" s="10" t="s">
        <v>18</v>
      </c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  <c r="Z414" s="12"/>
    </row>
    <row r="415" spans="1:26" s="13" customFormat="1" ht="15.75" customHeight="1" x14ac:dyDescent="0.3">
      <c r="A415" s="14" t="s">
        <v>306</v>
      </c>
      <c r="B415" s="11" t="s">
        <v>127</v>
      </c>
      <c r="C415" s="11" t="s">
        <v>10</v>
      </c>
      <c r="D415" s="11" t="s">
        <v>23</v>
      </c>
      <c r="E415" s="11" t="s">
        <v>123</v>
      </c>
      <c r="F415" s="11" t="s">
        <v>305</v>
      </c>
      <c r="G415" s="11">
        <v>5940</v>
      </c>
      <c r="H415" s="11" t="s">
        <v>533</v>
      </c>
      <c r="I415" s="12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  <c r="Z415" s="12"/>
    </row>
    <row r="416" spans="1:26" s="13" customFormat="1" ht="16.2" customHeight="1" x14ac:dyDescent="0.3">
      <c r="A416" s="10" t="s">
        <v>306</v>
      </c>
      <c r="B416" s="10" t="s">
        <v>127</v>
      </c>
      <c r="C416" s="10" t="s">
        <v>10</v>
      </c>
      <c r="D416" s="10" t="s">
        <v>23</v>
      </c>
      <c r="E416" s="10" t="s">
        <v>123</v>
      </c>
      <c r="F416" s="10" t="s">
        <v>305</v>
      </c>
      <c r="G416" s="10">
        <v>5940</v>
      </c>
      <c r="H416" s="10" t="s">
        <v>525</v>
      </c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  <c r="Z416" s="12"/>
    </row>
    <row r="417" spans="1:26" s="13" customFormat="1" ht="15.75" customHeight="1" x14ac:dyDescent="0.3">
      <c r="A417" s="14" t="s">
        <v>184</v>
      </c>
      <c r="B417" s="11" t="s">
        <v>127</v>
      </c>
      <c r="C417" s="11" t="s">
        <v>10</v>
      </c>
      <c r="D417" s="11" t="s">
        <v>23</v>
      </c>
      <c r="E417" s="11" t="s">
        <v>123</v>
      </c>
      <c r="F417" s="11" t="s">
        <v>185</v>
      </c>
      <c r="G417" s="11">
        <v>18.75</v>
      </c>
      <c r="H417" s="11" t="s">
        <v>175</v>
      </c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  <c r="Z417" s="12"/>
    </row>
    <row r="418" spans="1:26" s="13" customFormat="1" ht="15.75" customHeight="1" x14ac:dyDescent="0.3">
      <c r="A418" s="14" t="s">
        <v>184</v>
      </c>
      <c r="B418" s="11" t="s">
        <v>127</v>
      </c>
      <c r="C418" s="11" t="s">
        <v>10</v>
      </c>
      <c r="D418" s="11" t="s">
        <v>23</v>
      </c>
      <c r="E418" s="11" t="s">
        <v>123</v>
      </c>
      <c r="F418" s="11" t="s">
        <v>201</v>
      </c>
      <c r="G418" s="11">
        <v>13</v>
      </c>
      <c r="H418" s="11" t="s">
        <v>175</v>
      </c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  <c r="Z418" s="12"/>
    </row>
    <row r="419" spans="1:26" s="13" customFormat="1" ht="15.75" customHeight="1" x14ac:dyDescent="0.3">
      <c r="A419" s="14" t="s">
        <v>184</v>
      </c>
      <c r="B419" s="11" t="s">
        <v>127</v>
      </c>
      <c r="C419" s="11" t="s">
        <v>10</v>
      </c>
      <c r="D419" s="11" t="s">
        <v>23</v>
      </c>
      <c r="E419" s="11" t="s">
        <v>123</v>
      </c>
      <c r="F419" s="11" t="s">
        <v>247</v>
      </c>
      <c r="G419" s="11">
        <v>21.7</v>
      </c>
      <c r="H419" s="11" t="s">
        <v>175</v>
      </c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  <c r="Z419" s="12"/>
    </row>
    <row r="420" spans="1:26" s="13" customFormat="1" ht="15.75" customHeight="1" x14ac:dyDescent="0.3">
      <c r="A420" s="14" t="s">
        <v>184</v>
      </c>
      <c r="B420" s="11" t="s">
        <v>127</v>
      </c>
      <c r="C420" s="11" t="s">
        <v>10</v>
      </c>
      <c r="D420" s="11" t="s">
        <v>23</v>
      </c>
      <c r="E420" s="11" t="s">
        <v>123</v>
      </c>
      <c r="F420" s="11" t="s">
        <v>261</v>
      </c>
      <c r="G420" s="11">
        <v>21.3</v>
      </c>
      <c r="H420" s="11" t="s">
        <v>175</v>
      </c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  <c r="Z420" s="12"/>
    </row>
    <row r="421" spans="1:26" s="13" customFormat="1" ht="15.75" customHeight="1" x14ac:dyDescent="0.3">
      <c r="A421" s="14" t="s">
        <v>184</v>
      </c>
      <c r="B421" s="11" t="s">
        <v>127</v>
      </c>
      <c r="C421" s="11" t="s">
        <v>10</v>
      </c>
      <c r="D421" s="11" t="s">
        <v>23</v>
      </c>
      <c r="E421" s="11" t="s">
        <v>123</v>
      </c>
      <c r="F421" s="11" t="s">
        <v>320</v>
      </c>
      <c r="G421" s="11">
        <v>16</v>
      </c>
      <c r="H421" s="11" t="s">
        <v>175</v>
      </c>
      <c r="I421" s="12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  <c r="Z421" s="12"/>
    </row>
    <row r="422" spans="1:26" s="13" customFormat="1" ht="15.75" customHeight="1" x14ac:dyDescent="0.3">
      <c r="A422" s="14" t="s">
        <v>184</v>
      </c>
      <c r="B422" s="11" t="s">
        <v>127</v>
      </c>
      <c r="C422" s="11" t="s">
        <v>10</v>
      </c>
      <c r="D422" s="11" t="s">
        <v>23</v>
      </c>
      <c r="E422" s="11" t="s">
        <v>123</v>
      </c>
      <c r="F422" s="11" t="s">
        <v>325</v>
      </c>
      <c r="G422" s="11">
        <v>21</v>
      </c>
      <c r="H422" s="11" t="s">
        <v>175</v>
      </c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  <c r="Z422" s="12"/>
    </row>
    <row r="423" spans="1:26" s="13" customFormat="1" ht="15.75" customHeight="1" x14ac:dyDescent="0.3">
      <c r="A423" s="14" t="s">
        <v>184</v>
      </c>
      <c r="B423" s="11" t="s">
        <v>9</v>
      </c>
      <c r="C423" s="11" t="s">
        <v>10</v>
      </c>
      <c r="D423" s="11" t="s">
        <v>23</v>
      </c>
      <c r="E423" s="11" t="s">
        <v>123</v>
      </c>
      <c r="F423" s="11" t="s">
        <v>441</v>
      </c>
      <c r="G423" s="11">
        <v>19.5</v>
      </c>
      <c r="H423" s="11" t="s">
        <v>175</v>
      </c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  <c r="Z423" s="12"/>
    </row>
    <row r="424" spans="1:26" s="13" customFormat="1" ht="15.75" customHeight="1" x14ac:dyDescent="0.3">
      <c r="A424" s="10" t="s">
        <v>34</v>
      </c>
      <c r="B424" s="10" t="s">
        <v>9</v>
      </c>
      <c r="C424" s="10" t="s">
        <v>15</v>
      </c>
      <c r="D424" s="10" t="s">
        <v>23</v>
      </c>
      <c r="E424" s="10" t="s">
        <v>32</v>
      </c>
      <c r="F424" s="10" t="s">
        <v>33</v>
      </c>
      <c r="G424" s="10">
        <f>(544+178)/2</f>
        <v>361</v>
      </c>
      <c r="H424" s="10" t="s">
        <v>18</v>
      </c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2"/>
    </row>
    <row r="425" spans="1:26" ht="15.75" customHeight="1" x14ac:dyDescent="0.3">
      <c r="A425" s="10" t="s">
        <v>103</v>
      </c>
      <c r="B425" s="6" t="s">
        <v>9</v>
      </c>
      <c r="C425" s="6" t="s">
        <v>10</v>
      </c>
      <c r="D425" s="6" t="s">
        <v>47</v>
      </c>
      <c r="E425" s="6" t="s">
        <v>104</v>
      </c>
      <c r="F425" s="6" t="s">
        <v>105</v>
      </c>
      <c r="G425" s="6">
        <v>7</v>
      </c>
      <c r="H425" s="6" t="s">
        <v>525</v>
      </c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5.75" customHeight="1" x14ac:dyDescent="0.3">
      <c r="A426" s="10" t="s">
        <v>103</v>
      </c>
      <c r="B426" s="6" t="s">
        <v>9</v>
      </c>
      <c r="C426" s="6" t="s">
        <v>10</v>
      </c>
      <c r="D426" s="6" t="s">
        <v>47</v>
      </c>
      <c r="E426" s="6" t="s">
        <v>104</v>
      </c>
      <c r="F426" s="6" t="s">
        <v>468</v>
      </c>
      <c r="G426" s="6">
        <v>12</v>
      </c>
      <c r="H426" s="6" t="s">
        <v>525</v>
      </c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5.75" customHeight="1" x14ac:dyDescent="0.3">
      <c r="A427" s="10" t="s">
        <v>205</v>
      </c>
      <c r="B427" s="6" t="s">
        <v>127</v>
      </c>
      <c r="C427" s="6" t="s">
        <v>15</v>
      </c>
      <c r="D427" s="6" t="s">
        <v>23</v>
      </c>
      <c r="E427" s="6" t="s">
        <v>206</v>
      </c>
      <c r="F427" s="6" t="s">
        <v>204</v>
      </c>
      <c r="G427" s="6">
        <v>635.17999999999995</v>
      </c>
      <c r="H427" s="6" t="s">
        <v>18</v>
      </c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5.75" customHeight="1" x14ac:dyDescent="0.3">
      <c r="A428" s="10" t="s">
        <v>205</v>
      </c>
      <c r="B428" s="6" t="s">
        <v>127</v>
      </c>
      <c r="C428" s="6" t="s">
        <v>15</v>
      </c>
      <c r="D428" s="6" t="s">
        <v>23</v>
      </c>
      <c r="E428" s="6" t="s">
        <v>206</v>
      </c>
      <c r="F428" s="6" t="s">
        <v>208</v>
      </c>
      <c r="G428" s="6">
        <v>468.03</v>
      </c>
      <c r="H428" s="6" t="s">
        <v>18</v>
      </c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5.75" customHeight="1" x14ac:dyDescent="0.3">
      <c r="A429" s="10" t="s">
        <v>205</v>
      </c>
      <c r="B429" s="6" t="s">
        <v>127</v>
      </c>
      <c r="C429" s="6" t="s">
        <v>15</v>
      </c>
      <c r="D429" s="6" t="s">
        <v>23</v>
      </c>
      <c r="E429" s="6" t="s">
        <v>206</v>
      </c>
      <c r="F429" s="6" t="s">
        <v>257</v>
      </c>
      <c r="G429" s="6">
        <v>779.12</v>
      </c>
      <c r="H429" s="6" t="s">
        <v>18</v>
      </c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5.75" customHeight="1" x14ac:dyDescent="0.3">
      <c r="A430" s="10" t="s">
        <v>205</v>
      </c>
      <c r="B430" s="6" t="s">
        <v>127</v>
      </c>
      <c r="C430" s="6" t="s">
        <v>15</v>
      </c>
      <c r="D430" s="6" t="s">
        <v>23</v>
      </c>
      <c r="E430" s="6" t="s">
        <v>206</v>
      </c>
      <c r="F430" s="6" t="s">
        <v>270</v>
      </c>
      <c r="G430" s="6">
        <v>557.63</v>
      </c>
      <c r="H430" s="6" t="s">
        <v>18</v>
      </c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5.75" customHeight="1" x14ac:dyDescent="0.3">
      <c r="A431" s="10" t="s">
        <v>205</v>
      </c>
      <c r="B431" s="6" t="s">
        <v>127</v>
      </c>
      <c r="C431" s="6" t="s">
        <v>15</v>
      </c>
      <c r="D431" s="6" t="s">
        <v>23</v>
      </c>
      <c r="E431" s="6" t="s">
        <v>206</v>
      </c>
      <c r="F431" s="6" t="s">
        <v>319</v>
      </c>
      <c r="G431" s="6">
        <v>270.17</v>
      </c>
      <c r="H431" s="6" t="s">
        <v>18</v>
      </c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5.75" customHeight="1" x14ac:dyDescent="0.3">
      <c r="A432" s="10" t="s">
        <v>205</v>
      </c>
      <c r="B432" s="6" t="s">
        <v>127</v>
      </c>
      <c r="C432" s="6" t="s">
        <v>15</v>
      </c>
      <c r="D432" s="6" t="s">
        <v>23</v>
      </c>
      <c r="E432" s="6" t="s">
        <v>206</v>
      </c>
      <c r="F432" s="6" t="s">
        <v>322</v>
      </c>
      <c r="G432" s="6">
        <v>375.55</v>
      </c>
      <c r="H432" s="6" t="s">
        <v>18</v>
      </c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5.75" customHeight="1" x14ac:dyDescent="0.3">
      <c r="A433" s="10" t="s">
        <v>205</v>
      </c>
      <c r="B433" s="6" t="s">
        <v>127</v>
      </c>
      <c r="C433" s="6" t="s">
        <v>15</v>
      </c>
      <c r="D433" s="6" t="s">
        <v>23</v>
      </c>
      <c r="E433" s="6" t="s">
        <v>206</v>
      </c>
      <c r="F433" s="6" t="s">
        <v>324</v>
      </c>
      <c r="G433" s="6">
        <v>536.34</v>
      </c>
      <c r="H433" s="6" t="s">
        <v>18</v>
      </c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s="13" customFormat="1" ht="15.75" customHeight="1" x14ac:dyDescent="0.3">
      <c r="A434" s="10" t="s">
        <v>205</v>
      </c>
      <c r="B434" s="10" t="s">
        <v>127</v>
      </c>
      <c r="C434" s="10" t="s">
        <v>15</v>
      </c>
      <c r="D434" s="10" t="s">
        <v>23</v>
      </c>
      <c r="E434" s="10" t="s">
        <v>206</v>
      </c>
      <c r="F434" s="10" t="s">
        <v>325</v>
      </c>
      <c r="G434" s="10">
        <v>866.59</v>
      </c>
      <c r="H434" s="10" t="s">
        <v>18</v>
      </c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2"/>
    </row>
    <row r="435" spans="1:26" s="13" customFormat="1" ht="15.75" customHeight="1" x14ac:dyDescent="0.3">
      <c r="A435" s="14" t="s">
        <v>434</v>
      </c>
      <c r="B435" s="11" t="s">
        <v>9</v>
      </c>
      <c r="C435" s="11" t="s">
        <v>10</v>
      </c>
      <c r="D435" s="11" t="s">
        <v>23</v>
      </c>
      <c r="E435" s="11" t="s">
        <v>435</v>
      </c>
      <c r="F435" s="11" t="s">
        <v>436</v>
      </c>
      <c r="G435" s="11">
        <v>3.3599999999999998E-2</v>
      </c>
      <c r="H435" s="11" t="s">
        <v>534</v>
      </c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  <c r="Z435" s="12"/>
    </row>
    <row r="436" spans="1:26" s="13" customFormat="1" ht="15.75" customHeight="1" x14ac:dyDescent="0.3">
      <c r="A436" s="14" t="s">
        <v>434</v>
      </c>
      <c r="B436" s="11" t="s">
        <v>9</v>
      </c>
      <c r="C436" s="11" t="s">
        <v>10</v>
      </c>
      <c r="D436" s="11" t="s">
        <v>23</v>
      </c>
      <c r="E436" s="11" t="s">
        <v>435</v>
      </c>
      <c r="F436" s="11" t="s">
        <v>440</v>
      </c>
      <c r="G436" s="11">
        <v>1.7399999999999999E-2</v>
      </c>
      <c r="H436" s="11" t="s">
        <v>534</v>
      </c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  <c r="Z436" s="12"/>
    </row>
    <row r="437" spans="1:26" s="13" customFormat="1" ht="15.75" customHeight="1" x14ac:dyDescent="0.3">
      <c r="A437" s="14" t="s">
        <v>434</v>
      </c>
      <c r="B437" s="11" t="s">
        <v>9</v>
      </c>
      <c r="C437" s="11" t="s">
        <v>10</v>
      </c>
      <c r="D437" s="11" t="s">
        <v>23</v>
      </c>
      <c r="E437" s="11" t="s">
        <v>435</v>
      </c>
      <c r="F437" s="11" t="s">
        <v>445</v>
      </c>
      <c r="G437" s="11">
        <v>0.02</v>
      </c>
      <c r="H437" s="11" t="s">
        <v>534</v>
      </c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2"/>
      <c r="Z437" s="12"/>
    </row>
    <row r="438" spans="1:26" s="13" customFormat="1" ht="15.75" customHeight="1" x14ac:dyDescent="0.3">
      <c r="A438" s="14" t="s">
        <v>434</v>
      </c>
      <c r="B438" s="11" t="s">
        <v>9</v>
      </c>
      <c r="C438" s="11" t="s">
        <v>10</v>
      </c>
      <c r="D438" s="11" t="s">
        <v>23</v>
      </c>
      <c r="E438" s="11" t="s">
        <v>435</v>
      </c>
      <c r="F438" s="11" t="s">
        <v>448</v>
      </c>
      <c r="G438" s="11">
        <v>5.0000000000000001E-3</v>
      </c>
      <c r="H438" s="11" t="s">
        <v>534</v>
      </c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  <c r="Z438" s="12"/>
    </row>
    <row r="439" spans="1:26" s="13" customFormat="1" ht="15.75" customHeight="1" x14ac:dyDescent="0.3">
      <c r="A439" s="10" t="s">
        <v>66</v>
      </c>
      <c r="B439" s="10" t="s">
        <v>9</v>
      </c>
      <c r="C439" s="10" t="s">
        <v>10</v>
      </c>
      <c r="D439" s="10" t="s">
        <v>23</v>
      </c>
      <c r="E439" s="10" t="s">
        <v>32</v>
      </c>
      <c r="F439" s="10" t="s">
        <v>67</v>
      </c>
      <c r="G439" s="10">
        <v>7363</v>
      </c>
      <c r="H439" s="10" t="s">
        <v>526</v>
      </c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  <c r="Z439" s="12"/>
    </row>
    <row r="440" spans="1:26" ht="15.75" customHeight="1" x14ac:dyDescent="0.3">
      <c r="A440" s="10" t="s">
        <v>66</v>
      </c>
      <c r="B440" s="6" t="s">
        <v>9</v>
      </c>
      <c r="C440" s="6" t="s">
        <v>10</v>
      </c>
      <c r="D440" s="6" t="s">
        <v>23</v>
      </c>
      <c r="E440" s="6" t="s">
        <v>32</v>
      </c>
      <c r="F440" s="6" t="s">
        <v>134</v>
      </c>
      <c r="G440" s="6">
        <v>31292</v>
      </c>
      <c r="H440" s="6" t="s">
        <v>526</v>
      </c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5.75" customHeight="1" x14ac:dyDescent="0.3">
      <c r="A441" s="10" t="s">
        <v>66</v>
      </c>
      <c r="B441" s="6" t="s">
        <v>127</v>
      </c>
      <c r="C441" s="6" t="s">
        <v>178</v>
      </c>
      <c r="D441" s="6" t="s">
        <v>23</v>
      </c>
      <c r="E441" s="6" t="s">
        <v>281</v>
      </c>
      <c r="F441" s="6" t="s">
        <v>282</v>
      </c>
      <c r="G441" s="6">
        <f>(50+1292)/2</f>
        <v>671</v>
      </c>
      <c r="H441" s="6" t="s">
        <v>527</v>
      </c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5.75" customHeight="1" x14ac:dyDescent="0.3">
      <c r="A442" s="10" t="s">
        <v>66</v>
      </c>
      <c r="B442" s="6" t="s">
        <v>127</v>
      </c>
      <c r="C442" s="6" t="s">
        <v>10</v>
      </c>
      <c r="D442" s="6" t="s">
        <v>23</v>
      </c>
      <c r="E442" s="6" t="s">
        <v>281</v>
      </c>
      <c r="F442" s="6" t="s">
        <v>282</v>
      </c>
      <c r="G442" s="6">
        <f>(0.05+7.58)/2*100000</f>
        <v>381500</v>
      </c>
      <c r="H442" s="6" t="s">
        <v>526</v>
      </c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5.75" customHeight="1" x14ac:dyDescent="0.3">
      <c r="A443" s="10" t="s">
        <v>66</v>
      </c>
      <c r="B443" s="6" t="s">
        <v>9</v>
      </c>
      <c r="C443" s="6" t="s">
        <v>10</v>
      </c>
      <c r="D443" s="6" t="s">
        <v>23</v>
      </c>
      <c r="E443" s="6" t="s">
        <v>32</v>
      </c>
      <c r="F443" s="6" t="s">
        <v>413</v>
      </c>
      <c r="G443" s="6">
        <v>3090</v>
      </c>
      <c r="H443" s="6" t="s">
        <v>526</v>
      </c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5.75" customHeight="1" x14ac:dyDescent="0.3">
      <c r="A444" s="10" t="s">
        <v>66</v>
      </c>
      <c r="B444" s="6" t="s">
        <v>9</v>
      </c>
      <c r="C444" s="6" t="s">
        <v>10</v>
      </c>
      <c r="D444" s="6" t="s">
        <v>23</v>
      </c>
      <c r="E444" s="6" t="s">
        <v>32</v>
      </c>
      <c r="F444" s="6" t="s">
        <v>463</v>
      </c>
      <c r="G444" s="6">
        <v>8708</v>
      </c>
      <c r="H444" s="6" t="s">
        <v>526</v>
      </c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5.75" customHeight="1" x14ac:dyDescent="0.3">
      <c r="A445" s="10" t="s">
        <v>407</v>
      </c>
      <c r="B445" s="6" t="s">
        <v>9</v>
      </c>
      <c r="C445" s="6" t="s">
        <v>10</v>
      </c>
      <c r="D445" s="6" t="s">
        <v>23</v>
      </c>
      <c r="E445" s="6" t="s">
        <v>140</v>
      </c>
      <c r="F445" s="6" t="s">
        <v>404</v>
      </c>
      <c r="G445" s="6">
        <v>15000</v>
      </c>
      <c r="H445" s="6" t="s">
        <v>525</v>
      </c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5.75" customHeight="1" x14ac:dyDescent="0.3">
      <c r="A446" s="10" t="s">
        <v>207</v>
      </c>
      <c r="B446" s="6" t="s">
        <v>127</v>
      </c>
      <c r="C446" s="6" t="s">
        <v>10</v>
      </c>
      <c r="D446" s="6" t="s">
        <v>23</v>
      </c>
      <c r="E446" s="6" t="s">
        <v>206</v>
      </c>
      <c r="F446" s="6" t="s">
        <v>204</v>
      </c>
      <c r="G446" s="6">
        <v>4113</v>
      </c>
      <c r="H446" s="6" t="s">
        <v>525</v>
      </c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5.75" customHeight="1" x14ac:dyDescent="0.3">
      <c r="A447" s="10" t="s">
        <v>207</v>
      </c>
      <c r="B447" s="6" t="s">
        <v>127</v>
      </c>
      <c r="C447" s="6" t="s">
        <v>10</v>
      </c>
      <c r="D447" s="6" t="s">
        <v>23</v>
      </c>
      <c r="E447" s="6" t="s">
        <v>206</v>
      </c>
      <c r="F447" s="6" t="s">
        <v>208</v>
      </c>
      <c r="G447" s="6">
        <v>5063</v>
      </c>
      <c r="H447" s="6" t="s">
        <v>525</v>
      </c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5.75" customHeight="1" x14ac:dyDescent="0.3">
      <c r="A448" s="10" t="s">
        <v>207</v>
      </c>
      <c r="B448" s="6" t="s">
        <v>127</v>
      </c>
      <c r="C448" s="6" t="s">
        <v>10</v>
      </c>
      <c r="D448" s="6" t="s">
        <v>23</v>
      </c>
      <c r="E448" s="6" t="s">
        <v>206</v>
      </c>
      <c r="F448" s="6" t="s">
        <v>257</v>
      </c>
      <c r="G448" s="6">
        <v>2563</v>
      </c>
      <c r="H448" s="6" t="s">
        <v>525</v>
      </c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5.75" customHeight="1" x14ac:dyDescent="0.3">
      <c r="A449" s="10" t="s">
        <v>207</v>
      </c>
      <c r="B449" s="6" t="s">
        <v>127</v>
      </c>
      <c r="C449" s="6" t="s">
        <v>10</v>
      </c>
      <c r="D449" s="6" t="s">
        <v>23</v>
      </c>
      <c r="E449" s="6" t="s">
        <v>206</v>
      </c>
      <c r="F449" s="6" t="s">
        <v>270</v>
      </c>
      <c r="G449" s="6">
        <v>5600</v>
      </c>
      <c r="H449" s="6" t="s">
        <v>525</v>
      </c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5.75" customHeight="1" x14ac:dyDescent="0.3">
      <c r="A450" s="10" t="s">
        <v>207</v>
      </c>
      <c r="B450" s="6" t="s">
        <v>127</v>
      </c>
      <c r="C450" s="6" t="s">
        <v>10</v>
      </c>
      <c r="D450" s="6" t="s">
        <v>23</v>
      </c>
      <c r="E450" s="6" t="s">
        <v>206</v>
      </c>
      <c r="F450" s="6" t="s">
        <v>319</v>
      </c>
      <c r="G450" s="6">
        <v>3825</v>
      </c>
      <c r="H450" s="6" t="s">
        <v>525</v>
      </c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5.75" customHeight="1" x14ac:dyDescent="0.3">
      <c r="A451" s="10" t="s">
        <v>207</v>
      </c>
      <c r="B451" s="6" t="s">
        <v>127</v>
      </c>
      <c r="C451" s="6" t="s">
        <v>10</v>
      </c>
      <c r="D451" s="6" t="s">
        <v>23</v>
      </c>
      <c r="E451" s="6" t="s">
        <v>206</v>
      </c>
      <c r="F451" s="6" t="s">
        <v>322</v>
      </c>
      <c r="G451" s="6">
        <v>2425</v>
      </c>
      <c r="H451" s="6" t="s">
        <v>525</v>
      </c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5.75" customHeight="1" x14ac:dyDescent="0.3">
      <c r="A452" s="10" t="s">
        <v>207</v>
      </c>
      <c r="B452" s="6" t="s">
        <v>127</v>
      </c>
      <c r="C452" s="6" t="s">
        <v>10</v>
      </c>
      <c r="D452" s="6" t="s">
        <v>23</v>
      </c>
      <c r="E452" s="6" t="s">
        <v>206</v>
      </c>
      <c r="F452" s="6" t="s">
        <v>324</v>
      </c>
      <c r="G452" s="6">
        <v>3300</v>
      </c>
      <c r="H452" s="6" t="s">
        <v>525</v>
      </c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s="13" customFormat="1" ht="15.75" customHeight="1" x14ac:dyDescent="0.3">
      <c r="A453" s="10" t="s">
        <v>207</v>
      </c>
      <c r="B453" s="10" t="s">
        <v>127</v>
      </c>
      <c r="C453" s="10" t="s">
        <v>10</v>
      </c>
      <c r="D453" s="10" t="s">
        <v>23</v>
      </c>
      <c r="E453" s="10" t="s">
        <v>206</v>
      </c>
      <c r="F453" s="10" t="s">
        <v>325</v>
      </c>
      <c r="G453" s="10">
        <v>7050</v>
      </c>
      <c r="H453" s="10" t="s">
        <v>525</v>
      </c>
      <c r="I453" s="12"/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  <c r="Y453" s="12"/>
      <c r="Z453" s="12"/>
    </row>
    <row r="454" spans="1:26" s="13" customFormat="1" ht="15.75" customHeight="1" x14ac:dyDescent="0.3">
      <c r="A454" s="14" t="s">
        <v>212</v>
      </c>
      <c r="B454" s="11" t="s">
        <v>127</v>
      </c>
      <c r="C454" s="11" t="s">
        <v>178</v>
      </c>
      <c r="D454" s="11" t="s">
        <v>23</v>
      </c>
      <c r="E454" s="11" t="s">
        <v>123</v>
      </c>
      <c r="F454" s="11" t="s">
        <v>210</v>
      </c>
      <c r="G454" s="11">
        <v>403</v>
      </c>
      <c r="H454" s="11" t="s">
        <v>18</v>
      </c>
      <c r="I454" s="12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  <c r="Y454" s="12"/>
      <c r="Z454" s="12"/>
    </row>
    <row r="455" spans="1:26" s="13" customFormat="1" ht="15.75" customHeight="1" x14ac:dyDescent="0.3">
      <c r="A455" s="10" t="s">
        <v>280</v>
      </c>
      <c r="B455" s="10" t="s">
        <v>127</v>
      </c>
      <c r="C455" s="10" t="s">
        <v>15</v>
      </c>
      <c r="D455" s="10" t="s">
        <v>23</v>
      </c>
      <c r="E455" s="10" t="s">
        <v>278</v>
      </c>
      <c r="F455" s="10" t="s">
        <v>279</v>
      </c>
      <c r="G455" s="10">
        <v>240</v>
      </c>
      <c r="H455" s="10" t="s">
        <v>18</v>
      </c>
      <c r="I455" s="12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  <c r="Y455" s="12"/>
      <c r="Z455" s="12"/>
    </row>
    <row r="456" spans="1:26" ht="15.75" customHeight="1" x14ac:dyDescent="0.3">
      <c r="A456" s="10" t="s">
        <v>280</v>
      </c>
      <c r="B456" s="6" t="s">
        <v>127</v>
      </c>
      <c r="C456" s="6" t="s">
        <v>10</v>
      </c>
      <c r="D456" s="6" t="s">
        <v>23</v>
      </c>
      <c r="E456" s="6" t="s">
        <v>278</v>
      </c>
      <c r="F456" s="6" t="s">
        <v>279</v>
      </c>
      <c r="G456" s="6">
        <v>1.95E-2</v>
      </c>
      <c r="H456" s="6" t="s">
        <v>525</v>
      </c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5.75" customHeight="1" x14ac:dyDescent="0.3">
      <c r="A457" s="10" t="s">
        <v>411</v>
      </c>
      <c r="B457" s="6" t="s">
        <v>9</v>
      </c>
      <c r="C457" s="6" t="s">
        <v>10</v>
      </c>
      <c r="D457" s="6" t="s">
        <v>23</v>
      </c>
      <c r="E457" s="6" t="s">
        <v>32</v>
      </c>
      <c r="F457" s="6" t="s">
        <v>412</v>
      </c>
      <c r="G457" s="6">
        <f>797.5*1000</f>
        <v>797500</v>
      </c>
      <c r="H457" s="6" t="s">
        <v>526</v>
      </c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5.75" customHeight="1" x14ac:dyDescent="0.3">
      <c r="A458" s="10" t="s">
        <v>411</v>
      </c>
      <c r="B458" s="6" t="s">
        <v>9</v>
      </c>
      <c r="C458" s="6" t="s">
        <v>10</v>
      </c>
      <c r="D458" s="6" t="s">
        <v>23</v>
      </c>
      <c r="E458" s="6" t="s">
        <v>32</v>
      </c>
      <c r="F458" s="6" t="s">
        <v>497</v>
      </c>
      <c r="G458" s="6">
        <f>2350*1000</f>
        <v>2350000</v>
      </c>
      <c r="H458" s="6" t="s">
        <v>526</v>
      </c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5.75" customHeight="1" x14ac:dyDescent="0.3">
      <c r="A459" s="10" t="s">
        <v>411</v>
      </c>
      <c r="B459" s="6" t="s">
        <v>9</v>
      </c>
      <c r="C459" s="6" t="s">
        <v>10</v>
      </c>
      <c r="D459" s="6" t="s">
        <v>23</v>
      </c>
      <c r="E459" s="6" t="s">
        <v>32</v>
      </c>
      <c r="F459" s="6" t="s">
        <v>510</v>
      </c>
      <c r="G459" s="6">
        <f>11889.7*1000</f>
        <v>11889700</v>
      </c>
      <c r="H459" s="6" t="s">
        <v>526</v>
      </c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5.75" customHeight="1" x14ac:dyDescent="0.3">
      <c r="A460" s="10" t="s">
        <v>411</v>
      </c>
      <c r="B460" s="6" t="s">
        <v>9</v>
      </c>
      <c r="C460" s="6" t="s">
        <v>10</v>
      </c>
      <c r="D460" s="6" t="s">
        <v>23</v>
      </c>
      <c r="E460" s="6" t="s">
        <v>32</v>
      </c>
      <c r="F460" s="6" t="s">
        <v>514</v>
      </c>
      <c r="G460" s="6">
        <f>(4680+12087.8+3407.7+8535+13617.5)/5*1000</f>
        <v>8465600</v>
      </c>
      <c r="H460" s="6" t="s">
        <v>526</v>
      </c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5.75" customHeight="1" x14ac:dyDescent="0.3">
      <c r="A461" s="10" t="s">
        <v>411</v>
      </c>
      <c r="B461" s="6" t="s">
        <v>9</v>
      </c>
      <c r="C461" s="6" t="s">
        <v>10</v>
      </c>
      <c r="D461" s="6" t="s">
        <v>23</v>
      </c>
      <c r="E461" s="6" t="s">
        <v>32</v>
      </c>
      <c r="F461" s="6" t="s">
        <v>521</v>
      </c>
      <c r="G461" s="6">
        <f>192.5*1000</f>
        <v>192500</v>
      </c>
      <c r="H461" s="6" t="s">
        <v>526</v>
      </c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5.75" customHeight="1" x14ac:dyDescent="0.3">
      <c r="A462" s="10" t="s">
        <v>229</v>
      </c>
      <c r="B462" s="6" t="s">
        <v>127</v>
      </c>
      <c r="C462" s="6" t="s">
        <v>178</v>
      </c>
      <c r="D462" s="6" t="s">
        <v>23</v>
      </c>
      <c r="E462" s="6" t="s">
        <v>230</v>
      </c>
      <c r="F462" s="6" t="s">
        <v>231</v>
      </c>
      <c r="G462" s="6">
        <v>42</v>
      </c>
      <c r="H462" s="6" t="s">
        <v>527</v>
      </c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5.75" customHeight="1" x14ac:dyDescent="0.3">
      <c r="A463" s="10" t="s">
        <v>229</v>
      </c>
      <c r="B463" s="6" t="s">
        <v>127</v>
      </c>
      <c r="C463" s="6" t="s">
        <v>178</v>
      </c>
      <c r="D463" s="6" t="s">
        <v>23</v>
      </c>
      <c r="E463" s="6" t="s">
        <v>230</v>
      </c>
      <c r="F463" s="6" t="s">
        <v>263</v>
      </c>
      <c r="G463" s="6">
        <v>17</v>
      </c>
      <c r="H463" s="6" t="s">
        <v>527</v>
      </c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5.75" customHeight="1" x14ac:dyDescent="0.3">
      <c r="A464" s="10" t="s">
        <v>229</v>
      </c>
      <c r="B464" s="6" t="s">
        <v>127</v>
      </c>
      <c r="C464" s="6" t="s">
        <v>178</v>
      </c>
      <c r="D464" s="6" t="s">
        <v>23</v>
      </c>
      <c r="E464" s="6" t="s">
        <v>230</v>
      </c>
      <c r="F464" s="6" t="s">
        <v>294</v>
      </c>
      <c r="G464" s="6">
        <f>(8+4+46+563)/4</f>
        <v>155.25</v>
      </c>
      <c r="H464" s="6" t="s">
        <v>527</v>
      </c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5.75" customHeight="1" x14ac:dyDescent="0.3">
      <c r="A465" s="10" t="s">
        <v>229</v>
      </c>
      <c r="B465" s="6" t="s">
        <v>127</v>
      </c>
      <c r="C465" s="6" t="s">
        <v>178</v>
      </c>
      <c r="D465" s="6" t="s">
        <v>23</v>
      </c>
      <c r="E465" s="6" t="s">
        <v>230</v>
      </c>
      <c r="F465" s="6" t="s">
        <v>318</v>
      </c>
      <c r="G465" s="6">
        <v>117</v>
      </c>
      <c r="H465" s="6" t="s">
        <v>527</v>
      </c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4.4" x14ac:dyDescent="0.3">
      <c r="A466" s="10" t="s">
        <v>511</v>
      </c>
      <c r="B466" s="6" t="s">
        <v>9</v>
      </c>
      <c r="C466" s="6" t="s">
        <v>15</v>
      </c>
      <c r="D466" s="6" t="s">
        <v>23</v>
      </c>
      <c r="E466" s="6" t="s">
        <v>32</v>
      </c>
      <c r="F466" s="6" t="s">
        <v>510</v>
      </c>
      <c r="G466" s="6">
        <f>(80+864)/2</f>
        <v>472</v>
      </c>
      <c r="H466" s="5" t="s">
        <v>113</v>
      </c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6.2" x14ac:dyDescent="0.3">
      <c r="A467" s="10" t="s">
        <v>511</v>
      </c>
      <c r="B467" s="6" t="s">
        <v>9</v>
      </c>
      <c r="C467" s="6" t="s">
        <v>10</v>
      </c>
      <c r="D467" s="6" t="s">
        <v>23</v>
      </c>
      <c r="E467" s="6" t="s">
        <v>32</v>
      </c>
      <c r="F467" s="6" t="s">
        <v>510</v>
      </c>
      <c r="G467" s="6">
        <f>(0.55+342)/2*100000</f>
        <v>17127500</v>
      </c>
      <c r="H467" s="6" t="s">
        <v>526</v>
      </c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6.2" x14ac:dyDescent="0.3">
      <c r="A468" s="10" t="s">
        <v>111</v>
      </c>
      <c r="B468" s="6" t="s">
        <v>9</v>
      </c>
      <c r="C468" s="6" t="s">
        <v>15</v>
      </c>
      <c r="D468" s="6" t="s">
        <v>23</v>
      </c>
      <c r="E468" s="6" t="s">
        <v>32</v>
      </c>
      <c r="F468" s="6" t="s">
        <v>112</v>
      </c>
      <c r="G468" s="6">
        <f>(3.83+5.26)/2</f>
        <v>4.5449999999999999</v>
      </c>
      <c r="H468" s="5" t="s">
        <v>535</v>
      </c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s="13" customFormat="1" ht="15.75" customHeight="1" x14ac:dyDescent="0.3">
      <c r="A469" s="11" t="s">
        <v>111</v>
      </c>
      <c r="B469" s="10" t="s">
        <v>9</v>
      </c>
      <c r="C469" s="10" t="s">
        <v>15</v>
      </c>
      <c r="D469" s="10" t="s">
        <v>23</v>
      </c>
      <c r="E469" s="10" t="s">
        <v>32</v>
      </c>
      <c r="F469" s="10" t="s">
        <v>510</v>
      </c>
      <c r="G469" s="10">
        <f>(1.33+2.1+2.73+14.58+7.36+10.18+0.55+7.94+3.42+3.24+4.71)/11*1000</f>
        <v>5285.454545454545</v>
      </c>
      <c r="H469" s="10" t="s">
        <v>527</v>
      </c>
      <c r="I469" s="12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12"/>
      <c r="Y469" s="12"/>
      <c r="Z469" s="12"/>
    </row>
    <row r="470" spans="1:26" s="13" customFormat="1" ht="15.75" customHeight="1" x14ac:dyDescent="0.3">
      <c r="A470" s="14" t="s">
        <v>442</v>
      </c>
      <c r="B470" s="11" t="s">
        <v>9</v>
      </c>
      <c r="C470" s="11" t="s">
        <v>10</v>
      </c>
      <c r="D470" s="11" t="s">
        <v>23</v>
      </c>
      <c r="E470" s="11" t="s">
        <v>123</v>
      </c>
      <c r="F470" s="11" t="s">
        <v>443</v>
      </c>
      <c r="G470" s="11">
        <v>1.17</v>
      </c>
      <c r="H470" s="11" t="s">
        <v>533</v>
      </c>
      <c r="I470" s="12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  <c r="Y470" s="12"/>
      <c r="Z470" s="12"/>
    </row>
    <row r="471" spans="1:26" s="13" customFormat="1" ht="15.75" customHeight="1" x14ac:dyDescent="0.3">
      <c r="A471" s="14" t="s">
        <v>442</v>
      </c>
      <c r="B471" s="11" t="s">
        <v>9</v>
      </c>
      <c r="C471" s="11" t="s">
        <v>15</v>
      </c>
      <c r="D471" s="11" t="s">
        <v>23</v>
      </c>
      <c r="E471" s="11" t="s">
        <v>123</v>
      </c>
      <c r="F471" s="11" t="s">
        <v>443</v>
      </c>
      <c r="G471" s="11">
        <v>42</v>
      </c>
      <c r="H471" s="11" t="s">
        <v>18</v>
      </c>
      <c r="I471" s="12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12"/>
      <c r="Y471" s="12"/>
      <c r="Z471" s="12"/>
    </row>
    <row r="472" spans="1:26" ht="15.75" customHeight="1" x14ac:dyDescent="0.3">
      <c r="A472" s="10"/>
      <c r="B472" s="6"/>
      <c r="C472" s="6"/>
      <c r="D472" s="6"/>
      <c r="E472" s="6"/>
      <c r="F472" s="6"/>
      <c r="G472" s="6"/>
      <c r="H472" s="6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5.75" customHeight="1" x14ac:dyDescent="0.3">
      <c r="A473" s="1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5.75" customHeight="1" x14ac:dyDescent="0.3">
      <c r="A474" s="1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5.75" customHeight="1" x14ac:dyDescent="0.3">
      <c r="A475" s="1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5.75" customHeight="1" x14ac:dyDescent="0.3">
      <c r="A476" s="1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5.75" customHeight="1" x14ac:dyDescent="0.3">
      <c r="A477" s="1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5.75" customHeight="1" x14ac:dyDescent="0.3">
      <c r="A478" s="1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5.75" customHeight="1" x14ac:dyDescent="0.3">
      <c r="A479" s="1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5.75" customHeight="1" x14ac:dyDescent="0.3">
      <c r="A480" s="1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5.75" customHeight="1" x14ac:dyDescent="0.3">
      <c r="A481" s="1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5.75" customHeight="1" x14ac:dyDescent="0.3">
      <c r="A482" s="1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5.75" customHeight="1" x14ac:dyDescent="0.3">
      <c r="A483" s="1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5.75" customHeight="1" x14ac:dyDescent="0.3">
      <c r="A484" s="1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5.75" customHeight="1" x14ac:dyDescent="0.3">
      <c r="A485" s="1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5.75" customHeight="1" x14ac:dyDescent="0.3">
      <c r="A486" s="1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5.75" customHeight="1" x14ac:dyDescent="0.3">
      <c r="A487" s="1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5.75" customHeight="1" x14ac:dyDescent="0.3">
      <c r="A488" s="1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5.75" customHeight="1" x14ac:dyDescent="0.3">
      <c r="A489" s="1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5.75" customHeight="1" x14ac:dyDescent="0.3">
      <c r="A490" s="1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5.75" customHeight="1" x14ac:dyDescent="0.3">
      <c r="A491" s="1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5.75" customHeight="1" x14ac:dyDescent="0.3">
      <c r="A492" s="1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5.75" customHeight="1" x14ac:dyDescent="0.3">
      <c r="A493" s="1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5.75" customHeight="1" x14ac:dyDescent="0.3">
      <c r="A494" s="1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5.75" customHeight="1" x14ac:dyDescent="0.3">
      <c r="A495" s="1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5.75" customHeight="1" x14ac:dyDescent="0.3">
      <c r="A496" s="1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5.75" customHeight="1" x14ac:dyDescent="0.3">
      <c r="A497" s="1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5.75" customHeight="1" x14ac:dyDescent="0.3">
      <c r="A498" s="1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5.75" customHeight="1" x14ac:dyDescent="0.3">
      <c r="A499" s="1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5.75" customHeight="1" x14ac:dyDescent="0.3">
      <c r="A500" s="1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5.75" customHeight="1" x14ac:dyDescent="0.3">
      <c r="A501" s="1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5.75" customHeight="1" x14ac:dyDescent="0.3">
      <c r="A502" s="1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5.75" customHeight="1" x14ac:dyDescent="0.3">
      <c r="A503" s="1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5.75" customHeight="1" x14ac:dyDescent="0.3">
      <c r="A504" s="1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5.75" customHeight="1" x14ac:dyDescent="0.3">
      <c r="A505" s="1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5.75" customHeight="1" x14ac:dyDescent="0.3">
      <c r="A506" s="1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5.75" customHeight="1" x14ac:dyDescent="0.3">
      <c r="A507" s="1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5.75" customHeight="1" x14ac:dyDescent="0.3">
      <c r="A508" s="1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5.75" customHeight="1" x14ac:dyDescent="0.3">
      <c r="A509" s="1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5.75" customHeight="1" x14ac:dyDescent="0.3">
      <c r="A510" s="1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5.75" customHeight="1" x14ac:dyDescent="0.3">
      <c r="A511" s="1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5.75" customHeight="1" x14ac:dyDescent="0.3">
      <c r="A512" s="1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5.75" customHeight="1" x14ac:dyDescent="0.3">
      <c r="A513" s="1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5.75" customHeight="1" x14ac:dyDescent="0.3">
      <c r="A514" s="1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5.75" customHeight="1" x14ac:dyDescent="0.3">
      <c r="A515" s="1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5.75" customHeight="1" x14ac:dyDescent="0.3">
      <c r="A516" s="1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5.75" customHeight="1" x14ac:dyDescent="0.3">
      <c r="A517" s="1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5.75" customHeight="1" x14ac:dyDescent="0.3">
      <c r="A518" s="1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5.75" customHeight="1" x14ac:dyDescent="0.3">
      <c r="A519" s="1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5.75" customHeight="1" x14ac:dyDescent="0.3">
      <c r="A520" s="1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5.75" customHeight="1" x14ac:dyDescent="0.3">
      <c r="A521" s="1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5.75" customHeight="1" x14ac:dyDescent="0.3">
      <c r="A522" s="1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5.75" customHeight="1" x14ac:dyDescent="0.3">
      <c r="A523" s="1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5.75" customHeight="1" x14ac:dyDescent="0.3">
      <c r="A524" s="1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5.75" customHeight="1" x14ac:dyDescent="0.3">
      <c r="A525" s="1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5.75" customHeight="1" x14ac:dyDescent="0.3">
      <c r="A526" s="1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5.75" customHeight="1" x14ac:dyDescent="0.3">
      <c r="A527" s="1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5.75" customHeight="1" x14ac:dyDescent="0.3">
      <c r="A528" s="1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5.75" customHeight="1" x14ac:dyDescent="0.3">
      <c r="A529" s="1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5.75" customHeight="1" x14ac:dyDescent="0.3">
      <c r="A530" s="1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5.75" customHeight="1" x14ac:dyDescent="0.3">
      <c r="A531" s="1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5.75" customHeight="1" x14ac:dyDescent="0.3">
      <c r="A532" s="1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5.75" customHeight="1" x14ac:dyDescent="0.3">
      <c r="A533" s="1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5.75" customHeight="1" x14ac:dyDescent="0.3">
      <c r="A534" s="1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5.75" customHeight="1" x14ac:dyDescent="0.3">
      <c r="A535" s="1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5.75" customHeight="1" x14ac:dyDescent="0.3">
      <c r="A536" s="1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5.75" customHeight="1" x14ac:dyDescent="0.3">
      <c r="A537" s="1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5.75" customHeight="1" x14ac:dyDescent="0.3">
      <c r="A538" s="1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5.75" customHeight="1" x14ac:dyDescent="0.3">
      <c r="A539" s="1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5.75" customHeight="1" x14ac:dyDescent="0.3">
      <c r="A540" s="1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5.75" customHeight="1" x14ac:dyDescent="0.3">
      <c r="A541" s="1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5.75" customHeight="1" x14ac:dyDescent="0.3">
      <c r="A542" s="1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5.75" customHeight="1" x14ac:dyDescent="0.3">
      <c r="A543" s="1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5.75" customHeight="1" x14ac:dyDescent="0.3">
      <c r="A544" s="1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5.75" customHeight="1" x14ac:dyDescent="0.3">
      <c r="A545" s="1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5.75" customHeight="1" x14ac:dyDescent="0.3">
      <c r="A546" s="1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5.75" customHeight="1" x14ac:dyDescent="0.3">
      <c r="A547" s="1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5.75" customHeight="1" x14ac:dyDescent="0.3">
      <c r="A548" s="1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5.75" customHeight="1" x14ac:dyDescent="0.3">
      <c r="A549" s="1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5.75" customHeight="1" x14ac:dyDescent="0.3">
      <c r="A550" s="1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5.75" customHeight="1" x14ac:dyDescent="0.3">
      <c r="A551" s="1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5.75" customHeight="1" x14ac:dyDescent="0.3">
      <c r="A552" s="1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5.75" customHeight="1" x14ac:dyDescent="0.3">
      <c r="A553" s="1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5.75" customHeight="1" x14ac:dyDescent="0.3">
      <c r="A554" s="1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5.75" customHeight="1" x14ac:dyDescent="0.3">
      <c r="A555" s="1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5.75" customHeight="1" x14ac:dyDescent="0.3">
      <c r="A556" s="1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5.75" customHeight="1" x14ac:dyDescent="0.3">
      <c r="A557" s="1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5.75" customHeight="1" x14ac:dyDescent="0.3">
      <c r="A558" s="1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5.75" customHeight="1" x14ac:dyDescent="0.3">
      <c r="A559" s="1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5.75" customHeight="1" x14ac:dyDescent="0.3">
      <c r="A560" s="1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5.75" customHeight="1" x14ac:dyDescent="0.3">
      <c r="A561" s="1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5.75" customHeight="1" x14ac:dyDescent="0.3">
      <c r="A562" s="1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5.75" customHeight="1" x14ac:dyDescent="0.3">
      <c r="A563" s="1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5.75" customHeight="1" x14ac:dyDescent="0.3">
      <c r="A564" s="1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5.75" customHeight="1" x14ac:dyDescent="0.3">
      <c r="A565" s="1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5.75" customHeight="1" x14ac:dyDescent="0.3">
      <c r="A566" s="1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5.75" customHeight="1" x14ac:dyDescent="0.3">
      <c r="A567" s="1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5.75" customHeight="1" x14ac:dyDescent="0.3">
      <c r="A568" s="1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5.75" customHeight="1" x14ac:dyDescent="0.3">
      <c r="A569" s="1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5.75" customHeight="1" x14ac:dyDescent="0.3">
      <c r="A570" s="1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5.75" customHeight="1" x14ac:dyDescent="0.3">
      <c r="A571" s="1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5.75" customHeight="1" x14ac:dyDescent="0.3">
      <c r="A572" s="1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5.75" customHeight="1" x14ac:dyDescent="0.3">
      <c r="A573" s="1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5.75" customHeight="1" x14ac:dyDescent="0.3">
      <c r="A574" s="1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5.75" customHeight="1" x14ac:dyDescent="0.3">
      <c r="A575" s="1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5.75" customHeight="1" x14ac:dyDescent="0.3">
      <c r="A576" s="1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5.75" customHeight="1" x14ac:dyDescent="0.3">
      <c r="A577" s="1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5.75" customHeight="1" x14ac:dyDescent="0.3">
      <c r="A578" s="1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5.75" customHeight="1" x14ac:dyDescent="0.3">
      <c r="A579" s="1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5.75" customHeight="1" x14ac:dyDescent="0.3">
      <c r="A580" s="1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5.75" customHeight="1" x14ac:dyDescent="0.3">
      <c r="A581" s="1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5.75" customHeight="1" x14ac:dyDescent="0.3">
      <c r="A582" s="1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5.75" customHeight="1" x14ac:dyDescent="0.3">
      <c r="A583" s="1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5.75" customHeight="1" x14ac:dyDescent="0.3">
      <c r="A584" s="1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5.75" customHeight="1" x14ac:dyDescent="0.3">
      <c r="A585" s="1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5.75" customHeight="1" x14ac:dyDescent="0.3">
      <c r="A586" s="1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5.75" customHeight="1" x14ac:dyDescent="0.3">
      <c r="A587" s="1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5.75" customHeight="1" x14ac:dyDescent="0.3">
      <c r="A588" s="1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5.75" customHeight="1" x14ac:dyDescent="0.3">
      <c r="A589" s="1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5.75" customHeight="1" x14ac:dyDescent="0.3">
      <c r="A590" s="1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5.75" customHeight="1" x14ac:dyDescent="0.3">
      <c r="A591" s="1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5.75" customHeight="1" x14ac:dyDescent="0.3">
      <c r="A592" s="1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5.75" customHeight="1" x14ac:dyDescent="0.3">
      <c r="A593" s="1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5.75" customHeight="1" x14ac:dyDescent="0.3">
      <c r="A594" s="1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5.75" customHeight="1" x14ac:dyDescent="0.3">
      <c r="A595" s="1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5.75" customHeight="1" x14ac:dyDescent="0.3">
      <c r="A596" s="1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5.75" customHeight="1" x14ac:dyDescent="0.3">
      <c r="A597" s="1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5.75" customHeight="1" x14ac:dyDescent="0.3">
      <c r="A598" s="1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5.75" customHeight="1" x14ac:dyDescent="0.3">
      <c r="A599" s="1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5.75" customHeight="1" x14ac:dyDescent="0.3">
      <c r="A600" s="1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5.75" customHeight="1" x14ac:dyDescent="0.3">
      <c r="A601" s="1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5.75" customHeight="1" x14ac:dyDescent="0.3">
      <c r="A602" s="1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5.75" customHeight="1" x14ac:dyDescent="0.3">
      <c r="A603" s="1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5.75" customHeight="1" x14ac:dyDescent="0.3">
      <c r="A604" s="1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5.75" customHeight="1" x14ac:dyDescent="0.3">
      <c r="A605" s="1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5.75" customHeight="1" x14ac:dyDescent="0.3">
      <c r="A606" s="1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5.75" customHeight="1" x14ac:dyDescent="0.3">
      <c r="A607" s="1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5.75" customHeight="1" x14ac:dyDescent="0.3">
      <c r="A608" s="1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5.75" customHeight="1" x14ac:dyDescent="0.3">
      <c r="A609" s="1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5.75" customHeight="1" x14ac:dyDescent="0.3">
      <c r="A610" s="1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5.75" customHeight="1" x14ac:dyDescent="0.3">
      <c r="A611" s="1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5.75" customHeight="1" x14ac:dyDescent="0.3">
      <c r="A612" s="1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5.75" customHeight="1" x14ac:dyDescent="0.3">
      <c r="A613" s="1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5.75" customHeight="1" x14ac:dyDescent="0.3">
      <c r="A614" s="1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5.75" customHeight="1" x14ac:dyDescent="0.3">
      <c r="A615" s="1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5.75" customHeight="1" x14ac:dyDescent="0.3">
      <c r="A616" s="1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5.75" customHeight="1" x14ac:dyDescent="0.3">
      <c r="A617" s="1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5.75" customHeight="1" x14ac:dyDescent="0.3">
      <c r="A618" s="1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5.75" customHeight="1" x14ac:dyDescent="0.3">
      <c r="A619" s="1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5.75" customHeight="1" x14ac:dyDescent="0.3">
      <c r="A620" s="1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5.75" customHeight="1" x14ac:dyDescent="0.3">
      <c r="A621" s="1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5.75" customHeight="1" x14ac:dyDescent="0.3">
      <c r="A622" s="1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5.75" customHeight="1" x14ac:dyDescent="0.3">
      <c r="A623" s="1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5.75" customHeight="1" x14ac:dyDescent="0.3">
      <c r="A624" s="1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5.75" customHeight="1" x14ac:dyDescent="0.3">
      <c r="A625" s="1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5.75" customHeight="1" x14ac:dyDescent="0.3">
      <c r="A626" s="1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5.75" customHeight="1" x14ac:dyDescent="0.3">
      <c r="A627" s="1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5.75" customHeight="1" x14ac:dyDescent="0.3">
      <c r="A628" s="1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5.75" customHeight="1" x14ac:dyDescent="0.3">
      <c r="A629" s="1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5.75" customHeight="1" x14ac:dyDescent="0.3">
      <c r="A630" s="1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5.75" customHeight="1" x14ac:dyDescent="0.3">
      <c r="A631" s="1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5.75" customHeight="1" x14ac:dyDescent="0.3">
      <c r="A632" s="1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5.75" customHeight="1" x14ac:dyDescent="0.3">
      <c r="A633" s="1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5.75" customHeight="1" x14ac:dyDescent="0.3">
      <c r="A634" s="1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5.75" customHeight="1" x14ac:dyDescent="0.3">
      <c r="A635" s="1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5.75" customHeight="1" x14ac:dyDescent="0.3">
      <c r="A636" s="1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5.75" customHeight="1" x14ac:dyDescent="0.3">
      <c r="A637" s="1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5.75" customHeight="1" x14ac:dyDescent="0.3">
      <c r="A638" s="1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5.75" customHeight="1" x14ac:dyDescent="0.3">
      <c r="A639" s="1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5.75" customHeight="1" x14ac:dyDescent="0.3">
      <c r="A640" s="1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5.75" customHeight="1" x14ac:dyDescent="0.3">
      <c r="A641" s="1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5.75" customHeight="1" x14ac:dyDescent="0.3">
      <c r="A642" s="1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5.75" customHeight="1" x14ac:dyDescent="0.3">
      <c r="A643" s="1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5.75" customHeight="1" x14ac:dyDescent="0.3">
      <c r="A644" s="1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5.75" customHeight="1" x14ac:dyDescent="0.3">
      <c r="A645" s="1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5.75" customHeight="1" x14ac:dyDescent="0.3">
      <c r="A646" s="1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5.75" customHeight="1" x14ac:dyDescent="0.3">
      <c r="A647" s="1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5.75" customHeight="1" x14ac:dyDescent="0.3">
      <c r="A648" s="1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5.75" customHeight="1" x14ac:dyDescent="0.3">
      <c r="A649" s="1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5.75" customHeight="1" x14ac:dyDescent="0.3">
      <c r="A650" s="1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5.75" customHeight="1" x14ac:dyDescent="0.3">
      <c r="A651" s="1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5.75" customHeight="1" x14ac:dyDescent="0.3">
      <c r="A652" s="1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5.75" customHeight="1" x14ac:dyDescent="0.3">
      <c r="A653" s="1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5.75" customHeight="1" x14ac:dyDescent="0.3">
      <c r="A654" s="1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5.75" customHeight="1" x14ac:dyDescent="0.3">
      <c r="A655" s="1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5.75" customHeight="1" x14ac:dyDescent="0.3">
      <c r="A656" s="1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5.75" customHeight="1" x14ac:dyDescent="0.3">
      <c r="A657" s="1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5.75" customHeight="1" x14ac:dyDescent="0.3">
      <c r="A658" s="1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5.75" customHeight="1" x14ac:dyDescent="0.3">
      <c r="A659" s="1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5.75" customHeight="1" x14ac:dyDescent="0.3">
      <c r="A660" s="1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5.75" customHeight="1" x14ac:dyDescent="0.3">
      <c r="A661" s="1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5.75" customHeight="1" x14ac:dyDescent="0.3">
      <c r="A662" s="1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5.75" customHeight="1" x14ac:dyDescent="0.3">
      <c r="A663" s="1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5.75" customHeight="1" x14ac:dyDescent="0.3">
      <c r="A664" s="1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5.75" customHeight="1" x14ac:dyDescent="0.3">
      <c r="A665" s="1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5.75" customHeight="1" x14ac:dyDescent="0.3">
      <c r="A666" s="1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5.75" customHeight="1" x14ac:dyDescent="0.3">
      <c r="A667" s="1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5.75" customHeight="1" x14ac:dyDescent="0.3">
      <c r="A668" s="1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5.75" customHeight="1" x14ac:dyDescent="0.3">
      <c r="A669" s="1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5.75" customHeight="1" x14ac:dyDescent="0.3">
      <c r="A670" s="1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5.75" customHeight="1" x14ac:dyDescent="0.3">
      <c r="A671" s="1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  <row r="1002" ht="15.75" customHeight="1" x14ac:dyDescent="0.25"/>
    <row r="1003" ht="15.75" customHeight="1" x14ac:dyDescent="0.25"/>
    <row r="1004" ht="15.75" customHeight="1" x14ac:dyDescent="0.25"/>
    <row r="1005" ht="15.75" customHeight="1" x14ac:dyDescent="0.25"/>
    <row r="1006" ht="15.75" customHeight="1" x14ac:dyDescent="0.25"/>
    <row r="1007" ht="15.75" customHeight="1" x14ac:dyDescent="0.25"/>
    <row r="1008" ht="15.75" customHeight="1" x14ac:dyDescent="0.25"/>
    <row r="1009" ht="15.75" customHeight="1" x14ac:dyDescent="0.25"/>
    <row r="1010" ht="15.75" customHeight="1" x14ac:dyDescent="0.25"/>
    <row r="1011" ht="15.75" customHeight="1" x14ac:dyDescent="0.25"/>
    <row r="1012" ht="15.75" customHeight="1" x14ac:dyDescent="0.25"/>
    <row r="1013" ht="15.75" customHeight="1" x14ac:dyDescent="0.25"/>
    <row r="1014" ht="15.75" customHeight="1" x14ac:dyDescent="0.25"/>
    <row r="1015" ht="15.75" customHeight="1" x14ac:dyDescent="0.25"/>
    <row r="1016" ht="15.75" customHeight="1" x14ac:dyDescent="0.25"/>
    <row r="1017" ht="15.75" customHeight="1" x14ac:dyDescent="0.25"/>
    <row r="1018" ht="15.75" customHeight="1" x14ac:dyDescent="0.25"/>
    <row r="1019" ht="15.75" customHeight="1" x14ac:dyDescent="0.25"/>
    <row r="1020" ht="15.75" customHeight="1" x14ac:dyDescent="0.25"/>
    <row r="1021" ht="15.75" customHeight="1" x14ac:dyDescent="0.25"/>
    <row r="1022" ht="15.75" customHeight="1" x14ac:dyDescent="0.25"/>
    <row r="1023" ht="15.75" customHeight="1" x14ac:dyDescent="0.25"/>
    <row r="1024" ht="15.75" customHeight="1" x14ac:dyDescent="0.25"/>
    <row r="1025" ht="15.75" customHeight="1" x14ac:dyDescent="0.25"/>
    <row r="1026" ht="15.75" customHeight="1" x14ac:dyDescent="0.25"/>
    <row r="1027" ht="15.75" customHeight="1" x14ac:dyDescent="0.25"/>
    <row r="1028" ht="15.75" customHeight="1" x14ac:dyDescent="0.25"/>
    <row r="1029" ht="15.75" customHeight="1" x14ac:dyDescent="0.25"/>
    <row r="1030" ht="15.75" customHeight="1" x14ac:dyDescent="0.25"/>
    <row r="1031" ht="15.75" customHeight="1" x14ac:dyDescent="0.25"/>
    <row r="1032" ht="15.75" customHeight="1" x14ac:dyDescent="0.25"/>
    <row r="1033" ht="15.75" customHeight="1" x14ac:dyDescent="0.25"/>
    <row r="1034" ht="15.75" customHeight="1" x14ac:dyDescent="0.25"/>
    <row r="1035" ht="15.75" customHeight="1" x14ac:dyDescent="0.25"/>
    <row r="1036" ht="15.75" customHeight="1" x14ac:dyDescent="0.25"/>
    <row r="1037" ht="15.75" customHeight="1" x14ac:dyDescent="0.25"/>
    <row r="1038" ht="15.75" customHeight="1" x14ac:dyDescent="0.25"/>
    <row r="1039" ht="15.75" customHeight="1" x14ac:dyDescent="0.25"/>
    <row r="1040" ht="15.75" customHeight="1" x14ac:dyDescent="0.25"/>
    <row r="1041" ht="15.75" customHeight="1" x14ac:dyDescent="0.25"/>
    <row r="1042" ht="15.75" customHeight="1" x14ac:dyDescent="0.25"/>
    <row r="1043" ht="15.75" customHeight="1" x14ac:dyDescent="0.25"/>
    <row r="1044" ht="15.75" customHeight="1" x14ac:dyDescent="0.25"/>
    <row r="1045" ht="15.75" customHeight="1" x14ac:dyDescent="0.25"/>
    <row r="1046" ht="15.75" customHeight="1" x14ac:dyDescent="0.25"/>
    <row r="1047" ht="15.75" customHeight="1" x14ac:dyDescent="0.25"/>
    <row r="1048" ht="15.75" customHeight="1" x14ac:dyDescent="0.25"/>
    <row r="1049" ht="15.75" customHeight="1" x14ac:dyDescent="0.25"/>
    <row r="1050" ht="15.75" customHeight="1" x14ac:dyDescent="0.25"/>
    <row r="1051" ht="15.75" customHeight="1" x14ac:dyDescent="0.25"/>
    <row r="1052" ht="15.75" customHeight="1" x14ac:dyDescent="0.25"/>
    <row r="1053" ht="15.75" customHeight="1" x14ac:dyDescent="0.25"/>
    <row r="1054" ht="15.75" customHeight="1" x14ac:dyDescent="0.25"/>
    <row r="1055" ht="15.75" customHeight="1" x14ac:dyDescent="0.25"/>
    <row r="1056" ht="15.75" customHeight="1" x14ac:dyDescent="0.25"/>
    <row r="1057" ht="15.75" customHeight="1" x14ac:dyDescent="0.25"/>
    <row r="1058" ht="15.75" customHeight="1" x14ac:dyDescent="0.25"/>
    <row r="1059" ht="15.75" customHeight="1" x14ac:dyDescent="0.25"/>
    <row r="1060" ht="15.75" customHeight="1" x14ac:dyDescent="0.25"/>
    <row r="1061" ht="15.75" customHeight="1" x14ac:dyDescent="0.25"/>
    <row r="1062" ht="15.75" customHeight="1" x14ac:dyDescent="0.25"/>
    <row r="1063" ht="15.75" customHeight="1" x14ac:dyDescent="0.25"/>
    <row r="1064" ht="15.75" customHeight="1" x14ac:dyDescent="0.25"/>
    <row r="1065" ht="15.75" customHeight="1" x14ac:dyDescent="0.25"/>
  </sheetData>
  <sortState xmlns:xlrd2="http://schemas.microsoft.com/office/spreadsheetml/2017/richdata2" ref="A2:H1065">
    <sortCondition ref="A1"/>
  </sortState>
  <phoneticPr fontId="9" type="noConversion"/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Table S2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 2.8</dc:creator>
  <cp:lastModifiedBy>Giulia Cesarini</cp:lastModifiedBy>
  <dcterms:created xsi:type="dcterms:W3CDTF">2020-06-12T15:54:12Z</dcterms:created>
  <dcterms:modified xsi:type="dcterms:W3CDTF">2020-07-07T18:20:47Z</dcterms:modified>
</cp:coreProperties>
</file>