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14880" activeTab="4"/>
  </bookViews>
  <sheets>
    <sheet name="2016.07" sheetId="1" r:id="rId1"/>
    <sheet name="2016.09" sheetId="2" r:id="rId2"/>
    <sheet name="2017.05" sheetId="3" r:id="rId3"/>
    <sheet name="2017.06" sheetId="4" r:id="rId4"/>
    <sheet name="2017.08" sheetId="5" r:id="rId5"/>
  </sheets>
  <calcPr calcId="144525" concurrentCalc="0"/>
</workbook>
</file>

<file path=xl/sharedStrings.xml><?xml version="1.0" encoding="utf-8"?>
<sst xmlns="http://schemas.openxmlformats.org/spreadsheetml/2006/main" count="1108" uniqueCount="325">
  <si>
    <t>2016.07 Tangshan samples</t>
  </si>
  <si>
    <t>Sample</t>
  </si>
  <si>
    <t xml:space="preserve"> S</t>
  </si>
  <si>
    <t xml:space="preserve">    N</t>
  </si>
  <si>
    <t xml:space="preserve">     d</t>
  </si>
  <si>
    <t xml:space="preserve">    J'</t>
  </si>
  <si>
    <t>H'(loge)</t>
  </si>
  <si>
    <t>H'(log2)</t>
  </si>
  <si>
    <t>H'(log10)</t>
  </si>
  <si>
    <t>Water volume</t>
  </si>
  <si>
    <t>5L</t>
  </si>
  <si>
    <t>NO</t>
  </si>
  <si>
    <t>TW</t>
  </si>
  <si>
    <t>TE</t>
  </si>
  <si>
    <t>Total</t>
  </si>
  <si>
    <t>Percentage</t>
  </si>
  <si>
    <t>Frequency</t>
  </si>
  <si>
    <t>Y</t>
  </si>
  <si>
    <t>sg1</t>
  </si>
  <si>
    <t>Station number</t>
  </si>
  <si>
    <t>sg2</t>
  </si>
  <si>
    <t>sg3</t>
  </si>
  <si>
    <t>sg4</t>
  </si>
  <si>
    <t>sg5</t>
  </si>
  <si>
    <t>sg6</t>
  </si>
  <si>
    <t>sg7</t>
  </si>
  <si>
    <t>sg8</t>
  </si>
  <si>
    <t>sg9</t>
  </si>
  <si>
    <t>sg10</t>
  </si>
  <si>
    <t>Sampling Volume</t>
  </si>
  <si>
    <t>0.1mL</t>
  </si>
  <si>
    <r>
      <rPr>
        <sz val="11"/>
        <rFont val="宋体"/>
        <charset val="134"/>
      </rPr>
      <t>Volume（</t>
    </r>
    <r>
      <rPr>
        <sz val="11"/>
        <rFont val="Times New Roman"/>
        <charset val="134"/>
      </rPr>
      <t>ml</t>
    </r>
    <r>
      <rPr>
        <sz val="11"/>
        <rFont val="宋体"/>
        <charset val="134"/>
      </rPr>
      <t>）</t>
    </r>
  </si>
  <si>
    <t>Chinese name</t>
  </si>
  <si>
    <t>Latin name</t>
  </si>
  <si>
    <r>
      <rPr>
        <sz val="11"/>
        <rFont val="宋体"/>
        <charset val="134"/>
      </rPr>
      <t>细线条月形藻</t>
    </r>
  </si>
  <si>
    <t xml:space="preserve">Amphora lineolata </t>
  </si>
  <si>
    <t>辐裥藻</t>
  </si>
  <si>
    <t>Actinoptychus sp.</t>
  </si>
  <si>
    <t>派格棍形藻</t>
  </si>
  <si>
    <t>Bacillaria paxillifera</t>
  </si>
  <si>
    <t>锤状中鼓藻</t>
  </si>
  <si>
    <t>Bellerochea malleus</t>
  </si>
  <si>
    <t>爱氏角毛藻</t>
  </si>
  <si>
    <t>Chaetoceros eibenii</t>
  </si>
  <si>
    <t>秘鲁角毛藻</t>
  </si>
  <si>
    <t xml:space="preserve">Chaetoceros peruvianus </t>
  </si>
  <si>
    <t>角毛藻</t>
  </si>
  <si>
    <r>
      <rPr>
        <i/>
        <sz val="11"/>
        <rFont val="Times New Roman"/>
        <charset val="134"/>
      </rPr>
      <t xml:space="preserve">Chaetoceros </t>
    </r>
    <r>
      <rPr>
        <sz val="11"/>
        <rFont val="Times New Roman"/>
        <charset val="134"/>
      </rPr>
      <t>sp.</t>
    </r>
  </si>
  <si>
    <t>Average</t>
  </si>
  <si>
    <r>
      <rPr>
        <sz val="11"/>
        <rFont val="宋体"/>
        <charset val="134"/>
      </rPr>
      <t>圆筛藻</t>
    </r>
  </si>
  <si>
    <r>
      <rPr>
        <i/>
        <sz val="11"/>
        <rFont val="Times New Roman"/>
        <charset val="134"/>
      </rPr>
      <t>Coscinodiscus</t>
    </r>
    <r>
      <rPr>
        <sz val="11"/>
        <rFont val="Times New Roman"/>
        <charset val="134"/>
      </rPr>
      <t xml:space="preserve"> sp.</t>
    </r>
  </si>
  <si>
    <r>
      <rPr>
        <sz val="11"/>
        <rFont val="宋体"/>
        <charset val="134"/>
      </rPr>
      <t>辐射圆筛藻</t>
    </r>
  </si>
  <si>
    <t xml:space="preserve">Coscinodiscus radiatus </t>
  </si>
  <si>
    <t>小环藻</t>
  </si>
  <si>
    <r>
      <rPr>
        <i/>
        <sz val="12"/>
        <rFont val="Times New Roman"/>
        <charset val="134"/>
      </rPr>
      <t xml:space="preserve">Cyclotella </t>
    </r>
    <r>
      <rPr>
        <sz val="12"/>
        <rFont val="Times New Roman"/>
        <charset val="134"/>
      </rPr>
      <t>sp.</t>
    </r>
  </si>
  <si>
    <r>
      <rPr>
        <sz val="11"/>
        <rFont val="宋体"/>
        <charset val="134"/>
      </rPr>
      <t>矮小短棘藻</t>
    </r>
  </si>
  <si>
    <t xml:space="preserve">Detonula pumila </t>
  </si>
  <si>
    <t>翼内茧藻</t>
  </si>
  <si>
    <t>Entomoneis alata</t>
  </si>
  <si>
    <r>
      <rPr>
        <sz val="11"/>
        <rFont val="宋体"/>
        <charset val="134"/>
      </rPr>
      <t>柔弱几内亚藻</t>
    </r>
  </si>
  <si>
    <t>Guinardia delicatula</t>
  </si>
  <si>
    <r>
      <rPr>
        <sz val="11"/>
        <rFont val="宋体"/>
        <charset val="134"/>
      </rPr>
      <t>斯氏几内亚藻</t>
    </r>
  </si>
  <si>
    <t>Guinardia striata</t>
  </si>
  <si>
    <t>泰晤士旋链藻</t>
  </si>
  <si>
    <r>
      <rPr>
        <i/>
        <sz val="12"/>
        <color indexed="8"/>
        <rFont val="Times New Roman"/>
        <charset val="134"/>
      </rPr>
      <t>Helicotheca tamesis</t>
    </r>
    <r>
      <rPr>
        <sz val="12"/>
        <color indexed="8"/>
        <rFont val="Times New Roman"/>
        <charset val="134"/>
      </rPr>
      <t xml:space="preserve"> </t>
    </r>
  </si>
  <si>
    <t>丹麦细柱藻</t>
  </si>
  <si>
    <t xml:space="preserve">Leptocylindrus danicus </t>
  </si>
  <si>
    <r>
      <rPr>
        <sz val="11"/>
        <rFont val="宋体"/>
        <charset val="134"/>
      </rPr>
      <t>舟形藻</t>
    </r>
  </si>
  <si>
    <r>
      <rPr>
        <i/>
        <sz val="11"/>
        <rFont val="Times New Roman"/>
        <charset val="134"/>
      </rPr>
      <t xml:space="preserve">Navicula </t>
    </r>
    <r>
      <rPr>
        <sz val="11"/>
        <rFont val="Times New Roman"/>
        <charset val="134"/>
      </rPr>
      <t xml:space="preserve"> sp.</t>
    </r>
  </si>
  <si>
    <r>
      <rPr>
        <sz val="11"/>
        <rFont val="宋体"/>
        <charset val="134"/>
      </rPr>
      <t>菱形藻</t>
    </r>
  </si>
  <si>
    <r>
      <rPr>
        <i/>
        <sz val="11"/>
        <rFont val="Times New Roman"/>
        <charset val="134"/>
      </rPr>
      <t>Nitzschia</t>
    </r>
    <r>
      <rPr>
        <sz val="11"/>
        <rFont val="Times New Roman"/>
        <charset val="134"/>
      </rPr>
      <t xml:space="preserve"> sp.</t>
    </r>
  </si>
  <si>
    <r>
      <rPr>
        <sz val="11"/>
        <rFont val="宋体"/>
        <charset val="134"/>
      </rPr>
      <t>长菱形藻</t>
    </r>
  </si>
  <si>
    <t>Nitzschia longissma</t>
  </si>
  <si>
    <t>洛氏菱形藻</t>
  </si>
  <si>
    <t xml:space="preserve">Nitzschia lorenziana </t>
  </si>
  <si>
    <r>
      <rPr>
        <sz val="11"/>
        <color rgb="FFFF0000"/>
        <rFont val="宋体"/>
        <charset val="134"/>
      </rPr>
      <t>具槽帕拉藻</t>
    </r>
  </si>
  <si>
    <t xml:space="preserve">Paralia sulcata </t>
  </si>
  <si>
    <t>膜状缪氏藻</t>
  </si>
  <si>
    <t xml:space="preserve">Meuniera membranacea </t>
  </si>
  <si>
    <t>狭形颗粒直链藻</t>
  </si>
  <si>
    <r>
      <rPr>
        <i/>
        <sz val="12"/>
        <rFont val="Times New Roman"/>
        <charset val="134"/>
      </rPr>
      <t xml:space="preserve">Melosira granulata </t>
    </r>
    <r>
      <rPr>
        <sz val="12"/>
        <rFont val="Times New Roman"/>
        <charset val="134"/>
      </rPr>
      <t xml:space="preserve">var. </t>
    </r>
    <r>
      <rPr>
        <i/>
        <sz val="12"/>
        <rFont val="Times New Roman"/>
        <charset val="134"/>
      </rPr>
      <t>angustissima</t>
    </r>
    <r>
      <rPr>
        <sz val="12"/>
        <rFont val="Times New Roman"/>
        <charset val="134"/>
      </rPr>
      <t xml:space="preserve"> </t>
    </r>
  </si>
  <si>
    <r>
      <rPr>
        <sz val="11"/>
        <color rgb="FFFF0000"/>
        <rFont val="宋体"/>
        <charset val="134"/>
      </rPr>
      <t>宽角斜纹藻</t>
    </r>
  </si>
  <si>
    <t xml:space="preserve">Pleurosigma angulatum </t>
  </si>
  <si>
    <r>
      <rPr>
        <sz val="11"/>
        <color rgb="FFFF0000"/>
        <rFont val="宋体"/>
        <charset val="134"/>
      </rPr>
      <t>柔弱伪菱形藻</t>
    </r>
  </si>
  <si>
    <t xml:space="preserve">Pseudo-nitzschia delicatissima </t>
  </si>
  <si>
    <r>
      <rPr>
        <sz val="11"/>
        <color rgb="FFFF0000"/>
        <rFont val="宋体"/>
        <charset val="134"/>
      </rPr>
      <t>尖刺伪菱形藻</t>
    </r>
  </si>
  <si>
    <t>Pseudo-nitzschia pungens</t>
  </si>
  <si>
    <t>翼鼻状藻</t>
  </si>
  <si>
    <t xml:space="preserve">Proboscia alata </t>
  </si>
  <si>
    <t>具翼漂流藻</t>
  </si>
  <si>
    <t>Planktoniella blanda</t>
  </si>
  <si>
    <t>羽纹藻</t>
  </si>
  <si>
    <r>
      <rPr>
        <i/>
        <sz val="12"/>
        <rFont val="Times New Roman"/>
        <charset val="134"/>
      </rPr>
      <t xml:space="preserve">Pinnularia </t>
    </r>
    <r>
      <rPr>
        <sz val="12"/>
        <rFont val="Times New Roman"/>
        <charset val="134"/>
      </rPr>
      <t>sp.</t>
    </r>
  </si>
  <si>
    <r>
      <rPr>
        <sz val="11"/>
        <rFont val="宋体"/>
        <charset val="134"/>
      </rPr>
      <t>骨条藻</t>
    </r>
  </si>
  <si>
    <r>
      <rPr>
        <i/>
        <sz val="11"/>
        <rFont val="Times New Roman"/>
        <charset val="134"/>
      </rPr>
      <t>Skeletonema</t>
    </r>
    <r>
      <rPr>
        <sz val="11"/>
        <rFont val="Times New Roman"/>
        <charset val="134"/>
      </rPr>
      <t xml:space="preserve"> sp.</t>
    </r>
  </si>
  <si>
    <t>双菱藻</t>
  </si>
  <si>
    <r>
      <rPr>
        <i/>
        <sz val="12"/>
        <rFont val="Times New Roman"/>
        <charset val="134"/>
      </rPr>
      <t>Surirella</t>
    </r>
    <r>
      <rPr>
        <sz val="12"/>
        <rFont val="Times New Roman"/>
        <charset val="134"/>
      </rPr>
      <t xml:space="preserve"> sp.</t>
    </r>
  </si>
  <si>
    <r>
      <rPr>
        <sz val="11"/>
        <rFont val="宋体"/>
        <charset val="134"/>
      </rPr>
      <t>菱形海线藻</t>
    </r>
  </si>
  <si>
    <t>Thalassionema nitzschioides</t>
  </si>
  <si>
    <r>
      <rPr>
        <sz val="11"/>
        <rFont val="宋体"/>
        <charset val="134"/>
      </rPr>
      <t>伏氏海线藻</t>
    </r>
  </si>
  <si>
    <t>Thalassionema frauenfeldii</t>
  </si>
  <si>
    <t>联营亚历山大藻</t>
  </si>
  <si>
    <t xml:space="preserve">Alexandrium catenella </t>
  </si>
  <si>
    <r>
      <rPr>
        <sz val="11"/>
        <rFont val="宋体"/>
        <charset val="134"/>
      </rPr>
      <t>梭形角藻</t>
    </r>
  </si>
  <si>
    <t>Ceratium fusus</t>
  </si>
  <si>
    <r>
      <rPr>
        <sz val="11"/>
        <rFont val="宋体"/>
        <charset val="134"/>
      </rPr>
      <t>大角角藻</t>
    </r>
  </si>
  <si>
    <t xml:space="preserve">Ceratium macroceras </t>
  </si>
  <si>
    <r>
      <rPr>
        <sz val="11"/>
        <rFont val="宋体"/>
        <charset val="134"/>
      </rPr>
      <t>叉状角藻</t>
    </r>
  </si>
  <si>
    <t>Ceratium furca</t>
  </si>
  <si>
    <r>
      <rPr>
        <sz val="11"/>
        <rFont val="宋体"/>
        <charset val="134"/>
      </rPr>
      <t>裸甲藻</t>
    </r>
  </si>
  <si>
    <r>
      <rPr>
        <i/>
        <sz val="11"/>
        <rFont val="Times New Roman"/>
        <charset val="134"/>
      </rPr>
      <t>Gymnodinium</t>
    </r>
    <r>
      <rPr>
        <sz val="11"/>
        <rFont val="Times New Roman"/>
        <charset val="134"/>
      </rPr>
      <t xml:space="preserve"> sp.</t>
    </r>
  </si>
  <si>
    <r>
      <rPr>
        <sz val="11"/>
        <rFont val="宋体"/>
        <charset val="134"/>
      </rPr>
      <t>夜光藻</t>
    </r>
  </si>
  <si>
    <t>Noctiluca scientillans</t>
  </si>
  <si>
    <r>
      <rPr>
        <sz val="11"/>
        <rFont val="宋体"/>
        <charset val="134"/>
      </rPr>
      <t>原甲藻</t>
    </r>
  </si>
  <si>
    <r>
      <rPr>
        <i/>
        <sz val="11"/>
        <rFont val="Times New Roman"/>
        <charset val="134"/>
      </rPr>
      <t xml:space="preserve">Prorocentrum </t>
    </r>
    <r>
      <rPr>
        <sz val="11"/>
        <rFont val="Times New Roman"/>
        <charset val="134"/>
      </rPr>
      <t>sp.</t>
    </r>
  </si>
  <si>
    <t>微小原甲藻</t>
  </si>
  <si>
    <t>Prorocentrum minimum</t>
  </si>
  <si>
    <t>具齿原甲藻</t>
  </si>
  <si>
    <t>Prorocentrum dentatum</t>
  </si>
  <si>
    <r>
      <rPr>
        <sz val="11"/>
        <rFont val="宋体"/>
        <charset val="134"/>
      </rPr>
      <t>原多甲藻</t>
    </r>
  </si>
  <si>
    <r>
      <rPr>
        <i/>
        <sz val="11"/>
        <rFont val="Times New Roman"/>
        <charset val="134"/>
      </rPr>
      <t xml:space="preserve">Protoperidinium </t>
    </r>
    <r>
      <rPr>
        <sz val="11"/>
        <rFont val="Times New Roman"/>
        <charset val="134"/>
      </rPr>
      <t>sp.</t>
    </r>
  </si>
  <si>
    <r>
      <rPr>
        <sz val="11"/>
        <rFont val="宋体"/>
        <charset val="134"/>
      </rPr>
      <t>光甲原多甲藻</t>
    </r>
  </si>
  <si>
    <t>Protoperidinium pallidum</t>
  </si>
  <si>
    <t>分角原多甲藻</t>
  </si>
  <si>
    <t>Protoperidinium divergens</t>
  </si>
  <si>
    <t>卵形原多甲藻</t>
  </si>
  <si>
    <t>Protoperidinium ovum</t>
  </si>
  <si>
    <r>
      <rPr>
        <sz val="11"/>
        <rFont val="宋体"/>
        <charset val="134"/>
      </rPr>
      <t>斯氏扁甲藻</t>
    </r>
  </si>
  <si>
    <t xml:space="preserve">Pyrophacus steinii </t>
  </si>
  <si>
    <r>
      <rPr>
        <sz val="11"/>
        <rFont val="宋体"/>
        <charset val="134"/>
      </rPr>
      <t>锥状斯比藻</t>
    </r>
  </si>
  <si>
    <t xml:space="preserve">Scrippsiella trochoidea </t>
  </si>
  <si>
    <r>
      <rPr>
        <sz val="11"/>
        <rFont val="宋体"/>
        <charset val="134"/>
      </rPr>
      <t>小等刺硅鞭藻</t>
    </r>
  </si>
  <si>
    <t xml:space="preserve">Dictyocha fibula </t>
  </si>
  <si>
    <t>Species</t>
  </si>
  <si>
    <t>Species name</t>
  </si>
  <si>
    <t>Type</t>
  </si>
  <si>
    <r>
      <rPr>
        <sz val="11"/>
        <rFont val="宋体"/>
        <charset val="134"/>
      </rPr>
      <t>具槽帕拉藻</t>
    </r>
  </si>
  <si>
    <t>Melosira granulata</t>
  </si>
  <si>
    <r>
      <rPr>
        <sz val="11"/>
        <rFont val="宋体"/>
        <charset val="134"/>
      </rPr>
      <t>宽角斜纹藻</t>
    </r>
  </si>
  <si>
    <r>
      <rPr>
        <sz val="11"/>
        <rFont val="宋体"/>
        <charset val="134"/>
      </rPr>
      <t>柔弱伪菱形藻</t>
    </r>
  </si>
  <si>
    <r>
      <rPr>
        <sz val="11"/>
        <rFont val="宋体"/>
        <charset val="134"/>
      </rPr>
      <t>尖刺伪菱形藻</t>
    </r>
  </si>
  <si>
    <t>原采水量</t>
  </si>
  <si>
    <t>2016.09 Tangshan samples</t>
  </si>
  <si>
    <t xml:space="preserve">    d</t>
  </si>
  <si>
    <t>取样体积</t>
  </si>
  <si>
    <t>计算数据</t>
  </si>
  <si>
    <t>样品编号</t>
  </si>
  <si>
    <t>A1</t>
  </si>
  <si>
    <t>A2</t>
  </si>
  <si>
    <t>A3</t>
  </si>
  <si>
    <t>A4</t>
  </si>
  <si>
    <t>A5</t>
  </si>
  <si>
    <t>A6</t>
  </si>
  <si>
    <t>D1</t>
  </si>
  <si>
    <t>D2</t>
  </si>
  <si>
    <t>D3</t>
  </si>
  <si>
    <t>D4</t>
  </si>
  <si>
    <r>
      <rPr>
        <sz val="11"/>
        <rFont val="宋体"/>
        <charset val="134"/>
      </rPr>
      <t>分析体积（</t>
    </r>
    <r>
      <rPr>
        <sz val="11"/>
        <rFont val="Times New Roman"/>
        <charset val="134"/>
      </rPr>
      <t>ml</t>
    </r>
    <r>
      <rPr>
        <sz val="11"/>
        <rFont val="宋体"/>
        <charset val="134"/>
      </rPr>
      <t>）</t>
    </r>
  </si>
  <si>
    <t>序号</t>
  </si>
  <si>
    <r>
      <rPr>
        <sz val="11"/>
        <rFont val="宋体"/>
        <charset val="134"/>
      </rPr>
      <t>中文名</t>
    </r>
  </si>
  <si>
    <r>
      <rPr>
        <sz val="11"/>
        <rFont val="宋体"/>
        <charset val="134"/>
      </rPr>
      <t>拉丁名</t>
    </r>
  </si>
  <si>
    <r>
      <rPr>
        <sz val="11"/>
        <rFont val="宋体"/>
        <charset val="134"/>
      </rPr>
      <t>柔弱角毛藻</t>
    </r>
  </si>
  <si>
    <t xml:space="preserve">Chaetoceros debilis </t>
  </si>
  <si>
    <t>旋链角毛藻</t>
  </si>
  <si>
    <t xml:space="preserve">Chaetoceros curvisetus </t>
  </si>
  <si>
    <t>密联角毛藻</t>
  </si>
  <si>
    <t>Chaetoceros densus</t>
  </si>
  <si>
    <t>洛氏角毛藻</t>
  </si>
  <si>
    <t xml:space="preserve">Chaetoceros lorenzianus </t>
  </si>
  <si>
    <t>S1</t>
  </si>
  <si>
    <t>S2</t>
  </si>
  <si>
    <t>S3</t>
  </si>
  <si>
    <t>大西洋角毛藻</t>
  </si>
  <si>
    <t>Chaetoceros atlanticus</t>
  </si>
  <si>
    <t>S4</t>
  </si>
  <si>
    <r>
      <rPr>
        <i/>
        <sz val="11"/>
        <color rgb="FFFF0000"/>
        <rFont val="Times New Roman"/>
        <charset val="134"/>
      </rPr>
      <t xml:space="preserve">Chaetoceros </t>
    </r>
    <r>
      <rPr>
        <sz val="11"/>
        <color rgb="FFFF0000"/>
        <rFont val="Times New Roman"/>
        <charset val="134"/>
      </rPr>
      <t>sp.</t>
    </r>
  </si>
  <si>
    <t>并基角毛藻</t>
  </si>
  <si>
    <t xml:space="preserve">Chaetoceros  decipiens </t>
  </si>
  <si>
    <t>豪猪棘冠藻</t>
  </si>
  <si>
    <t>Corethron hystrix</t>
  </si>
  <si>
    <t>巨圆筛藻</t>
  </si>
  <si>
    <t>Coscinodiscus gigas</t>
  </si>
  <si>
    <r>
      <rPr>
        <sz val="11"/>
        <color rgb="FFFF0000"/>
        <rFont val="宋体"/>
        <charset val="134"/>
      </rPr>
      <t>矮小短棘藻</t>
    </r>
  </si>
  <si>
    <t>布氏双尾藻</t>
  </si>
  <si>
    <t xml:space="preserve">Ditylum brightwellii </t>
  </si>
  <si>
    <r>
      <rPr>
        <sz val="11"/>
        <color rgb="FFFF0000"/>
        <rFont val="宋体"/>
        <charset val="134"/>
      </rPr>
      <t>浮动弯角藻</t>
    </r>
  </si>
  <si>
    <t xml:space="preserve">Eucampia zodiacus </t>
  </si>
  <si>
    <r>
      <rPr>
        <sz val="11"/>
        <rFont val="宋体"/>
        <charset val="134"/>
      </rPr>
      <t>中华半管藻</t>
    </r>
  </si>
  <si>
    <r>
      <rPr>
        <i/>
        <sz val="11"/>
        <rFont val="Times New Roman"/>
        <charset val="134"/>
      </rPr>
      <t>Hemiaulus sinensis</t>
    </r>
    <r>
      <rPr>
        <sz val="11"/>
        <rFont val="Times New Roman"/>
        <charset val="134"/>
      </rPr>
      <t xml:space="preserve"> </t>
    </r>
  </si>
  <si>
    <r>
      <rPr>
        <sz val="11"/>
        <rFont val="宋体"/>
        <charset val="134"/>
      </rPr>
      <t>中华齿状藻</t>
    </r>
  </si>
  <si>
    <t xml:space="preserve">Odontella sinensis </t>
  </si>
  <si>
    <t>刚毛根管藻</t>
  </si>
  <si>
    <r>
      <rPr>
        <i/>
        <sz val="12"/>
        <rFont val="Times New Roman"/>
        <charset val="134"/>
      </rPr>
      <t>Rhizosolenia setigera</t>
    </r>
    <r>
      <rPr>
        <sz val="12"/>
        <rFont val="Times New Roman"/>
        <charset val="134"/>
      </rPr>
      <t xml:space="preserve"> </t>
    </r>
  </si>
  <si>
    <t>细长翼鼻状藻</t>
  </si>
  <si>
    <t>Proboscia alata f. gracillima</t>
  </si>
  <si>
    <r>
      <rPr>
        <sz val="11"/>
        <color rgb="FFFF0000"/>
        <rFont val="宋体"/>
        <charset val="134"/>
      </rPr>
      <t>骨条藻</t>
    </r>
  </si>
  <si>
    <r>
      <rPr>
        <i/>
        <sz val="11"/>
        <color rgb="FFFF0000"/>
        <rFont val="Times New Roman"/>
        <charset val="134"/>
      </rPr>
      <t>Skeletonema</t>
    </r>
    <r>
      <rPr>
        <sz val="11"/>
        <color rgb="FFFF0000"/>
        <rFont val="Times New Roman"/>
        <charset val="134"/>
      </rPr>
      <t xml:space="preserve"> sp.</t>
    </r>
  </si>
  <si>
    <t>掌状冠盖藻</t>
  </si>
  <si>
    <r>
      <rPr>
        <i/>
        <sz val="12"/>
        <color indexed="8"/>
        <rFont val="Times New Roman"/>
        <charset val="134"/>
      </rPr>
      <t>Stephanopyxis palmeriana</t>
    </r>
    <r>
      <rPr>
        <sz val="12"/>
        <color indexed="8"/>
        <rFont val="Times New Roman"/>
        <charset val="134"/>
      </rPr>
      <t xml:space="preserve"> </t>
    </r>
  </si>
  <si>
    <t>圆海链藻</t>
  </si>
  <si>
    <t>Thalassiosira rotula</t>
  </si>
  <si>
    <t>海链藻</t>
  </si>
  <si>
    <r>
      <rPr>
        <i/>
        <sz val="12"/>
        <rFont val="Times New Roman"/>
        <charset val="134"/>
      </rPr>
      <t>Thalassiosira</t>
    </r>
    <r>
      <rPr>
        <sz val="12"/>
        <rFont val="Times New Roman"/>
        <charset val="134"/>
      </rPr>
      <t xml:space="preserve"> sp.</t>
    </r>
  </si>
  <si>
    <t>血红哈卡藻</t>
  </si>
  <si>
    <t>Akashiwo sanguinea</t>
  </si>
  <si>
    <r>
      <rPr>
        <sz val="11"/>
        <rFont val="宋体"/>
        <charset val="134"/>
      </rPr>
      <t>三角角藻</t>
    </r>
  </si>
  <si>
    <t xml:space="preserve">Ceratium tripos </t>
  </si>
  <si>
    <r>
      <rPr>
        <sz val="11"/>
        <color rgb="FFFF0000"/>
        <rFont val="宋体"/>
        <charset val="134"/>
      </rPr>
      <t>叉状角藻</t>
    </r>
  </si>
  <si>
    <t>具尾鳍藻</t>
  </si>
  <si>
    <t>Dinophysis caudata</t>
  </si>
  <si>
    <t>螺旋环沟藻</t>
  </si>
  <si>
    <t xml:space="preserve">Gyrodinium spirale </t>
  </si>
  <si>
    <t>鸟尾藻</t>
  </si>
  <si>
    <t>Ornithocercus steinii</t>
  </si>
  <si>
    <t>合计</t>
  </si>
  <si>
    <r>
      <rPr>
        <sz val="11"/>
        <rFont val="等线"/>
        <charset val="134"/>
      </rPr>
      <t>礁区</t>
    </r>
  </si>
  <si>
    <r>
      <rPr>
        <sz val="11"/>
        <rFont val="等线"/>
        <charset val="134"/>
      </rPr>
      <t>对照区</t>
    </r>
  </si>
  <si>
    <t>硅藻</t>
  </si>
  <si>
    <t>甲藻</t>
  </si>
  <si>
    <t>金藻</t>
  </si>
  <si>
    <r>
      <rPr>
        <sz val="11"/>
        <rFont val="等线"/>
        <charset val="134"/>
      </rPr>
      <t>合计</t>
    </r>
  </si>
  <si>
    <r>
      <rPr>
        <sz val="11"/>
        <rFont val="宋体"/>
        <charset val="134"/>
      </rPr>
      <t>浮动弯角藻</t>
    </r>
  </si>
  <si>
    <r>
      <rPr>
        <i/>
        <sz val="12"/>
        <rFont val="Times New Roman"/>
        <charset val="134"/>
      </rPr>
      <t>Stephanopyxis palmeriana</t>
    </r>
    <r>
      <rPr>
        <sz val="12"/>
        <rFont val="Times New Roman"/>
        <charset val="134"/>
      </rPr>
      <t xml:space="preserve"> </t>
    </r>
  </si>
  <si>
    <r>
      <rPr>
        <sz val="11"/>
        <color theme="1"/>
        <rFont val="等线"/>
        <charset val="134"/>
      </rPr>
      <t>甲藻</t>
    </r>
  </si>
  <si>
    <t>2017.05 Tangshan samples</t>
  </si>
  <si>
    <t>S</t>
  </si>
  <si>
    <t xml:space="preserve">   N</t>
  </si>
  <si>
    <r>
      <rPr>
        <sz val="11"/>
        <rFont val="宋体"/>
        <charset val="134"/>
      </rPr>
      <t>样品编号</t>
    </r>
  </si>
  <si>
    <t>类群</t>
  </si>
  <si>
    <r>
      <rPr>
        <sz val="11"/>
        <rFont val="宋体"/>
        <charset val="134"/>
      </rPr>
      <t>辐裥藻</t>
    </r>
  </si>
  <si>
    <r>
      <rPr>
        <i/>
        <sz val="11"/>
        <rFont val="Times New Roman"/>
        <charset val="134"/>
      </rPr>
      <t xml:space="preserve">Actinoptychus </t>
    </r>
    <r>
      <rPr>
        <sz val="11"/>
        <rFont val="Times New Roman"/>
        <charset val="134"/>
      </rPr>
      <t>sp.</t>
    </r>
  </si>
  <si>
    <r>
      <rPr>
        <sz val="11"/>
        <color rgb="FFFF0000"/>
        <rFont val="宋体"/>
        <charset val="134"/>
      </rPr>
      <t>圆筛藻</t>
    </r>
  </si>
  <si>
    <r>
      <rPr>
        <i/>
        <sz val="11"/>
        <color rgb="FFFF0000"/>
        <rFont val="Times New Roman"/>
        <charset val="134"/>
      </rPr>
      <t>Coscinodiscus</t>
    </r>
    <r>
      <rPr>
        <sz val="11"/>
        <color rgb="FFFF0000"/>
        <rFont val="Times New Roman"/>
        <charset val="134"/>
      </rPr>
      <t xml:space="preserve"> sp.</t>
    </r>
  </si>
  <si>
    <r>
      <rPr>
        <sz val="11"/>
        <color rgb="FFFF0000"/>
        <rFont val="宋体"/>
        <charset val="134"/>
      </rPr>
      <t>辐射圆筛藻</t>
    </r>
  </si>
  <si>
    <r>
      <rPr>
        <sz val="11"/>
        <rFont val="宋体"/>
        <charset val="134"/>
      </rPr>
      <t>布氏双尾藻</t>
    </r>
  </si>
  <si>
    <r>
      <rPr>
        <sz val="11"/>
        <rFont val="宋体"/>
        <charset val="134"/>
      </rPr>
      <t>刚毛根管藻</t>
    </r>
  </si>
  <si>
    <r>
      <rPr>
        <sz val="11"/>
        <rFont val="宋体"/>
        <charset val="134"/>
      </rPr>
      <t>羽纹藻</t>
    </r>
  </si>
  <si>
    <r>
      <rPr>
        <i/>
        <sz val="11"/>
        <rFont val="Times New Roman"/>
        <charset val="134"/>
      </rPr>
      <t>Pinnularia</t>
    </r>
    <r>
      <rPr>
        <sz val="11"/>
        <rFont val="Times New Roman"/>
        <charset val="134"/>
      </rPr>
      <t xml:space="preserve"> sp.</t>
    </r>
  </si>
  <si>
    <r>
      <rPr>
        <i/>
        <sz val="11"/>
        <rFont val="Times New Roman"/>
        <charset val="134"/>
      </rPr>
      <t>Thalassiosira</t>
    </r>
    <r>
      <rPr>
        <sz val="11"/>
        <rFont val="Times New Roman"/>
        <charset val="134"/>
      </rPr>
      <t xml:space="preserve"> sp.</t>
    </r>
  </si>
  <si>
    <r>
      <rPr>
        <sz val="11"/>
        <rFont val="宋体"/>
        <charset val="134"/>
      </rPr>
      <t>斯氏扁甲</t>
    </r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藻</t>
    </r>
  </si>
  <si>
    <r>
      <rPr>
        <sz val="11"/>
        <color theme="1"/>
        <rFont val="等线"/>
        <charset val="134"/>
      </rPr>
      <t>硅藻</t>
    </r>
  </si>
  <si>
    <t>1-Lambda'</t>
  </si>
  <si>
    <t>细线条月形藻</t>
  </si>
  <si>
    <t>Amphora lineolata</t>
  </si>
  <si>
    <t>伏氏梯形藻</t>
  </si>
  <si>
    <t>Climacodium frauenfeldianum</t>
  </si>
  <si>
    <t>Cyclotella</t>
  </si>
  <si>
    <t>柔弱几内亚藻</t>
  </si>
  <si>
    <t xml:space="preserve">Guinardia delicatula </t>
  </si>
  <si>
    <t>舟形藻</t>
  </si>
  <si>
    <r>
      <rPr>
        <i/>
        <sz val="11"/>
        <rFont val="Times New Roman"/>
        <charset val="134"/>
      </rPr>
      <t>Navicula</t>
    </r>
    <r>
      <rPr>
        <sz val="11"/>
        <rFont val="Times New Roman"/>
        <charset val="134"/>
      </rPr>
      <t xml:space="preserve"> sp.</t>
    </r>
  </si>
  <si>
    <t>菱形藻</t>
  </si>
  <si>
    <r>
      <rPr>
        <i/>
        <sz val="12"/>
        <color rgb="FFFF0000"/>
        <rFont val="Times New Roman"/>
        <charset val="134"/>
      </rPr>
      <t xml:space="preserve">Nitzschia </t>
    </r>
    <r>
      <rPr>
        <sz val="12"/>
        <color rgb="FFFF0000"/>
        <rFont val="Times New Roman"/>
        <charset val="134"/>
      </rPr>
      <t>sp.</t>
    </r>
  </si>
  <si>
    <t>长菱形藻</t>
  </si>
  <si>
    <t>Nitzschia longissima</t>
  </si>
  <si>
    <r>
      <rPr>
        <sz val="11"/>
        <color rgb="FFFF0000"/>
        <rFont val="宋体"/>
        <charset val="134"/>
      </rPr>
      <t>洛氏菱形藻</t>
    </r>
  </si>
  <si>
    <t>骨条藻</t>
  </si>
  <si>
    <r>
      <rPr>
        <i/>
        <sz val="11"/>
        <color rgb="FFFF0000"/>
        <rFont val="Times New Roman"/>
        <charset val="134"/>
      </rPr>
      <t xml:space="preserve">Skeletonema </t>
    </r>
    <r>
      <rPr>
        <sz val="11"/>
        <color rgb="FFFF0000"/>
        <rFont val="Times New Roman"/>
        <charset val="134"/>
      </rPr>
      <t>sp.</t>
    </r>
  </si>
  <si>
    <r>
      <rPr>
        <i/>
        <sz val="12"/>
        <rFont val="Times New Roman"/>
        <charset val="134"/>
      </rPr>
      <t xml:space="preserve">Nitzschia </t>
    </r>
    <r>
      <rPr>
        <sz val="12"/>
        <rFont val="Times New Roman"/>
        <charset val="134"/>
      </rPr>
      <t>sp.</t>
    </r>
  </si>
  <si>
    <r>
      <rPr>
        <sz val="11"/>
        <rFont val="宋体"/>
        <charset val="134"/>
      </rPr>
      <t>洛氏菱形藻</t>
    </r>
  </si>
  <si>
    <r>
      <rPr>
        <i/>
        <sz val="11"/>
        <rFont val="Times New Roman"/>
        <charset val="134"/>
      </rPr>
      <t xml:space="preserve">Skeletonema </t>
    </r>
    <r>
      <rPr>
        <sz val="11"/>
        <rFont val="Times New Roman"/>
        <charset val="134"/>
      </rPr>
      <t>sp.</t>
    </r>
  </si>
  <si>
    <t>2017.08 Tangshan samples</t>
  </si>
  <si>
    <t>硅藻门</t>
  </si>
  <si>
    <r>
      <rPr>
        <i/>
        <sz val="11"/>
        <rFont val="Times New Roman"/>
        <charset val="134"/>
      </rPr>
      <t xml:space="preserve">Amphora lineolata </t>
    </r>
    <r>
      <rPr>
        <sz val="11"/>
        <rFont val="Times New Roman"/>
        <charset val="134"/>
      </rPr>
      <t>Ehrenberg</t>
    </r>
  </si>
  <si>
    <t>冰河拟星杆藻</t>
  </si>
  <si>
    <r>
      <rPr>
        <i/>
        <sz val="11"/>
        <rFont val="Times New Roman"/>
        <charset val="134"/>
      </rPr>
      <t xml:space="preserve">Asterionella glacialis </t>
    </r>
    <r>
      <rPr>
        <sz val="11"/>
        <rFont val="Times New Roman"/>
        <charset val="134"/>
      </rPr>
      <t>Castracane</t>
    </r>
  </si>
  <si>
    <t>辐杆藻</t>
  </si>
  <si>
    <r>
      <rPr>
        <i/>
        <sz val="11"/>
        <rFont val="Times New Roman"/>
        <charset val="134"/>
      </rPr>
      <t>Bacteriastrum</t>
    </r>
    <r>
      <rPr>
        <sz val="11"/>
        <rFont val="Times New Roman"/>
        <charset val="134"/>
      </rPr>
      <t xml:space="preserve"> sp.</t>
    </r>
  </si>
  <si>
    <t>Cyclotellasp.</t>
  </si>
  <si>
    <t>格氏圆筛藻</t>
  </si>
  <si>
    <r>
      <rPr>
        <i/>
        <sz val="10.5"/>
        <rFont val="Times New Roman"/>
        <charset val="134"/>
      </rPr>
      <t xml:space="preserve">Coscinodiscus granii </t>
    </r>
    <r>
      <rPr>
        <sz val="10.5"/>
        <rFont val="Times New Roman"/>
        <charset val="134"/>
      </rPr>
      <t>Gough</t>
    </r>
  </si>
  <si>
    <r>
      <rPr>
        <i/>
        <sz val="10.5"/>
        <rFont val="Times New Roman"/>
        <charset val="134"/>
      </rPr>
      <t xml:space="preserve">Coscinodiscus radiatus </t>
    </r>
    <r>
      <rPr>
        <sz val="10.5"/>
        <rFont val="Times New Roman"/>
        <charset val="134"/>
      </rPr>
      <t>Ehrenberg</t>
    </r>
  </si>
  <si>
    <r>
      <rPr>
        <i/>
        <sz val="10.5"/>
        <rFont val="Times New Roman"/>
        <charset val="134"/>
      </rPr>
      <t> Chaetoceros</t>
    </r>
    <r>
      <rPr>
        <sz val="10.5"/>
        <rFont val="Times New Roman"/>
        <charset val="134"/>
      </rPr>
      <t xml:space="preserve"> sp.</t>
    </r>
  </si>
  <si>
    <r>
      <rPr>
        <i/>
        <sz val="10.5"/>
        <color rgb="FFFF0000"/>
        <rFont val="Times New Roman"/>
        <charset val="134"/>
      </rPr>
      <t>Chaetoceros curvisetus</t>
    </r>
    <r>
      <rPr>
        <sz val="10.5"/>
        <color rgb="FFFF0000"/>
        <rFont val="Times New Roman"/>
        <charset val="134"/>
      </rPr>
      <t xml:space="preserve"> Cleve</t>
    </r>
  </si>
  <si>
    <r>
      <rPr>
        <i/>
        <sz val="10.5"/>
        <rFont val="Times New Roman"/>
        <charset val="134"/>
      </rPr>
      <t>Chaetoceros densus</t>
    </r>
    <r>
      <rPr>
        <sz val="10.5"/>
        <rFont val="Times New Roman"/>
        <charset val="134"/>
      </rPr>
      <t xml:space="preserve"> (Cleve) Cleve</t>
    </r>
  </si>
  <si>
    <t>劳氏角毛藻</t>
  </si>
  <si>
    <r>
      <rPr>
        <i/>
        <sz val="10.5"/>
        <color rgb="FFFF0000"/>
        <rFont val="Times New Roman"/>
        <charset val="134"/>
      </rPr>
      <t>Chaetoceros lorenzianus</t>
    </r>
    <r>
      <rPr>
        <sz val="10.5"/>
        <color rgb="FFFF0000"/>
        <rFont val="Times New Roman"/>
        <charset val="134"/>
      </rPr>
      <t xml:space="preserve"> Grunow</t>
    </r>
  </si>
  <si>
    <r>
      <rPr>
        <i/>
        <sz val="10.5"/>
        <rFont val="Times New Roman"/>
        <charset val="134"/>
      </rPr>
      <t xml:space="preserve">Ditylum brightwellii </t>
    </r>
    <r>
      <rPr>
        <sz val="10.5"/>
        <rFont val="Times New Roman"/>
        <charset val="134"/>
      </rPr>
      <t>(West)Grunow</t>
    </r>
  </si>
  <si>
    <t>浮动弯角藻</t>
  </si>
  <si>
    <r>
      <rPr>
        <i/>
        <sz val="10.5"/>
        <color rgb="FFFF0000"/>
        <rFont val="Times New Roman"/>
        <charset val="134"/>
      </rPr>
      <t xml:space="preserve">Eucampia zodiacus </t>
    </r>
    <r>
      <rPr>
        <sz val="10.5"/>
        <color rgb="FFFF0000"/>
        <rFont val="Times New Roman"/>
        <charset val="134"/>
      </rPr>
      <t>Ehrenberg</t>
    </r>
  </si>
  <si>
    <t>斯氏几内亚藻</t>
  </si>
  <si>
    <r>
      <rPr>
        <i/>
        <sz val="11"/>
        <rFont val="Times New Roman"/>
        <charset val="134"/>
      </rPr>
      <t xml:space="preserve">Guinardia striata </t>
    </r>
    <r>
      <rPr>
        <sz val="11"/>
        <rFont val="Times New Roman"/>
        <charset val="134"/>
      </rPr>
      <t>Hasle</t>
    </r>
  </si>
  <si>
    <r>
      <rPr>
        <i/>
        <sz val="12"/>
        <rFont val="Times New Roman"/>
        <charset val="134"/>
      </rPr>
      <t>Helicotheca tamesis</t>
    </r>
    <r>
      <rPr>
        <sz val="12"/>
        <rFont val="Times New Roman"/>
        <charset val="134"/>
      </rPr>
      <t xml:space="preserve"> Ricard</t>
    </r>
  </si>
  <si>
    <r>
      <rPr>
        <i/>
        <sz val="10.5"/>
        <rFont val="Times New Roman"/>
        <charset val="134"/>
      </rPr>
      <t xml:space="preserve">Leptocylindrus danicus </t>
    </r>
    <r>
      <rPr>
        <sz val="10.5"/>
        <rFont val="Times New Roman"/>
        <charset val="134"/>
      </rPr>
      <t>Cleve</t>
    </r>
  </si>
  <si>
    <t>新月菱形藻</t>
  </si>
  <si>
    <r>
      <rPr>
        <i/>
        <sz val="10.5"/>
        <rFont val="Times New Roman"/>
        <charset val="134"/>
      </rPr>
      <t>Nitzschia closterium</t>
    </r>
    <r>
      <rPr>
        <sz val="10.5"/>
        <rFont val="Times New Roman"/>
        <charset val="134"/>
      </rPr>
      <t>W.Smith</t>
    </r>
  </si>
  <si>
    <r>
      <rPr>
        <i/>
        <sz val="12"/>
        <rFont val="Times New Roman"/>
        <charset val="134"/>
      </rPr>
      <t>Nitzschia longissima</t>
    </r>
    <r>
      <rPr>
        <sz val="12"/>
        <rFont val="Times New Roman"/>
        <charset val="134"/>
      </rPr>
      <t xml:space="preserve"> Ralfs</t>
    </r>
  </si>
  <si>
    <r>
      <rPr>
        <i/>
        <sz val="11"/>
        <rFont val="Times New Roman"/>
        <charset val="134"/>
      </rPr>
      <t>Nitzschia lorenziana</t>
    </r>
    <r>
      <rPr>
        <sz val="11"/>
        <rFont val="Times New Roman"/>
        <charset val="134"/>
      </rPr>
      <t xml:space="preserve"> Grunow</t>
    </r>
  </si>
  <si>
    <t>尖刺伪菱形藻</t>
  </si>
  <si>
    <r>
      <rPr>
        <i/>
        <sz val="10.5"/>
        <rFont val="Times New Roman"/>
        <charset val="134"/>
      </rPr>
      <t xml:space="preserve">Nitzschia pungens </t>
    </r>
    <r>
      <rPr>
        <sz val="10.5"/>
        <rFont val="Times New Roman"/>
        <charset val="134"/>
      </rPr>
      <t>Grunow</t>
    </r>
  </si>
  <si>
    <t>中华齿状藻</t>
  </si>
  <si>
    <r>
      <rPr>
        <i/>
        <sz val="10.5"/>
        <color rgb="FFFF0000"/>
        <rFont val="Times New Roman"/>
        <charset val="134"/>
      </rPr>
      <t xml:space="preserve">Odontella sinensis </t>
    </r>
    <r>
      <rPr>
        <sz val="10.5"/>
        <color rgb="FFFF0000"/>
        <rFont val="宋体"/>
        <charset val="134"/>
      </rPr>
      <t>（</t>
    </r>
    <r>
      <rPr>
        <sz val="10.5"/>
        <color rgb="FFFF0000"/>
        <rFont val="Times New Roman"/>
        <charset val="134"/>
      </rPr>
      <t>Greville</t>
    </r>
    <r>
      <rPr>
        <sz val="10.5"/>
        <color rgb="FFFF0000"/>
        <rFont val="宋体"/>
        <charset val="134"/>
      </rPr>
      <t>）</t>
    </r>
    <r>
      <rPr>
        <sz val="10.5"/>
        <color rgb="FFFF0000"/>
        <rFont val="Times New Roman"/>
        <charset val="134"/>
      </rPr>
      <t>Grunow</t>
    </r>
  </si>
  <si>
    <r>
      <rPr>
        <i/>
        <sz val="11"/>
        <rFont val="Times New Roman"/>
        <charset val="134"/>
      </rPr>
      <t>Paralia sulcata</t>
    </r>
    <r>
      <rPr>
        <sz val="11"/>
        <rFont val="Times New Roman"/>
        <charset val="134"/>
      </rPr>
      <t xml:space="preserve"> Cleve</t>
    </r>
  </si>
  <si>
    <t>海洋斜纹藻</t>
  </si>
  <si>
    <r>
      <rPr>
        <i/>
        <sz val="10.5"/>
        <rFont val="Times New Roman"/>
        <charset val="134"/>
      </rPr>
      <t xml:space="preserve">Pleurosigma pelagicum </t>
    </r>
    <r>
      <rPr>
        <sz val="10.5"/>
        <rFont val="Times New Roman"/>
        <charset val="134"/>
      </rPr>
      <t>Peragallo</t>
    </r>
  </si>
  <si>
    <t>曲舟藻</t>
  </si>
  <si>
    <r>
      <rPr>
        <i/>
        <sz val="10.5"/>
        <rFont val="Times New Roman"/>
        <charset val="134"/>
      </rPr>
      <t xml:space="preserve">Pleurosigma </t>
    </r>
    <r>
      <rPr>
        <sz val="10.5"/>
        <rFont val="Times New Roman"/>
        <charset val="134"/>
      </rPr>
      <t>sp.</t>
    </r>
  </si>
  <si>
    <r>
      <rPr>
        <i/>
        <sz val="10.5"/>
        <rFont val="Times New Roman"/>
        <charset val="134"/>
      </rPr>
      <t>Rhizosolenia setigera</t>
    </r>
    <r>
      <rPr>
        <sz val="10.5"/>
        <rFont val="Times New Roman"/>
        <charset val="134"/>
      </rPr>
      <t xml:space="preserve"> Brightwell</t>
    </r>
  </si>
  <si>
    <r>
      <rPr>
        <i/>
        <sz val="10.5"/>
        <rFont val="Times New Roman"/>
        <charset val="134"/>
      </rPr>
      <t xml:space="preserve">Proboscia alata  </t>
    </r>
    <r>
      <rPr>
        <sz val="10.5"/>
        <rFont val="Times New Roman"/>
        <charset val="134"/>
      </rPr>
      <t>Sundstron</t>
    </r>
  </si>
  <si>
    <t>中肋骨条藻</t>
  </si>
  <si>
    <r>
      <rPr>
        <i/>
        <sz val="10.5"/>
        <color rgb="FFFF0000"/>
        <rFont val="Times New Roman"/>
        <charset val="134"/>
      </rPr>
      <t xml:space="preserve">Skeletonema costatum </t>
    </r>
    <r>
      <rPr>
        <sz val="10.5"/>
        <color rgb="FFFF0000"/>
        <rFont val="Times New Roman"/>
        <charset val="134"/>
      </rPr>
      <t xml:space="preserve"> Cleve</t>
    </r>
  </si>
  <si>
    <r>
      <rPr>
        <i/>
        <sz val="10.5"/>
        <color rgb="FFFF0000"/>
        <rFont val="Times New Roman"/>
        <charset val="134"/>
      </rPr>
      <t xml:space="preserve">Stephanopyxis palmeriana </t>
    </r>
    <r>
      <rPr>
        <sz val="10.5"/>
        <color rgb="FFFF0000"/>
        <rFont val="Times New Roman"/>
        <charset val="134"/>
      </rPr>
      <t>(Grev.)Grunow</t>
    </r>
  </si>
  <si>
    <t>佛氏海线藻</t>
  </si>
  <si>
    <r>
      <rPr>
        <i/>
        <sz val="10.5"/>
        <rFont val="Times New Roman"/>
        <charset val="134"/>
      </rPr>
      <t xml:space="preserve">Thalassiothrix franuenfeldii </t>
    </r>
    <r>
      <rPr>
        <sz val="10.5"/>
        <rFont val="Times New Roman"/>
        <charset val="134"/>
      </rPr>
      <t>Grunow</t>
    </r>
  </si>
  <si>
    <r>
      <rPr>
        <i/>
        <sz val="10.5"/>
        <color rgb="FFFF0000"/>
        <rFont val="Times New Roman"/>
        <charset val="134"/>
      </rPr>
      <t>Thalassiosira rotula</t>
    </r>
    <r>
      <rPr>
        <sz val="10.5"/>
        <color rgb="FFFF0000"/>
        <rFont val="Times New Roman"/>
        <charset val="134"/>
      </rPr>
      <t xml:space="preserve"> Meunier</t>
    </r>
  </si>
  <si>
    <t>甲藻门</t>
  </si>
  <si>
    <t>分叉角甲藻</t>
  </si>
  <si>
    <r>
      <rPr>
        <i/>
        <sz val="10.5"/>
        <rFont val="Times New Roman"/>
        <charset val="134"/>
      </rPr>
      <t xml:space="preserve">Ceratium furca </t>
    </r>
    <r>
      <rPr>
        <sz val="10.5"/>
        <rFont val="Times New Roman"/>
        <charset val="134"/>
      </rPr>
      <t>Dajardin</t>
    </r>
  </si>
  <si>
    <t>三角角藻</t>
  </si>
  <si>
    <r>
      <rPr>
        <i/>
        <sz val="10.5"/>
        <rFont val="Times New Roman"/>
        <charset val="134"/>
      </rPr>
      <t xml:space="preserve">Ceratium tripos </t>
    </r>
    <r>
      <rPr>
        <sz val="10.5"/>
        <rFont val="Times New Roman"/>
        <charset val="134"/>
      </rPr>
      <t>Nitzschia</t>
    </r>
  </si>
  <si>
    <t>夜光藻</t>
  </si>
  <si>
    <t>原多甲藻</t>
  </si>
  <si>
    <r>
      <rPr>
        <i/>
        <sz val="11"/>
        <rFont val="Times New Roman"/>
        <charset val="134"/>
      </rPr>
      <t>Protoperidinium</t>
    </r>
    <r>
      <rPr>
        <sz val="11"/>
        <rFont val="Times New Roman"/>
        <charset val="134"/>
      </rPr>
      <t xml:space="preserve"> sp.</t>
    </r>
  </si>
  <si>
    <t>金藻门</t>
  </si>
  <si>
    <t>小等刺硅鞭藻</t>
  </si>
  <si>
    <r>
      <rPr>
        <i/>
        <sz val="10.5"/>
        <rFont val="Times New Roman"/>
        <charset val="134"/>
      </rPr>
      <t xml:space="preserve">Dictyocha fibula </t>
    </r>
    <r>
      <rPr>
        <sz val="10.5"/>
        <rFont val="Times New Roman"/>
        <charset val="134"/>
      </rPr>
      <t>Ehrenberg</t>
    </r>
  </si>
  <si>
    <t>Reef</t>
  </si>
  <si>
    <t>Control</t>
  </si>
  <si>
    <r>
      <rPr>
        <i/>
        <sz val="10.5"/>
        <rFont val="Times New Roman"/>
        <charset val="134"/>
      </rPr>
      <t>Chaetoceros curvisetus</t>
    </r>
    <r>
      <rPr>
        <sz val="10.5"/>
        <rFont val="Times New Roman"/>
        <charset val="134"/>
      </rPr>
      <t xml:space="preserve"> Cleve</t>
    </r>
  </si>
  <si>
    <r>
      <rPr>
        <i/>
        <sz val="10.5"/>
        <rFont val="Times New Roman"/>
        <charset val="134"/>
      </rPr>
      <t>Chaetoceros lorenzianus</t>
    </r>
    <r>
      <rPr>
        <sz val="10.5"/>
        <rFont val="Times New Roman"/>
        <charset val="134"/>
      </rPr>
      <t xml:space="preserve"> Grunow</t>
    </r>
  </si>
  <si>
    <r>
      <rPr>
        <i/>
        <sz val="10.5"/>
        <rFont val="Times New Roman"/>
        <charset val="134"/>
      </rPr>
      <t xml:space="preserve">Eucampia zodiacus </t>
    </r>
    <r>
      <rPr>
        <sz val="10.5"/>
        <rFont val="Times New Roman"/>
        <charset val="134"/>
      </rPr>
      <t>Ehrenberg</t>
    </r>
  </si>
  <si>
    <r>
      <rPr>
        <i/>
        <sz val="10.5"/>
        <rFont val="Times New Roman"/>
        <charset val="134"/>
      </rPr>
      <t xml:space="preserve">Odontella sinensis </t>
    </r>
    <r>
      <rPr>
        <sz val="10.5"/>
        <rFont val="宋体"/>
        <charset val="134"/>
      </rPr>
      <t>（</t>
    </r>
    <r>
      <rPr>
        <sz val="10.5"/>
        <rFont val="Times New Roman"/>
        <charset val="134"/>
      </rPr>
      <t>Greville</t>
    </r>
    <r>
      <rPr>
        <sz val="10.5"/>
        <rFont val="宋体"/>
        <charset val="134"/>
      </rPr>
      <t>）</t>
    </r>
    <r>
      <rPr>
        <sz val="10.5"/>
        <rFont val="Times New Roman"/>
        <charset val="134"/>
      </rPr>
      <t>Grunow</t>
    </r>
  </si>
  <si>
    <r>
      <rPr>
        <i/>
        <sz val="10.5"/>
        <rFont val="Times New Roman"/>
        <charset val="134"/>
      </rPr>
      <t xml:space="preserve">Skeletonema costatum </t>
    </r>
    <r>
      <rPr>
        <sz val="10.5"/>
        <rFont val="Times New Roman"/>
        <charset val="134"/>
      </rPr>
      <t xml:space="preserve"> Cleve</t>
    </r>
  </si>
  <si>
    <r>
      <rPr>
        <i/>
        <sz val="10.5"/>
        <rFont val="Times New Roman"/>
        <charset val="134"/>
      </rPr>
      <t xml:space="preserve">Stephanopyxis palmeriana </t>
    </r>
    <r>
      <rPr>
        <sz val="10.5"/>
        <rFont val="Times New Roman"/>
        <charset val="134"/>
      </rPr>
      <t>(Grev.)Grunow</t>
    </r>
  </si>
  <si>
    <r>
      <rPr>
        <i/>
        <sz val="10.5"/>
        <rFont val="Times New Roman"/>
        <charset val="134"/>
      </rPr>
      <t>Thalassiosira rotula</t>
    </r>
    <r>
      <rPr>
        <sz val="10.5"/>
        <rFont val="Times New Roman"/>
        <charset val="134"/>
      </rPr>
      <t xml:space="preserve"> Meunier</t>
    </r>
  </si>
</sst>
</file>

<file path=xl/styles.xml><?xml version="1.0" encoding="utf-8"?>
<styleSheet xmlns="http://schemas.openxmlformats.org/spreadsheetml/2006/main" xmlns:xr9="http://schemas.microsoft.com/office/spreadsheetml/2016/revision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_ "/>
    <numFmt numFmtId="177" formatCode="0_ "/>
    <numFmt numFmtId="178" formatCode="0.00_ "/>
    <numFmt numFmtId="179" formatCode="0.00000_ "/>
    <numFmt numFmtId="180" formatCode="0.0_ "/>
  </numFmts>
  <fonts count="53">
    <font>
      <sz val="11"/>
      <color theme="1"/>
      <name val="等线"/>
      <charset val="134"/>
      <scheme val="minor"/>
    </font>
    <font>
      <b/>
      <sz val="11"/>
      <name val="Times New Roman"/>
      <charset val="134"/>
    </font>
    <font>
      <sz val="11"/>
      <name val="宋体"/>
      <charset val="134"/>
    </font>
    <font>
      <sz val="11"/>
      <name val="Times New Roman"/>
      <charset val="134"/>
    </font>
    <font>
      <sz val="11"/>
      <name val="等线"/>
      <charset val="134"/>
      <scheme val="minor"/>
    </font>
    <font>
      <i/>
      <sz val="11"/>
      <name val="Times New Roman"/>
      <charset val="134"/>
    </font>
    <font>
      <sz val="10.5"/>
      <name val="宋体"/>
      <charset val="134"/>
    </font>
    <font>
      <i/>
      <sz val="10.5"/>
      <name val="Times New Roman"/>
      <charset val="134"/>
    </font>
    <font>
      <sz val="11"/>
      <color rgb="FFFF0000"/>
      <name val="宋体"/>
      <charset val="134"/>
    </font>
    <font>
      <sz val="11"/>
      <color rgb="FFFF0000"/>
      <name val="Times New Roman"/>
      <charset val="134"/>
    </font>
    <font>
      <sz val="11"/>
      <color rgb="FFFF0000"/>
      <name val="等线"/>
      <charset val="134"/>
      <scheme val="minor"/>
    </font>
    <font>
      <i/>
      <sz val="10.5"/>
      <color rgb="FFFF0000"/>
      <name val="Times New Roman"/>
      <charset val="134"/>
    </font>
    <font>
      <i/>
      <sz val="12"/>
      <name val="Times New Roman"/>
      <charset val="134"/>
    </font>
    <font>
      <sz val="12"/>
      <name val="宋体"/>
      <charset val="134"/>
    </font>
    <font>
      <b/>
      <sz val="12"/>
      <color theme="1"/>
      <name val="等线"/>
      <charset val="134"/>
      <scheme val="minor"/>
    </font>
    <font>
      <b/>
      <sz val="12"/>
      <name val="Times New Roman"/>
      <charset val="134"/>
    </font>
    <font>
      <b/>
      <sz val="12"/>
      <name val="方正书宋_GBK"/>
      <charset val="134"/>
    </font>
    <font>
      <sz val="11"/>
      <color theme="1"/>
      <name val="宋体"/>
      <charset val="134"/>
    </font>
    <font>
      <sz val="11"/>
      <color theme="1"/>
      <name val="Times New Roman"/>
      <charset val="134"/>
    </font>
    <font>
      <b/>
      <sz val="12"/>
      <name val="宋体"/>
      <charset val="134"/>
    </font>
    <font>
      <sz val="11"/>
      <name val="等线"/>
      <charset val="134"/>
    </font>
    <font>
      <sz val="12"/>
      <color rgb="FFFF0000"/>
      <name val="宋体"/>
      <charset val="134"/>
    </font>
    <font>
      <i/>
      <sz val="11"/>
      <color rgb="FFFF0000"/>
      <name val="Times New Roman"/>
      <charset val="134"/>
    </font>
    <font>
      <i/>
      <sz val="12"/>
      <color rgb="FFFF0000"/>
      <name val="Times New Roman"/>
      <charset val="134"/>
    </font>
    <font>
      <i/>
      <sz val="12"/>
      <color indexed="8"/>
      <name val="Times New Roman"/>
      <charset val="134"/>
    </font>
    <font>
      <sz val="11"/>
      <name val="Times New Roman Regular"/>
      <charset val="134"/>
    </font>
    <font>
      <sz val="12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.5"/>
      <name val="Times New Roman"/>
      <charset val="134"/>
    </font>
    <font>
      <sz val="10.5"/>
      <color rgb="FFFF0000"/>
      <name val="Times New Roman"/>
      <charset val="134"/>
    </font>
    <font>
      <sz val="12"/>
      <name val="Times New Roman"/>
      <charset val="134"/>
    </font>
    <font>
      <sz val="10.5"/>
      <color rgb="FFFF0000"/>
      <name val="宋体"/>
      <charset val="134"/>
    </font>
    <font>
      <sz val="12"/>
      <color rgb="FFFF0000"/>
      <name val="Times New Roman"/>
      <charset val="134"/>
    </font>
    <font>
      <sz val="11"/>
      <color theme="1"/>
      <name val="等线"/>
      <charset val="134"/>
    </font>
    <font>
      <sz val="12"/>
      <color indexed="8"/>
      <name val="Times New Roman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43" fontId="26" fillId="0" borderId="0" applyFont="0" applyFill="0" applyBorder="0" applyAlignment="0" applyProtection="0">
      <alignment vertical="center"/>
    </xf>
    <xf numFmtId="44" fontId="26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26" fillId="0" borderId="0" applyFont="0" applyFill="0" applyBorder="0" applyAlignment="0" applyProtection="0">
      <alignment vertical="center"/>
    </xf>
    <xf numFmtId="42" fontId="26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6" fillId="4" borderId="10" applyNumberFormat="0" applyFon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11" applyNumberFormat="0" applyFill="0" applyAlignment="0" applyProtection="0">
      <alignment vertical="center"/>
    </xf>
    <xf numFmtId="0" fontId="33" fillId="0" borderId="11" applyNumberFormat="0" applyFill="0" applyAlignment="0" applyProtection="0">
      <alignment vertical="center"/>
    </xf>
    <xf numFmtId="0" fontId="34" fillId="0" borderId="12" applyNumberFormat="0" applyFill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5" borderId="13" applyNumberFormat="0" applyAlignment="0" applyProtection="0">
      <alignment vertical="center"/>
    </xf>
    <xf numFmtId="0" fontId="36" fillId="6" borderId="14" applyNumberFormat="0" applyAlignment="0" applyProtection="0">
      <alignment vertical="center"/>
    </xf>
    <xf numFmtId="0" fontId="37" fillId="6" borderId="13" applyNumberFormat="0" applyAlignment="0" applyProtection="0">
      <alignment vertical="center"/>
    </xf>
    <xf numFmtId="0" fontId="38" fillId="7" borderId="15" applyNumberFormat="0" applyAlignment="0" applyProtection="0">
      <alignment vertical="center"/>
    </xf>
    <xf numFmtId="0" fontId="39" fillId="0" borderId="16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1" fillId="8" borderId="0" applyNumberFormat="0" applyBorder="0" applyAlignment="0" applyProtection="0">
      <alignment vertical="center"/>
    </xf>
    <xf numFmtId="0" fontId="42" fillId="9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44" fillId="11" borderId="0" applyNumberFormat="0" applyBorder="0" applyAlignment="0" applyProtection="0">
      <alignment vertical="center"/>
    </xf>
    <xf numFmtId="0" fontId="45" fillId="12" borderId="0" applyNumberFormat="0" applyBorder="0" applyAlignment="0" applyProtection="0">
      <alignment vertical="center"/>
    </xf>
    <xf numFmtId="0" fontId="45" fillId="13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4" fillId="15" borderId="0" applyNumberFormat="0" applyBorder="0" applyAlignment="0" applyProtection="0">
      <alignment vertical="center"/>
    </xf>
    <xf numFmtId="0" fontId="45" fillId="16" borderId="0" applyNumberFormat="0" applyBorder="0" applyAlignment="0" applyProtection="0">
      <alignment vertical="center"/>
    </xf>
    <xf numFmtId="0" fontId="45" fillId="17" borderId="0" applyNumberFormat="0" applyBorder="0" applyAlignment="0" applyProtection="0">
      <alignment vertical="center"/>
    </xf>
    <xf numFmtId="0" fontId="44" fillId="18" borderId="0" applyNumberFormat="0" applyBorder="0" applyAlignment="0" applyProtection="0">
      <alignment vertical="center"/>
    </xf>
    <xf numFmtId="0" fontId="44" fillId="19" borderId="0" applyNumberFormat="0" applyBorder="0" applyAlignment="0" applyProtection="0">
      <alignment vertical="center"/>
    </xf>
    <xf numFmtId="0" fontId="45" fillId="20" borderId="0" applyNumberFormat="0" applyBorder="0" applyAlignment="0" applyProtection="0">
      <alignment vertical="center"/>
    </xf>
    <xf numFmtId="0" fontId="45" fillId="21" borderId="0" applyNumberFormat="0" applyBorder="0" applyAlignment="0" applyProtection="0">
      <alignment vertical="center"/>
    </xf>
    <xf numFmtId="0" fontId="44" fillId="22" borderId="0" applyNumberFormat="0" applyBorder="0" applyAlignment="0" applyProtection="0">
      <alignment vertical="center"/>
    </xf>
    <xf numFmtId="0" fontId="44" fillId="23" borderId="0" applyNumberFormat="0" applyBorder="0" applyAlignment="0" applyProtection="0">
      <alignment vertical="center"/>
    </xf>
    <xf numFmtId="0" fontId="45" fillId="24" borderId="0" applyNumberFormat="0" applyBorder="0" applyAlignment="0" applyProtection="0">
      <alignment vertical="center"/>
    </xf>
    <xf numFmtId="0" fontId="45" fillId="25" borderId="0" applyNumberFormat="0" applyBorder="0" applyAlignment="0" applyProtection="0">
      <alignment vertical="center"/>
    </xf>
    <xf numFmtId="0" fontId="44" fillId="26" borderId="0" applyNumberFormat="0" applyBorder="0" applyAlignment="0" applyProtection="0">
      <alignment vertical="center"/>
    </xf>
    <xf numFmtId="0" fontId="44" fillId="27" borderId="0" applyNumberFormat="0" applyBorder="0" applyAlignment="0" applyProtection="0">
      <alignment vertical="center"/>
    </xf>
    <xf numFmtId="0" fontId="45" fillId="28" borderId="0" applyNumberFormat="0" applyBorder="0" applyAlignment="0" applyProtection="0">
      <alignment vertical="center"/>
    </xf>
    <xf numFmtId="0" fontId="45" fillId="29" borderId="0" applyNumberFormat="0" applyBorder="0" applyAlignment="0" applyProtection="0">
      <alignment vertical="center"/>
    </xf>
    <xf numFmtId="0" fontId="44" fillId="30" borderId="0" applyNumberFormat="0" applyBorder="0" applyAlignment="0" applyProtection="0">
      <alignment vertical="center"/>
    </xf>
    <xf numFmtId="0" fontId="44" fillId="31" borderId="0" applyNumberFormat="0" applyBorder="0" applyAlignment="0" applyProtection="0">
      <alignment vertical="center"/>
    </xf>
    <xf numFmtId="0" fontId="45" fillId="32" borderId="0" applyNumberFormat="0" applyBorder="0" applyAlignment="0" applyProtection="0">
      <alignment vertical="center"/>
    </xf>
    <xf numFmtId="0" fontId="45" fillId="33" borderId="0" applyNumberFormat="0" applyBorder="0" applyAlignment="0" applyProtection="0">
      <alignment vertical="center"/>
    </xf>
    <xf numFmtId="0" fontId="44" fillId="34" borderId="0" applyNumberFormat="0" applyBorder="0" applyAlignment="0" applyProtection="0">
      <alignment vertical="center"/>
    </xf>
    <xf numFmtId="0" fontId="13" fillId="0" borderId="0"/>
    <xf numFmtId="0" fontId="0" fillId="0" borderId="0"/>
    <xf numFmtId="0" fontId="13" fillId="0" borderId="0"/>
    <xf numFmtId="0" fontId="13" fillId="0" borderId="0"/>
  </cellStyleXfs>
  <cellXfs count="111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1" xfId="5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50" applyBorder="1" applyAlignment="1">
      <alignment horizontal="center" vertical="center"/>
    </xf>
    <xf numFmtId="0" fontId="4" fillId="0" borderId="1" xfId="50" applyFont="1" applyBorder="1" applyAlignment="1">
      <alignment horizontal="center" vertical="center"/>
    </xf>
    <xf numFmtId="0" fontId="2" fillId="0" borderId="1" xfId="50" applyFont="1" applyBorder="1" applyAlignment="1">
      <alignment horizontal="center" vertical="center"/>
    </xf>
    <xf numFmtId="0" fontId="5" fillId="0" borderId="1" xfId="50" applyFont="1" applyBorder="1" applyAlignment="1">
      <alignment horizontal="center" vertical="center"/>
    </xf>
    <xf numFmtId="0" fontId="2" fillId="0" borderId="1" xfId="49" applyFont="1" applyBorder="1" applyAlignment="1">
      <alignment horizontal="center" vertical="center"/>
    </xf>
    <xf numFmtId="0" fontId="6" fillId="0" borderId="1" xfId="50" applyFont="1" applyBorder="1" applyAlignment="1">
      <alignment horizontal="center" vertical="center" wrapText="1"/>
    </xf>
    <xf numFmtId="0" fontId="7" fillId="0" borderId="1" xfId="50" applyFont="1" applyBorder="1" applyAlignment="1">
      <alignment horizontal="center" vertical="center" wrapText="1"/>
    </xf>
    <xf numFmtId="0" fontId="8" fillId="0" borderId="1" xfId="50" applyFont="1" applyBorder="1" applyAlignment="1">
      <alignment horizontal="center" vertical="center"/>
    </xf>
    <xf numFmtId="0" fontId="9" fillId="0" borderId="1" xfId="50" applyFont="1" applyBorder="1" applyAlignment="1">
      <alignment horizontal="center" vertical="center"/>
    </xf>
    <xf numFmtId="0" fontId="10" fillId="0" borderId="1" xfId="50" applyFont="1" applyBorder="1" applyAlignment="1">
      <alignment horizontal="center" vertical="center"/>
    </xf>
    <xf numFmtId="0" fontId="8" fillId="0" borderId="1" xfId="50" applyFont="1" applyBorder="1" applyAlignment="1">
      <alignment horizontal="center" vertical="center" wrapText="1"/>
    </xf>
    <xf numFmtId="0" fontId="11" fillId="0" borderId="1" xfId="50" applyFont="1" applyBorder="1" applyAlignment="1">
      <alignment horizontal="center" vertical="center" wrapText="1"/>
    </xf>
    <xf numFmtId="0" fontId="12" fillId="0" borderId="1" xfId="50" applyFont="1" applyBorder="1" applyAlignment="1">
      <alignment horizontal="center" vertical="center" wrapText="1"/>
    </xf>
    <xf numFmtId="0" fontId="13" fillId="0" borderId="1" xfId="51" applyBorder="1" applyAlignment="1">
      <alignment horizontal="center" vertical="center"/>
    </xf>
    <xf numFmtId="0" fontId="12" fillId="0" borderId="1" xfId="49" applyFont="1" applyBorder="1" applyAlignment="1">
      <alignment horizontal="center" vertical="center"/>
    </xf>
    <xf numFmtId="0" fontId="5" fillId="0" borderId="1" xfId="49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10" fontId="17" fillId="0" borderId="1" xfId="0" applyNumberFormat="1" applyFont="1" applyBorder="1" applyAlignment="1">
      <alignment horizontal="center" vertical="center"/>
    </xf>
    <xf numFmtId="10" fontId="18" fillId="0" borderId="1" xfId="0" applyNumberFormat="1" applyFont="1" applyBorder="1" applyAlignment="1">
      <alignment horizontal="center" vertical="center"/>
    </xf>
    <xf numFmtId="0" fontId="2" fillId="0" borderId="1" xfId="5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0" fillId="0" borderId="1" xfId="0" applyBorder="1"/>
    <xf numFmtId="0" fontId="18" fillId="0" borderId="1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176" fontId="3" fillId="0" borderId="1" xfId="50" applyNumberFormat="1" applyFont="1" applyBorder="1" applyAlignment="1">
      <alignment horizontal="center" vertical="center"/>
    </xf>
    <xf numFmtId="176" fontId="9" fillId="0" borderId="1" xfId="50" applyNumberFormat="1" applyFont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21" fillId="0" borderId="1" xfId="5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3" fillId="0" borderId="1" xfId="49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76" fontId="9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3" fillId="0" borderId="1" xfId="49" applyFont="1" applyBorder="1" applyAlignment="1">
      <alignment horizontal="center" vertical="center"/>
    </xf>
    <xf numFmtId="0" fontId="5" fillId="0" borderId="1" xfId="51" applyFont="1" applyBorder="1" applyAlignment="1">
      <alignment horizontal="center" vertical="center"/>
    </xf>
    <xf numFmtId="10" fontId="18" fillId="0" borderId="1" xfId="3" applyNumberFormat="1" applyFont="1" applyBorder="1" applyAlignment="1">
      <alignment horizontal="center" vertical="center"/>
    </xf>
    <xf numFmtId="10" fontId="3" fillId="0" borderId="5" xfId="0" applyNumberFormat="1" applyFont="1" applyBorder="1" applyAlignment="1">
      <alignment horizontal="center" vertical="center"/>
    </xf>
    <xf numFmtId="10" fontId="3" fillId="0" borderId="4" xfId="0" applyNumberFormat="1" applyFont="1" applyBorder="1" applyAlignment="1">
      <alignment horizontal="center" vertical="center"/>
    </xf>
    <xf numFmtId="10" fontId="3" fillId="0" borderId="6" xfId="0" applyNumberFormat="1" applyFont="1" applyBorder="1" applyAlignment="1">
      <alignment horizontal="center" vertical="center"/>
    </xf>
    <xf numFmtId="177" fontId="3" fillId="2" borderId="6" xfId="0" applyNumberFormat="1" applyFont="1" applyFill="1" applyBorder="1" applyAlignment="1">
      <alignment horizontal="center" vertical="center"/>
    </xf>
    <xf numFmtId="0" fontId="3" fillId="2" borderId="1" xfId="49" applyFont="1" applyFill="1" applyBorder="1" applyAlignment="1">
      <alignment horizontal="center" vertical="center"/>
    </xf>
    <xf numFmtId="0" fontId="5" fillId="2" borderId="1" xfId="49" applyFont="1" applyFill="1" applyBorder="1" applyAlignment="1">
      <alignment horizontal="center" vertical="center"/>
    </xf>
    <xf numFmtId="0" fontId="2" fillId="2" borderId="1" xfId="49" applyFont="1" applyFill="1" applyBorder="1" applyAlignment="1">
      <alignment horizontal="center" vertical="center"/>
    </xf>
    <xf numFmtId="0" fontId="24" fillId="2" borderId="1" xfId="5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center"/>
    </xf>
    <xf numFmtId="0" fontId="12" fillId="2" borderId="1" xfId="49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3" fillId="2" borderId="1" xfId="52" applyFont="1" applyFill="1" applyBorder="1" applyAlignment="1">
      <alignment horizontal="center" vertical="center"/>
    </xf>
    <xf numFmtId="0" fontId="5" fillId="2" borderId="1" xfId="52" applyFont="1" applyFill="1" applyBorder="1" applyAlignment="1">
      <alignment horizontal="center" vertical="center"/>
    </xf>
    <xf numFmtId="0" fontId="13" fillId="2" borderId="1" xfId="51" applyFill="1" applyBorder="1" applyAlignment="1">
      <alignment horizontal="center" vertical="center"/>
    </xf>
    <xf numFmtId="0" fontId="2" fillId="2" borderId="1" xfId="51" applyFont="1" applyFill="1" applyBorder="1" applyAlignment="1">
      <alignment horizontal="center" vertical="center"/>
    </xf>
    <xf numFmtId="0" fontId="12" fillId="2" borderId="1" xfId="51" applyFont="1" applyFill="1" applyBorder="1" applyAlignment="1">
      <alignment horizontal="center" vertical="center"/>
    </xf>
    <xf numFmtId="0" fontId="12" fillId="2" borderId="1" xfId="52" applyFont="1" applyFill="1" applyBorder="1" applyAlignment="1">
      <alignment horizontal="center" vertical="center"/>
    </xf>
    <xf numFmtId="0" fontId="24" fillId="2" borderId="1" xfId="52" applyFont="1" applyFill="1" applyBorder="1" applyAlignment="1">
      <alignment horizontal="center" vertical="center"/>
    </xf>
    <xf numFmtId="0" fontId="13" fillId="2" borderId="1" xfId="49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176" fontId="3" fillId="2" borderId="1" xfId="0" applyNumberFormat="1" applyFont="1" applyFill="1" applyBorder="1" applyAlignment="1">
      <alignment horizontal="center" vertical="center"/>
    </xf>
    <xf numFmtId="176" fontId="9" fillId="2" borderId="1" xfId="0" applyNumberFormat="1" applyFont="1" applyFill="1" applyBorder="1" applyAlignment="1">
      <alignment horizontal="center" vertical="center"/>
    </xf>
    <xf numFmtId="10" fontId="18" fillId="0" borderId="5" xfId="0" applyNumberFormat="1" applyFont="1" applyBorder="1" applyAlignment="1">
      <alignment horizontal="center" vertical="center"/>
    </xf>
    <xf numFmtId="10" fontId="18" fillId="0" borderId="4" xfId="0" applyNumberFormat="1" applyFont="1" applyBorder="1" applyAlignment="1">
      <alignment horizontal="center" vertical="center"/>
    </xf>
    <xf numFmtId="10" fontId="18" fillId="0" borderId="6" xfId="0" applyNumberFormat="1" applyFont="1" applyBorder="1" applyAlignment="1">
      <alignment horizontal="center" vertical="center"/>
    </xf>
    <xf numFmtId="0" fontId="1" fillId="0" borderId="0" xfId="0" applyFont="1"/>
    <xf numFmtId="0" fontId="1" fillId="0" borderId="3" xfId="0" applyFont="1" applyBorder="1" applyAlignment="1">
      <alignment horizontal="center"/>
    </xf>
    <xf numFmtId="0" fontId="25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5" fillId="2" borderId="1" xfId="51" applyFont="1" applyFill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178" fontId="3" fillId="2" borderId="1" xfId="0" applyNumberFormat="1" applyFont="1" applyFill="1" applyBorder="1" applyAlignment="1">
      <alignment horizontal="center" vertical="center"/>
    </xf>
    <xf numFmtId="177" fontId="3" fillId="2" borderId="1" xfId="0" applyNumberFormat="1" applyFont="1" applyFill="1" applyBorder="1" applyAlignment="1">
      <alignment horizontal="center" vertical="center"/>
    </xf>
    <xf numFmtId="177" fontId="9" fillId="2" borderId="1" xfId="0" applyNumberFormat="1" applyFont="1" applyFill="1" applyBorder="1" applyAlignment="1">
      <alignment horizontal="center" vertical="center"/>
    </xf>
    <xf numFmtId="0" fontId="0" fillId="2" borderId="1" xfId="0" applyFill="1" applyBorder="1"/>
    <xf numFmtId="179" fontId="3" fillId="2" borderId="6" xfId="0" applyNumberFormat="1" applyFont="1" applyFill="1" applyBorder="1" applyAlignment="1">
      <alignment horizontal="center" vertical="center"/>
    </xf>
    <xf numFmtId="179" fontId="9" fillId="2" borderId="6" xfId="0" applyNumberFormat="1" applyFont="1" applyFill="1" applyBorder="1" applyAlignment="1">
      <alignment horizontal="center" vertical="center"/>
    </xf>
    <xf numFmtId="180" fontId="3" fillId="2" borderId="6" xfId="0" applyNumberFormat="1" applyFont="1" applyFill="1" applyBorder="1" applyAlignment="1">
      <alignment horizontal="center" vertical="center"/>
    </xf>
    <xf numFmtId="176" fontId="3" fillId="2" borderId="6" xfId="0" applyNumberFormat="1" applyFont="1" applyFill="1" applyBorder="1" applyAlignment="1">
      <alignment horizontal="center" vertical="center"/>
    </xf>
    <xf numFmtId="180" fontId="9" fillId="2" borderId="6" xfId="0" applyNumberFormat="1" applyFont="1" applyFill="1" applyBorder="1" applyAlignment="1">
      <alignment horizontal="center" vertical="center"/>
    </xf>
    <xf numFmtId="176" fontId="9" fillId="2" borderId="6" xfId="0" applyNumberFormat="1" applyFont="1" applyFill="1" applyBorder="1" applyAlignment="1">
      <alignment horizontal="center" vertical="center"/>
    </xf>
    <xf numFmtId="178" fontId="3" fillId="2" borderId="6" xfId="0" applyNumberFormat="1" applyFont="1" applyFill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  <cellStyle name="常规 6" xfId="50"/>
    <cellStyle name="常规_JZ8" xfId="51"/>
    <cellStyle name="常规_JZ7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108"/>
  <sheetViews>
    <sheetView zoomScale="80" zoomScaleNormal="80" topLeftCell="B1" workbookViewId="0">
      <selection activeCell="T2" sqref="T2:T11"/>
    </sheetView>
  </sheetViews>
  <sheetFormatPr defaultColWidth="9" defaultRowHeight="16.8"/>
  <cols>
    <col min="1" max="1" width="15.6160714285714" customWidth="1"/>
    <col min="2" max="2" width="13.4375" customWidth="1"/>
    <col min="3" max="3" width="16" customWidth="1"/>
    <col min="4" max="4" width="17.2232142857143" customWidth="1"/>
    <col min="5" max="5" width="12.7946428571429" customWidth="1"/>
    <col min="16" max="16" width="11.5982142857143" customWidth="1"/>
    <col min="17" max="17" width="11.1607142857143" customWidth="1"/>
  </cols>
  <sheetData>
    <row r="1" spans="1:27">
      <c r="A1" s="91"/>
      <c r="C1" s="92" t="s">
        <v>0</v>
      </c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T1" s="64" t="s">
        <v>1</v>
      </c>
      <c r="U1" s="64" t="s">
        <v>2</v>
      </c>
      <c r="V1" s="64" t="s">
        <v>3</v>
      </c>
      <c r="W1" s="64" t="s">
        <v>4</v>
      </c>
      <c r="X1" s="64" t="s">
        <v>5</v>
      </c>
      <c r="Y1" s="64" t="s">
        <v>6</v>
      </c>
      <c r="Z1" s="64" t="s">
        <v>7</v>
      </c>
      <c r="AA1" s="64" t="s">
        <v>8</v>
      </c>
    </row>
    <row r="2" spans="1:27">
      <c r="A2" s="93" t="s">
        <v>9</v>
      </c>
      <c r="B2" s="4" t="s">
        <v>10</v>
      </c>
      <c r="C2" s="2"/>
      <c r="D2" s="2" t="s">
        <v>11</v>
      </c>
      <c r="E2" s="4">
        <v>7</v>
      </c>
      <c r="F2" s="4">
        <v>11</v>
      </c>
      <c r="G2" s="4">
        <v>13</v>
      </c>
      <c r="H2" s="4">
        <v>15</v>
      </c>
      <c r="I2" s="4">
        <v>21</v>
      </c>
      <c r="J2" s="4">
        <v>31</v>
      </c>
      <c r="K2" s="4">
        <v>33</v>
      </c>
      <c r="L2" s="4">
        <v>35</v>
      </c>
      <c r="M2" s="4" t="s">
        <v>12</v>
      </c>
      <c r="N2" s="4" t="s">
        <v>13</v>
      </c>
      <c r="O2" s="31" t="s">
        <v>14</v>
      </c>
      <c r="P2" s="31" t="s">
        <v>15</v>
      </c>
      <c r="Q2" s="31" t="s">
        <v>16</v>
      </c>
      <c r="R2" s="35" t="s">
        <v>17</v>
      </c>
      <c r="T2" s="64" t="s">
        <v>18</v>
      </c>
      <c r="U2" s="35">
        <v>17</v>
      </c>
      <c r="V2" s="35">
        <v>29700</v>
      </c>
      <c r="W2" s="35">
        <v>1.554</v>
      </c>
      <c r="X2" s="35">
        <v>0.4079</v>
      </c>
      <c r="Y2" s="35">
        <v>1.156</v>
      </c>
      <c r="Z2" s="35">
        <v>1.667</v>
      </c>
      <c r="AA2" s="35">
        <v>0.5018</v>
      </c>
    </row>
    <row r="3" spans="1:27">
      <c r="A3" s="93"/>
      <c r="B3" s="4"/>
      <c r="C3" s="2"/>
      <c r="D3" s="94" t="s">
        <v>19</v>
      </c>
      <c r="E3" s="98" t="s">
        <v>18</v>
      </c>
      <c r="F3" s="98" t="s">
        <v>20</v>
      </c>
      <c r="G3" s="98" t="s">
        <v>21</v>
      </c>
      <c r="H3" s="98" t="s">
        <v>22</v>
      </c>
      <c r="I3" s="98" t="s">
        <v>23</v>
      </c>
      <c r="J3" s="98" t="s">
        <v>24</v>
      </c>
      <c r="K3" s="98" t="s">
        <v>25</v>
      </c>
      <c r="L3" s="98" t="s">
        <v>26</v>
      </c>
      <c r="M3" s="98" t="s">
        <v>27</v>
      </c>
      <c r="N3" s="98" t="s">
        <v>28</v>
      </c>
      <c r="O3" s="32"/>
      <c r="P3" s="32"/>
      <c r="Q3" s="32"/>
      <c r="R3" s="35"/>
      <c r="T3" s="64" t="s">
        <v>20</v>
      </c>
      <c r="U3" s="35">
        <v>12</v>
      </c>
      <c r="V3" s="35">
        <v>2970</v>
      </c>
      <c r="W3" s="35">
        <v>1.376</v>
      </c>
      <c r="X3" s="35">
        <v>0.4479</v>
      </c>
      <c r="Y3" s="35">
        <v>1.113</v>
      </c>
      <c r="Z3" s="35">
        <v>1.606</v>
      </c>
      <c r="AA3" s="35">
        <v>0.4834</v>
      </c>
    </row>
    <row r="4" ht="17" spans="1:27">
      <c r="A4" s="93" t="s">
        <v>29</v>
      </c>
      <c r="B4" s="4" t="s">
        <v>30</v>
      </c>
      <c r="C4" s="4"/>
      <c r="D4" s="2" t="s">
        <v>31</v>
      </c>
      <c r="E4" s="4">
        <v>22.5</v>
      </c>
      <c r="F4" s="4">
        <v>22.5</v>
      </c>
      <c r="G4" s="4">
        <v>22.5</v>
      </c>
      <c r="H4" s="4">
        <v>22.5</v>
      </c>
      <c r="I4" s="4">
        <v>22.5</v>
      </c>
      <c r="J4" s="4">
        <v>22.5</v>
      </c>
      <c r="K4" s="4">
        <v>22.5</v>
      </c>
      <c r="L4" s="4">
        <v>22.5</v>
      </c>
      <c r="M4" s="4">
        <v>22.5</v>
      </c>
      <c r="N4" s="4">
        <v>22.5</v>
      </c>
      <c r="O4" s="33"/>
      <c r="P4" s="33"/>
      <c r="Q4" s="33"/>
      <c r="R4" s="35"/>
      <c r="T4" s="64" t="s">
        <v>21</v>
      </c>
      <c r="U4" s="35">
        <v>15</v>
      </c>
      <c r="V4" s="35">
        <v>2700</v>
      </c>
      <c r="W4" s="35">
        <v>1.772</v>
      </c>
      <c r="X4" s="35">
        <v>0.7142</v>
      </c>
      <c r="Y4" s="35">
        <v>1.934</v>
      </c>
      <c r="Z4" s="35">
        <v>2.79</v>
      </c>
      <c r="AA4" s="35">
        <v>0.8399</v>
      </c>
    </row>
    <row r="5" spans="2:27">
      <c r="B5" s="4" t="s">
        <v>11</v>
      </c>
      <c r="C5" s="2" t="s">
        <v>32</v>
      </c>
      <c r="D5" s="2" t="s">
        <v>33</v>
      </c>
      <c r="E5" s="99"/>
      <c r="F5" s="99"/>
      <c r="G5" s="4"/>
      <c r="H5" s="4"/>
      <c r="I5" s="4"/>
      <c r="J5" s="4"/>
      <c r="K5" s="102"/>
      <c r="L5" s="102"/>
      <c r="M5" s="4"/>
      <c r="N5" s="4"/>
      <c r="O5" s="34"/>
      <c r="P5" s="34"/>
      <c r="Q5" s="34"/>
      <c r="R5" s="34"/>
      <c r="T5" s="64" t="s">
        <v>22</v>
      </c>
      <c r="U5" s="35">
        <v>19</v>
      </c>
      <c r="V5" s="35">
        <v>3375</v>
      </c>
      <c r="W5" s="35">
        <v>2.216</v>
      </c>
      <c r="X5" s="35">
        <v>0.6772</v>
      </c>
      <c r="Y5" s="35">
        <v>1.994</v>
      </c>
      <c r="Z5" s="35">
        <v>2.877</v>
      </c>
      <c r="AA5" s="35">
        <v>0.8659</v>
      </c>
    </row>
    <row r="6" ht="17" spans="2:27">
      <c r="B6" s="64">
        <v>1</v>
      </c>
      <c r="C6" s="65" t="s">
        <v>34</v>
      </c>
      <c r="D6" s="66" t="s">
        <v>35</v>
      </c>
      <c r="E6" s="64">
        <v>0</v>
      </c>
      <c r="F6" s="64">
        <v>0</v>
      </c>
      <c r="G6" s="64">
        <v>0</v>
      </c>
      <c r="H6" s="64">
        <v>45</v>
      </c>
      <c r="I6" s="64">
        <v>45</v>
      </c>
      <c r="J6" s="64">
        <v>0</v>
      </c>
      <c r="K6" s="64">
        <v>45</v>
      </c>
      <c r="L6" s="64">
        <v>0</v>
      </c>
      <c r="M6" s="64">
        <v>0</v>
      </c>
      <c r="N6" s="64">
        <v>45</v>
      </c>
      <c r="O6" s="64">
        <f t="shared" ref="O6:O37" si="0">SUM(E6:N6)</f>
        <v>180</v>
      </c>
      <c r="P6" s="103">
        <f>O6/46395</f>
        <v>0.00387972841901067</v>
      </c>
      <c r="Q6" s="105">
        <f t="shared" ref="Q6:Q37" si="1">COUNTIF(E6:N6,"&gt;0")/10</f>
        <v>0.4</v>
      </c>
      <c r="R6" s="106">
        <f>P6*Q6</f>
        <v>0.00155189136760427</v>
      </c>
      <c r="T6" s="64" t="s">
        <v>23</v>
      </c>
      <c r="U6" s="35">
        <v>15</v>
      </c>
      <c r="V6" s="35">
        <v>3465</v>
      </c>
      <c r="W6" s="35">
        <v>1.718</v>
      </c>
      <c r="X6" s="35">
        <v>0.8302</v>
      </c>
      <c r="Y6" s="35">
        <v>2.248</v>
      </c>
      <c r="Z6" s="35">
        <v>3.243</v>
      </c>
      <c r="AA6" s="35">
        <v>0.9763</v>
      </c>
    </row>
    <row r="7" ht="17.6" spans="2:27">
      <c r="B7" s="64">
        <v>2</v>
      </c>
      <c r="C7" s="67" t="s">
        <v>36</v>
      </c>
      <c r="D7" s="68" t="s">
        <v>37</v>
      </c>
      <c r="E7" s="100">
        <v>0</v>
      </c>
      <c r="F7" s="100">
        <v>0</v>
      </c>
      <c r="G7" s="100">
        <v>0</v>
      </c>
      <c r="H7" s="100">
        <v>45</v>
      </c>
      <c r="I7" s="100">
        <v>0</v>
      </c>
      <c r="J7" s="100">
        <v>90</v>
      </c>
      <c r="K7" s="100">
        <v>0</v>
      </c>
      <c r="L7" s="100">
        <v>0</v>
      </c>
      <c r="M7" s="100">
        <v>0</v>
      </c>
      <c r="N7" s="100">
        <v>0</v>
      </c>
      <c r="O7" s="100">
        <f t="shared" si="0"/>
        <v>135</v>
      </c>
      <c r="P7" s="103">
        <f t="shared" ref="P7:P55" si="2">O7/46395</f>
        <v>0.002909796314258</v>
      </c>
      <c r="Q7" s="105">
        <f t="shared" si="1"/>
        <v>0.2</v>
      </c>
      <c r="R7" s="106">
        <f t="shared" ref="R7:R54" si="3">P7*Q7</f>
        <v>0.0005819592628516</v>
      </c>
      <c r="T7" s="64" t="s">
        <v>24</v>
      </c>
      <c r="U7" s="35">
        <v>3</v>
      </c>
      <c r="V7" s="35">
        <v>315</v>
      </c>
      <c r="W7" s="35">
        <v>0.3477</v>
      </c>
      <c r="X7" s="35">
        <v>0.9821</v>
      </c>
      <c r="Y7" s="35">
        <v>1.079</v>
      </c>
      <c r="Z7" s="35">
        <v>1.557</v>
      </c>
      <c r="AA7" s="35">
        <v>0.4686</v>
      </c>
    </row>
    <row r="8" ht="17.6" spans="2:27">
      <c r="B8" s="64">
        <v>3</v>
      </c>
      <c r="C8" s="2" t="s">
        <v>38</v>
      </c>
      <c r="D8" s="74" t="s">
        <v>39</v>
      </c>
      <c r="E8" s="100">
        <v>0</v>
      </c>
      <c r="F8" s="100">
        <v>0</v>
      </c>
      <c r="G8" s="100">
        <v>180</v>
      </c>
      <c r="H8" s="100">
        <v>0</v>
      </c>
      <c r="I8" s="100">
        <v>0</v>
      </c>
      <c r="J8" s="100">
        <v>0</v>
      </c>
      <c r="K8" s="100">
        <v>0</v>
      </c>
      <c r="L8" s="100">
        <v>180</v>
      </c>
      <c r="M8" s="100">
        <v>90</v>
      </c>
      <c r="N8" s="100">
        <v>0</v>
      </c>
      <c r="O8" s="100">
        <f t="shared" si="0"/>
        <v>450</v>
      </c>
      <c r="P8" s="103">
        <f t="shared" si="2"/>
        <v>0.00969932104752667</v>
      </c>
      <c r="Q8" s="105">
        <f t="shared" si="1"/>
        <v>0.3</v>
      </c>
      <c r="R8" s="106">
        <f t="shared" si="3"/>
        <v>0.002909796314258</v>
      </c>
      <c r="T8" s="64" t="s">
        <v>25</v>
      </c>
      <c r="U8" s="35">
        <v>11</v>
      </c>
      <c r="V8" s="35">
        <v>720</v>
      </c>
      <c r="W8" s="35">
        <v>1.52</v>
      </c>
      <c r="X8" s="35">
        <v>0.9756</v>
      </c>
      <c r="Y8" s="35">
        <v>2.339</v>
      </c>
      <c r="Z8" s="35">
        <v>3.375</v>
      </c>
      <c r="AA8" s="35">
        <v>1.016</v>
      </c>
    </row>
    <row r="9" spans="2:27">
      <c r="B9" s="64">
        <v>4</v>
      </c>
      <c r="C9" s="2" t="s">
        <v>40</v>
      </c>
      <c r="D9" s="69" t="s">
        <v>41</v>
      </c>
      <c r="E9" s="100">
        <v>0</v>
      </c>
      <c r="F9" s="100">
        <v>0</v>
      </c>
      <c r="G9" s="100">
        <v>0</v>
      </c>
      <c r="H9" s="100">
        <v>0</v>
      </c>
      <c r="I9" s="100">
        <v>90</v>
      </c>
      <c r="J9" s="100">
        <v>0</v>
      </c>
      <c r="K9" s="100">
        <v>0</v>
      </c>
      <c r="L9" s="100">
        <v>0</v>
      </c>
      <c r="M9" s="100">
        <v>0</v>
      </c>
      <c r="N9" s="100">
        <v>0</v>
      </c>
      <c r="O9" s="100">
        <f t="shared" si="0"/>
        <v>90</v>
      </c>
      <c r="P9" s="103">
        <f t="shared" si="2"/>
        <v>0.00193986420950533</v>
      </c>
      <c r="Q9" s="105">
        <f t="shared" si="1"/>
        <v>0.1</v>
      </c>
      <c r="R9" s="106">
        <f t="shared" si="3"/>
        <v>0.000193986420950533</v>
      </c>
      <c r="T9" s="64" t="s">
        <v>26</v>
      </c>
      <c r="U9" s="35">
        <v>9</v>
      </c>
      <c r="V9" s="35">
        <v>1215</v>
      </c>
      <c r="W9" s="35">
        <v>1.126</v>
      </c>
      <c r="X9" s="35">
        <v>0.8606</v>
      </c>
      <c r="Y9" s="35">
        <v>1.891</v>
      </c>
      <c r="Z9" s="35">
        <v>2.728</v>
      </c>
      <c r="AA9" s="35">
        <v>0.8212</v>
      </c>
    </row>
    <row r="10" ht="17.6" spans="2:27">
      <c r="B10" s="64">
        <v>5</v>
      </c>
      <c r="C10" s="2" t="s">
        <v>42</v>
      </c>
      <c r="D10" s="72" t="s">
        <v>43</v>
      </c>
      <c r="E10" s="100">
        <v>0</v>
      </c>
      <c r="F10" s="100">
        <v>0</v>
      </c>
      <c r="G10" s="100">
        <v>45</v>
      </c>
      <c r="H10" s="100">
        <v>0</v>
      </c>
      <c r="I10" s="100">
        <v>0</v>
      </c>
      <c r="J10" s="100">
        <v>0</v>
      </c>
      <c r="K10" s="100">
        <v>0</v>
      </c>
      <c r="L10" s="100">
        <v>90</v>
      </c>
      <c r="M10" s="100">
        <v>90</v>
      </c>
      <c r="N10" s="100">
        <v>0</v>
      </c>
      <c r="O10" s="100">
        <f t="shared" si="0"/>
        <v>225</v>
      </c>
      <c r="P10" s="103">
        <f t="shared" si="2"/>
        <v>0.00484966052376334</v>
      </c>
      <c r="Q10" s="105">
        <f t="shared" si="1"/>
        <v>0.3</v>
      </c>
      <c r="R10" s="106">
        <f t="shared" si="3"/>
        <v>0.001454898157129</v>
      </c>
      <c r="T10" s="64" t="s">
        <v>27</v>
      </c>
      <c r="U10" s="35">
        <v>11</v>
      </c>
      <c r="V10" s="35">
        <v>1125</v>
      </c>
      <c r="W10" s="35">
        <v>1.423</v>
      </c>
      <c r="X10" s="35">
        <v>0.865</v>
      </c>
      <c r="Y10" s="35">
        <v>2.074</v>
      </c>
      <c r="Z10" s="35">
        <v>2.992</v>
      </c>
      <c r="AA10" s="35">
        <v>0.9008</v>
      </c>
    </row>
    <row r="11" ht="17.6" spans="2:27">
      <c r="B11" s="64">
        <v>6</v>
      </c>
      <c r="C11" s="2" t="s">
        <v>44</v>
      </c>
      <c r="D11" s="72" t="s">
        <v>45</v>
      </c>
      <c r="E11" s="100">
        <v>0</v>
      </c>
      <c r="F11" s="100">
        <v>0</v>
      </c>
      <c r="G11" s="100">
        <v>270</v>
      </c>
      <c r="H11" s="100">
        <v>0</v>
      </c>
      <c r="I11" s="100">
        <v>0</v>
      </c>
      <c r="J11" s="100">
        <v>0</v>
      </c>
      <c r="K11" s="100">
        <v>0</v>
      </c>
      <c r="L11" s="100">
        <v>0</v>
      </c>
      <c r="M11" s="100">
        <v>0</v>
      </c>
      <c r="N11" s="100">
        <v>0</v>
      </c>
      <c r="O11" s="100">
        <f t="shared" si="0"/>
        <v>270</v>
      </c>
      <c r="P11" s="103">
        <f t="shared" si="2"/>
        <v>0.005819592628516</v>
      </c>
      <c r="Q11" s="105">
        <f t="shared" si="1"/>
        <v>0.1</v>
      </c>
      <c r="R11" s="106">
        <f t="shared" si="3"/>
        <v>0.0005819592628516</v>
      </c>
      <c r="T11" s="64" t="s">
        <v>28</v>
      </c>
      <c r="U11" s="35">
        <v>10</v>
      </c>
      <c r="V11" s="35">
        <v>810</v>
      </c>
      <c r="W11" s="35">
        <v>1.344</v>
      </c>
      <c r="X11" s="35">
        <v>0.8939</v>
      </c>
      <c r="Y11" s="35">
        <v>2.058</v>
      </c>
      <c r="Z11" s="35">
        <v>2.969</v>
      </c>
      <c r="AA11" s="35">
        <v>0.8939</v>
      </c>
    </row>
    <row r="12" ht="17" spans="2:27">
      <c r="B12" s="64">
        <v>7</v>
      </c>
      <c r="C12" s="2" t="s">
        <v>46</v>
      </c>
      <c r="D12" s="69" t="s">
        <v>47</v>
      </c>
      <c r="E12" s="100">
        <v>0</v>
      </c>
      <c r="F12" s="100">
        <v>0</v>
      </c>
      <c r="G12" s="100">
        <v>0</v>
      </c>
      <c r="H12" s="100">
        <v>45</v>
      </c>
      <c r="I12" s="100">
        <v>90</v>
      </c>
      <c r="J12" s="100">
        <v>0</v>
      </c>
      <c r="K12" s="100">
        <v>0</v>
      </c>
      <c r="L12" s="100">
        <v>0</v>
      </c>
      <c r="M12" s="100">
        <v>0</v>
      </c>
      <c r="N12" s="100">
        <v>0</v>
      </c>
      <c r="O12" s="100">
        <f t="shared" si="0"/>
        <v>135</v>
      </c>
      <c r="P12" s="103">
        <f t="shared" si="2"/>
        <v>0.002909796314258</v>
      </c>
      <c r="Q12" s="105">
        <f t="shared" si="1"/>
        <v>0.2</v>
      </c>
      <c r="R12" s="106">
        <f t="shared" si="3"/>
        <v>0.0005819592628516</v>
      </c>
      <c r="T12" s="64" t="s">
        <v>48</v>
      </c>
      <c r="U12" s="64">
        <f t="shared" ref="U12:AA12" si="4">AVERAGE(U2:U11)</f>
        <v>12.2</v>
      </c>
      <c r="V12" s="64">
        <f t="shared" si="4"/>
        <v>4639.5</v>
      </c>
      <c r="W12" s="109">
        <f t="shared" si="4"/>
        <v>1.43967</v>
      </c>
      <c r="X12" s="109">
        <f t="shared" si="4"/>
        <v>0.76546</v>
      </c>
      <c r="Y12" s="109">
        <f t="shared" si="4"/>
        <v>1.7886</v>
      </c>
      <c r="Z12" s="109">
        <f t="shared" si="4"/>
        <v>2.5804</v>
      </c>
      <c r="AA12" s="109">
        <f t="shared" si="4"/>
        <v>0.77678</v>
      </c>
    </row>
    <row r="13" ht="17" spans="2:18">
      <c r="B13" s="64">
        <v>8</v>
      </c>
      <c r="C13" s="4" t="s">
        <v>49</v>
      </c>
      <c r="D13" s="4" t="s">
        <v>50</v>
      </c>
      <c r="E13" s="100">
        <v>0</v>
      </c>
      <c r="F13" s="100">
        <v>45</v>
      </c>
      <c r="G13" s="100">
        <v>45</v>
      </c>
      <c r="H13" s="100">
        <v>45</v>
      </c>
      <c r="I13" s="100">
        <v>180</v>
      </c>
      <c r="J13" s="100">
        <v>135</v>
      </c>
      <c r="K13" s="100">
        <v>90</v>
      </c>
      <c r="L13" s="100">
        <v>135</v>
      </c>
      <c r="M13" s="100">
        <v>90</v>
      </c>
      <c r="N13" s="100">
        <v>45</v>
      </c>
      <c r="O13" s="100">
        <f t="shared" si="0"/>
        <v>810</v>
      </c>
      <c r="P13" s="103">
        <f t="shared" si="2"/>
        <v>0.017458777885548</v>
      </c>
      <c r="Q13" s="105">
        <f t="shared" si="1"/>
        <v>0.9</v>
      </c>
      <c r="R13" s="106">
        <f t="shared" si="3"/>
        <v>0.0157129000969932</v>
      </c>
    </row>
    <row r="14" ht="17" spans="2:18">
      <c r="B14" s="64">
        <v>9</v>
      </c>
      <c r="C14" s="4" t="s">
        <v>51</v>
      </c>
      <c r="D14" s="69" t="s">
        <v>52</v>
      </c>
      <c r="E14" s="100">
        <v>0</v>
      </c>
      <c r="F14" s="100">
        <v>0</v>
      </c>
      <c r="G14" s="100">
        <v>0</v>
      </c>
      <c r="H14" s="100">
        <v>45</v>
      </c>
      <c r="I14" s="100">
        <v>0</v>
      </c>
      <c r="J14" s="100">
        <v>0</v>
      </c>
      <c r="K14" s="100">
        <v>0</v>
      </c>
      <c r="L14" s="100">
        <v>0</v>
      </c>
      <c r="M14" s="100">
        <v>45</v>
      </c>
      <c r="N14" s="100">
        <v>45</v>
      </c>
      <c r="O14" s="100">
        <f t="shared" si="0"/>
        <v>135</v>
      </c>
      <c r="P14" s="103">
        <f t="shared" si="2"/>
        <v>0.002909796314258</v>
      </c>
      <c r="Q14" s="105">
        <f t="shared" si="1"/>
        <v>0.3</v>
      </c>
      <c r="R14" s="106">
        <f t="shared" si="3"/>
        <v>0.000872938894277401</v>
      </c>
    </row>
    <row r="15" ht="18" spans="2:18">
      <c r="B15" s="64">
        <v>10</v>
      </c>
      <c r="C15" s="2" t="s">
        <v>53</v>
      </c>
      <c r="D15" s="74" t="s">
        <v>54</v>
      </c>
      <c r="E15" s="100">
        <v>0</v>
      </c>
      <c r="F15" s="100">
        <v>0</v>
      </c>
      <c r="G15" s="100">
        <v>0</v>
      </c>
      <c r="H15" s="100">
        <v>0</v>
      </c>
      <c r="I15" s="100">
        <v>315</v>
      </c>
      <c r="J15" s="100">
        <v>0</v>
      </c>
      <c r="K15" s="100">
        <v>0</v>
      </c>
      <c r="L15" s="100">
        <v>0</v>
      </c>
      <c r="M15" s="100">
        <v>0</v>
      </c>
      <c r="N15" s="100">
        <v>45</v>
      </c>
      <c r="O15" s="100">
        <f t="shared" si="0"/>
        <v>360</v>
      </c>
      <c r="P15" s="103">
        <f t="shared" si="2"/>
        <v>0.00775945683802134</v>
      </c>
      <c r="Q15" s="105">
        <f t="shared" si="1"/>
        <v>0.2</v>
      </c>
      <c r="R15" s="106">
        <f t="shared" si="3"/>
        <v>0.00155189136760427</v>
      </c>
    </row>
    <row r="16" ht="17" spans="2:18">
      <c r="B16" s="64">
        <v>11</v>
      </c>
      <c r="C16" s="4" t="s">
        <v>55</v>
      </c>
      <c r="D16" s="69" t="s">
        <v>56</v>
      </c>
      <c r="E16" s="100">
        <v>90</v>
      </c>
      <c r="F16" s="100">
        <v>90</v>
      </c>
      <c r="G16" s="100">
        <v>45</v>
      </c>
      <c r="H16" s="100">
        <v>90</v>
      </c>
      <c r="I16" s="100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f t="shared" si="0"/>
        <v>315</v>
      </c>
      <c r="P16" s="103">
        <f t="shared" si="2"/>
        <v>0.00678952473326867</v>
      </c>
      <c r="Q16" s="105">
        <f t="shared" si="1"/>
        <v>0.4</v>
      </c>
      <c r="R16" s="106">
        <f t="shared" si="3"/>
        <v>0.00271580989330747</v>
      </c>
    </row>
    <row r="17" spans="2:18">
      <c r="B17" s="64">
        <v>12</v>
      </c>
      <c r="C17" s="2" t="s">
        <v>57</v>
      </c>
      <c r="D17" s="69" t="s">
        <v>58</v>
      </c>
      <c r="E17" s="100">
        <v>0</v>
      </c>
      <c r="F17" s="100">
        <v>0</v>
      </c>
      <c r="G17" s="100">
        <v>0</v>
      </c>
      <c r="H17" s="100">
        <v>0</v>
      </c>
      <c r="I17" s="100">
        <v>585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f t="shared" si="0"/>
        <v>585</v>
      </c>
      <c r="P17" s="103">
        <f t="shared" si="2"/>
        <v>0.0126091173617847</v>
      </c>
      <c r="Q17" s="105">
        <f t="shared" si="1"/>
        <v>0.1</v>
      </c>
      <c r="R17" s="106">
        <f t="shared" si="3"/>
        <v>0.00126091173617847</v>
      </c>
    </row>
    <row r="18" ht="17" spans="2:18">
      <c r="B18" s="64">
        <v>13</v>
      </c>
      <c r="C18" s="4" t="s">
        <v>59</v>
      </c>
      <c r="D18" s="69" t="s">
        <v>60</v>
      </c>
      <c r="E18" s="100">
        <v>0</v>
      </c>
      <c r="F18" s="100">
        <v>0</v>
      </c>
      <c r="G18" s="100">
        <v>0</v>
      </c>
      <c r="H18" s="100">
        <v>0</v>
      </c>
      <c r="I18" s="100">
        <v>90</v>
      </c>
      <c r="J18" s="100">
        <v>0</v>
      </c>
      <c r="K18" s="100">
        <v>0</v>
      </c>
      <c r="L18" s="100">
        <v>0</v>
      </c>
      <c r="M18" s="100">
        <v>0</v>
      </c>
      <c r="N18" s="100">
        <v>0</v>
      </c>
      <c r="O18" s="100">
        <f t="shared" si="0"/>
        <v>90</v>
      </c>
      <c r="P18" s="103">
        <f t="shared" si="2"/>
        <v>0.00193986420950533</v>
      </c>
      <c r="Q18" s="105">
        <f t="shared" si="1"/>
        <v>0.1</v>
      </c>
      <c r="R18" s="106">
        <f t="shared" si="3"/>
        <v>0.000193986420950533</v>
      </c>
    </row>
    <row r="19" ht="17" spans="2:18">
      <c r="B19" s="64">
        <v>14</v>
      </c>
      <c r="C19" s="4" t="s">
        <v>61</v>
      </c>
      <c r="D19" s="69" t="s">
        <v>62</v>
      </c>
      <c r="E19" s="100">
        <v>270</v>
      </c>
      <c r="F19" s="100">
        <v>0</v>
      </c>
      <c r="G19" s="100">
        <v>0</v>
      </c>
      <c r="H19" s="100">
        <v>45</v>
      </c>
      <c r="I19" s="100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f t="shared" si="0"/>
        <v>315</v>
      </c>
      <c r="P19" s="103">
        <f t="shared" si="2"/>
        <v>0.00678952473326867</v>
      </c>
      <c r="Q19" s="105">
        <f t="shared" si="1"/>
        <v>0.2</v>
      </c>
      <c r="R19" s="106">
        <f t="shared" si="3"/>
        <v>0.00135790494665373</v>
      </c>
    </row>
    <row r="20" ht="18" spans="2:18">
      <c r="B20" s="64">
        <v>15</v>
      </c>
      <c r="C20" s="2" t="s">
        <v>63</v>
      </c>
      <c r="D20" s="82" t="s">
        <v>64</v>
      </c>
      <c r="E20" s="100">
        <v>180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f t="shared" si="0"/>
        <v>180</v>
      </c>
      <c r="P20" s="103">
        <f t="shared" si="2"/>
        <v>0.00387972841901067</v>
      </c>
      <c r="Q20" s="105">
        <f t="shared" si="1"/>
        <v>0.1</v>
      </c>
      <c r="R20" s="106">
        <f t="shared" si="3"/>
        <v>0.000387972841901067</v>
      </c>
    </row>
    <row r="21" ht="17.6" spans="2:18">
      <c r="B21" s="64">
        <v>16</v>
      </c>
      <c r="C21" s="78" t="s">
        <v>65</v>
      </c>
      <c r="D21" s="74" t="s">
        <v>66</v>
      </c>
      <c r="E21" s="100">
        <v>180</v>
      </c>
      <c r="F21" s="100">
        <v>0</v>
      </c>
      <c r="G21" s="100">
        <v>0</v>
      </c>
      <c r="H21" s="100">
        <v>0</v>
      </c>
      <c r="I21" s="100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f t="shared" si="0"/>
        <v>180</v>
      </c>
      <c r="P21" s="103">
        <f t="shared" si="2"/>
        <v>0.00387972841901067</v>
      </c>
      <c r="Q21" s="105">
        <f t="shared" si="1"/>
        <v>0.1</v>
      </c>
      <c r="R21" s="106">
        <f t="shared" si="3"/>
        <v>0.000387972841901067</v>
      </c>
    </row>
    <row r="22" ht="17" spans="2:18">
      <c r="B22" s="64">
        <v>17</v>
      </c>
      <c r="C22" s="65" t="s">
        <v>67</v>
      </c>
      <c r="D22" s="65" t="s">
        <v>68</v>
      </c>
      <c r="E22" s="100">
        <v>45</v>
      </c>
      <c r="F22" s="100">
        <v>90</v>
      </c>
      <c r="G22" s="100">
        <v>45</v>
      </c>
      <c r="H22" s="100">
        <v>45</v>
      </c>
      <c r="I22" s="100">
        <v>45</v>
      </c>
      <c r="J22" s="100">
        <v>90</v>
      </c>
      <c r="K22" s="100">
        <v>90</v>
      </c>
      <c r="L22" s="100">
        <v>90</v>
      </c>
      <c r="M22" s="100">
        <v>45</v>
      </c>
      <c r="N22" s="100">
        <v>90</v>
      </c>
      <c r="O22" s="100">
        <f t="shared" si="0"/>
        <v>675</v>
      </c>
      <c r="P22" s="103">
        <f t="shared" si="2"/>
        <v>0.01454898157129</v>
      </c>
      <c r="Q22" s="105">
        <f t="shared" si="1"/>
        <v>1</v>
      </c>
      <c r="R22" s="106">
        <f t="shared" si="3"/>
        <v>0.01454898157129</v>
      </c>
    </row>
    <row r="23" ht="17" spans="2:18">
      <c r="B23" s="64">
        <v>18</v>
      </c>
      <c r="C23" s="4" t="s">
        <v>69</v>
      </c>
      <c r="D23" s="4" t="s">
        <v>70</v>
      </c>
      <c r="E23" s="100">
        <v>0</v>
      </c>
      <c r="F23" s="100">
        <v>0</v>
      </c>
      <c r="G23" s="100">
        <v>0</v>
      </c>
      <c r="H23" s="100">
        <v>45</v>
      </c>
      <c r="I23" s="100">
        <v>0</v>
      </c>
      <c r="J23" s="100">
        <v>0</v>
      </c>
      <c r="K23" s="100">
        <v>45</v>
      </c>
      <c r="L23" s="100">
        <v>45</v>
      </c>
      <c r="M23" s="100">
        <v>0</v>
      </c>
      <c r="N23" s="100">
        <v>225</v>
      </c>
      <c r="O23" s="100">
        <f t="shared" si="0"/>
        <v>360</v>
      </c>
      <c r="P23" s="103">
        <f t="shared" si="2"/>
        <v>0.00775945683802134</v>
      </c>
      <c r="Q23" s="105">
        <f t="shared" si="1"/>
        <v>0.4</v>
      </c>
      <c r="R23" s="106">
        <f t="shared" si="3"/>
        <v>0.00310378273520854</v>
      </c>
    </row>
    <row r="24" ht="17" spans="2:18">
      <c r="B24" s="64">
        <v>19</v>
      </c>
      <c r="C24" s="4" t="s">
        <v>71</v>
      </c>
      <c r="D24" s="69" t="s">
        <v>72</v>
      </c>
      <c r="E24" s="100">
        <v>270</v>
      </c>
      <c r="F24" s="100">
        <v>45</v>
      </c>
      <c r="G24" s="100">
        <v>900</v>
      </c>
      <c r="H24" s="100">
        <v>180</v>
      </c>
      <c r="I24" s="100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f t="shared" si="0"/>
        <v>1395</v>
      </c>
      <c r="P24" s="103">
        <f t="shared" si="2"/>
        <v>0.0300678952473327</v>
      </c>
      <c r="Q24" s="105">
        <f t="shared" si="1"/>
        <v>0.4</v>
      </c>
      <c r="R24" s="106">
        <f t="shared" si="3"/>
        <v>0.0120271580989331</v>
      </c>
    </row>
    <row r="25" spans="2:18">
      <c r="B25" s="64">
        <v>20</v>
      </c>
      <c r="C25" s="2" t="s">
        <v>73</v>
      </c>
      <c r="D25" s="69" t="s">
        <v>74</v>
      </c>
      <c r="E25" s="100">
        <v>0</v>
      </c>
      <c r="F25" s="100">
        <v>0</v>
      </c>
      <c r="G25" s="100">
        <v>45</v>
      </c>
      <c r="H25" s="100">
        <v>45</v>
      </c>
      <c r="I25" s="100">
        <v>45</v>
      </c>
      <c r="J25" s="100">
        <v>0</v>
      </c>
      <c r="K25" s="100">
        <v>45</v>
      </c>
      <c r="L25" s="100">
        <v>0</v>
      </c>
      <c r="M25" s="100">
        <v>135</v>
      </c>
      <c r="N25" s="100">
        <v>0</v>
      </c>
      <c r="O25" s="100">
        <f t="shared" si="0"/>
        <v>315</v>
      </c>
      <c r="P25" s="103">
        <f t="shared" si="2"/>
        <v>0.00678952473326867</v>
      </c>
      <c r="Q25" s="105">
        <f t="shared" si="1"/>
        <v>0.5</v>
      </c>
      <c r="R25" s="106">
        <f t="shared" si="3"/>
        <v>0.00339476236663434</v>
      </c>
    </row>
    <row r="26" ht="17" spans="2:18">
      <c r="B26" s="64">
        <v>21</v>
      </c>
      <c r="C26" s="75" t="s">
        <v>75</v>
      </c>
      <c r="D26" s="73" t="s">
        <v>76</v>
      </c>
      <c r="E26" s="101">
        <v>0</v>
      </c>
      <c r="F26" s="101">
        <v>2250</v>
      </c>
      <c r="G26" s="101">
        <v>810</v>
      </c>
      <c r="H26" s="101">
        <v>315</v>
      </c>
      <c r="I26" s="101">
        <v>945</v>
      </c>
      <c r="J26" s="101">
        <v>0</v>
      </c>
      <c r="K26" s="101">
        <v>90</v>
      </c>
      <c r="L26" s="101">
        <v>0</v>
      </c>
      <c r="M26" s="101">
        <v>405</v>
      </c>
      <c r="N26" s="101">
        <v>180</v>
      </c>
      <c r="O26" s="101">
        <f t="shared" si="0"/>
        <v>4995</v>
      </c>
      <c r="P26" s="104">
        <f t="shared" si="2"/>
        <v>0.107662463627546</v>
      </c>
      <c r="Q26" s="107">
        <f t="shared" si="1"/>
        <v>0.7</v>
      </c>
      <c r="R26" s="108">
        <f t="shared" si="3"/>
        <v>0.0753637245392823</v>
      </c>
    </row>
    <row r="27" spans="2:18">
      <c r="B27" s="64">
        <v>22</v>
      </c>
      <c r="C27" s="2" t="s">
        <v>77</v>
      </c>
      <c r="D27" s="69" t="s">
        <v>78</v>
      </c>
      <c r="E27" s="100">
        <v>0</v>
      </c>
      <c r="F27" s="100">
        <v>0</v>
      </c>
      <c r="G27" s="100">
        <v>0</v>
      </c>
      <c r="H27" s="100">
        <v>0</v>
      </c>
      <c r="I27" s="100">
        <v>45</v>
      </c>
      <c r="J27" s="100">
        <v>0</v>
      </c>
      <c r="K27" s="100">
        <v>0</v>
      </c>
      <c r="L27" s="100">
        <v>0</v>
      </c>
      <c r="M27" s="100">
        <v>0</v>
      </c>
      <c r="N27" s="100">
        <v>0</v>
      </c>
      <c r="O27" s="100">
        <f t="shared" si="0"/>
        <v>45</v>
      </c>
      <c r="P27" s="103">
        <f t="shared" si="2"/>
        <v>0.000969932104752667</v>
      </c>
      <c r="Q27" s="105">
        <f t="shared" si="1"/>
        <v>0.1</v>
      </c>
      <c r="R27" s="106">
        <f t="shared" si="3"/>
        <v>9.69932104752667e-5</v>
      </c>
    </row>
    <row r="28" ht="18" spans="2:18">
      <c r="B28" s="64">
        <v>23</v>
      </c>
      <c r="C28" s="83" t="s">
        <v>79</v>
      </c>
      <c r="D28" s="74" t="s">
        <v>80</v>
      </c>
      <c r="E28" s="100">
        <v>0</v>
      </c>
      <c r="F28" s="100">
        <v>0</v>
      </c>
      <c r="G28" s="100">
        <v>0</v>
      </c>
      <c r="H28" s="100">
        <v>0</v>
      </c>
      <c r="I28" s="100">
        <v>0</v>
      </c>
      <c r="J28" s="100">
        <v>0</v>
      </c>
      <c r="K28" s="100">
        <v>0</v>
      </c>
      <c r="L28" s="100">
        <v>0</v>
      </c>
      <c r="M28" s="100">
        <v>0</v>
      </c>
      <c r="N28" s="100">
        <v>0</v>
      </c>
      <c r="O28" s="100">
        <f t="shared" si="0"/>
        <v>0</v>
      </c>
      <c r="P28" s="103">
        <f t="shared" si="2"/>
        <v>0</v>
      </c>
      <c r="Q28" s="105">
        <f t="shared" si="1"/>
        <v>0</v>
      </c>
      <c r="R28" s="106">
        <f t="shared" si="3"/>
        <v>0</v>
      </c>
    </row>
    <row r="29" ht="17" spans="2:18">
      <c r="B29" s="64">
        <v>24</v>
      </c>
      <c r="C29" s="75" t="s">
        <v>81</v>
      </c>
      <c r="D29" s="73" t="s">
        <v>82</v>
      </c>
      <c r="E29" s="101">
        <v>90</v>
      </c>
      <c r="F29" s="101">
        <v>135</v>
      </c>
      <c r="G29" s="101">
        <v>45</v>
      </c>
      <c r="H29" s="101">
        <v>45</v>
      </c>
      <c r="I29" s="101">
        <v>180</v>
      </c>
      <c r="J29" s="101">
        <v>0</v>
      </c>
      <c r="K29" s="101">
        <v>90</v>
      </c>
      <c r="L29" s="101">
        <v>450</v>
      </c>
      <c r="M29" s="101">
        <v>90</v>
      </c>
      <c r="N29" s="101">
        <v>45</v>
      </c>
      <c r="O29" s="101">
        <f t="shared" si="0"/>
        <v>1170</v>
      </c>
      <c r="P29" s="104">
        <f t="shared" si="2"/>
        <v>0.0252182347235693</v>
      </c>
      <c r="Q29" s="107">
        <f t="shared" si="1"/>
        <v>0.9</v>
      </c>
      <c r="R29" s="108">
        <f t="shared" si="3"/>
        <v>0.0226964112512124</v>
      </c>
    </row>
    <row r="30" ht="17" spans="2:18">
      <c r="B30" s="64">
        <v>25</v>
      </c>
      <c r="C30" s="75" t="s">
        <v>83</v>
      </c>
      <c r="D30" s="73" t="s">
        <v>84</v>
      </c>
      <c r="E30" s="101">
        <v>16740</v>
      </c>
      <c r="F30" s="101">
        <v>0</v>
      </c>
      <c r="G30" s="101">
        <v>0</v>
      </c>
      <c r="H30" s="101">
        <v>630</v>
      </c>
      <c r="I30" s="101">
        <v>0</v>
      </c>
      <c r="J30" s="101">
        <v>0</v>
      </c>
      <c r="K30" s="101">
        <v>45</v>
      </c>
      <c r="L30" s="101">
        <v>0</v>
      </c>
      <c r="M30" s="101">
        <v>0</v>
      </c>
      <c r="N30" s="101">
        <v>0</v>
      </c>
      <c r="O30" s="101">
        <f t="shared" si="0"/>
        <v>17415</v>
      </c>
      <c r="P30" s="104">
        <f t="shared" si="2"/>
        <v>0.375363724539282</v>
      </c>
      <c r="Q30" s="107">
        <f t="shared" si="1"/>
        <v>0.3</v>
      </c>
      <c r="R30" s="108">
        <f t="shared" si="3"/>
        <v>0.112609117361785</v>
      </c>
    </row>
    <row r="31" ht="17" spans="2:18">
      <c r="B31" s="64">
        <v>26</v>
      </c>
      <c r="C31" s="75" t="s">
        <v>85</v>
      </c>
      <c r="D31" s="73" t="s">
        <v>86</v>
      </c>
      <c r="E31" s="101">
        <v>9945</v>
      </c>
      <c r="F31" s="101">
        <v>45</v>
      </c>
      <c r="G31" s="101">
        <v>45</v>
      </c>
      <c r="H31" s="101">
        <v>1485</v>
      </c>
      <c r="I31" s="101">
        <v>180</v>
      </c>
      <c r="J31" s="101">
        <v>0</v>
      </c>
      <c r="K31" s="101">
        <v>0</v>
      </c>
      <c r="L31" s="101">
        <v>45</v>
      </c>
      <c r="M31" s="101">
        <v>45</v>
      </c>
      <c r="N31" s="101">
        <v>0</v>
      </c>
      <c r="O31" s="101">
        <f t="shared" si="0"/>
        <v>11790</v>
      </c>
      <c r="P31" s="104">
        <f t="shared" si="2"/>
        <v>0.254122211445199</v>
      </c>
      <c r="Q31" s="107">
        <f t="shared" si="1"/>
        <v>0.7</v>
      </c>
      <c r="R31" s="108">
        <f t="shared" si="3"/>
        <v>0.177885548011639</v>
      </c>
    </row>
    <row r="32" ht="17.6" spans="2:18">
      <c r="B32" s="64">
        <v>27</v>
      </c>
      <c r="C32" s="67" t="s">
        <v>87</v>
      </c>
      <c r="D32" s="80" t="s">
        <v>88</v>
      </c>
      <c r="E32" s="100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45</v>
      </c>
      <c r="O32" s="100">
        <f t="shared" si="0"/>
        <v>45</v>
      </c>
      <c r="P32" s="103">
        <f t="shared" si="2"/>
        <v>0.000969932104752667</v>
      </c>
      <c r="Q32" s="105">
        <f t="shared" si="1"/>
        <v>0.1</v>
      </c>
      <c r="R32" s="106">
        <f t="shared" si="3"/>
        <v>9.69932104752667e-5</v>
      </c>
    </row>
    <row r="33" spans="2:18">
      <c r="B33" s="64">
        <v>28</v>
      </c>
      <c r="C33" s="2" t="s">
        <v>89</v>
      </c>
      <c r="D33" s="69" t="s">
        <v>90</v>
      </c>
      <c r="E33" s="100">
        <v>0</v>
      </c>
      <c r="F33" s="100">
        <v>45</v>
      </c>
      <c r="G33" s="100">
        <v>0</v>
      </c>
      <c r="H33" s="100">
        <v>0</v>
      </c>
      <c r="I33" s="100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f t="shared" si="0"/>
        <v>45</v>
      </c>
      <c r="P33" s="103">
        <f t="shared" si="2"/>
        <v>0.000969932104752667</v>
      </c>
      <c r="Q33" s="105">
        <f t="shared" si="1"/>
        <v>0.1</v>
      </c>
      <c r="R33" s="106">
        <f t="shared" si="3"/>
        <v>9.69932104752667e-5</v>
      </c>
    </row>
    <row r="34" ht="18" spans="2:18">
      <c r="B34" s="64">
        <v>29</v>
      </c>
      <c r="C34" s="2" t="s">
        <v>91</v>
      </c>
      <c r="D34" s="81" t="s">
        <v>92</v>
      </c>
      <c r="E34" s="100">
        <v>0</v>
      </c>
      <c r="F34" s="100">
        <v>0</v>
      </c>
      <c r="G34" s="100">
        <v>0</v>
      </c>
      <c r="H34" s="100">
        <v>0</v>
      </c>
      <c r="I34" s="100">
        <v>495</v>
      </c>
      <c r="J34" s="100">
        <v>0</v>
      </c>
      <c r="K34" s="100">
        <v>0</v>
      </c>
      <c r="L34" s="100">
        <v>135</v>
      </c>
      <c r="M34" s="100">
        <v>0</v>
      </c>
      <c r="N34" s="100">
        <v>0</v>
      </c>
      <c r="O34" s="100">
        <f t="shared" si="0"/>
        <v>630</v>
      </c>
      <c r="P34" s="103">
        <f t="shared" si="2"/>
        <v>0.0135790494665373</v>
      </c>
      <c r="Q34" s="105">
        <f t="shared" si="1"/>
        <v>0.2</v>
      </c>
      <c r="R34" s="106">
        <f t="shared" si="3"/>
        <v>0.00271580989330747</v>
      </c>
    </row>
    <row r="35" ht="17" spans="2:18">
      <c r="B35" s="64">
        <v>30</v>
      </c>
      <c r="C35" s="4" t="s">
        <v>93</v>
      </c>
      <c r="D35" s="4" t="s">
        <v>94</v>
      </c>
      <c r="E35" s="100">
        <v>0</v>
      </c>
      <c r="F35" s="100">
        <v>0</v>
      </c>
      <c r="G35" s="100">
        <v>0</v>
      </c>
      <c r="H35" s="100">
        <v>0</v>
      </c>
      <c r="I35" s="100">
        <v>0</v>
      </c>
      <c r="J35" s="100">
        <v>0</v>
      </c>
      <c r="K35" s="100">
        <v>0</v>
      </c>
      <c r="L35" s="100">
        <v>0</v>
      </c>
      <c r="M35" s="100">
        <v>0</v>
      </c>
      <c r="N35" s="100">
        <v>0</v>
      </c>
      <c r="O35" s="100">
        <f t="shared" si="0"/>
        <v>0</v>
      </c>
      <c r="P35" s="103">
        <f t="shared" si="2"/>
        <v>0</v>
      </c>
      <c r="Q35" s="105">
        <f t="shared" si="1"/>
        <v>0</v>
      </c>
      <c r="R35" s="106">
        <f t="shared" si="3"/>
        <v>0</v>
      </c>
    </row>
    <row r="36" ht="18" spans="2:18">
      <c r="B36" s="64">
        <v>31</v>
      </c>
      <c r="C36" s="2" t="s">
        <v>95</v>
      </c>
      <c r="D36" s="72" t="s">
        <v>96</v>
      </c>
      <c r="E36" s="100">
        <v>0</v>
      </c>
      <c r="F36" s="100">
        <v>90</v>
      </c>
      <c r="G36" s="100">
        <v>0</v>
      </c>
      <c r="H36" s="100">
        <v>0</v>
      </c>
      <c r="I36" s="100">
        <v>135</v>
      </c>
      <c r="J36" s="100">
        <v>0</v>
      </c>
      <c r="K36" s="100">
        <v>45</v>
      </c>
      <c r="L36" s="100">
        <v>0</v>
      </c>
      <c r="M36" s="100">
        <v>0</v>
      </c>
      <c r="N36" s="100">
        <v>0</v>
      </c>
      <c r="O36" s="100">
        <f t="shared" si="0"/>
        <v>270</v>
      </c>
      <c r="P36" s="103">
        <f t="shared" si="2"/>
        <v>0.005819592628516</v>
      </c>
      <c r="Q36" s="105">
        <f t="shared" si="1"/>
        <v>0.3</v>
      </c>
      <c r="R36" s="106">
        <f t="shared" si="3"/>
        <v>0.0017458777885548</v>
      </c>
    </row>
    <row r="37" ht="17" spans="2:18">
      <c r="B37" s="64">
        <v>32</v>
      </c>
      <c r="C37" s="4" t="s">
        <v>97</v>
      </c>
      <c r="D37" s="69" t="s">
        <v>98</v>
      </c>
      <c r="E37" s="100">
        <v>0</v>
      </c>
      <c r="F37" s="100">
        <v>0</v>
      </c>
      <c r="G37" s="100">
        <v>90</v>
      </c>
      <c r="H37" s="100">
        <v>0</v>
      </c>
      <c r="I37" s="100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f t="shared" si="0"/>
        <v>90</v>
      </c>
      <c r="P37" s="103">
        <f t="shared" si="2"/>
        <v>0.00193986420950533</v>
      </c>
      <c r="Q37" s="105">
        <f t="shared" si="1"/>
        <v>0.1</v>
      </c>
      <c r="R37" s="106">
        <f t="shared" si="3"/>
        <v>0.000193986420950533</v>
      </c>
    </row>
    <row r="38" ht="17" spans="2:18">
      <c r="B38" s="64">
        <v>33</v>
      </c>
      <c r="C38" s="4" t="s">
        <v>99</v>
      </c>
      <c r="D38" s="66" t="s">
        <v>100</v>
      </c>
      <c r="E38" s="100">
        <v>0</v>
      </c>
      <c r="F38" s="100">
        <v>0</v>
      </c>
      <c r="G38" s="100">
        <v>0</v>
      </c>
      <c r="H38" s="100">
        <v>0</v>
      </c>
      <c r="I38" s="100">
        <v>0</v>
      </c>
      <c r="J38" s="100">
        <v>0</v>
      </c>
      <c r="K38" s="100">
        <v>0</v>
      </c>
      <c r="L38" s="100">
        <v>0</v>
      </c>
      <c r="M38" s="100">
        <v>45</v>
      </c>
      <c r="N38" s="100">
        <v>0</v>
      </c>
      <c r="O38" s="100">
        <f t="shared" ref="O38:O55" si="5">SUM(E38:N38)</f>
        <v>45</v>
      </c>
      <c r="P38" s="103">
        <f t="shared" si="2"/>
        <v>0.000969932104752667</v>
      </c>
      <c r="Q38" s="105">
        <f t="shared" ref="Q38:Q54" si="6">COUNTIF(E38:N38,"&gt;0")/10</f>
        <v>0.1</v>
      </c>
      <c r="R38" s="106">
        <f t="shared" si="3"/>
        <v>9.69932104752667e-5</v>
      </c>
    </row>
    <row r="39" spans="2:18">
      <c r="B39" s="64">
        <v>34</v>
      </c>
      <c r="C39" s="2" t="s">
        <v>101</v>
      </c>
      <c r="D39" s="69" t="s">
        <v>102</v>
      </c>
      <c r="E39" s="100">
        <v>270</v>
      </c>
      <c r="F39" s="100">
        <v>0</v>
      </c>
      <c r="G39" s="100">
        <v>0</v>
      </c>
      <c r="H39" s="100">
        <v>0</v>
      </c>
      <c r="I39" s="100">
        <v>0</v>
      </c>
      <c r="J39" s="100">
        <v>0</v>
      </c>
      <c r="K39" s="100">
        <v>0</v>
      </c>
      <c r="L39" s="100">
        <v>0</v>
      </c>
      <c r="M39" s="100">
        <v>0</v>
      </c>
      <c r="N39" s="100">
        <v>0</v>
      </c>
      <c r="O39" s="100">
        <f t="shared" si="5"/>
        <v>270</v>
      </c>
      <c r="P39" s="103">
        <f t="shared" si="2"/>
        <v>0.005819592628516</v>
      </c>
      <c r="Q39" s="105">
        <f t="shared" si="6"/>
        <v>0.1</v>
      </c>
      <c r="R39" s="106">
        <f t="shared" si="3"/>
        <v>0.0005819592628516</v>
      </c>
    </row>
    <row r="40" ht="17" spans="2:18">
      <c r="B40" s="64">
        <v>35</v>
      </c>
      <c r="C40" s="4" t="s">
        <v>103</v>
      </c>
      <c r="D40" s="69" t="s">
        <v>104</v>
      </c>
      <c r="E40" s="100">
        <v>0</v>
      </c>
      <c r="F40" s="100">
        <v>45</v>
      </c>
      <c r="G40" s="100">
        <v>0</v>
      </c>
      <c r="H40" s="100">
        <v>0</v>
      </c>
      <c r="I40" s="100">
        <v>0</v>
      </c>
      <c r="J40" s="100">
        <v>0</v>
      </c>
      <c r="K40" s="100">
        <v>0</v>
      </c>
      <c r="L40" s="100">
        <v>0</v>
      </c>
      <c r="M40" s="100">
        <v>0</v>
      </c>
      <c r="N40" s="100">
        <v>0</v>
      </c>
      <c r="O40" s="100">
        <f t="shared" si="5"/>
        <v>45</v>
      </c>
      <c r="P40" s="103">
        <f t="shared" si="2"/>
        <v>0.000969932104752667</v>
      </c>
      <c r="Q40" s="105">
        <f t="shared" si="6"/>
        <v>0.1</v>
      </c>
      <c r="R40" s="106">
        <f t="shared" si="3"/>
        <v>9.69932104752667e-5</v>
      </c>
    </row>
    <row r="41" ht="17" spans="2:18">
      <c r="B41" s="64">
        <v>36</v>
      </c>
      <c r="C41" s="4" t="s">
        <v>105</v>
      </c>
      <c r="D41" s="95" t="s">
        <v>106</v>
      </c>
      <c r="E41" s="100">
        <v>0</v>
      </c>
      <c r="F41" s="100">
        <v>0</v>
      </c>
      <c r="G41" s="100">
        <v>0</v>
      </c>
      <c r="H41" s="100">
        <v>0</v>
      </c>
      <c r="I41" s="100">
        <v>0</v>
      </c>
      <c r="J41" s="100">
        <v>0</v>
      </c>
      <c r="K41" s="100">
        <v>0</v>
      </c>
      <c r="L41" s="100">
        <v>0</v>
      </c>
      <c r="M41" s="100">
        <v>45</v>
      </c>
      <c r="N41" s="100">
        <v>0</v>
      </c>
      <c r="O41" s="100">
        <f t="shared" si="5"/>
        <v>45</v>
      </c>
      <c r="P41" s="103">
        <f t="shared" si="2"/>
        <v>0.000969932104752667</v>
      </c>
      <c r="Q41" s="105">
        <f t="shared" si="6"/>
        <v>0.1</v>
      </c>
      <c r="R41" s="106">
        <f t="shared" si="3"/>
        <v>9.69932104752667e-5</v>
      </c>
    </row>
    <row r="42" ht="17" spans="2:18">
      <c r="B42" s="64">
        <v>37</v>
      </c>
      <c r="C42" s="4" t="s">
        <v>107</v>
      </c>
      <c r="D42" s="69" t="s">
        <v>108</v>
      </c>
      <c r="E42" s="100">
        <v>0</v>
      </c>
      <c r="F42" s="100">
        <v>0</v>
      </c>
      <c r="G42" s="100">
        <v>0</v>
      </c>
      <c r="H42" s="100">
        <v>0</v>
      </c>
      <c r="I42" s="100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f t="shared" si="5"/>
        <v>0</v>
      </c>
      <c r="P42" s="103">
        <f t="shared" si="2"/>
        <v>0</v>
      </c>
      <c r="Q42" s="105">
        <f t="shared" si="6"/>
        <v>0</v>
      </c>
      <c r="R42" s="106">
        <f t="shared" si="3"/>
        <v>0</v>
      </c>
    </row>
    <row r="43" ht="17" spans="2:18">
      <c r="B43" s="64">
        <v>38</v>
      </c>
      <c r="C43" s="4" t="s">
        <v>109</v>
      </c>
      <c r="D43" s="4" t="s">
        <v>110</v>
      </c>
      <c r="E43" s="100">
        <v>0</v>
      </c>
      <c r="F43" s="100">
        <v>0</v>
      </c>
      <c r="G43" s="100">
        <v>0</v>
      </c>
      <c r="H43" s="100">
        <v>90</v>
      </c>
      <c r="I43" s="100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f t="shared" si="5"/>
        <v>90</v>
      </c>
      <c r="P43" s="103">
        <f t="shared" si="2"/>
        <v>0.00193986420950533</v>
      </c>
      <c r="Q43" s="105">
        <f t="shared" si="6"/>
        <v>0.1</v>
      </c>
      <c r="R43" s="106">
        <f t="shared" si="3"/>
        <v>0.000193986420950533</v>
      </c>
    </row>
    <row r="44" ht="17" spans="2:18">
      <c r="B44" s="64">
        <v>39</v>
      </c>
      <c r="C44" s="4" t="s">
        <v>111</v>
      </c>
      <c r="D44" s="69" t="s">
        <v>112</v>
      </c>
      <c r="E44" s="100">
        <v>135</v>
      </c>
      <c r="F44" s="100">
        <v>0</v>
      </c>
      <c r="G44" s="100">
        <v>45</v>
      </c>
      <c r="H44" s="100">
        <v>45</v>
      </c>
      <c r="I44" s="100">
        <v>0</v>
      </c>
      <c r="J44" s="100">
        <v>0</v>
      </c>
      <c r="K44" s="100">
        <v>90</v>
      </c>
      <c r="L44" s="100">
        <v>0</v>
      </c>
      <c r="M44" s="100">
        <v>0</v>
      </c>
      <c r="N44" s="100">
        <v>45</v>
      </c>
      <c r="O44" s="100">
        <f t="shared" si="5"/>
        <v>360</v>
      </c>
      <c r="P44" s="103">
        <f t="shared" si="2"/>
        <v>0.00775945683802134</v>
      </c>
      <c r="Q44" s="105">
        <f t="shared" si="6"/>
        <v>0.5</v>
      </c>
      <c r="R44" s="106">
        <f t="shared" si="3"/>
        <v>0.00387972841901067</v>
      </c>
    </row>
    <row r="45" ht="17" spans="2:18">
      <c r="B45" s="64">
        <v>40</v>
      </c>
      <c r="C45" s="4" t="s">
        <v>113</v>
      </c>
      <c r="D45" s="69" t="s">
        <v>114</v>
      </c>
      <c r="E45" s="100">
        <v>945</v>
      </c>
      <c r="F45" s="100">
        <v>0</v>
      </c>
      <c r="G45" s="100">
        <v>45</v>
      </c>
      <c r="H45" s="100">
        <v>0</v>
      </c>
      <c r="I45" s="100">
        <v>0</v>
      </c>
      <c r="J45" s="100">
        <v>0</v>
      </c>
      <c r="K45" s="100">
        <v>0</v>
      </c>
      <c r="L45" s="100">
        <v>0</v>
      </c>
      <c r="M45" s="100">
        <v>0</v>
      </c>
      <c r="N45" s="100">
        <v>0</v>
      </c>
      <c r="O45" s="100">
        <f t="shared" si="5"/>
        <v>990</v>
      </c>
      <c r="P45" s="103">
        <f t="shared" si="2"/>
        <v>0.0213385063045587</v>
      </c>
      <c r="Q45" s="105">
        <f t="shared" si="6"/>
        <v>0.2</v>
      </c>
      <c r="R45" s="106">
        <f t="shared" si="3"/>
        <v>0.00426770126091174</v>
      </c>
    </row>
    <row r="46" spans="2:18">
      <c r="B46" s="64">
        <v>41</v>
      </c>
      <c r="C46" s="2" t="s">
        <v>115</v>
      </c>
      <c r="D46" s="69" t="s">
        <v>116</v>
      </c>
      <c r="E46" s="100">
        <v>0</v>
      </c>
      <c r="F46" s="100">
        <v>0</v>
      </c>
      <c r="G46" s="100">
        <v>0</v>
      </c>
      <c r="H46" s="100">
        <v>45</v>
      </c>
      <c r="I46" s="100">
        <v>0</v>
      </c>
      <c r="J46" s="100">
        <v>0</v>
      </c>
      <c r="K46" s="100">
        <v>45</v>
      </c>
      <c r="L46" s="100">
        <v>0</v>
      </c>
      <c r="M46" s="100">
        <v>0</v>
      </c>
      <c r="N46" s="100">
        <v>0</v>
      </c>
      <c r="O46" s="100">
        <f t="shared" si="5"/>
        <v>90</v>
      </c>
      <c r="P46" s="103">
        <f t="shared" si="2"/>
        <v>0.00193986420950533</v>
      </c>
      <c r="Q46" s="105">
        <f t="shared" si="6"/>
        <v>0.2</v>
      </c>
      <c r="R46" s="106">
        <f t="shared" si="3"/>
        <v>0.000387972841901067</v>
      </c>
    </row>
    <row r="47" spans="2:18">
      <c r="B47" s="64">
        <v>42</v>
      </c>
      <c r="C47" s="2" t="s">
        <v>117</v>
      </c>
      <c r="D47" s="69" t="s">
        <v>118</v>
      </c>
      <c r="E47" s="100">
        <v>135</v>
      </c>
      <c r="F47" s="100">
        <v>0</v>
      </c>
      <c r="G47" s="100">
        <v>0</v>
      </c>
      <c r="H47" s="100">
        <v>0</v>
      </c>
      <c r="I47" s="100">
        <v>0</v>
      </c>
      <c r="J47" s="100">
        <v>0</v>
      </c>
      <c r="K47" s="100">
        <v>0</v>
      </c>
      <c r="L47" s="100">
        <v>0</v>
      </c>
      <c r="M47" s="100">
        <v>0</v>
      </c>
      <c r="N47" s="100">
        <v>0</v>
      </c>
      <c r="O47" s="100">
        <f t="shared" si="5"/>
        <v>135</v>
      </c>
      <c r="P47" s="103">
        <f t="shared" si="2"/>
        <v>0.002909796314258</v>
      </c>
      <c r="Q47" s="105">
        <f t="shared" si="6"/>
        <v>0.1</v>
      </c>
      <c r="R47" s="106">
        <f t="shared" si="3"/>
        <v>0.0002909796314258</v>
      </c>
    </row>
    <row r="48" ht="17" spans="2:18">
      <c r="B48" s="64">
        <v>43</v>
      </c>
      <c r="C48" s="4" t="s">
        <v>119</v>
      </c>
      <c r="D48" s="4" t="s">
        <v>120</v>
      </c>
      <c r="E48" s="100">
        <v>0</v>
      </c>
      <c r="F48" s="100">
        <v>0</v>
      </c>
      <c r="G48" s="100">
        <v>45</v>
      </c>
      <c r="H48" s="100">
        <v>45</v>
      </c>
      <c r="I48" s="100">
        <v>0</v>
      </c>
      <c r="J48" s="100">
        <v>0</v>
      </c>
      <c r="K48" s="100">
        <v>0</v>
      </c>
      <c r="L48" s="100">
        <v>0</v>
      </c>
      <c r="M48" s="100">
        <v>0</v>
      </c>
      <c r="N48" s="100">
        <v>0</v>
      </c>
      <c r="O48" s="100">
        <f t="shared" si="5"/>
        <v>90</v>
      </c>
      <c r="P48" s="103">
        <f t="shared" si="2"/>
        <v>0.00193986420950533</v>
      </c>
      <c r="Q48" s="105">
        <f t="shared" si="6"/>
        <v>0.2</v>
      </c>
      <c r="R48" s="106">
        <f t="shared" si="3"/>
        <v>0.000387972841901067</v>
      </c>
    </row>
    <row r="49" ht="17" spans="2:18">
      <c r="B49" s="64">
        <v>44</v>
      </c>
      <c r="C49" s="4" t="s">
        <v>121</v>
      </c>
      <c r="D49" s="69" t="s">
        <v>122</v>
      </c>
      <c r="E49" s="100">
        <v>45</v>
      </c>
      <c r="F49" s="100">
        <v>0</v>
      </c>
      <c r="G49" s="100">
        <v>0</v>
      </c>
      <c r="H49" s="100">
        <v>0</v>
      </c>
      <c r="I49" s="100">
        <v>0</v>
      </c>
      <c r="J49" s="100">
        <v>0</v>
      </c>
      <c r="K49" s="100">
        <v>0</v>
      </c>
      <c r="L49" s="100">
        <v>0</v>
      </c>
      <c r="M49" s="100">
        <v>0</v>
      </c>
      <c r="N49" s="100">
        <v>0</v>
      </c>
      <c r="O49" s="100">
        <f t="shared" si="5"/>
        <v>45</v>
      </c>
      <c r="P49" s="103">
        <f t="shared" si="2"/>
        <v>0.000969932104752667</v>
      </c>
      <c r="Q49" s="105">
        <f t="shared" si="6"/>
        <v>0.1</v>
      </c>
      <c r="R49" s="106">
        <f t="shared" si="3"/>
        <v>9.69932104752667e-5</v>
      </c>
    </row>
    <row r="50" spans="2:18">
      <c r="B50" s="64">
        <v>45</v>
      </c>
      <c r="C50" s="4" t="s">
        <v>123</v>
      </c>
      <c r="D50" s="69" t="s">
        <v>124</v>
      </c>
      <c r="E50" s="100">
        <v>45</v>
      </c>
      <c r="F50" s="100">
        <v>0</v>
      </c>
      <c r="G50" s="100">
        <v>0</v>
      </c>
      <c r="H50" s="100">
        <v>0</v>
      </c>
      <c r="I50" s="100">
        <v>0</v>
      </c>
      <c r="J50" s="100">
        <v>0</v>
      </c>
      <c r="K50" s="100">
        <v>0</v>
      </c>
      <c r="L50" s="100">
        <v>0</v>
      </c>
      <c r="M50" s="100">
        <v>0</v>
      </c>
      <c r="N50" s="100">
        <v>0</v>
      </c>
      <c r="O50" s="100">
        <f t="shared" si="5"/>
        <v>45</v>
      </c>
      <c r="P50" s="103">
        <f t="shared" si="2"/>
        <v>0.000969932104752667</v>
      </c>
      <c r="Q50" s="105">
        <f t="shared" si="6"/>
        <v>0.1</v>
      </c>
      <c r="R50" s="106">
        <f t="shared" si="3"/>
        <v>9.69932104752667e-5</v>
      </c>
    </row>
    <row r="51" spans="2:18">
      <c r="B51" s="64">
        <v>46</v>
      </c>
      <c r="C51" s="2" t="s">
        <v>125</v>
      </c>
      <c r="D51" s="69" t="s">
        <v>126</v>
      </c>
      <c r="E51" s="100">
        <v>45</v>
      </c>
      <c r="F51" s="100">
        <v>45</v>
      </c>
      <c r="G51" s="100">
        <v>0</v>
      </c>
      <c r="H51" s="100">
        <v>0</v>
      </c>
      <c r="I51" s="100">
        <v>0</v>
      </c>
      <c r="J51" s="100">
        <v>0</v>
      </c>
      <c r="K51" s="100">
        <v>0</v>
      </c>
      <c r="L51" s="100">
        <v>0</v>
      </c>
      <c r="M51" s="100">
        <v>0</v>
      </c>
      <c r="N51" s="100">
        <v>0</v>
      </c>
      <c r="O51" s="100">
        <f t="shared" si="5"/>
        <v>90</v>
      </c>
      <c r="P51" s="103">
        <f t="shared" si="2"/>
        <v>0.00193986420950533</v>
      </c>
      <c r="Q51" s="105">
        <f t="shared" si="6"/>
        <v>0.2</v>
      </c>
      <c r="R51" s="106">
        <f t="shared" si="3"/>
        <v>0.000387972841901067</v>
      </c>
    </row>
    <row r="52" ht="17" spans="2:18">
      <c r="B52" s="64">
        <v>47</v>
      </c>
      <c r="C52" s="4" t="s">
        <v>127</v>
      </c>
      <c r="D52" s="69" t="s">
        <v>128</v>
      </c>
      <c r="E52" s="100">
        <v>0</v>
      </c>
      <c r="F52" s="100">
        <v>45</v>
      </c>
      <c r="G52" s="100">
        <v>0</v>
      </c>
      <c r="H52" s="100">
        <v>0</v>
      </c>
      <c r="I52" s="100">
        <v>0</v>
      </c>
      <c r="J52" s="100">
        <v>0</v>
      </c>
      <c r="K52" s="100">
        <v>0</v>
      </c>
      <c r="L52" s="100">
        <v>0</v>
      </c>
      <c r="M52" s="100">
        <v>0</v>
      </c>
      <c r="N52" s="100">
        <v>0</v>
      </c>
      <c r="O52" s="100">
        <f t="shared" si="5"/>
        <v>45</v>
      </c>
      <c r="P52" s="103">
        <f t="shared" si="2"/>
        <v>0.000969932104752667</v>
      </c>
      <c r="Q52" s="105">
        <f t="shared" si="6"/>
        <v>0.1</v>
      </c>
      <c r="R52" s="106">
        <f t="shared" si="3"/>
        <v>9.69932104752667e-5</v>
      </c>
    </row>
    <row r="53" ht="17" spans="2:18">
      <c r="B53" s="64">
        <v>48</v>
      </c>
      <c r="C53" s="4" t="s">
        <v>129</v>
      </c>
      <c r="D53" s="69" t="s">
        <v>130</v>
      </c>
      <c r="E53" s="100">
        <v>270</v>
      </c>
      <c r="F53" s="100">
        <v>0</v>
      </c>
      <c r="G53" s="100">
        <v>0</v>
      </c>
      <c r="H53" s="100">
        <v>0</v>
      </c>
      <c r="I53" s="100">
        <v>0</v>
      </c>
      <c r="J53" s="100">
        <v>0</v>
      </c>
      <c r="K53" s="100">
        <v>0</v>
      </c>
      <c r="L53" s="100">
        <v>0</v>
      </c>
      <c r="M53" s="100">
        <v>0</v>
      </c>
      <c r="N53" s="100">
        <v>0</v>
      </c>
      <c r="O53" s="100">
        <f t="shared" si="5"/>
        <v>270</v>
      </c>
      <c r="P53" s="103">
        <f t="shared" si="2"/>
        <v>0.005819592628516</v>
      </c>
      <c r="Q53" s="105">
        <f t="shared" si="6"/>
        <v>0.1</v>
      </c>
      <c r="R53" s="106">
        <f t="shared" si="3"/>
        <v>0.0005819592628516</v>
      </c>
    </row>
    <row r="54" ht="17" spans="2:18">
      <c r="B54" s="64">
        <v>49</v>
      </c>
      <c r="C54" s="4" t="s">
        <v>131</v>
      </c>
      <c r="D54" s="69" t="s">
        <v>132</v>
      </c>
      <c r="E54" s="100">
        <v>0</v>
      </c>
      <c r="F54" s="100">
        <v>0</v>
      </c>
      <c r="G54" s="100">
        <v>0</v>
      </c>
      <c r="H54" s="100">
        <v>0</v>
      </c>
      <c r="I54" s="100">
        <v>0</v>
      </c>
      <c r="J54" s="100">
        <v>0</v>
      </c>
      <c r="K54" s="100">
        <v>0</v>
      </c>
      <c r="L54" s="100">
        <v>45</v>
      </c>
      <c r="M54" s="100">
        <v>0</v>
      </c>
      <c r="N54" s="100">
        <v>0</v>
      </c>
      <c r="O54" s="100">
        <f t="shared" si="5"/>
        <v>45</v>
      </c>
      <c r="P54" s="103">
        <f t="shared" si="2"/>
        <v>0.000969932104752667</v>
      </c>
      <c r="Q54" s="105">
        <f t="shared" si="6"/>
        <v>0.1</v>
      </c>
      <c r="R54" s="106">
        <f t="shared" si="3"/>
        <v>9.69932104752667e-5</v>
      </c>
    </row>
    <row r="55" spans="3:18">
      <c r="C55" s="84" t="s">
        <v>14</v>
      </c>
      <c r="D55" s="85"/>
      <c r="E55" s="100">
        <f t="shared" ref="E55:N55" si="7">SUM(E6:E54)</f>
        <v>29700</v>
      </c>
      <c r="F55" s="100">
        <f t="shared" si="7"/>
        <v>2970</v>
      </c>
      <c r="G55" s="100">
        <f t="shared" si="7"/>
        <v>2700</v>
      </c>
      <c r="H55" s="100">
        <f t="shared" si="7"/>
        <v>3375</v>
      </c>
      <c r="I55" s="100">
        <f t="shared" si="7"/>
        <v>3465</v>
      </c>
      <c r="J55" s="100">
        <f t="shared" si="7"/>
        <v>315</v>
      </c>
      <c r="K55" s="100">
        <f t="shared" si="7"/>
        <v>720</v>
      </c>
      <c r="L55" s="100">
        <f t="shared" si="7"/>
        <v>1215</v>
      </c>
      <c r="M55" s="100">
        <f t="shared" si="7"/>
        <v>1125</v>
      </c>
      <c r="N55" s="100">
        <f t="shared" si="7"/>
        <v>810</v>
      </c>
      <c r="O55" s="100">
        <f t="shared" si="5"/>
        <v>46395</v>
      </c>
      <c r="P55" s="103">
        <f t="shared" si="2"/>
        <v>1</v>
      </c>
      <c r="Q55" s="34"/>
      <c r="R55" s="34"/>
    </row>
    <row r="58" ht="17.6" spans="1:5">
      <c r="A58" s="21" t="s">
        <v>133</v>
      </c>
      <c r="B58" s="22"/>
      <c r="C58" s="22"/>
      <c r="D58" s="22"/>
      <c r="E58" s="22"/>
    </row>
    <row r="59" ht="17.6" spans="1:5">
      <c r="A59" s="4" t="s">
        <v>11</v>
      </c>
      <c r="B59" s="23" t="s">
        <v>134</v>
      </c>
      <c r="C59" s="23" t="s">
        <v>33</v>
      </c>
      <c r="D59" s="23" t="s">
        <v>135</v>
      </c>
      <c r="E59" s="28" t="s">
        <v>15</v>
      </c>
    </row>
    <row r="60" ht="17" spans="1:5">
      <c r="A60" s="4">
        <v>1</v>
      </c>
      <c r="B60" s="65" t="s">
        <v>34</v>
      </c>
      <c r="C60" s="66" t="s">
        <v>35</v>
      </c>
      <c r="D60" s="96">
        <v>33</v>
      </c>
      <c r="E60" s="88">
        <f>33/49</f>
        <v>0.673469387755102</v>
      </c>
    </row>
    <row r="61" ht="17.6" spans="1:5">
      <c r="A61" s="4">
        <v>2</v>
      </c>
      <c r="B61" s="67" t="s">
        <v>36</v>
      </c>
      <c r="C61" s="68" t="s">
        <v>37</v>
      </c>
      <c r="D61" s="97"/>
      <c r="E61" s="89"/>
    </row>
    <row r="62" ht="17.6" spans="1:5">
      <c r="A62" s="4">
        <v>3</v>
      </c>
      <c r="B62" s="2" t="s">
        <v>38</v>
      </c>
      <c r="C62" s="74" t="s">
        <v>39</v>
      </c>
      <c r="D62" s="97"/>
      <c r="E62" s="89"/>
    </row>
    <row r="63" spans="1:5">
      <c r="A63" s="4">
        <v>4</v>
      </c>
      <c r="B63" s="2" t="s">
        <v>40</v>
      </c>
      <c r="C63" s="69" t="s">
        <v>41</v>
      </c>
      <c r="D63" s="97"/>
      <c r="E63" s="89"/>
    </row>
    <row r="64" ht="17.6" spans="1:5">
      <c r="A64" s="4">
        <v>5</v>
      </c>
      <c r="B64" s="2" t="s">
        <v>42</v>
      </c>
      <c r="C64" s="72" t="s">
        <v>43</v>
      </c>
      <c r="D64" s="97"/>
      <c r="E64" s="89"/>
    </row>
    <row r="65" ht="17.6" spans="1:5">
      <c r="A65" s="4">
        <v>6</v>
      </c>
      <c r="B65" s="2" t="s">
        <v>44</v>
      </c>
      <c r="C65" s="72" t="s">
        <v>45</v>
      </c>
      <c r="D65" s="97"/>
      <c r="E65" s="89"/>
    </row>
    <row r="66" ht="17" spans="1:5">
      <c r="A66" s="4">
        <v>7</v>
      </c>
      <c r="B66" s="2" t="s">
        <v>46</v>
      </c>
      <c r="C66" s="69" t="s">
        <v>47</v>
      </c>
      <c r="D66" s="97"/>
      <c r="E66" s="89"/>
    </row>
    <row r="67" ht="17" spans="1:5">
      <c r="A67" s="4">
        <v>8</v>
      </c>
      <c r="B67" s="4" t="s">
        <v>49</v>
      </c>
      <c r="C67" s="4" t="s">
        <v>50</v>
      </c>
      <c r="D67" s="97"/>
      <c r="E67" s="89"/>
    </row>
    <row r="68" ht="17" spans="1:5">
      <c r="A68" s="4">
        <v>9</v>
      </c>
      <c r="B68" s="4" t="s">
        <v>51</v>
      </c>
      <c r="C68" s="69" t="s">
        <v>52</v>
      </c>
      <c r="D68" s="97"/>
      <c r="E68" s="89"/>
    </row>
    <row r="69" ht="18" spans="1:5">
      <c r="A69" s="4">
        <v>10</v>
      </c>
      <c r="B69" s="2" t="s">
        <v>53</v>
      </c>
      <c r="C69" s="74" t="s">
        <v>54</v>
      </c>
      <c r="D69" s="97"/>
      <c r="E69" s="89"/>
    </row>
    <row r="70" ht="17" spans="1:5">
      <c r="A70" s="4">
        <v>11</v>
      </c>
      <c r="B70" s="4" t="s">
        <v>55</v>
      </c>
      <c r="C70" s="69" t="s">
        <v>56</v>
      </c>
      <c r="D70" s="97"/>
      <c r="E70" s="89"/>
    </row>
    <row r="71" spans="1:5">
      <c r="A71" s="4">
        <v>12</v>
      </c>
      <c r="B71" s="2" t="s">
        <v>57</v>
      </c>
      <c r="C71" s="69" t="s">
        <v>58</v>
      </c>
      <c r="D71" s="97"/>
      <c r="E71" s="89"/>
    </row>
    <row r="72" ht="17" spans="1:5">
      <c r="A72" s="4">
        <v>13</v>
      </c>
      <c r="B72" s="4" t="s">
        <v>59</v>
      </c>
      <c r="C72" s="69" t="s">
        <v>60</v>
      </c>
      <c r="D72" s="97"/>
      <c r="E72" s="89"/>
    </row>
    <row r="73" ht="17" spans="1:5">
      <c r="A73" s="4">
        <v>14</v>
      </c>
      <c r="B73" s="4" t="s">
        <v>61</v>
      </c>
      <c r="C73" s="69" t="s">
        <v>62</v>
      </c>
      <c r="D73" s="97"/>
      <c r="E73" s="89"/>
    </row>
    <row r="74" ht="18" spans="1:5">
      <c r="A74" s="4">
        <v>15</v>
      </c>
      <c r="B74" s="2" t="s">
        <v>63</v>
      </c>
      <c r="C74" s="82" t="s">
        <v>64</v>
      </c>
      <c r="D74" s="97"/>
      <c r="E74" s="89"/>
    </row>
    <row r="75" ht="17.6" spans="1:5">
      <c r="A75" s="4">
        <v>16</v>
      </c>
      <c r="B75" s="78" t="s">
        <v>65</v>
      </c>
      <c r="C75" s="74" t="s">
        <v>66</v>
      </c>
      <c r="D75" s="97"/>
      <c r="E75" s="89"/>
    </row>
    <row r="76" ht="17" spans="1:5">
      <c r="A76" s="4">
        <v>17</v>
      </c>
      <c r="B76" s="65" t="s">
        <v>67</v>
      </c>
      <c r="C76" s="65" t="s">
        <v>68</v>
      </c>
      <c r="D76" s="97"/>
      <c r="E76" s="89"/>
    </row>
    <row r="77" ht="17" spans="1:5">
      <c r="A77" s="4">
        <v>18</v>
      </c>
      <c r="B77" s="4" t="s">
        <v>69</v>
      </c>
      <c r="C77" s="4" t="s">
        <v>70</v>
      </c>
      <c r="D77" s="97"/>
      <c r="E77" s="89"/>
    </row>
    <row r="78" ht="17" spans="1:5">
      <c r="A78" s="4">
        <v>19</v>
      </c>
      <c r="B78" s="4" t="s">
        <v>71</v>
      </c>
      <c r="C78" s="69" t="s">
        <v>72</v>
      </c>
      <c r="D78" s="97"/>
      <c r="E78" s="89"/>
    </row>
    <row r="79" spans="1:5">
      <c r="A79" s="4">
        <v>20</v>
      </c>
      <c r="B79" s="2" t="s">
        <v>73</v>
      </c>
      <c r="C79" s="69" t="s">
        <v>74</v>
      </c>
      <c r="D79" s="97"/>
      <c r="E79" s="89"/>
    </row>
    <row r="80" ht="17" spans="1:5">
      <c r="A80" s="4">
        <v>21</v>
      </c>
      <c r="B80" s="4" t="s">
        <v>136</v>
      </c>
      <c r="C80" s="69" t="s">
        <v>76</v>
      </c>
      <c r="D80" s="97"/>
      <c r="E80" s="89"/>
    </row>
    <row r="81" spans="1:5">
      <c r="A81" s="4">
        <v>22</v>
      </c>
      <c r="B81" s="2" t="s">
        <v>77</v>
      </c>
      <c r="C81" s="69" t="s">
        <v>78</v>
      </c>
      <c r="D81" s="97"/>
      <c r="E81" s="89"/>
    </row>
    <row r="82" ht="17.6" spans="1:5">
      <c r="A82" s="4">
        <v>23</v>
      </c>
      <c r="B82" s="83" t="s">
        <v>79</v>
      </c>
      <c r="C82" s="74" t="s">
        <v>137</v>
      </c>
      <c r="D82" s="97"/>
      <c r="E82" s="89"/>
    </row>
    <row r="83" ht="17" spans="1:5">
      <c r="A83" s="4">
        <v>24</v>
      </c>
      <c r="B83" s="4" t="s">
        <v>138</v>
      </c>
      <c r="C83" s="69" t="s">
        <v>82</v>
      </c>
      <c r="D83" s="97"/>
      <c r="E83" s="89"/>
    </row>
    <row r="84" ht="17" spans="1:5">
      <c r="A84" s="4">
        <v>25</v>
      </c>
      <c r="B84" s="4" t="s">
        <v>139</v>
      </c>
      <c r="C84" s="69" t="s">
        <v>84</v>
      </c>
      <c r="D84" s="97"/>
      <c r="E84" s="89"/>
    </row>
    <row r="85" ht="17" spans="1:5">
      <c r="A85" s="4">
        <v>26</v>
      </c>
      <c r="B85" s="4" t="s">
        <v>140</v>
      </c>
      <c r="C85" s="69" t="s">
        <v>86</v>
      </c>
      <c r="D85" s="97"/>
      <c r="E85" s="89"/>
    </row>
    <row r="86" ht="17.6" spans="1:5">
      <c r="A86" s="4">
        <v>27</v>
      </c>
      <c r="B86" s="67" t="s">
        <v>87</v>
      </c>
      <c r="C86" s="80" t="s">
        <v>88</v>
      </c>
      <c r="D86" s="97"/>
      <c r="E86" s="89"/>
    </row>
    <row r="87" spans="1:5">
      <c r="A87" s="4">
        <v>28</v>
      </c>
      <c r="B87" s="2" t="s">
        <v>89</v>
      </c>
      <c r="C87" s="69" t="s">
        <v>90</v>
      </c>
      <c r="D87" s="97"/>
      <c r="E87" s="89"/>
    </row>
    <row r="88" ht="18" spans="1:5">
      <c r="A88" s="4">
        <v>29</v>
      </c>
      <c r="B88" s="2" t="s">
        <v>91</v>
      </c>
      <c r="C88" s="81" t="s">
        <v>92</v>
      </c>
      <c r="D88" s="97"/>
      <c r="E88" s="89"/>
    </row>
    <row r="89" ht="17" spans="1:5">
      <c r="A89" s="4">
        <v>30</v>
      </c>
      <c r="B89" s="4" t="s">
        <v>93</v>
      </c>
      <c r="C89" s="4" t="s">
        <v>94</v>
      </c>
      <c r="D89" s="97"/>
      <c r="E89" s="89"/>
    </row>
    <row r="90" ht="18" spans="1:5">
      <c r="A90" s="4">
        <v>31</v>
      </c>
      <c r="B90" s="2" t="s">
        <v>95</v>
      </c>
      <c r="C90" s="72" t="s">
        <v>96</v>
      </c>
      <c r="D90" s="97"/>
      <c r="E90" s="89"/>
    </row>
    <row r="91" ht="17" spans="1:5">
      <c r="A91" s="4">
        <v>32</v>
      </c>
      <c r="B91" s="4" t="s">
        <v>97</v>
      </c>
      <c r="C91" s="69" t="s">
        <v>98</v>
      </c>
      <c r="D91" s="97"/>
      <c r="E91" s="89"/>
    </row>
    <row r="92" ht="17" spans="1:5">
      <c r="A92" s="4">
        <v>33</v>
      </c>
      <c r="B92" s="4" t="s">
        <v>99</v>
      </c>
      <c r="C92" s="66" t="s">
        <v>100</v>
      </c>
      <c r="D92" s="110"/>
      <c r="E92" s="90"/>
    </row>
    <row r="93" spans="1:5">
      <c r="A93" s="4">
        <v>34</v>
      </c>
      <c r="B93" s="2" t="s">
        <v>101</v>
      </c>
      <c r="C93" s="69" t="s">
        <v>102</v>
      </c>
      <c r="D93" s="96">
        <v>15</v>
      </c>
      <c r="E93" s="88">
        <f>15/49</f>
        <v>0.306122448979592</v>
      </c>
    </row>
    <row r="94" ht="17" spans="1:5">
      <c r="A94" s="4">
        <v>35</v>
      </c>
      <c r="B94" s="4" t="s">
        <v>103</v>
      </c>
      <c r="C94" s="69" t="s">
        <v>104</v>
      </c>
      <c r="D94" s="97"/>
      <c r="E94" s="89"/>
    </row>
    <row r="95" ht="17" spans="1:5">
      <c r="A95" s="4">
        <v>36</v>
      </c>
      <c r="B95" s="4" t="s">
        <v>105</v>
      </c>
      <c r="C95" s="95" t="s">
        <v>106</v>
      </c>
      <c r="D95" s="97"/>
      <c r="E95" s="89"/>
    </row>
    <row r="96" ht="17" spans="1:5">
      <c r="A96" s="4">
        <v>37</v>
      </c>
      <c r="B96" s="4" t="s">
        <v>107</v>
      </c>
      <c r="C96" s="69" t="s">
        <v>108</v>
      </c>
      <c r="D96" s="97"/>
      <c r="E96" s="89"/>
    </row>
    <row r="97" ht="17" spans="1:5">
      <c r="A97" s="4">
        <v>38</v>
      </c>
      <c r="B97" s="4" t="s">
        <v>109</v>
      </c>
      <c r="C97" s="4" t="s">
        <v>110</v>
      </c>
      <c r="D97" s="97"/>
      <c r="E97" s="89"/>
    </row>
    <row r="98" ht="17" spans="1:5">
      <c r="A98" s="4">
        <v>39</v>
      </c>
      <c r="B98" s="4" t="s">
        <v>111</v>
      </c>
      <c r="C98" s="69" t="s">
        <v>112</v>
      </c>
      <c r="D98" s="97"/>
      <c r="E98" s="89"/>
    </row>
    <row r="99" ht="17" spans="1:5">
      <c r="A99" s="4">
        <v>40</v>
      </c>
      <c r="B99" s="4" t="s">
        <v>113</v>
      </c>
      <c r="C99" s="69" t="s">
        <v>114</v>
      </c>
      <c r="D99" s="97"/>
      <c r="E99" s="89"/>
    </row>
    <row r="100" spans="1:5">
      <c r="A100" s="4">
        <v>41</v>
      </c>
      <c r="B100" s="2" t="s">
        <v>115</v>
      </c>
      <c r="C100" s="69" t="s">
        <v>116</v>
      </c>
      <c r="D100" s="97"/>
      <c r="E100" s="89"/>
    </row>
    <row r="101" spans="1:5">
      <c r="A101" s="4">
        <v>42</v>
      </c>
      <c r="B101" s="2" t="s">
        <v>117</v>
      </c>
      <c r="C101" s="69" t="s">
        <v>118</v>
      </c>
      <c r="D101" s="97"/>
      <c r="E101" s="89"/>
    </row>
    <row r="102" ht="17" spans="1:5">
      <c r="A102" s="4">
        <v>43</v>
      </c>
      <c r="B102" s="4" t="s">
        <v>119</v>
      </c>
      <c r="C102" s="4" t="s">
        <v>120</v>
      </c>
      <c r="D102" s="97"/>
      <c r="E102" s="89"/>
    </row>
    <row r="103" ht="17" spans="1:5">
      <c r="A103" s="4">
        <v>44</v>
      </c>
      <c r="B103" s="4" t="s">
        <v>121</v>
      </c>
      <c r="C103" s="69" t="s">
        <v>122</v>
      </c>
      <c r="D103" s="97"/>
      <c r="E103" s="89"/>
    </row>
    <row r="104" spans="1:5">
      <c r="A104" s="4">
        <v>45</v>
      </c>
      <c r="B104" s="4" t="s">
        <v>123</v>
      </c>
      <c r="C104" s="69" t="s">
        <v>124</v>
      </c>
      <c r="D104" s="97"/>
      <c r="E104" s="89"/>
    </row>
    <row r="105" spans="1:5">
      <c r="A105" s="4">
        <v>46</v>
      </c>
      <c r="B105" s="2" t="s">
        <v>125</v>
      </c>
      <c r="C105" s="69" t="s">
        <v>126</v>
      </c>
      <c r="D105" s="97"/>
      <c r="E105" s="89"/>
    </row>
    <row r="106" ht="17" spans="1:5">
      <c r="A106" s="4">
        <v>47</v>
      </c>
      <c r="B106" s="4" t="s">
        <v>127</v>
      </c>
      <c r="C106" s="69" t="s">
        <v>128</v>
      </c>
      <c r="D106" s="97"/>
      <c r="E106" s="89"/>
    </row>
    <row r="107" ht="17" spans="1:5">
      <c r="A107" s="4">
        <v>48</v>
      </c>
      <c r="B107" s="4" t="s">
        <v>129</v>
      </c>
      <c r="C107" s="69" t="s">
        <v>130</v>
      </c>
      <c r="D107" s="110"/>
      <c r="E107" s="90"/>
    </row>
    <row r="108" ht="17" spans="1:5">
      <c r="A108" s="4">
        <v>49</v>
      </c>
      <c r="B108" s="4" t="s">
        <v>131</v>
      </c>
      <c r="C108" s="69" t="s">
        <v>132</v>
      </c>
      <c r="D108" s="35">
        <v>1</v>
      </c>
      <c r="E108" s="26">
        <f>1/49</f>
        <v>0.0204081632653061</v>
      </c>
    </row>
  </sheetData>
  <mergeCells count="11">
    <mergeCell ref="C1:R1"/>
    <mergeCell ref="C55:D55"/>
    <mergeCell ref="A58:E58"/>
    <mergeCell ref="D60:D92"/>
    <mergeCell ref="D93:D107"/>
    <mergeCell ref="E60:E92"/>
    <mergeCell ref="E93:E107"/>
    <mergeCell ref="O2:O4"/>
    <mergeCell ref="P2:P4"/>
    <mergeCell ref="Q2:Q4"/>
    <mergeCell ref="R2:R4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119"/>
  <sheetViews>
    <sheetView topLeftCell="K1" workbookViewId="0">
      <selection activeCell="S2" sqref="S2:S13"/>
    </sheetView>
  </sheetViews>
  <sheetFormatPr defaultColWidth="9" defaultRowHeight="16.8"/>
  <cols>
    <col min="2" max="2" width="13.2232142857143" customWidth="1"/>
    <col min="3" max="3" width="14" customWidth="1"/>
    <col min="4" max="4" width="16.6607142857143" customWidth="1"/>
  </cols>
  <sheetData>
    <row r="1" spans="1:28">
      <c r="A1" s="2" t="s">
        <v>141</v>
      </c>
      <c r="B1" s="4" t="s">
        <v>10</v>
      </c>
      <c r="C1" s="56" t="s">
        <v>142</v>
      </c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T1" s="36" t="s">
        <v>1</v>
      </c>
      <c r="U1" s="36" t="s">
        <v>2</v>
      </c>
      <c r="V1" s="36" t="s">
        <v>3</v>
      </c>
      <c r="W1" s="36" t="s">
        <v>143</v>
      </c>
      <c r="X1" s="36" t="s">
        <v>5</v>
      </c>
      <c r="Y1" s="36" t="s">
        <v>6</v>
      </c>
      <c r="Z1" s="36" t="s">
        <v>7</v>
      </c>
      <c r="AA1" s="36" t="s">
        <v>8</v>
      </c>
      <c r="AB1" s="36"/>
    </row>
    <row r="2" spans="1:28">
      <c r="A2" s="2" t="s">
        <v>144</v>
      </c>
      <c r="B2" s="4" t="s">
        <v>30</v>
      </c>
      <c r="C2" s="2" t="s">
        <v>145</v>
      </c>
      <c r="D2" s="2" t="s">
        <v>146</v>
      </c>
      <c r="E2" s="4" t="s">
        <v>147</v>
      </c>
      <c r="F2" s="4" t="s">
        <v>148</v>
      </c>
      <c r="G2" s="4" t="s">
        <v>149</v>
      </c>
      <c r="H2" s="4" t="s">
        <v>150</v>
      </c>
      <c r="I2" s="4" t="s">
        <v>151</v>
      </c>
      <c r="J2" s="4" t="s">
        <v>152</v>
      </c>
      <c r="K2" s="4" t="s">
        <v>153</v>
      </c>
      <c r="L2" s="4" t="s">
        <v>154</v>
      </c>
      <c r="M2" s="4" t="s">
        <v>155</v>
      </c>
      <c r="N2" s="4" t="s">
        <v>156</v>
      </c>
      <c r="O2" s="31" t="s">
        <v>14</v>
      </c>
      <c r="P2" s="31" t="s">
        <v>15</v>
      </c>
      <c r="Q2" s="31" t="s">
        <v>16</v>
      </c>
      <c r="R2" s="35" t="s">
        <v>17</v>
      </c>
      <c r="S2" t="s">
        <v>18</v>
      </c>
      <c r="T2" s="36" t="s">
        <v>147</v>
      </c>
      <c r="U2" s="36">
        <v>20</v>
      </c>
      <c r="V2" s="36">
        <v>76365</v>
      </c>
      <c r="W2" s="36">
        <v>1.69</v>
      </c>
      <c r="X2" s="36">
        <v>0.3866</v>
      </c>
      <c r="Y2" s="36">
        <v>1.158</v>
      </c>
      <c r="Z2" s="36">
        <v>1.671</v>
      </c>
      <c r="AA2" s="36">
        <v>0.503</v>
      </c>
      <c r="AB2" s="36"/>
    </row>
    <row r="3" ht="17" spans="3:28">
      <c r="C3" s="4"/>
      <c r="D3" s="4" t="s">
        <v>157</v>
      </c>
      <c r="E3" s="4">
        <v>22.5</v>
      </c>
      <c r="F3" s="4">
        <v>22.5</v>
      </c>
      <c r="G3" s="4">
        <v>22.5</v>
      </c>
      <c r="H3" s="4">
        <v>22.5</v>
      </c>
      <c r="I3" s="4">
        <v>22.5</v>
      </c>
      <c r="J3" s="4">
        <v>22.5</v>
      </c>
      <c r="K3" s="4">
        <v>22.5</v>
      </c>
      <c r="L3" s="4">
        <v>22.5</v>
      </c>
      <c r="M3" s="4">
        <v>22.5</v>
      </c>
      <c r="N3" s="4">
        <v>22.5</v>
      </c>
      <c r="O3" s="32"/>
      <c r="P3" s="32"/>
      <c r="Q3" s="32"/>
      <c r="R3" s="35"/>
      <c r="S3" t="s">
        <v>20</v>
      </c>
      <c r="T3" s="36" t="s">
        <v>148</v>
      </c>
      <c r="U3" s="36">
        <v>21</v>
      </c>
      <c r="V3" s="36">
        <v>96156</v>
      </c>
      <c r="W3" s="36">
        <v>1.743</v>
      </c>
      <c r="X3" s="36">
        <v>0.4725</v>
      </c>
      <c r="Y3" s="36">
        <v>1.438</v>
      </c>
      <c r="Z3" s="36">
        <v>2.075</v>
      </c>
      <c r="AA3" s="36">
        <v>0.6247</v>
      </c>
      <c r="AB3" s="36"/>
    </row>
    <row r="4" ht="17" spans="2:28">
      <c r="B4" s="4" t="s">
        <v>158</v>
      </c>
      <c r="C4" s="4" t="s">
        <v>159</v>
      </c>
      <c r="D4" s="4" t="s">
        <v>160</v>
      </c>
      <c r="E4" s="4"/>
      <c r="F4" s="4"/>
      <c r="G4" s="4"/>
      <c r="H4" s="4"/>
      <c r="I4" s="4"/>
      <c r="J4" s="4"/>
      <c r="K4" s="4"/>
      <c r="L4" s="4"/>
      <c r="M4" s="4"/>
      <c r="N4" s="4"/>
      <c r="O4" s="33"/>
      <c r="P4" s="33"/>
      <c r="Q4" s="33"/>
      <c r="R4" s="35"/>
      <c r="S4" t="s">
        <v>21</v>
      </c>
      <c r="T4" s="36" t="s">
        <v>149</v>
      </c>
      <c r="U4" s="36">
        <v>19</v>
      </c>
      <c r="V4" s="36">
        <v>56070</v>
      </c>
      <c r="W4" s="36">
        <v>1.646</v>
      </c>
      <c r="X4" s="36">
        <v>0.6257</v>
      </c>
      <c r="Y4" s="36">
        <v>1.842</v>
      </c>
      <c r="Z4" s="36">
        <v>2.658</v>
      </c>
      <c r="AA4" s="36">
        <v>0.8001</v>
      </c>
      <c r="AB4" s="36"/>
    </row>
    <row r="5" ht="17" spans="2:28">
      <c r="B5" s="64">
        <v>1</v>
      </c>
      <c r="C5" s="65" t="s">
        <v>34</v>
      </c>
      <c r="D5" s="66" t="s">
        <v>35</v>
      </c>
      <c r="E5" s="4">
        <v>0</v>
      </c>
      <c r="F5" s="4">
        <v>45</v>
      </c>
      <c r="G5" s="4">
        <v>0</v>
      </c>
      <c r="H5" s="4">
        <v>0</v>
      </c>
      <c r="I5" s="4">
        <v>0</v>
      </c>
      <c r="J5" s="4">
        <v>90</v>
      </c>
      <c r="K5" s="4">
        <v>90</v>
      </c>
      <c r="L5" s="4">
        <v>0</v>
      </c>
      <c r="M5" s="4">
        <v>0</v>
      </c>
      <c r="N5" s="4">
        <v>0</v>
      </c>
      <c r="O5" s="4">
        <f>SUM(E5:N5)</f>
        <v>225</v>
      </c>
      <c r="P5" s="4">
        <f>O5/350203.5</f>
        <v>0.000642483584544415</v>
      </c>
      <c r="Q5" s="4">
        <f>COUNTIF(E5:N5,"&gt;0")/10</f>
        <v>0.3</v>
      </c>
      <c r="R5" s="86">
        <f>P5*Q5</f>
        <v>0.000192745075363324</v>
      </c>
      <c r="S5" t="s">
        <v>22</v>
      </c>
      <c r="T5" s="36" t="s">
        <v>150</v>
      </c>
      <c r="U5" s="36">
        <v>23</v>
      </c>
      <c r="V5" s="36">
        <v>45855</v>
      </c>
      <c r="W5" s="36">
        <v>2.05</v>
      </c>
      <c r="X5" s="36">
        <v>0.716</v>
      </c>
      <c r="Y5" s="36">
        <v>2.245</v>
      </c>
      <c r="Z5" s="36">
        <v>3.239</v>
      </c>
      <c r="AA5" s="36">
        <v>0.975</v>
      </c>
      <c r="AB5" s="36"/>
    </row>
    <row r="6" ht="17.6" spans="2:28">
      <c r="B6" s="64">
        <v>2</v>
      </c>
      <c r="C6" s="67" t="s">
        <v>36</v>
      </c>
      <c r="D6" s="68" t="s">
        <v>37</v>
      </c>
      <c r="E6" s="4">
        <v>0</v>
      </c>
      <c r="F6" s="4">
        <v>0</v>
      </c>
      <c r="G6" s="4">
        <v>0</v>
      </c>
      <c r="H6" s="4">
        <v>0</v>
      </c>
      <c r="I6" s="4">
        <v>0</v>
      </c>
      <c r="J6" s="4">
        <v>45</v>
      </c>
      <c r="K6" s="4">
        <v>0</v>
      </c>
      <c r="L6" s="4">
        <v>0</v>
      </c>
      <c r="M6" s="4">
        <v>0</v>
      </c>
      <c r="N6" s="4">
        <v>0</v>
      </c>
      <c r="O6" s="4">
        <f t="shared" ref="O6:O59" si="0">SUM(E6:N6)</f>
        <v>45</v>
      </c>
      <c r="P6" s="4">
        <f t="shared" ref="P6:P59" si="1">O6/350203.5</f>
        <v>0.000128496716908883</v>
      </c>
      <c r="Q6" s="4">
        <f t="shared" ref="Q6:Q59" si="2">COUNTIF(E6:N6,"&gt;0")/10</f>
        <v>0.1</v>
      </c>
      <c r="R6" s="86">
        <f t="shared" ref="R6:R59" si="3">P6*Q6</f>
        <v>1.28496716908883e-5</v>
      </c>
      <c r="S6" t="s">
        <v>23</v>
      </c>
      <c r="T6" s="36" t="s">
        <v>151</v>
      </c>
      <c r="U6" s="36">
        <v>23</v>
      </c>
      <c r="V6" s="36">
        <v>9270</v>
      </c>
      <c r="W6" s="36">
        <v>2.408</v>
      </c>
      <c r="X6" s="36">
        <v>0.7293</v>
      </c>
      <c r="Y6" s="36">
        <v>2.287</v>
      </c>
      <c r="Z6" s="36">
        <v>3.299</v>
      </c>
      <c r="AA6" s="36">
        <v>0.9932</v>
      </c>
      <c r="AB6" s="36"/>
    </row>
    <row r="7" ht="17" spans="2:28">
      <c r="B7" s="64">
        <v>3</v>
      </c>
      <c r="C7" s="4" t="s">
        <v>161</v>
      </c>
      <c r="D7" s="69" t="s">
        <v>162</v>
      </c>
      <c r="E7" s="4">
        <v>0</v>
      </c>
      <c r="F7" s="4">
        <v>0</v>
      </c>
      <c r="G7" s="4">
        <v>0</v>
      </c>
      <c r="H7" s="4">
        <v>0</v>
      </c>
      <c r="I7" s="4">
        <v>270</v>
      </c>
      <c r="J7" s="4">
        <v>0</v>
      </c>
      <c r="K7" s="4">
        <v>0</v>
      </c>
      <c r="L7" s="4">
        <v>0</v>
      </c>
      <c r="M7" s="4">
        <v>0</v>
      </c>
      <c r="N7" s="4">
        <v>0</v>
      </c>
      <c r="O7" s="4">
        <f t="shared" si="0"/>
        <v>270</v>
      </c>
      <c r="P7" s="4">
        <f t="shared" si="1"/>
        <v>0.000770980301453298</v>
      </c>
      <c r="Q7" s="4">
        <f t="shared" si="2"/>
        <v>0.1</v>
      </c>
      <c r="R7" s="86">
        <f t="shared" si="3"/>
        <v>7.70980301453298e-5</v>
      </c>
      <c r="S7" t="s">
        <v>24</v>
      </c>
      <c r="T7" s="36" t="s">
        <v>152</v>
      </c>
      <c r="U7" s="36">
        <v>30</v>
      </c>
      <c r="V7" s="36">
        <v>14895</v>
      </c>
      <c r="W7" s="36">
        <v>3.018</v>
      </c>
      <c r="X7" s="36">
        <v>0.698</v>
      </c>
      <c r="Y7" s="36">
        <v>2.374</v>
      </c>
      <c r="Z7" s="36">
        <v>3.425</v>
      </c>
      <c r="AA7" s="36">
        <v>1.031</v>
      </c>
      <c r="AB7" s="36"/>
    </row>
    <row r="8" ht="17.6" spans="2:27">
      <c r="B8" s="64">
        <v>4</v>
      </c>
      <c r="C8" s="70" t="s">
        <v>163</v>
      </c>
      <c r="D8" s="71" t="s">
        <v>164</v>
      </c>
      <c r="E8" s="75">
        <v>405</v>
      </c>
      <c r="F8" s="75">
        <v>42768</v>
      </c>
      <c r="G8" s="75">
        <v>9810</v>
      </c>
      <c r="H8" s="75">
        <v>12015</v>
      </c>
      <c r="I8" s="75">
        <v>1980</v>
      </c>
      <c r="J8" s="75">
        <v>4140</v>
      </c>
      <c r="K8" s="75">
        <v>5805</v>
      </c>
      <c r="L8" s="75">
        <v>0</v>
      </c>
      <c r="M8" s="75">
        <v>2745</v>
      </c>
      <c r="N8" s="75">
        <v>990</v>
      </c>
      <c r="O8" s="75">
        <f t="shared" si="0"/>
        <v>80658</v>
      </c>
      <c r="P8" s="75">
        <f t="shared" si="1"/>
        <v>0.230317515387482</v>
      </c>
      <c r="Q8" s="75">
        <f t="shared" si="2"/>
        <v>0.9</v>
      </c>
      <c r="R8" s="87">
        <f t="shared" si="3"/>
        <v>0.207285763848734</v>
      </c>
      <c r="T8" s="36" t="s">
        <v>48</v>
      </c>
      <c r="U8" s="36">
        <f t="shared" ref="U8:AA8" si="4">AVERAGE(U2:U7)</f>
        <v>22.6666666666667</v>
      </c>
      <c r="V8" s="36">
        <f t="shared" si="4"/>
        <v>49768.5</v>
      </c>
      <c r="W8" s="36">
        <f t="shared" si="4"/>
        <v>2.0925</v>
      </c>
      <c r="X8" s="36">
        <f t="shared" si="4"/>
        <v>0.604683333333333</v>
      </c>
      <c r="Y8" s="36">
        <f t="shared" si="4"/>
        <v>1.89066666666667</v>
      </c>
      <c r="Z8" s="36">
        <f t="shared" si="4"/>
        <v>2.72783333333333</v>
      </c>
      <c r="AA8" s="36">
        <f t="shared" si="4"/>
        <v>0.821166666666667</v>
      </c>
    </row>
    <row r="9" spans="2:28">
      <c r="B9" s="64">
        <v>5</v>
      </c>
      <c r="C9" s="2" t="s">
        <v>165</v>
      </c>
      <c r="D9" s="69" t="s">
        <v>166</v>
      </c>
      <c r="E9" s="4">
        <v>720</v>
      </c>
      <c r="F9" s="4">
        <v>495</v>
      </c>
      <c r="G9" s="4">
        <v>0</v>
      </c>
      <c r="H9" s="4">
        <v>765</v>
      </c>
      <c r="I9" s="4">
        <v>0</v>
      </c>
      <c r="J9" s="4">
        <v>135</v>
      </c>
      <c r="K9" s="4">
        <v>0</v>
      </c>
      <c r="L9" s="4">
        <v>0</v>
      </c>
      <c r="M9" s="4">
        <v>270</v>
      </c>
      <c r="N9" s="4">
        <v>0</v>
      </c>
      <c r="O9" s="4">
        <f t="shared" si="0"/>
        <v>2385</v>
      </c>
      <c r="P9" s="4">
        <f t="shared" si="1"/>
        <v>0.0068103259961708</v>
      </c>
      <c r="Q9" s="4">
        <f t="shared" si="2"/>
        <v>0.5</v>
      </c>
      <c r="R9" s="86">
        <f t="shared" si="3"/>
        <v>0.0034051629980854</v>
      </c>
      <c r="AB9" s="36"/>
    </row>
    <row r="10" ht="17.6" spans="2:28">
      <c r="B10" s="64">
        <v>6</v>
      </c>
      <c r="C10" s="2" t="s">
        <v>167</v>
      </c>
      <c r="D10" s="72" t="s">
        <v>168</v>
      </c>
      <c r="E10" s="4">
        <v>0</v>
      </c>
      <c r="F10" s="4">
        <v>1620</v>
      </c>
      <c r="G10" s="4">
        <v>810</v>
      </c>
      <c r="H10" s="4">
        <v>1845</v>
      </c>
      <c r="I10" s="4">
        <v>135</v>
      </c>
      <c r="J10" s="4">
        <v>360</v>
      </c>
      <c r="K10" s="4">
        <v>270</v>
      </c>
      <c r="L10" s="4">
        <v>0</v>
      </c>
      <c r="M10" s="4">
        <v>1215</v>
      </c>
      <c r="N10" s="4">
        <v>0</v>
      </c>
      <c r="O10" s="4">
        <f t="shared" si="0"/>
        <v>6255</v>
      </c>
      <c r="P10" s="4">
        <f t="shared" si="1"/>
        <v>0.0178610436503347</v>
      </c>
      <c r="Q10" s="4">
        <f t="shared" si="2"/>
        <v>0.7</v>
      </c>
      <c r="R10" s="86">
        <f t="shared" si="3"/>
        <v>0.0125027305552343</v>
      </c>
      <c r="S10" t="s">
        <v>25</v>
      </c>
      <c r="T10" s="36" t="s">
        <v>169</v>
      </c>
      <c r="U10" s="36">
        <v>22</v>
      </c>
      <c r="V10" s="36">
        <v>10035</v>
      </c>
      <c r="W10" s="36">
        <v>2.279</v>
      </c>
      <c r="X10" s="36">
        <v>0.5773</v>
      </c>
      <c r="Y10" s="36">
        <v>1.784</v>
      </c>
      <c r="Z10" s="36">
        <v>2.574</v>
      </c>
      <c r="AA10" s="36">
        <v>0.775</v>
      </c>
      <c r="AB10" s="36"/>
    </row>
    <row r="11" ht="17.6" spans="2:28">
      <c r="B11" s="64">
        <v>7</v>
      </c>
      <c r="C11" s="2" t="s">
        <v>42</v>
      </c>
      <c r="D11" s="72" t="s">
        <v>43</v>
      </c>
      <c r="E11" s="4">
        <v>135</v>
      </c>
      <c r="F11" s="4">
        <v>0</v>
      </c>
      <c r="G11" s="4">
        <v>270</v>
      </c>
      <c r="H11" s="4">
        <v>0</v>
      </c>
      <c r="I11" s="4">
        <v>0</v>
      </c>
      <c r="J11" s="4">
        <v>0</v>
      </c>
      <c r="K11" s="4">
        <v>0</v>
      </c>
      <c r="L11" s="4">
        <v>0</v>
      </c>
      <c r="M11" s="4">
        <v>765</v>
      </c>
      <c r="N11" s="4">
        <v>0</v>
      </c>
      <c r="O11" s="4">
        <f t="shared" si="0"/>
        <v>1170</v>
      </c>
      <c r="P11" s="4">
        <f t="shared" si="1"/>
        <v>0.00334091463963096</v>
      </c>
      <c r="Q11" s="4">
        <f t="shared" si="2"/>
        <v>0.3</v>
      </c>
      <c r="R11" s="86">
        <f t="shared" si="3"/>
        <v>0.00100227439188929</v>
      </c>
      <c r="S11" t="s">
        <v>26</v>
      </c>
      <c r="T11" s="36" t="s">
        <v>170</v>
      </c>
      <c r="U11" s="36">
        <v>17</v>
      </c>
      <c r="V11" s="36">
        <v>6638</v>
      </c>
      <c r="W11" s="36">
        <v>1.818</v>
      </c>
      <c r="X11" s="36">
        <v>0.8093</v>
      </c>
      <c r="Y11" s="36">
        <v>2.293</v>
      </c>
      <c r="Z11" s="36">
        <v>3.308</v>
      </c>
      <c r="AA11" s="36">
        <v>0.9958</v>
      </c>
      <c r="AB11" s="36"/>
    </row>
    <row r="12" ht="17.6" spans="2:28">
      <c r="B12" s="64">
        <v>8</v>
      </c>
      <c r="C12" s="2" t="s">
        <v>44</v>
      </c>
      <c r="D12" s="72" t="s">
        <v>45</v>
      </c>
      <c r="E12" s="4">
        <v>0</v>
      </c>
      <c r="F12" s="4">
        <v>0</v>
      </c>
      <c r="G12" s="4">
        <v>0</v>
      </c>
      <c r="H12" s="4">
        <v>495</v>
      </c>
      <c r="I12" s="4">
        <v>0</v>
      </c>
      <c r="J12" s="4">
        <v>0</v>
      </c>
      <c r="K12" s="4">
        <v>45</v>
      </c>
      <c r="L12" s="4">
        <v>0</v>
      </c>
      <c r="M12" s="4">
        <v>0</v>
      </c>
      <c r="N12" s="4">
        <v>0</v>
      </c>
      <c r="O12" s="4">
        <f t="shared" si="0"/>
        <v>540</v>
      </c>
      <c r="P12" s="4">
        <f t="shared" si="1"/>
        <v>0.0015419606029066</v>
      </c>
      <c r="Q12" s="4">
        <f t="shared" si="2"/>
        <v>0.2</v>
      </c>
      <c r="R12" s="86">
        <f t="shared" si="3"/>
        <v>0.000308392120581319</v>
      </c>
      <c r="S12" t="s">
        <v>27</v>
      </c>
      <c r="T12" s="36" t="s">
        <v>171</v>
      </c>
      <c r="U12" s="36">
        <v>30</v>
      </c>
      <c r="V12" s="36">
        <v>29925</v>
      </c>
      <c r="W12" s="36">
        <v>2.814</v>
      </c>
      <c r="X12" s="36">
        <v>0.7169</v>
      </c>
      <c r="Y12" s="36">
        <v>2.438</v>
      </c>
      <c r="Z12" s="36">
        <v>3.518</v>
      </c>
      <c r="AA12" s="36">
        <v>1.059</v>
      </c>
      <c r="AB12" s="36"/>
    </row>
    <row r="13" ht="17.6" spans="2:27">
      <c r="B13" s="64">
        <v>9</v>
      </c>
      <c r="C13" s="2" t="s">
        <v>172</v>
      </c>
      <c r="D13" s="72" t="s">
        <v>173</v>
      </c>
      <c r="E13" s="4">
        <v>270</v>
      </c>
      <c r="F13" s="4">
        <v>270</v>
      </c>
      <c r="G13" s="4">
        <v>270</v>
      </c>
      <c r="H13" s="4">
        <v>0</v>
      </c>
      <c r="I13" s="4">
        <v>0</v>
      </c>
      <c r="J13" s="4">
        <v>270</v>
      </c>
      <c r="K13" s="4">
        <v>0</v>
      </c>
      <c r="L13" s="4">
        <v>45</v>
      </c>
      <c r="M13" s="4">
        <v>495</v>
      </c>
      <c r="N13" s="4">
        <v>0</v>
      </c>
      <c r="O13" s="4">
        <f t="shared" si="0"/>
        <v>1620</v>
      </c>
      <c r="P13" s="4">
        <f t="shared" si="1"/>
        <v>0.00462588180871979</v>
      </c>
      <c r="Q13" s="4">
        <f t="shared" si="2"/>
        <v>0.6</v>
      </c>
      <c r="R13" s="86">
        <f t="shared" si="3"/>
        <v>0.00277552908523187</v>
      </c>
      <c r="S13" t="s">
        <v>28</v>
      </c>
      <c r="T13" s="36" t="s">
        <v>174</v>
      </c>
      <c r="U13" s="36">
        <v>18</v>
      </c>
      <c r="V13" s="36">
        <v>4995</v>
      </c>
      <c r="W13" s="36">
        <v>1.996</v>
      </c>
      <c r="X13" s="36">
        <v>0.787</v>
      </c>
      <c r="Y13" s="36">
        <v>2.275</v>
      </c>
      <c r="Z13" s="36">
        <v>3.282</v>
      </c>
      <c r="AA13" s="36">
        <v>0.988</v>
      </c>
    </row>
    <row r="14" ht="17" spans="2:27">
      <c r="B14" s="64">
        <v>10</v>
      </c>
      <c r="C14" s="70" t="s">
        <v>46</v>
      </c>
      <c r="D14" s="73" t="s">
        <v>175</v>
      </c>
      <c r="E14" s="75">
        <v>16695</v>
      </c>
      <c r="F14" s="75">
        <v>13545</v>
      </c>
      <c r="G14" s="75">
        <v>15345</v>
      </c>
      <c r="H14" s="75">
        <v>7560</v>
      </c>
      <c r="I14" s="75">
        <v>0</v>
      </c>
      <c r="J14" s="75">
        <v>810</v>
      </c>
      <c r="K14" s="75">
        <v>0</v>
      </c>
      <c r="L14" s="75">
        <v>405</v>
      </c>
      <c r="M14" s="75">
        <v>7965</v>
      </c>
      <c r="N14" s="75">
        <v>540</v>
      </c>
      <c r="O14" s="75">
        <f t="shared" si="0"/>
        <v>62865</v>
      </c>
      <c r="P14" s="75">
        <f t="shared" si="1"/>
        <v>0.17950991352171</v>
      </c>
      <c r="Q14" s="75">
        <f t="shared" si="2"/>
        <v>0.8</v>
      </c>
      <c r="R14" s="87">
        <f t="shared" si="3"/>
        <v>0.143607930817368</v>
      </c>
      <c r="T14" s="36" t="s">
        <v>48</v>
      </c>
      <c r="U14" s="36">
        <f>AVERAGE(U10:U13)</f>
        <v>21.75</v>
      </c>
      <c r="V14" s="36">
        <f t="shared" ref="V14:AA14" si="5">AVERAGE(V10:V13)</f>
        <v>12898.25</v>
      </c>
      <c r="W14" s="36">
        <f t="shared" si="5"/>
        <v>2.22675</v>
      </c>
      <c r="X14" s="36">
        <f t="shared" si="5"/>
        <v>0.722625</v>
      </c>
      <c r="Y14" s="36">
        <f t="shared" si="5"/>
        <v>2.1975</v>
      </c>
      <c r="Z14" s="36">
        <f t="shared" si="5"/>
        <v>3.1705</v>
      </c>
      <c r="AA14" s="36">
        <f t="shared" si="5"/>
        <v>0.95445</v>
      </c>
    </row>
    <row r="15" spans="2:18">
      <c r="B15" s="64">
        <v>11</v>
      </c>
      <c r="C15" s="2" t="s">
        <v>176</v>
      </c>
      <c r="D15" s="69" t="s">
        <v>177</v>
      </c>
      <c r="E15" s="4">
        <v>945</v>
      </c>
      <c r="F15" s="4">
        <v>0</v>
      </c>
      <c r="G15" s="4">
        <v>315</v>
      </c>
      <c r="H15" s="4">
        <v>3510</v>
      </c>
      <c r="I15" s="4">
        <v>0</v>
      </c>
      <c r="J15" s="4">
        <v>0</v>
      </c>
      <c r="K15" s="4">
        <v>135</v>
      </c>
      <c r="L15" s="4">
        <v>0</v>
      </c>
      <c r="M15" s="4">
        <v>315</v>
      </c>
      <c r="N15" s="4">
        <v>0</v>
      </c>
      <c r="O15" s="4">
        <f t="shared" si="0"/>
        <v>5220</v>
      </c>
      <c r="P15" s="4">
        <f t="shared" si="1"/>
        <v>0.0149056191614304</v>
      </c>
      <c r="Q15" s="4">
        <f t="shared" si="2"/>
        <v>0.5</v>
      </c>
      <c r="R15" s="86">
        <f t="shared" si="3"/>
        <v>0.00745280958071521</v>
      </c>
    </row>
    <row r="16" spans="2:18">
      <c r="B16" s="64">
        <v>12</v>
      </c>
      <c r="C16" s="2" t="s">
        <v>178</v>
      </c>
      <c r="D16" s="4" t="s">
        <v>179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4">
        <v>45</v>
      </c>
      <c r="K16" s="4">
        <v>0</v>
      </c>
      <c r="L16" s="4">
        <v>0</v>
      </c>
      <c r="M16" s="4">
        <v>0</v>
      </c>
      <c r="N16" s="4">
        <v>0</v>
      </c>
      <c r="O16" s="4">
        <f t="shared" si="0"/>
        <v>45</v>
      </c>
      <c r="P16" s="4">
        <f t="shared" si="1"/>
        <v>0.000128496716908883</v>
      </c>
      <c r="Q16" s="4">
        <f t="shared" si="2"/>
        <v>0.1</v>
      </c>
      <c r="R16" s="86">
        <f t="shared" si="3"/>
        <v>1.28496716908883e-5</v>
      </c>
    </row>
    <row r="17" ht="17" spans="2:18">
      <c r="B17" s="64">
        <v>13</v>
      </c>
      <c r="C17" s="4" t="s">
        <v>49</v>
      </c>
      <c r="D17" s="4" t="s">
        <v>50</v>
      </c>
      <c r="E17" s="4">
        <v>135</v>
      </c>
      <c r="F17" s="4">
        <v>0</v>
      </c>
      <c r="G17" s="4">
        <v>0</v>
      </c>
      <c r="H17" s="4">
        <v>180</v>
      </c>
      <c r="I17" s="4">
        <v>450</v>
      </c>
      <c r="J17" s="4">
        <v>360</v>
      </c>
      <c r="K17" s="4">
        <v>180</v>
      </c>
      <c r="L17" s="4">
        <v>630</v>
      </c>
      <c r="M17" s="4">
        <v>180</v>
      </c>
      <c r="N17" s="4">
        <v>675</v>
      </c>
      <c r="O17" s="4">
        <f t="shared" si="0"/>
        <v>2790</v>
      </c>
      <c r="P17" s="4">
        <f t="shared" si="1"/>
        <v>0.00796679644835075</v>
      </c>
      <c r="Q17" s="4">
        <f t="shared" si="2"/>
        <v>0.8</v>
      </c>
      <c r="R17" s="86">
        <f t="shared" si="3"/>
        <v>0.0063734371586806</v>
      </c>
    </row>
    <row r="18" ht="17" spans="2:18">
      <c r="B18" s="64">
        <v>14</v>
      </c>
      <c r="C18" s="4" t="s">
        <v>51</v>
      </c>
      <c r="D18" s="69" t="s">
        <v>52</v>
      </c>
      <c r="E18" s="4">
        <v>0</v>
      </c>
      <c r="F18" s="4">
        <v>0</v>
      </c>
      <c r="G18" s="4">
        <v>0</v>
      </c>
      <c r="H18" s="4">
        <v>0</v>
      </c>
      <c r="I18" s="4">
        <v>90</v>
      </c>
      <c r="J18" s="4">
        <v>45</v>
      </c>
      <c r="K18" s="4">
        <v>0</v>
      </c>
      <c r="L18" s="4">
        <v>0</v>
      </c>
      <c r="M18" s="4">
        <v>0</v>
      </c>
      <c r="N18" s="4">
        <v>0</v>
      </c>
      <c r="O18" s="4">
        <f t="shared" si="0"/>
        <v>135</v>
      </c>
      <c r="P18" s="4">
        <f t="shared" si="1"/>
        <v>0.000385490150726649</v>
      </c>
      <c r="Q18" s="4">
        <f t="shared" si="2"/>
        <v>0.2</v>
      </c>
      <c r="R18" s="86">
        <f t="shared" si="3"/>
        <v>7.70980301453298e-5</v>
      </c>
    </row>
    <row r="19" spans="2:18">
      <c r="B19" s="64">
        <v>15</v>
      </c>
      <c r="C19" s="2" t="s">
        <v>180</v>
      </c>
      <c r="D19" s="69" t="s">
        <v>181</v>
      </c>
      <c r="E19" s="4">
        <v>0</v>
      </c>
      <c r="F19" s="4">
        <v>0</v>
      </c>
      <c r="G19" s="4">
        <v>0</v>
      </c>
      <c r="H19" s="4">
        <v>0</v>
      </c>
      <c r="I19" s="4">
        <v>0</v>
      </c>
      <c r="J19" s="4">
        <v>0</v>
      </c>
      <c r="K19" s="4">
        <v>0</v>
      </c>
      <c r="L19" s="4">
        <v>45</v>
      </c>
      <c r="M19" s="4">
        <v>0</v>
      </c>
      <c r="N19" s="4">
        <v>0</v>
      </c>
      <c r="O19" s="4">
        <f t="shared" si="0"/>
        <v>45</v>
      </c>
      <c r="P19" s="4">
        <f t="shared" si="1"/>
        <v>0.000128496716908883</v>
      </c>
      <c r="Q19" s="4">
        <f t="shared" si="2"/>
        <v>0.1</v>
      </c>
      <c r="R19" s="86">
        <f t="shared" si="3"/>
        <v>1.28496716908883e-5</v>
      </c>
    </row>
    <row r="20" ht="18" spans="2:18">
      <c r="B20" s="64">
        <v>16</v>
      </c>
      <c r="C20" s="2" t="s">
        <v>53</v>
      </c>
      <c r="D20" s="74" t="s">
        <v>54</v>
      </c>
      <c r="E20" s="4">
        <v>0</v>
      </c>
      <c r="F20" s="4">
        <v>0</v>
      </c>
      <c r="G20" s="4">
        <v>0</v>
      </c>
      <c r="H20" s="4">
        <v>0</v>
      </c>
      <c r="I20" s="4">
        <v>0</v>
      </c>
      <c r="J20" s="4">
        <v>0</v>
      </c>
      <c r="K20" s="4">
        <v>0</v>
      </c>
      <c r="L20" s="4">
        <v>0</v>
      </c>
      <c r="M20" s="4">
        <v>45</v>
      </c>
      <c r="N20" s="4">
        <v>0</v>
      </c>
      <c r="O20" s="4">
        <f t="shared" si="0"/>
        <v>45</v>
      </c>
      <c r="P20" s="4">
        <f t="shared" si="1"/>
        <v>0.000128496716908883</v>
      </c>
      <c r="Q20" s="4">
        <f t="shared" si="2"/>
        <v>0.1</v>
      </c>
      <c r="R20" s="86">
        <f t="shared" si="3"/>
        <v>1.28496716908883e-5</v>
      </c>
    </row>
    <row r="21" ht="17" spans="2:18">
      <c r="B21" s="64">
        <v>17</v>
      </c>
      <c r="C21" s="75" t="s">
        <v>182</v>
      </c>
      <c r="D21" s="73" t="s">
        <v>56</v>
      </c>
      <c r="E21" s="75">
        <v>495</v>
      </c>
      <c r="F21" s="75">
        <v>29808</v>
      </c>
      <c r="G21" s="75">
        <v>495</v>
      </c>
      <c r="H21" s="75">
        <v>2070</v>
      </c>
      <c r="I21" s="75">
        <v>0</v>
      </c>
      <c r="J21" s="75">
        <v>270</v>
      </c>
      <c r="K21" s="75">
        <v>180</v>
      </c>
      <c r="L21" s="75">
        <v>0</v>
      </c>
      <c r="M21" s="75">
        <v>1710</v>
      </c>
      <c r="N21" s="75">
        <v>90</v>
      </c>
      <c r="O21" s="75">
        <f t="shared" si="0"/>
        <v>35118</v>
      </c>
      <c r="P21" s="75">
        <f t="shared" si="1"/>
        <v>0.100278837875692</v>
      </c>
      <c r="Q21" s="75">
        <f t="shared" si="2"/>
        <v>0.8</v>
      </c>
      <c r="R21" s="87">
        <f t="shared" si="3"/>
        <v>0.0802230703005538</v>
      </c>
    </row>
    <row r="22" ht="17.6" spans="2:18">
      <c r="B22" s="64">
        <v>18</v>
      </c>
      <c r="C22" s="2" t="s">
        <v>183</v>
      </c>
      <c r="D22" s="74" t="s">
        <v>184</v>
      </c>
      <c r="E22" s="4">
        <v>0</v>
      </c>
      <c r="F22" s="4">
        <v>0</v>
      </c>
      <c r="G22" s="4">
        <v>0</v>
      </c>
      <c r="H22" s="4">
        <v>0</v>
      </c>
      <c r="I22" s="4">
        <v>45</v>
      </c>
      <c r="J22" s="4">
        <v>0</v>
      </c>
      <c r="K22" s="4">
        <v>45</v>
      </c>
      <c r="L22" s="4">
        <v>0</v>
      </c>
      <c r="M22" s="4">
        <v>0</v>
      </c>
      <c r="N22" s="4">
        <v>0</v>
      </c>
      <c r="O22" s="4">
        <f t="shared" si="0"/>
        <v>90</v>
      </c>
      <c r="P22" s="4">
        <f t="shared" si="1"/>
        <v>0.000256993433817766</v>
      </c>
      <c r="Q22" s="4">
        <f t="shared" si="2"/>
        <v>0.2</v>
      </c>
      <c r="R22" s="86">
        <f t="shared" si="3"/>
        <v>5.13986867635532e-5</v>
      </c>
    </row>
    <row r="23" ht="17" spans="2:18">
      <c r="B23" s="64">
        <v>19</v>
      </c>
      <c r="C23" s="75" t="s">
        <v>185</v>
      </c>
      <c r="D23" s="73" t="s">
        <v>186</v>
      </c>
      <c r="E23" s="75">
        <v>49680</v>
      </c>
      <c r="F23" s="75">
        <v>3735</v>
      </c>
      <c r="G23" s="75">
        <v>16695</v>
      </c>
      <c r="H23" s="75">
        <v>9405</v>
      </c>
      <c r="I23" s="75">
        <v>45</v>
      </c>
      <c r="J23" s="75">
        <v>0</v>
      </c>
      <c r="K23" s="75">
        <v>0</v>
      </c>
      <c r="L23" s="75">
        <v>0</v>
      </c>
      <c r="M23" s="75">
        <v>2115</v>
      </c>
      <c r="N23" s="75">
        <v>0</v>
      </c>
      <c r="O23" s="75">
        <f t="shared" si="0"/>
        <v>81675</v>
      </c>
      <c r="P23" s="75">
        <f t="shared" si="1"/>
        <v>0.233221541189623</v>
      </c>
      <c r="Q23" s="75">
        <f t="shared" si="2"/>
        <v>0.6</v>
      </c>
      <c r="R23" s="87">
        <f t="shared" si="3"/>
        <v>0.139932924713774</v>
      </c>
    </row>
    <row r="24" ht="17" spans="2:18">
      <c r="B24" s="64">
        <v>20</v>
      </c>
      <c r="C24" s="4" t="s">
        <v>59</v>
      </c>
      <c r="D24" s="69" t="s">
        <v>60</v>
      </c>
      <c r="E24" s="4">
        <v>0</v>
      </c>
      <c r="F24" s="4">
        <v>0</v>
      </c>
      <c r="G24" s="4">
        <v>0</v>
      </c>
      <c r="H24" s="4">
        <v>0</v>
      </c>
      <c r="I24" s="4">
        <v>360</v>
      </c>
      <c r="J24" s="4">
        <v>0</v>
      </c>
      <c r="K24" s="4">
        <v>0</v>
      </c>
      <c r="L24" s="4">
        <v>270</v>
      </c>
      <c r="M24" s="4">
        <v>180</v>
      </c>
      <c r="N24" s="4">
        <v>270</v>
      </c>
      <c r="O24" s="4">
        <f t="shared" si="0"/>
        <v>1080</v>
      </c>
      <c r="P24" s="4">
        <f t="shared" si="1"/>
        <v>0.00308392120581319</v>
      </c>
      <c r="Q24" s="4">
        <f t="shared" si="2"/>
        <v>0.4</v>
      </c>
      <c r="R24" s="86">
        <f t="shared" si="3"/>
        <v>0.00123356848232528</v>
      </c>
    </row>
    <row r="25" ht="17" spans="2:18">
      <c r="B25" s="64">
        <v>21</v>
      </c>
      <c r="C25" s="4" t="s">
        <v>61</v>
      </c>
      <c r="D25" s="69" t="s">
        <v>62</v>
      </c>
      <c r="E25" s="4">
        <v>270</v>
      </c>
      <c r="F25" s="4">
        <v>0</v>
      </c>
      <c r="G25" s="4">
        <v>0</v>
      </c>
      <c r="H25" s="4">
        <v>45</v>
      </c>
      <c r="I25" s="4">
        <v>0</v>
      </c>
      <c r="J25" s="4">
        <v>90</v>
      </c>
      <c r="K25" s="4">
        <v>45</v>
      </c>
      <c r="L25" s="4">
        <v>0</v>
      </c>
      <c r="M25" s="4">
        <v>45</v>
      </c>
      <c r="N25" s="4">
        <v>90</v>
      </c>
      <c r="O25" s="4">
        <f t="shared" si="0"/>
        <v>585</v>
      </c>
      <c r="P25" s="4">
        <f t="shared" si="1"/>
        <v>0.00167045731981548</v>
      </c>
      <c r="Q25" s="4">
        <f t="shared" si="2"/>
        <v>0.6</v>
      </c>
      <c r="R25" s="86">
        <f t="shared" si="3"/>
        <v>0.00100227439188929</v>
      </c>
    </row>
    <row r="26" ht="17" spans="2:18">
      <c r="B26" s="64">
        <v>22</v>
      </c>
      <c r="C26" s="76" t="s">
        <v>187</v>
      </c>
      <c r="D26" s="77" t="s">
        <v>188</v>
      </c>
      <c r="E26" s="4">
        <v>0</v>
      </c>
      <c r="F26" s="4">
        <v>0</v>
      </c>
      <c r="G26" s="4">
        <v>0</v>
      </c>
      <c r="H26" s="4">
        <v>0</v>
      </c>
      <c r="I26" s="4">
        <v>0</v>
      </c>
      <c r="J26" s="4">
        <v>90</v>
      </c>
      <c r="K26" s="4">
        <v>0</v>
      </c>
      <c r="L26" s="4">
        <v>0</v>
      </c>
      <c r="M26" s="4">
        <v>0</v>
      </c>
      <c r="N26" s="4">
        <v>0</v>
      </c>
      <c r="O26" s="4">
        <f t="shared" si="0"/>
        <v>90</v>
      </c>
      <c r="P26" s="4">
        <f t="shared" si="1"/>
        <v>0.000256993433817766</v>
      </c>
      <c r="Q26" s="4">
        <f t="shared" si="2"/>
        <v>0.1</v>
      </c>
      <c r="R26" s="86">
        <f t="shared" si="3"/>
        <v>2.56993433817766e-5</v>
      </c>
    </row>
    <row r="27" ht="17.6" spans="2:18">
      <c r="B27" s="64">
        <v>23</v>
      </c>
      <c r="C27" s="78" t="s">
        <v>65</v>
      </c>
      <c r="D27" s="74" t="s">
        <v>66</v>
      </c>
      <c r="E27" s="4">
        <v>0</v>
      </c>
      <c r="F27" s="4">
        <v>0</v>
      </c>
      <c r="G27" s="4">
        <v>0</v>
      </c>
      <c r="H27" s="4">
        <v>765</v>
      </c>
      <c r="I27" s="4">
        <v>2565</v>
      </c>
      <c r="J27" s="4">
        <v>3150</v>
      </c>
      <c r="K27" s="4">
        <v>0</v>
      </c>
      <c r="L27" s="4">
        <v>0</v>
      </c>
      <c r="M27" s="4">
        <v>90</v>
      </c>
      <c r="N27" s="4">
        <v>0</v>
      </c>
      <c r="O27" s="4">
        <f t="shared" si="0"/>
        <v>6570</v>
      </c>
      <c r="P27" s="4">
        <f t="shared" si="1"/>
        <v>0.0187605206686969</v>
      </c>
      <c r="Q27" s="4">
        <f t="shared" si="2"/>
        <v>0.4</v>
      </c>
      <c r="R27" s="86">
        <f t="shared" si="3"/>
        <v>0.00750420826747877</v>
      </c>
    </row>
    <row r="28" ht="17" spans="2:18">
      <c r="B28" s="64">
        <v>24</v>
      </c>
      <c r="C28" s="65" t="s">
        <v>67</v>
      </c>
      <c r="D28" s="65" t="s">
        <v>68</v>
      </c>
      <c r="E28" s="4">
        <v>0</v>
      </c>
      <c r="F28" s="4">
        <v>45</v>
      </c>
      <c r="G28" s="4">
        <v>0</v>
      </c>
      <c r="H28" s="4">
        <v>0</v>
      </c>
      <c r="I28" s="4">
        <v>0</v>
      </c>
      <c r="J28" s="4">
        <v>0</v>
      </c>
      <c r="K28" s="4">
        <v>0</v>
      </c>
      <c r="L28" s="4">
        <v>90</v>
      </c>
      <c r="M28" s="4">
        <v>0</v>
      </c>
      <c r="N28" s="4">
        <v>0</v>
      </c>
      <c r="O28" s="4">
        <f t="shared" si="0"/>
        <v>135</v>
      </c>
      <c r="P28" s="4">
        <f t="shared" si="1"/>
        <v>0.000385490150726649</v>
      </c>
      <c r="Q28" s="4">
        <f t="shared" si="2"/>
        <v>0.2</v>
      </c>
      <c r="R28" s="86">
        <f t="shared" si="3"/>
        <v>7.70980301453298e-5</v>
      </c>
    </row>
    <row r="29" ht="17" spans="2:18">
      <c r="B29" s="64">
        <v>25</v>
      </c>
      <c r="C29" s="4" t="s">
        <v>69</v>
      </c>
      <c r="D29" s="4" t="s">
        <v>70</v>
      </c>
      <c r="E29" s="4">
        <v>0</v>
      </c>
      <c r="F29" s="4">
        <v>0</v>
      </c>
      <c r="G29" s="4">
        <v>0</v>
      </c>
      <c r="H29" s="4">
        <v>2880</v>
      </c>
      <c r="I29" s="4">
        <v>0</v>
      </c>
      <c r="J29" s="4">
        <v>0</v>
      </c>
      <c r="K29" s="4">
        <v>0</v>
      </c>
      <c r="L29" s="4">
        <v>0</v>
      </c>
      <c r="M29" s="4">
        <v>0</v>
      </c>
      <c r="N29" s="4">
        <v>0</v>
      </c>
      <c r="O29" s="4">
        <f t="shared" si="0"/>
        <v>2880</v>
      </c>
      <c r="P29" s="4">
        <f t="shared" si="1"/>
        <v>0.00822378988216851</v>
      </c>
      <c r="Q29" s="4">
        <f t="shared" si="2"/>
        <v>0.1</v>
      </c>
      <c r="R29" s="86">
        <f t="shared" si="3"/>
        <v>0.000822378988216851</v>
      </c>
    </row>
    <row r="30" ht="17" spans="2:18">
      <c r="B30" s="64">
        <v>26</v>
      </c>
      <c r="C30" s="4" t="s">
        <v>71</v>
      </c>
      <c r="D30" s="69" t="s">
        <v>72</v>
      </c>
      <c r="E30" s="4">
        <v>0</v>
      </c>
      <c r="F30" s="4">
        <v>540</v>
      </c>
      <c r="G30" s="4">
        <v>0</v>
      </c>
      <c r="H30" s="4">
        <v>0</v>
      </c>
      <c r="I30" s="4">
        <v>0</v>
      </c>
      <c r="J30" s="4">
        <v>0</v>
      </c>
      <c r="K30" s="4">
        <v>0</v>
      </c>
      <c r="L30" s="4">
        <v>0</v>
      </c>
      <c r="M30" s="4">
        <v>0</v>
      </c>
      <c r="N30" s="4">
        <v>0</v>
      </c>
      <c r="O30" s="4">
        <f t="shared" si="0"/>
        <v>540</v>
      </c>
      <c r="P30" s="4">
        <f t="shared" si="1"/>
        <v>0.0015419606029066</v>
      </c>
      <c r="Q30" s="4">
        <f t="shared" si="2"/>
        <v>0.1</v>
      </c>
      <c r="R30" s="86">
        <f t="shared" si="3"/>
        <v>0.00015419606029066</v>
      </c>
    </row>
    <row r="31" ht="17" spans="2:18">
      <c r="B31" s="64">
        <v>27</v>
      </c>
      <c r="C31" s="4" t="s">
        <v>189</v>
      </c>
      <c r="D31" s="69" t="s">
        <v>190</v>
      </c>
      <c r="E31" s="4">
        <v>90</v>
      </c>
      <c r="F31" s="4">
        <v>0</v>
      </c>
      <c r="G31" s="4">
        <v>0</v>
      </c>
      <c r="H31" s="4">
        <v>0</v>
      </c>
      <c r="I31" s="4">
        <v>45</v>
      </c>
      <c r="J31" s="4">
        <v>45</v>
      </c>
      <c r="K31" s="4">
        <v>0</v>
      </c>
      <c r="L31" s="4">
        <v>0</v>
      </c>
      <c r="M31" s="4">
        <v>225</v>
      </c>
      <c r="N31" s="4">
        <v>45</v>
      </c>
      <c r="O31" s="4">
        <f t="shared" si="0"/>
        <v>450</v>
      </c>
      <c r="P31" s="4">
        <f t="shared" si="1"/>
        <v>0.00128496716908883</v>
      </c>
      <c r="Q31" s="4">
        <f t="shared" si="2"/>
        <v>0.5</v>
      </c>
      <c r="R31" s="86">
        <f t="shared" si="3"/>
        <v>0.000642483584544415</v>
      </c>
    </row>
    <row r="32" ht="17" spans="2:18">
      <c r="B32" s="64">
        <v>28</v>
      </c>
      <c r="C32" s="4" t="s">
        <v>136</v>
      </c>
      <c r="D32" s="69" t="s">
        <v>76</v>
      </c>
      <c r="E32" s="4">
        <v>0</v>
      </c>
      <c r="F32" s="4">
        <v>0</v>
      </c>
      <c r="G32" s="4">
        <v>180</v>
      </c>
      <c r="H32" s="4">
        <v>0</v>
      </c>
      <c r="I32" s="4">
        <v>0</v>
      </c>
      <c r="J32" s="4">
        <v>135</v>
      </c>
      <c r="K32" s="4">
        <v>0</v>
      </c>
      <c r="L32" s="4">
        <v>0</v>
      </c>
      <c r="M32" s="4">
        <v>0</v>
      </c>
      <c r="N32" s="4">
        <v>0</v>
      </c>
      <c r="O32" s="4">
        <f t="shared" si="0"/>
        <v>315</v>
      </c>
      <c r="P32" s="4">
        <f t="shared" si="1"/>
        <v>0.000899477018362181</v>
      </c>
      <c r="Q32" s="4">
        <f t="shared" si="2"/>
        <v>0.2</v>
      </c>
      <c r="R32" s="86">
        <f t="shared" si="3"/>
        <v>0.000179895403672436</v>
      </c>
    </row>
    <row r="33" ht="17" spans="2:18">
      <c r="B33" s="64">
        <v>29</v>
      </c>
      <c r="C33" s="4" t="s">
        <v>138</v>
      </c>
      <c r="D33" s="69" t="s">
        <v>82</v>
      </c>
      <c r="E33" s="4">
        <v>0</v>
      </c>
      <c r="F33" s="4">
        <v>45</v>
      </c>
      <c r="G33" s="4">
        <v>135</v>
      </c>
      <c r="H33" s="4">
        <v>495</v>
      </c>
      <c r="I33" s="4">
        <v>90</v>
      </c>
      <c r="J33" s="4">
        <v>315</v>
      </c>
      <c r="K33" s="4">
        <v>405</v>
      </c>
      <c r="L33" s="4">
        <v>585</v>
      </c>
      <c r="M33" s="4">
        <v>90</v>
      </c>
      <c r="N33" s="4">
        <v>90</v>
      </c>
      <c r="O33" s="4">
        <f t="shared" si="0"/>
        <v>2250</v>
      </c>
      <c r="P33" s="4">
        <f t="shared" si="1"/>
        <v>0.00642483584544415</v>
      </c>
      <c r="Q33" s="4">
        <f t="shared" si="2"/>
        <v>0.9</v>
      </c>
      <c r="R33" s="86">
        <f t="shared" si="3"/>
        <v>0.00578235226089973</v>
      </c>
    </row>
    <row r="34" ht="17" spans="2:18">
      <c r="B34" s="64">
        <v>30</v>
      </c>
      <c r="C34" s="4" t="s">
        <v>139</v>
      </c>
      <c r="D34" s="69" t="s">
        <v>84</v>
      </c>
      <c r="E34" s="4">
        <v>0</v>
      </c>
      <c r="F34" s="4">
        <v>0</v>
      </c>
      <c r="G34" s="4">
        <v>0</v>
      </c>
      <c r="H34" s="4">
        <v>0</v>
      </c>
      <c r="I34" s="4">
        <v>0</v>
      </c>
      <c r="J34" s="4">
        <v>135</v>
      </c>
      <c r="K34" s="4">
        <v>45</v>
      </c>
      <c r="L34" s="4">
        <v>0</v>
      </c>
      <c r="M34" s="4">
        <v>0</v>
      </c>
      <c r="N34" s="4">
        <v>45</v>
      </c>
      <c r="O34" s="4">
        <f t="shared" si="0"/>
        <v>225</v>
      </c>
      <c r="P34" s="4">
        <f t="shared" si="1"/>
        <v>0.000642483584544415</v>
      </c>
      <c r="Q34" s="4">
        <f t="shared" si="2"/>
        <v>0.3</v>
      </c>
      <c r="R34" s="86">
        <f t="shared" si="3"/>
        <v>0.000192745075363324</v>
      </c>
    </row>
    <row r="35" ht="17" spans="2:18">
      <c r="B35" s="64">
        <v>31</v>
      </c>
      <c r="C35" s="75" t="s">
        <v>85</v>
      </c>
      <c r="D35" s="73" t="s">
        <v>86</v>
      </c>
      <c r="E35" s="75">
        <v>495</v>
      </c>
      <c r="F35" s="75">
        <v>1935</v>
      </c>
      <c r="G35" s="75">
        <v>3645</v>
      </c>
      <c r="H35" s="75">
        <v>1080</v>
      </c>
      <c r="I35" s="75">
        <v>405</v>
      </c>
      <c r="J35" s="75">
        <v>2385</v>
      </c>
      <c r="K35" s="75">
        <v>405</v>
      </c>
      <c r="L35" s="75">
        <v>810</v>
      </c>
      <c r="M35" s="75">
        <v>2880</v>
      </c>
      <c r="N35" s="75">
        <v>90</v>
      </c>
      <c r="O35" s="75">
        <f t="shared" si="0"/>
        <v>14130</v>
      </c>
      <c r="P35" s="75">
        <f t="shared" si="1"/>
        <v>0.0403479691093893</v>
      </c>
      <c r="Q35" s="75">
        <f t="shared" si="2"/>
        <v>1</v>
      </c>
      <c r="R35" s="87">
        <f t="shared" si="3"/>
        <v>0.0403479691093893</v>
      </c>
    </row>
    <row r="36" ht="18" spans="2:18">
      <c r="B36" s="64">
        <v>32</v>
      </c>
      <c r="C36" s="79" t="s">
        <v>191</v>
      </c>
      <c r="D36" s="74" t="s">
        <v>192</v>
      </c>
      <c r="E36" s="4">
        <v>0</v>
      </c>
      <c r="F36" s="4">
        <v>45</v>
      </c>
      <c r="G36" s="4">
        <v>0</v>
      </c>
      <c r="H36" s="4">
        <v>0</v>
      </c>
      <c r="I36" s="4">
        <v>135</v>
      </c>
      <c r="J36" s="4">
        <v>225</v>
      </c>
      <c r="K36" s="4">
        <v>45</v>
      </c>
      <c r="L36" s="4">
        <v>67.5</v>
      </c>
      <c r="M36" s="4">
        <v>0</v>
      </c>
      <c r="N36" s="4">
        <v>0</v>
      </c>
      <c r="O36" s="4">
        <f t="shared" si="0"/>
        <v>517.5</v>
      </c>
      <c r="P36" s="4">
        <f t="shared" si="1"/>
        <v>0.00147771224445215</v>
      </c>
      <c r="Q36" s="4">
        <f t="shared" si="2"/>
        <v>0.5</v>
      </c>
      <c r="R36" s="86">
        <f t="shared" si="3"/>
        <v>0.000738856122226077</v>
      </c>
    </row>
    <row r="37" ht="17.6" spans="2:18">
      <c r="B37" s="64">
        <v>33</v>
      </c>
      <c r="C37" s="67" t="s">
        <v>87</v>
      </c>
      <c r="D37" s="80" t="s">
        <v>88</v>
      </c>
      <c r="E37" s="4">
        <v>90</v>
      </c>
      <c r="F37" s="4">
        <v>0</v>
      </c>
      <c r="G37" s="4">
        <v>270</v>
      </c>
      <c r="H37" s="4">
        <v>90</v>
      </c>
      <c r="I37" s="4">
        <v>135</v>
      </c>
      <c r="J37" s="4">
        <v>90</v>
      </c>
      <c r="K37" s="4">
        <v>45</v>
      </c>
      <c r="L37" s="4">
        <v>90</v>
      </c>
      <c r="M37" s="4">
        <v>135</v>
      </c>
      <c r="N37" s="4">
        <v>45</v>
      </c>
      <c r="O37" s="4">
        <f t="shared" si="0"/>
        <v>990</v>
      </c>
      <c r="P37" s="4">
        <f t="shared" si="1"/>
        <v>0.00282692777199543</v>
      </c>
      <c r="Q37" s="4">
        <f t="shared" si="2"/>
        <v>0.9</v>
      </c>
      <c r="R37" s="86">
        <f t="shared" si="3"/>
        <v>0.00254423499479588</v>
      </c>
    </row>
    <row r="38" ht="17.6" spans="2:18">
      <c r="B38" s="64">
        <v>34</v>
      </c>
      <c r="C38" s="67" t="s">
        <v>193</v>
      </c>
      <c r="D38" s="80" t="s">
        <v>194</v>
      </c>
      <c r="E38" s="4">
        <v>0</v>
      </c>
      <c r="F38" s="4">
        <v>0</v>
      </c>
      <c r="G38" s="4">
        <v>0</v>
      </c>
      <c r="H38" s="4">
        <v>45</v>
      </c>
      <c r="I38" s="4">
        <v>0</v>
      </c>
      <c r="J38" s="4">
        <v>0</v>
      </c>
      <c r="K38" s="4">
        <v>0</v>
      </c>
      <c r="L38" s="4">
        <v>0</v>
      </c>
      <c r="M38" s="4">
        <v>0</v>
      </c>
      <c r="N38" s="4">
        <v>0</v>
      </c>
      <c r="O38" s="4">
        <f t="shared" si="0"/>
        <v>45</v>
      </c>
      <c r="P38" s="4">
        <f t="shared" si="1"/>
        <v>0.000128496716908883</v>
      </c>
      <c r="Q38" s="4">
        <f t="shared" si="2"/>
        <v>0.1</v>
      </c>
      <c r="R38" s="86">
        <f t="shared" si="3"/>
        <v>1.28496716908883e-5</v>
      </c>
    </row>
    <row r="39" ht="18" spans="2:18">
      <c r="B39" s="64">
        <v>35</v>
      </c>
      <c r="C39" s="2" t="s">
        <v>91</v>
      </c>
      <c r="D39" s="81" t="s">
        <v>92</v>
      </c>
      <c r="E39" s="4">
        <v>0</v>
      </c>
      <c r="F39" s="4">
        <v>0</v>
      </c>
      <c r="G39" s="4">
        <v>0</v>
      </c>
      <c r="H39" s="4">
        <v>0</v>
      </c>
      <c r="I39" s="4">
        <v>135</v>
      </c>
      <c r="J39" s="4">
        <v>45</v>
      </c>
      <c r="K39" s="4">
        <v>0</v>
      </c>
      <c r="L39" s="4">
        <v>0</v>
      </c>
      <c r="M39" s="4">
        <v>0</v>
      </c>
      <c r="N39" s="4">
        <v>0</v>
      </c>
      <c r="O39" s="4">
        <f t="shared" si="0"/>
        <v>180</v>
      </c>
      <c r="P39" s="4">
        <f t="shared" si="1"/>
        <v>0.000513986867635532</v>
      </c>
      <c r="Q39" s="4">
        <f t="shared" si="2"/>
        <v>0.2</v>
      </c>
      <c r="R39" s="86">
        <f t="shared" si="3"/>
        <v>0.000102797373527106</v>
      </c>
    </row>
    <row r="40" ht="17" spans="2:18">
      <c r="B40" s="64">
        <v>36</v>
      </c>
      <c r="C40" s="75" t="s">
        <v>195</v>
      </c>
      <c r="D40" s="75" t="s">
        <v>196</v>
      </c>
      <c r="E40" s="75">
        <v>4185</v>
      </c>
      <c r="F40" s="75">
        <v>0</v>
      </c>
      <c r="G40" s="75">
        <v>6030</v>
      </c>
      <c r="H40" s="75">
        <v>0</v>
      </c>
      <c r="I40" s="75">
        <v>1440</v>
      </c>
      <c r="J40" s="75">
        <v>0</v>
      </c>
      <c r="K40" s="75">
        <v>585</v>
      </c>
      <c r="L40" s="75">
        <v>720</v>
      </c>
      <c r="M40" s="75">
        <v>810</v>
      </c>
      <c r="N40" s="75">
        <v>675</v>
      </c>
      <c r="O40" s="75">
        <f t="shared" si="0"/>
        <v>14445</v>
      </c>
      <c r="P40" s="75">
        <f t="shared" si="1"/>
        <v>0.0412474461277514</v>
      </c>
      <c r="Q40" s="75">
        <f t="shared" si="2"/>
        <v>0.7</v>
      </c>
      <c r="R40" s="87">
        <f t="shared" si="3"/>
        <v>0.028873212289426</v>
      </c>
    </row>
    <row r="41" ht="18" spans="2:18">
      <c r="B41" s="64">
        <v>37</v>
      </c>
      <c r="C41" s="2" t="s">
        <v>197</v>
      </c>
      <c r="D41" s="82" t="s">
        <v>198</v>
      </c>
      <c r="E41" s="4">
        <v>0</v>
      </c>
      <c r="F41" s="4">
        <v>270</v>
      </c>
      <c r="G41" s="4">
        <v>0</v>
      </c>
      <c r="H41" s="4">
        <v>270</v>
      </c>
      <c r="I41" s="4">
        <v>135</v>
      </c>
      <c r="J41" s="4">
        <v>585</v>
      </c>
      <c r="K41" s="4">
        <v>225</v>
      </c>
      <c r="L41" s="4">
        <v>0</v>
      </c>
      <c r="M41" s="4">
        <v>135</v>
      </c>
      <c r="N41" s="4">
        <v>0</v>
      </c>
      <c r="O41" s="4">
        <f t="shared" si="0"/>
        <v>1620</v>
      </c>
      <c r="P41" s="4">
        <f t="shared" si="1"/>
        <v>0.00462588180871979</v>
      </c>
      <c r="Q41" s="4">
        <f t="shared" si="2"/>
        <v>0.6</v>
      </c>
      <c r="R41" s="86">
        <f t="shared" si="3"/>
        <v>0.00277552908523187</v>
      </c>
    </row>
    <row r="42" ht="18" spans="2:18">
      <c r="B42" s="64">
        <v>38</v>
      </c>
      <c r="C42" s="2" t="s">
        <v>95</v>
      </c>
      <c r="D42" s="72" t="s">
        <v>96</v>
      </c>
      <c r="E42" s="4">
        <v>0</v>
      </c>
      <c r="F42" s="4">
        <v>0</v>
      </c>
      <c r="G42" s="4">
        <v>0</v>
      </c>
      <c r="H42" s="4">
        <v>0</v>
      </c>
      <c r="I42" s="4">
        <v>45</v>
      </c>
      <c r="J42" s="4">
        <v>0</v>
      </c>
      <c r="K42" s="4">
        <v>0</v>
      </c>
      <c r="L42" s="4">
        <v>0</v>
      </c>
      <c r="M42" s="4">
        <v>0</v>
      </c>
      <c r="N42" s="4">
        <v>0</v>
      </c>
      <c r="O42" s="4">
        <f t="shared" si="0"/>
        <v>45</v>
      </c>
      <c r="P42" s="4">
        <f t="shared" si="1"/>
        <v>0.000128496716908883</v>
      </c>
      <c r="Q42" s="4">
        <f t="shared" si="2"/>
        <v>0.1</v>
      </c>
      <c r="R42" s="86">
        <f t="shared" si="3"/>
        <v>1.28496716908883e-5</v>
      </c>
    </row>
    <row r="43" ht="17" spans="2:18">
      <c r="B43" s="64">
        <v>39</v>
      </c>
      <c r="C43" s="4" t="s">
        <v>97</v>
      </c>
      <c r="D43" s="69" t="s">
        <v>98</v>
      </c>
      <c r="E43" s="4">
        <v>0</v>
      </c>
      <c r="F43" s="4">
        <v>0</v>
      </c>
      <c r="G43" s="4">
        <v>495</v>
      </c>
      <c r="H43" s="4">
        <v>0</v>
      </c>
      <c r="I43" s="4">
        <v>0</v>
      </c>
      <c r="J43" s="4">
        <v>90</v>
      </c>
      <c r="K43" s="4">
        <v>0</v>
      </c>
      <c r="L43" s="4">
        <v>0</v>
      </c>
      <c r="M43" s="4">
        <v>0</v>
      </c>
      <c r="N43" s="4">
        <v>0</v>
      </c>
      <c r="O43" s="4">
        <f t="shared" si="0"/>
        <v>585</v>
      </c>
      <c r="P43" s="4">
        <f t="shared" si="1"/>
        <v>0.00167045731981548</v>
      </c>
      <c r="Q43" s="4">
        <f t="shared" si="2"/>
        <v>0.2</v>
      </c>
      <c r="R43" s="86">
        <f t="shared" si="3"/>
        <v>0.000334091463963096</v>
      </c>
    </row>
    <row r="44" ht="17" spans="2:18">
      <c r="B44" s="64">
        <v>40</v>
      </c>
      <c r="C44" s="4" t="s">
        <v>99</v>
      </c>
      <c r="D44" s="66" t="s">
        <v>100</v>
      </c>
      <c r="E44" s="4">
        <v>45</v>
      </c>
      <c r="F44" s="4">
        <v>45</v>
      </c>
      <c r="G44" s="4">
        <v>0</v>
      </c>
      <c r="H44" s="4">
        <v>180</v>
      </c>
      <c r="I44" s="4">
        <v>90</v>
      </c>
      <c r="J44" s="4">
        <v>90</v>
      </c>
      <c r="K44" s="4">
        <v>0</v>
      </c>
      <c r="L44" s="4">
        <v>180</v>
      </c>
      <c r="M44" s="4">
        <v>225</v>
      </c>
      <c r="N44" s="4">
        <v>0</v>
      </c>
      <c r="O44" s="4">
        <f t="shared" si="0"/>
        <v>855</v>
      </c>
      <c r="P44" s="4">
        <f t="shared" si="1"/>
        <v>0.00244143762126878</v>
      </c>
      <c r="Q44" s="4">
        <f t="shared" si="2"/>
        <v>0.7</v>
      </c>
      <c r="R44" s="86">
        <f t="shared" si="3"/>
        <v>0.00170900633488814</v>
      </c>
    </row>
    <row r="45" spans="2:18">
      <c r="B45" s="64">
        <v>41</v>
      </c>
      <c r="C45" s="2" t="s">
        <v>199</v>
      </c>
      <c r="D45" s="69" t="s">
        <v>200</v>
      </c>
      <c r="E45" s="4">
        <v>720</v>
      </c>
      <c r="F45" s="4">
        <v>540</v>
      </c>
      <c r="G45" s="4">
        <v>0</v>
      </c>
      <c r="H45" s="4">
        <v>495</v>
      </c>
      <c r="I45" s="4">
        <v>0</v>
      </c>
      <c r="J45" s="4">
        <v>0</v>
      </c>
      <c r="K45" s="4">
        <v>0</v>
      </c>
      <c r="L45" s="4">
        <v>0</v>
      </c>
      <c r="M45" s="4">
        <v>0</v>
      </c>
      <c r="N45" s="4">
        <v>0</v>
      </c>
      <c r="O45" s="4">
        <f t="shared" si="0"/>
        <v>1755</v>
      </c>
      <c r="P45" s="4">
        <f t="shared" si="1"/>
        <v>0.00501137195944644</v>
      </c>
      <c r="Q45" s="4">
        <f t="shared" si="2"/>
        <v>0.3</v>
      </c>
      <c r="R45" s="86">
        <f t="shared" si="3"/>
        <v>0.00150341158783393</v>
      </c>
    </row>
    <row r="46" ht="18" spans="2:18">
      <c r="B46" s="64">
        <v>42</v>
      </c>
      <c r="C46" s="2" t="s">
        <v>201</v>
      </c>
      <c r="D46" s="74" t="s">
        <v>202</v>
      </c>
      <c r="E46" s="4">
        <v>0</v>
      </c>
      <c r="F46" s="4">
        <v>0</v>
      </c>
      <c r="G46" s="4">
        <v>0</v>
      </c>
      <c r="H46" s="4">
        <v>0</v>
      </c>
      <c r="I46" s="4">
        <v>0</v>
      </c>
      <c r="J46" s="4">
        <v>0</v>
      </c>
      <c r="K46" s="4">
        <v>180</v>
      </c>
      <c r="L46" s="4">
        <v>0</v>
      </c>
      <c r="M46" s="4">
        <v>0</v>
      </c>
      <c r="N46" s="4">
        <v>0</v>
      </c>
      <c r="O46" s="4">
        <f t="shared" si="0"/>
        <v>180</v>
      </c>
      <c r="P46" s="4">
        <f t="shared" si="1"/>
        <v>0.000513986867635532</v>
      </c>
      <c r="Q46" s="4">
        <f t="shared" si="2"/>
        <v>0.1</v>
      </c>
      <c r="R46" s="86">
        <f t="shared" si="3"/>
        <v>5.13986867635532e-5</v>
      </c>
    </row>
    <row r="47" ht="17.6" spans="2:18">
      <c r="B47" s="64">
        <v>43</v>
      </c>
      <c r="C47" s="2" t="s">
        <v>203</v>
      </c>
      <c r="D47" s="74" t="s">
        <v>204</v>
      </c>
      <c r="E47" s="4">
        <v>0</v>
      </c>
      <c r="F47" s="4">
        <v>0</v>
      </c>
      <c r="G47" s="4">
        <v>0</v>
      </c>
      <c r="H47" s="4">
        <v>0</v>
      </c>
      <c r="I47" s="4">
        <v>0</v>
      </c>
      <c r="J47" s="4">
        <v>45</v>
      </c>
      <c r="K47" s="4">
        <v>45</v>
      </c>
      <c r="L47" s="4">
        <v>0</v>
      </c>
      <c r="M47" s="4">
        <v>0</v>
      </c>
      <c r="N47" s="4">
        <v>0</v>
      </c>
      <c r="O47" s="4">
        <f t="shared" si="0"/>
        <v>90</v>
      </c>
      <c r="P47" s="4">
        <f t="shared" si="1"/>
        <v>0.000256993433817766</v>
      </c>
      <c r="Q47" s="4">
        <f t="shared" si="2"/>
        <v>0.2</v>
      </c>
      <c r="R47" s="86">
        <f t="shared" si="3"/>
        <v>5.13986867635532e-5</v>
      </c>
    </row>
    <row r="48" spans="2:18">
      <c r="B48" s="64">
        <v>44</v>
      </c>
      <c r="C48" s="2" t="s">
        <v>101</v>
      </c>
      <c r="D48" s="69" t="s">
        <v>102</v>
      </c>
      <c r="E48" s="4">
        <v>540</v>
      </c>
      <c r="F48" s="4">
        <v>0</v>
      </c>
      <c r="G48" s="4">
        <v>360</v>
      </c>
      <c r="H48" s="4">
        <v>675</v>
      </c>
      <c r="I48" s="4">
        <v>0</v>
      </c>
      <c r="J48" s="4">
        <v>0</v>
      </c>
      <c r="K48" s="4">
        <v>0</v>
      </c>
      <c r="L48" s="4">
        <v>270</v>
      </c>
      <c r="M48" s="4">
        <v>2295</v>
      </c>
      <c r="N48" s="4">
        <v>0</v>
      </c>
      <c r="O48" s="4">
        <f t="shared" si="0"/>
        <v>4140</v>
      </c>
      <c r="P48" s="4">
        <f t="shared" si="1"/>
        <v>0.0118216979556172</v>
      </c>
      <c r="Q48" s="4">
        <f t="shared" si="2"/>
        <v>0.5</v>
      </c>
      <c r="R48" s="86">
        <f t="shared" si="3"/>
        <v>0.00591084897780862</v>
      </c>
    </row>
    <row r="49" ht="17" spans="2:18">
      <c r="B49" s="64">
        <v>45</v>
      </c>
      <c r="C49" s="4" t="s">
        <v>103</v>
      </c>
      <c r="D49" s="69" t="s">
        <v>104</v>
      </c>
      <c r="E49" s="4">
        <v>0</v>
      </c>
      <c r="F49" s="4">
        <v>0</v>
      </c>
      <c r="G49" s="4">
        <v>0</v>
      </c>
      <c r="H49" s="4">
        <v>0</v>
      </c>
      <c r="I49" s="4">
        <v>0</v>
      </c>
      <c r="J49" s="4">
        <v>0</v>
      </c>
      <c r="K49" s="4">
        <v>0</v>
      </c>
      <c r="L49" s="4">
        <v>45</v>
      </c>
      <c r="M49" s="4">
        <v>45</v>
      </c>
      <c r="N49" s="4">
        <v>90</v>
      </c>
      <c r="O49" s="4">
        <f t="shared" si="0"/>
        <v>180</v>
      </c>
      <c r="P49" s="4">
        <f t="shared" si="1"/>
        <v>0.000513986867635532</v>
      </c>
      <c r="Q49" s="4">
        <f t="shared" si="2"/>
        <v>0.3</v>
      </c>
      <c r="R49" s="86">
        <f t="shared" si="3"/>
        <v>0.00015419606029066</v>
      </c>
    </row>
    <row r="50" ht="17" spans="2:18">
      <c r="B50" s="64">
        <v>46</v>
      </c>
      <c r="C50" s="4" t="s">
        <v>205</v>
      </c>
      <c r="D50" s="69" t="s">
        <v>206</v>
      </c>
      <c r="E50" s="4">
        <v>0</v>
      </c>
      <c r="F50" s="4">
        <v>45</v>
      </c>
      <c r="G50" s="4">
        <v>90</v>
      </c>
      <c r="H50" s="4">
        <v>90</v>
      </c>
      <c r="I50" s="4">
        <v>0</v>
      </c>
      <c r="J50" s="4">
        <v>180</v>
      </c>
      <c r="K50" s="4">
        <v>0</v>
      </c>
      <c r="L50" s="4">
        <v>45</v>
      </c>
      <c r="M50" s="4">
        <v>45</v>
      </c>
      <c r="N50" s="4">
        <v>45</v>
      </c>
      <c r="O50" s="4">
        <f t="shared" si="0"/>
        <v>540</v>
      </c>
      <c r="P50" s="4">
        <f t="shared" si="1"/>
        <v>0.0015419606029066</v>
      </c>
      <c r="Q50" s="4">
        <f t="shared" si="2"/>
        <v>0.7</v>
      </c>
      <c r="R50" s="86">
        <f t="shared" si="3"/>
        <v>0.00107937242203462</v>
      </c>
    </row>
    <row r="51" ht="17" spans="2:18">
      <c r="B51" s="64">
        <v>47</v>
      </c>
      <c r="C51" s="75" t="s">
        <v>207</v>
      </c>
      <c r="D51" s="73" t="s">
        <v>108</v>
      </c>
      <c r="E51" s="75">
        <v>0</v>
      </c>
      <c r="F51" s="75">
        <v>0</v>
      </c>
      <c r="G51" s="75">
        <v>495</v>
      </c>
      <c r="H51" s="75">
        <v>720</v>
      </c>
      <c r="I51" s="75">
        <v>495</v>
      </c>
      <c r="J51" s="75">
        <v>405</v>
      </c>
      <c r="K51" s="75">
        <v>765</v>
      </c>
      <c r="L51" s="75">
        <v>1935</v>
      </c>
      <c r="M51" s="75">
        <v>4545</v>
      </c>
      <c r="N51" s="75">
        <v>1035</v>
      </c>
      <c r="O51" s="75">
        <f t="shared" si="0"/>
        <v>10395</v>
      </c>
      <c r="P51" s="75">
        <f t="shared" si="1"/>
        <v>0.029682741605952</v>
      </c>
      <c r="Q51" s="75">
        <f t="shared" si="2"/>
        <v>0.8</v>
      </c>
      <c r="R51" s="87">
        <f t="shared" si="3"/>
        <v>0.0237461932847616</v>
      </c>
    </row>
    <row r="52" spans="2:18">
      <c r="B52" s="64">
        <v>48</v>
      </c>
      <c r="C52" s="2" t="s">
        <v>208</v>
      </c>
      <c r="D52" s="69" t="s">
        <v>209</v>
      </c>
      <c r="E52" s="4">
        <v>0</v>
      </c>
      <c r="F52" s="4">
        <v>0</v>
      </c>
      <c r="G52" s="4">
        <v>0</v>
      </c>
      <c r="H52" s="4">
        <v>0</v>
      </c>
      <c r="I52" s="4">
        <v>0</v>
      </c>
      <c r="J52" s="4">
        <v>0</v>
      </c>
      <c r="K52" s="4">
        <v>45</v>
      </c>
      <c r="L52" s="4">
        <v>0</v>
      </c>
      <c r="M52" s="4">
        <v>45</v>
      </c>
      <c r="N52" s="4">
        <v>0</v>
      </c>
      <c r="O52" s="4">
        <f t="shared" si="0"/>
        <v>90</v>
      </c>
      <c r="P52" s="4">
        <f t="shared" si="1"/>
        <v>0.000256993433817766</v>
      </c>
      <c r="Q52" s="4">
        <f t="shared" si="2"/>
        <v>0.2</v>
      </c>
      <c r="R52" s="86">
        <f t="shared" si="3"/>
        <v>5.13986867635532e-5</v>
      </c>
    </row>
    <row r="53" ht="17.6" spans="2:18">
      <c r="B53" s="64">
        <v>49</v>
      </c>
      <c r="C53" s="83" t="s">
        <v>210</v>
      </c>
      <c r="D53" s="69" t="s">
        <v>211</v>
      </c>
      <c r="E53" s="4">
        <v>45</v>
      </c>
      <c r="F53" s="4">
        <v>45</v>
      </c>
      <c r="G53" s="4">
        <v>270</v>
      </c>
      <c r="H53" s="4">
        <v>180</v>
      </c>
      <c r="I53" s="4">
        <v>45</v>
      </c>
      <c r="J53" s="4">
        <v>0</v>
      </c>
      <c r="K53" s="4">
        <v>0</v>
      </c>
      <c r="L53" s="4">
        <v>0</v>
      </c>
      <c r="M53" s="4">
        <v>0</v>
      </c>
      <c r="N53" s="4">
        <v>0</v>
      </c>
      <c r="O53" s="4">
        <f t="shared" si="0"/>
        <v>585</v>
      </c>
      <c r="P53" s="4">
        <f t="shared" si="1"/>
        <v>0.00167045731981548</v>
      </c>
      <c r="Q53" s="4">
        <f t="shared" si="2"/>
        <v>0.5</v>
      </c>
      <c r="R53" s="86">
        <f t="shared" si="3"/>
        <v>0.000835228659907739</v>
      </c>
    </row>
    <row r="54" ht="17" spans="2:18">
      <c r="B54" s="64">
        <v>50</v>
      </c>
      <c r="C54" s="4" t="s">
        <v>111</v>
      </c>
      <c r="D54" s="69" t="s">
        <v>112</v>
      </c>
      <c r="E54" s="4">
        <v>0</v>
      </c>
      <c r="F54" s="4">
        <v>90</v>
      </c>
      <c r="G54" s="4">
        <v>90</v>
      </c>
      <c r="H54" s="4">
        <v>0</v>
      </c>
      <c r="I54" s="4">
        <v>45</v>
      </c>
      <c r="J54" s="4">
        <v>45</v>
      </c>
      <c r="K54" s="4">
        <v>45</v>
      </c>
      <c r="L54" s="4">
        <v>0</v>
      </c>
      <c r="M54" s="4">
        <v>180</v>
      </c>
      <c r="N54" s="4">
        <v>90</v>
      </c>
      <c r="O54" s="4">
        <f t="shared" si="0"/>
        <v>585</v>
      </c>
      <c r="P54" s="4">
        <f t="shared" si="1"/>
        <v>0.00167045731981548</v>
      </c>
      <c r="Q54" s="4">
        <f t="shared" si="2"/>
        <v>0.7</v>
      </c>
      <c r="R54" s="86">
        <f t="shared" si="3"/>
        <v>0.00116932012387083</v>
      </c>
    </row>
    <row r="55" spans="2:18">
      <c r="B55" s="64">
        <v>51</v>
      </c>
      <c r="C55" s="2" t="s">
        <v>212</v>
      </c>
      <c r="D55" s="69" t="s">
        <v>213</v>
      </c>
      <c r="E55" s="4">
        <v>0</v>
      </c>
      <c r="F55" s="4">
        <v>0</v>
      </c>
      <c r="G55" s="4">
        <v>0</v>
      </c>
      <c r="H55" s="4">
        <v>0</v>
      </c>
      <c r="I55" s="4">
        <v>0</v>
      </c>
      <c r="J55" s="4">
        <v>0</v>
      </c>
      <c r="K55" s="4">
        <v>0</v>
      </c>
      <c r="L55" s="4">
        <v>0</v>
      </c>
      <c r="M55" s="4">
        <v>45</v>
      </c>
      <c r="N55" s="4">
        <v>0</v>
      </c>
      <c r="O55" s="4">
        <f t="shared" si="0"/>
        <v>45</v>
      </c>
      <c r="P55" s="4">
        <f t="shared" si="1"/>
        <v>0.000128496716908883</v>
      </c>
      <c r="Q55" s="4">
        <f t="shared" si="2"/>
        <v>0.1</v>
      </c>
      <c r="R55" s="86">
        <f t="shared" si="3"/>
        <v>1.28496716908883e-5</v>
      </c>
    </row>
    <row r="56" ht="17" spans="2:18">
      <c r="B56" s="64">
        <v>52</v>
      </c>
      <c r="C56" s="4" t="s">
        <v>119</v>
      </c>
      <c r="D56" s="4" t="s">
        <v>120</v>
      </c>
      <c r="E56" s="4">
        <v>360</v>
      </c>
      <c r="F56" s="4">
        <v>180</v>
      </c>
      <c r="G56" s="4">
        <v>0</v>
      </c>
      <c r="H56" s="4">
        <v>0</v>
      </c>
      <c r="I56" s="4">
        <v>0</v>
      </c>
      <c r="J56" s="4">
        <v>0</v>
      </c>
      <c r="K56" s="4">
        <v>0</v>
      </c>
      <c r="L56" s="4">
        <v>0</v>
      </c>
      <c r="M56" s="4">
        <v>45</v>
      </c>
      <c r="N56" s="4">
        <v>45</v>
      </c>
      <c r="O56" s="4">
        <f t="shared" si="0"/>
        <v>630</v>
      </c>
      <c r="P56" s="4">
        <f t="shared" si="1"/>
        <v>0.00179895403672436</v>
      </c>
      <c r="Q56" s="4">
        <f t="shared" si="2"/>
        <v>0.4</v>
      </c>
      <c r="R56" s="86">
        <f t="shared" si="3"/>
        <v>0.000719581614689745</v>
      </c>
    </row>
    <row r="57" spans="2:18">
      <c r="B57" s="64">
        <v>53</v>
      </c>
      <c r="C57" s="2" t="s">
        <v>125</v>
      </c>
      <c r="D57" s="69" t="s">
        <v>126</v>
      </c>
      <c r="E57" s="4">
        <v>45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4">
        <v>0</v>
      </c>
      <c r="L57" s="4">
        <v>0</v>
      </c>
      <c r="M57" s="4">
        <v>0</v>
      </c>
      <c r="N57" s="4">
        <v>0</v>
      </c>
      <c r="O57" s="4">
        <f t="shared" si="0"/>
        <v>45</v>
      </c>
      <c r="P57" s="4">
        <f t="shared" si="1"/>
        <v>0.000128496716908883</v>
      </c>
      <c r="Q57" s="4">
        <f t="shared" si="2"/>
        <v>0.1</v>
      </c>
      <c r="R57" s="86">
        <f t="shared" si="3"/>
        <v>1.28496716908883e-5</v>
      </c>
    </row>
    <row r="58" ht="17" spans="2:18">
      <c r="B58" s="64">
        <v>54</v>
      </c>
      <c r="C58" s="4" t="s">
        <v>131</v>
      </c>
      <c r="D58" s="69" t="s">
        <v>132</v>
      </c>
      <c r="E58" s="4">
        <v>0</v>
      </c>
      <c r="F58" s="4">
        <v>45</v>
      </c>
      <c r="G58" s="4">
        <v>0</v>
      </c>
      <c r="H58" s="4">
        <v>0</v>
      </c>
      <c r="I58" s="4">
        <v>90</v>
      </c>
      <c r="J58" s="4">
        <v>180</v>
      </c>
      <c r="K58" s="4">
        <v>405</v>
      </c>
      <c r="L58" s="4">
        <v>405</v>
      </c>
      <c r="M58" s="4">
        <v>45</v>
      </c>
      <c r="N58" s="4">
        <v>45</v>
      </c>
      <c r="O58" s="4">
        <f t="shared" si="0"/>
        <v>1215</v>
      </c>
      <c r="P58" s="4">
        <f t="shared" si="1"/>
        <v>0.00346941135653984</v>
      </c>
      <c r="Q58" s="4">
        <f t="shared" si="2"/>
        <v>0.7</v>
      </c>
      <c r="R58" s="86">
        <f t="shared" si="3"/>
        <v>0.00242858794957789</v>
      </c>
    </row>
    <row r="59" spans="3:18">
      <c r="C59" s="84" t="s">
        <v>214</v>
      </c>
      <c r="D59" s="85"/>
      <c r="E59" s="4">
        <v>76365</v>
      </c>
      <c r="F59" s="4">
        <v>96156</v>
      </c>
      <c r="G59" s="4">
        <v>56070</v>
      </c>
      <c r="H59" s="4">
        <v>45855</v>
      </c>
      <c r="I59" s="4">
        <v>9270</v>
      </c>
      <c r="J59" s="4">
        <v>14895</v>
      </c>
      <c r="K59" s="4">
        <v>10035</v>
      </c>
      <c r="L59" s="4">
        <v>6637.5</v>
      </c>
      <c r="M59" s="4">
        <v>29925</v>
      </c>
      <c r="N59" s="4">
        <v>4995</v>
      </c>
      <c r="O59" s="4">
        <f t="shared" si="0"/>
        <v>350203.5</v>
      </c>
      <c r="P59" s="4">
        <f t="shared" si="1"/>
        <v>1</v>
      </c>
      <c r="Q59" s="4">
        <f t="shared" si="2"/>
        <v>1</v>
      </c>
      <c r="R59" s="4">
        <f t="shared" si="3"/>
        <v>1</v>
      </c>
    </row>
    <row r="64" ht="17.6" spans="1:5">
      <c r="A64" s="21" t="s">
        <v>133</v>
      </c>
      <c r="B64" s="22"/>
      <c r="C64" s="22"/>
      <c r="D64" s="22"/>
      <c r="E64" s="22"/>
    </row>
    <row r="65" ht="17.6" spans="1:9">
      <c r="A65" s="23" t="s">
        <v>11</v>
      </c>
      <c r="B65" s="24" t="s">
        <v>32</v>
      </c>
      <c r="C65" s="23" t="s">
        <v>33</v>
      </c>
      <c r="D65" s="23" t="s">
        <v>135</v>
      </c>
      <c r="E65" s="28" t="s">
        <v>15</v>
      </c>
      <c r="H65" s="4" t="s">
        <v>215</v>
      </c>
      <c r="I65" s="4" t="s">
        <v>216</v>
      </c>
    </row>
    <row r="66" ht="17" spans="1:9">
      <c r="A66" s="64">
        <v>1</v>
      </c>
      <c r="B66" s="65" t="s">
        <v>34</v>
      </c>
      <c r="C66" s="66" t="s">
        <v>35</v>
      </c>
      <c r="D66" s="50" t="s">
        <v>217</v>
      </c>
      <c r="E66" s="26">
        <f>42/54</f>
        <v>0.777777777777778</v>
      </c>
      <c r="G66" s="4" t="s">
        <v>217</v>
      </c>
      <c r="H66" s="30">
        <v>39</v>
      </c>
      <c r="I66" s="30">
        <v>29</v>
      </c>
    </row>
    <row r="67" ht="17.6" spans="1:9">
      <c r="A67" s="64">
        <v>2</v>
      </c>
      <c r="B67" s="67" t="s">
        <v>36</v>
      </c>
      <c r="C67" s="80" t="s">
        <v>37</v>
      </c>
      <c r="D67" s="50"/>
      <c r="E67" s="26"/>
      <c r="G67" s="4" t="s">
        <v>218</v>
      </c>
      <c r="H67" s="4">
        <v>8</v>
      </c>
      <c r="I67" s="4">
        <v>9</v>
      </c>
    </row>
    <row r="68" ht="17" spans="1:9">
      <c r="A68" s="64">
        <v>3</v>
      </c>
      <c r="B68" s="4" t="s">
        <v>161</v>
      </c>
      <c r="C68" s="69" t="s">
        <v>162</v>
      </c>
      <c r="D68" s="50"/>
      <c r="E68" s="26"/>
      <c r="G68" s="4" t="s">
        <v>219</v>
      </c>
      <c r="H68" s="4">
        <v>1</v>
      </c>
      <c r="I68" s="4">
        <v>1</v>
      </c>
    </row>
    <row r="69" ht="17.6" spans="1:9">
      <c r="A69" s="64">
        <v>4</v>
      </c>
      <c r="B69" s="2" t="s">
        <v>163</v>
      </c>
      <c r="C69" s="72" t="s">
        <v>164</v>
      </c>
      <c r="D69" s="50"/>
      <c r="E69" s="26"/>
      <c r="G69" s="4" t="s">
        <v>220</v>
      </c>
      <c r="H69" s="4">
        <f>SUM(H66:H68)</f>
        <v>48</v>
      </c>
      <c r="I69" s="4">
        <f>SUM(I66:I68)</f>
        <v>39</v>
      </c>
    </row>
    <row r="70" spans="1:5">
      <c r="A70" s="64">
        <v>5</v>
      </c>
      <c r="B70" s="2" t="s">
        <v>165</v>
      </c>
      <c r="C70" s="69" t="s">
        <v>166</v>
      </c>
      <c r="D70" s="50"/>
      <c r="E70" s="26"/>
    </row>
    <row r="71" ht="17.6" spans="1:5">
      <c r="A71" s="64">
        <v>6</v>
      </c>
      <c r="B71" s="2" t="s">
        <v>167</v>
      </c>
      <c r="C71" s="72" t="s">
        <v>168</v>
      </c>
      <c r="D71" s="50"/>
      <c r="E71" s="26"/>
    </row>
    <row r="72" ht="17.6" spans="1:5">
      <c r="A72" s="64">
        <v>7</v>
      </c>
      <c r="B72" s="2" t="s">
        <v>42</v>
      </c>
      <c r="C72" s="72" t="s">
        <v>43</v>
      </c>
      <c r="D72" s="50"/>
      <c r="E72" s="26"/>
    </row>
    <row r="73" ht="17.6" spans="1:5">
      <c r="A73" s="64">
        <v>8</v>
      </c>
      <c r="B73" s="2" t="s">
        <v>44</v>
      </c>
      <c r="C73" s="72" t="s">
        <v>45</v>
      </c>
      <c r="D73" s="50"/>
      <c r="E73" s="26"/>
    </row>
    <row r="74" ht="17.6" spans="1:5">
      <c r="A74" s="64">
        <v>9</v>
      </c>
      <c r="B74" s="2" t="s">
        <v>172</v>
      </c>
      <c r="C74" s="72" t="s">
        <v>173</v>
      </c>
      <c r="D74" s="50"/>
      <c r="E74" s="26"/>
    </row>
    <row r="75" ht="17" spans="1:5">
      <c r="A75" s="64">
        <v>10</v>
      </c>
      <c r="B75" s="2" t="s">
        <v>46</v>
      </c>
      <c r="C75" s="69" t="s">
        <v>47</v>
      </c>
      <c r="D75" s="50"/>
      <c r="E75" s="26"/>
    </row>
    <row r="76" spans="1:5">
      <c r="A76" s="64">
        <v>11</v>
      </c>
      <c r="B76" s="2" t="s">
        <v>176</v>
      </c>
      <c r="C76" s="69" t="s">
        <v>177</v>
      </c>
      <c r="D76" s="50"/>
      <c r="E76" s="26"/>
    </row>
    <row r="77" spans="1:5">
      <c r="A77" s="64">
        <v>12</v>
      </c>
      <c r="B77" s="2" t="s">
        <v>178</v>
      </c>
      <c r="C77" s="4" t="s">
        <v>179</v>
      </c>
      <c r="D77" s="50"/>
      <c r="E77" s="26"/>
    </row>
    <row r="78" ht="17" spans="1:5">
      <c r="A78" s="64">
        <v>13</v>
      </c>
      <c r="B78" s="4" t="s">
        <v>49</v>
      </c>
      <c r="C78" s="4" t="s">
        <v>50</v>
      </c>
      <c r="D78" s="50"/>
      <c r="E78" s="26"/>
    </row>
    <row r="79" ht="17" spans="1:5">
      <c r="A79" s="64">
        <v>14</v>
      </c>
      <c r="B79" s="4" t="s">
        <v>51</v>
      </c>
      <c r="C79" s="69" t="s">
        <v>52</v>
      </c>
      <c r="D79" s="50"/>
      <c r="E79" s="26"/>
    </row>
    <row r="80" spans="1:5">
      <c r="A80" s="64">
        <v>15</v>
      </c>
      <c r="B80" s="2" t="s">
        <v>180</v>
      </c>
      <c r="C80" s="69" t="s">
        <v>181</v>
      </c>
      <c r="D80" s="50"/>
      <c r="E80" s="26"/>
    </row>
    <row r="81" ht="18" spans="1:5">
      <c r="A81" s="64">
        <v>16</v>
      </c>
      <c r="B81" s="2" t="s">
        <v>53</v>
      </c>
      <c r="C81" s="74" t="s">
        <v>54</v>
      </c>
      <c r="D81" s="50"/>
      <c r="E81" s="26"/>
    </row>
    <row r="82" ht="17" spans="1:5">
      <c r="A82" s="64">
        <v>17</v>
      </c>
      <c r="B82" s="4" t="s">
        <v>55</v>
      </c>
      <c r="C82" s="69" t="s">
        <v>56</v>
      </c>
      <c r="D82" s="50"/>
      <c r="E82" s="26"/>
    </row>
    <row r="83" ht="17.6" spans="1:5">
      <c r="A83" s="64">
        <v>18</v>
      </c>
      <c r="B83" s="2" t="s">
        <v>183</v>
      </c>
      <c r="C83" s="74" t="s">
        <v>184</v>
      </c>
      <c r="D83" s="50"/>
      <c r="E83" s="26"/>
    </row>
    <row r="84" ht="17" spans="1:5">
      <c r="A84" s="64">
        <v>19</v>
      </c>
      <c r="B84" s="4" t="s">
        <v>221</v>
      </c>
      <c r="C84" s="69" t="s">
        <v>186</v>
      </c>
      <c r="D84" s="50"/>
      <c r="E84" s="26"/>
    </row>
    <row r="85" ht="17" spans="1:5">
      <c r="A85" s="64">
        <v>20</v>
      </c>
      <c r="B85" s="4" t="s">
        <v>59</v>
      </c>
      <c r="C85" s="69" t="s">
        <v>60</v>
      </c>
      <c r="D85" s="50"/>
      <c r="E85" s="26"/>
    </row>
    <row r="86" ht="17" spans="1:5">
      <c r="A86" s="64">
        <v>21</v>
      </c>
      <c r="B86" s="4" t="s">
        <v>61</v>
      </c>
      <c r="C86" s="69" t="s">
        <v>62</v>
      </c>
      <c r="D86" s="50"/>
      <c r="E86" s="26"/>
    </row>
    <row r="87" ht="17" spans="1:5">
      <c r="A87" s="64">
        <v>22</v>
      </c>
      <c r="B87" s="76" t="s">
        <v>187</v>
      </c>
      <c r="C87" s="77" t="s">
        <v>188</v>
      </c>
      <c r="D87" s="50"/>
      <c r="E87" s="26"/>
    </row>
    <row r="88" ht="17.6" spans="1:5">
      <c r="A88" s="64">
        <v>23</v>
      </c>
      <c r="B88" s="78" t="s">
        <v>65</v>
      </c>
      <c r="C88" s="74" t="s">
        <v>66</v>
      </c>
      <c r="D88" s="50"/>
      <c r="E88" s="26"/>
    </row>
    <row r="89" ht="17" spans="1:5">
      <c r="A89" s="64">
        <v>24</v>
      </c>
      <c r="B89" s="65" t="s">
        <v>67</v>
      </c>
      <c r="C89" s="65" t="s">
        <v>68</v>
      </c>
      <c r="D89" s="50"/>
      <c r="E89" s="26"/>
    </row>
    <row r="90" ht="17" spans="1:5">
      <c r="A90" s="64">
        <v>25</v>
      </c>
      <c r="B90" s="4" t="s">
        <v>69</v>
      </c>
      <c r="C90" s="4" t="s">
        <v>70</v>
      </c>
      <c r="D90" s="50"/>
      <c r="E90" s="26"/>
    </row>
    <row r="91" ht="17" spans="1:5">
      <c r="A91" s="64">
        <v>26</v>
      </c>
      <c r="B91" s="4" t="s">
        <v>71</v>
      </c>
      <c r="C91" s="69" t="s">
        <v>72</v>
      </c>
      <c r="D91" s="50"/>
      <c r="E91" s="26"/>
    </row>
    <row r="92" ht="17" spans="1:5">
      <c r="A92" s="64">
        <v>27</v>
      </c>
      <c r="B92" s="4" t="s">
        <v>189</v>
      </c>
      <c r="C92" s="69" t="s">
        <v>190</v>
      </c>
      <c r="D92" s="50"/>
      <c r="E92" s="26"/>
    </row>
    <row r="93" ht="17" spans="1:5">
      <c r="A93" s="64">
        <v>28</v>
      </c>
      <c r="B93" s="4" t="s">
        <v>136</v>
      </c>
      <c r="C93" s="69" t="s">
        <v>76</v>
      </c>
      <c r="D93" s="50"/>
      <c r="E93" s="26"/>
    </row>
    <row r="94" ht="17" spans="1:5">
      <c r="A94" s="64">
        <v>29</v>
      </c>
      <c r="B94" s="4" t="s">
        <v>138</v>
      </c>
      <c r="C94" s="69" t="s">
        <v>82</v>
      </c>
      <c r="D94" s="50"/>
      <c r="E94" s="26"/>
    </row>
    <row r="95" ht="17" spans="1:5">
      <c r="A95" s="64">
        <v>30</v>
      </c>
      <c r="B95" s="4" t="s">
        <v>139</v>
      </c>
      <c r="C95" s="69" t="s">
        <v>84</v>
      </c>
      <c r="D95" s="50"/>
      <c r="E95" s="26"/>
    </row>
    <row r="96" ht="17" spans="1:5">
      <c r="A96" s="64">
        <v>31</v>
      </c>
      <c r="B96" s="4" t="s">
        <v>140</v>
      </c>
      <c r="C96" s="69" t="s">
        <v>86</v>
      </c>
      <c r="D96" s="50"/>
      <c r="E96" s="26"/>
    </row>
    <row r="97" ht="18" spans="1:5">
      <c r="A97" s="64">
        <v>32</v>
      </c>
      <c r="B97" s="79" t="s">
        <v>191</v>
      </c>
      <c r="C97" s="74" t="s">
        <v>192</v>
      </c>
      <c r="D97" s="50"/>
      <c r="E97" s="26"/>
    </row>
    <row r="98" ht="17.6" spans="1:5">
      <c r="A98" s="64">
        <v>33</v>
      </c>
      <c r="B98" s="67" t="s">
        <v>87</v>
      </c>
      <c r="C98" s="80" t="s">
        <v>88</v>
      </c>
      <c r="D98" s="50"/>
      <c r="E98" s="26"/>
    </row>
    <row r="99" ht="17.6" spans="1:5">
      <c r="A99" s="64">
        <v>34</v>
      </c>
      <c r="B99" s="67" t="s">
        <v>193</v>
      </c>
      <c r="C99" s="80" t="s">
        <v>194</v>
      </c>
      <c r="D99" s="50"/>
      <c r="E99" s="26"/>
    </row>
    <row r="100" ht="18" spans="1:5">
      <c r="A100" s="64">
        <v>35</v>
      </c>
      <c r="B100" s="2" t="s">
        <v>91</v>
      </c>
      <c r="C100" s="81" t="s">
        <v>92</v>
      </c>
      <c r="D100" s="50"/>
      <c r="E100" s="26"/>
    </row>
    <row r="101" ht="17" spans="1:5">
      <c r="A101" s="64">
        <v>36</v>
      </c>
      <c r="B101" s="4" t="s">
        <v>93</v>
      </c>
      <c r="C101" s="4" t="s">
        <v>94</v>
      </c>
      <c r="D101" s="50"/>
      <c r="E101" s="26"/>
    </row>
    <row r="102" ht="18" spans="1:5">
      <c r="A102" s="64">
        <v>37</v>
      </c>
      <c r="B102" s="2" t="s">
        <v>197</v>
      </c>
      <c r="C102" s="81" t="s">
        <v>222</v>
      </c>
      <c r="D102" s="50"/>
      <c r="E102" s="26"/>
    </row>
    <row r="103" ht="18" spans="1:5">
      <c r="A103" s="64">
        <v>38</v>
      </c>
      <c r="B103" s="2" t="s">
        <v>95</v>
      </c>
      <c r="C103" s="72" t="s">
        <v>96</v>
      </c>
      <c r="D103" s="50"/>
      <c r="E103" s="26"/>
    </row>
    <row r="104" ht="17" spans="1:5">
      <c r="A104" s="64">
        <v>39</v>
      </c>
      <c r="B104" s="4" t="s">
        <v>97</v>
      </c>
      <c r="C104" s="69" t="s">
        <v>98</v>
      </c>
      <c r="D104" s="50"/>
      <c r="E104" s="26"/>
    </row>
    <row r="105" ht="17" spans="1:5">
      <c r="A105" s="64">
        <v>40</v>
      </c>
      <c r="B105" s="4" t="s">
        <v>99</v>
      </c>
      <c r="C105" s="66" t="s">
        <v>100</v>
      </c>
      <c r="D105" s="50"/>
      <c r="E105" s="26"/>
    </row>
    <row r="106" spans="1:5">
      <c r="A106" s="64">
        <v>41</v>
      </c>
      <c r="B106" s="2" t="s">
        <v>199</v>
      </c>
      <c r="C106" s="69" t="s">
        <v>200</v>
      </c>
      <c r="D106" s="50"/>
      <c r="E106" s="26"/>
    </row>
    <row r="107" ht="18" spans="1:5">
      <c r="A107" s="64">
        <v>42</v>
      </c>
      <c r="B107" s="2" t="s">
        <v>201</v>
      </c>
      <c r="C107" s="74" t="s">
        <v>202</v>
      </c>
      <c r="D107" s="50"/>
      <c r="E107" s="26"/>
    </row>
    <row r="108" ht="17.6" spans="1:5">
      <c r="A108" s="64">
        <v>43</v>
      </c>
      <c r="B108" s="2" t="s">
        <v>203</v>
      </c>
      <c r="C108" s="74" t="s">
        <v>204</v>
      </c>
      <c r="D108" s="35" t="s">
        <v>223</v>
      </c>
      <c r="E108" s="88">
        <f>11/54</f>
        <v>0.203703703703704</v>
      </c>
    </row>
    <row r="109" spans="1:5">
      <c r="A109" s="64">
        <v>44</v>
      </c>
      <c r="B109" s="2" t="s">
        <v>101</v>
      </c>
      <c r="C109" s="69" t="s">
        <v>102</v>
      </c>
      <c r="D109" s="35"/>
      <c r="E109" s="89"/>
    </row>
    <row r="110" ht="17" spans="1:5">
      <c r="A110" s="64">
        <v>45</v>
      </c>
      <c r="B110" s="4" t="s">
        <v>103</v>
      </c>
      <c r="C110" s="69" t="s">
        <v>104</v>
      </c>
      <c r="D110" s="35"/>
      <c r="E110" s="89"/>
    </row>
    <row r="111" ht="17" spans="1:5">
      <c r="A111" s="64">
        <v>46</v>
      </c>
      <c r="B111" s="4" t="s">
        <v>205</v>
      </c>
      <c r="C111" s="69" t="s">
        <v>206</v>
      </c>
      <c r="D111" s="35"/>
      <c r="E111" s="89"/>
    </row>
    <row r="112" ht="17" spans="1:5">
      <c r="A112" s="64">
        <v>47</v>
      </c>
      <c r="B112" s="4" t="s">
        <v>107</v>
      </c>
      <c r="C112" s="69" t="s">
        <v>108</v>
      </c>
      <c r="D112" s="35"/>
      <c r="E112" s="89"/>
    </row>
    <row r="113" spans="1:5">
      <c r="A113" s="64">
        <v>48</v>
      </c>
      <c r="B113" s="2" t="s">
        <v>208</v>
      </c>
      <c r="C113" s="69" t="s">
        <v>209</v>
      </c>
      <c r="D113" s="35"/>
      <c r="E113" s="89"/>
    </row>
    <row r="114" ht="17.6" spans="1:5">
      <c r="A114" s="64">
        <v>49</v>
      </c>
      <c r="B114" s="83" t="s">
        <v>210</v>
      </c>
      <c r="C114" s="69" t="s">
        <v>211</v>
      </c>
      <c r="D114" s="35"/>
      <c r="E114" s="89"/>
    </row>
    <row r="115" ht="17" spans="1:5">
      <c r="A115" s="64">
        <v>50</v>
      </c>
      <c r="B115" s="4" t="s">
        <v>111</v>
      </c>
      <c r="C115" s="69" t="s">
        <v>112</v>
      </c>
      <c r="D115" s="35"/>
      <c r="E115" s="89"/>
    </row>
    <row r="116" spans="1:5">
      <c r="A116" s="64">
        <v>51</v>
      </c>
      <c r="B116" s="2" t="s">
        <v>212</v>
      </c>
      <c r="C116" s="69" t="s">
        <v>213</v>
      </c>
      <c r="D116" s="35"/>
      <c r="E116" s="89"/>
    </row>
    <row r="117" ht="17" spans="1:5">
      <c r="A117" s="64">
        <v>52</v>
      </c>
      <c r="B117" s="4" t="s">
        <v>119</v>
      </c>
      <c r="C117" s="4" t="s">
        <v>120</v>
      </c>
      <c r="D117" s="35"/>
      <c r="E117" s="89"/>
    </row>
    <row r="118" spans="1:5">
      <c r="A118" s="64">
        <v>53</v>
      </c>
      <c r="B118" s="2" t="s">
        <v>125</v>
      </c>
      <c r="C118" s="69" t="s">
        <v>126</v>
      </c>
      <c r="D118" s="35"/>
      <c r="E118" s="90"/>
    </row>
    <row r="119" ht="17" spans="1:5">
      <c r="A119" s="64">
        <v>54</v>
      </c>
      <c r="B119" s="4" t="s">
        <v>131</v>
      </c>
      <c r="C119" s="69" t="s">
        <v>132</v>
      </c>
      <c r="D119" s="50" t="s">
        <v>219</v>
      </c>
      <c r="E119" s="26">
        <f>1/54</f>
        <v>0.0185185185185185</v>
      </c>
    </row>
  </sheetData>
  <mergeCells count="11">
    <mergeCell ref="C1:R1"/>
    <mergeCell ref="C59:D59"/>
    <mergeCell ref="A64:E64"/>
    <mergeCell ref="D66:D107"/>
    <mergeCell ref="D108:D118"/>
    <mergeCell ref="E66:E107"/>
    <mergeCell ref="E108:E118"/>
    <mergeCell ref="O2:O4"/>
    <mergeCell ref="P2:P4"/>
    <mergeCell ref="Q2:Q4"/>
    <mergeCell ref="R2:R4"/>
  </mergeCells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D43"/>
  <sheetViews>
    <sheetView topLeftCell="M1" workbookViewId="0">
      <selection activeCell="U12" sqref="U12:U15"/>
    </sheetView>
  </sheetViews>
  <sheetFormatPr defaultColWidth="9" defaultRowHeight="16.8"/>
  <cols>
    <col min="2" max="2" width="16.1071428571429" customWidth="1"/>
    <col min="4" max="4" width="17.6607142857143" customWidth="1"/>
    <col min="5" max="5" width="21.4375" customWidth="1"/>
  </cols>
  <sheetData>
    <row r="1" spans="1:30">
      <c r="A1" s="2" t="s">
        <v>9</v>
      </c>
      <c r="B1" s="4" t="s">
        <v>10</v>
      </c>
      <c r="C1" s="56" t="s">
        <v>224</v>
      </c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V1" s="36" t="s">
        <v>1</v>
      </c>
      <c r="W1" s="36" t="s">
        <v>225</v>
      </c>
      <c r="X1" s="36" t="s">
        <v>226</v>
      </c>
      <c r="Y1" s="36" t="s">
        <v>4</v>
      </c>
      <c r="Z1" s="36" t="s">
        <v>5</v>
      </c>
      <c r="AA1" s="36" t="s">
        <v>6</v>
      </c>
      <c r="AB1" s="36" t="s">
        <v>7</v>
      </c>
      <c r="AC1" s="36" t="s">
        <v>8</v>
      </c>
      <c r="AD1" s="36"/>
    </row>
    <row r="2" ht="17" spans="1:30">
      <c r="A2" s="2" t="s">
        <v>29</v>
      </c>
      <c r="B2" s="4" t="s">
        <v>30</v>
      </c>
      <c r="C2" s="2" t="s">
        <v>145</v>
      </c>
      <c r="D2" s="2"/>
      <c r="E2" s="41" t="s">
        <v>227</v>
      </c>
      <c r="F2" s="4" t="s">
        <v>147</v>
      </c>
      <c r="G2" s="4" t="s">
        <v>148</v>
      </c>
      <c r="H2" s="4" t="s">
        <v>149</v>
      </c>
      <c r="I2" s="4" t="s">
        <v>150</v>
      </c>
      <c r="J2" s="4" t="s">
        <v>151</v>
      </c>
      <c r="K2" s="4" t="s">
        <v>152</v>
      </c>
      <c r="L2" s="4" t="s">
        <v>153</v>
      </c>
      <c r="M2" s="4" t="s">
        <v>154</v>
      </c>
      <c r="N2" s="4" t="s">
        <v>155</v>
      </c>
      <c r="O2" s="4" t="s">
        <v>156</v>
      </c>
      <c r="P2" s="31" t="s">
        <v>14</v>
      </c>
      <c r="Q2" s="31" t="s">
        <v>15</v>
      </c>
      <c r="R2" s="31" t="s">
        <v>16</v>
      </c>
      <c r="S2" s="35" t="s">
        <v>17</v>
      </c>
      <c r="U2" t="s">
        <v>18</v>
      </c>
      <c r="V2" s="36" t="s">
        <v>147</v>
      </c>
      <c r="W2" s="36">
        <v>6</v>
      </c>
      <c r="X2" s="36">
        <v>1418</v>
      </c>
      <c r="Y2" s="36">
        <v>0.689</v>
      </c>
      <c r="Z2" s="36">
        <v>0.8022</v>
      </c>
      <c r="AA2" s="36">
        <v>1.437</v>
      </c>
      <c r="AB2" s="36">
        <v>2.074</v>
      </c>
      <c r="AC2" s="36">
        <v>0.6243</v>
      </c>
      <c r="AD2" s="36"/>
    </row>
    <row r="3" ht="17" spans="2:30">
      <c r="B3" s="34"/>
      <c r="C3" s="41"/>
      <c r="D3" s="41"/>
      <c r="E3" s="41" t="s">
        <v>157</v>
      </c>
      <c r="F3" s="41">
        <v>22.5</v>
      </c>
      <c r="G3" s="41">
        <v>22.5</v>
      </c>
      <c r="H3" s="41">
        <v>22.5</v>
      </c>
      <c r="I3" s="41">
        <v>22.5</v>
      </c>
      <c r="J3" s="41">
        <v>22.5</v>
      </c>
      <c r="K3" s="41">
        <v>22.5</v>
      </c>
      <c r="L3" s="41">
        <v>22.5</v>
      </c>
      <c r="M3" s="41">
        <v>22.5</v>
      </c>
      <c r="N3" s="41">
        <v>22.5</v>
      </c>
      <c r="O3" s="41">
        <v>22.5</v>
      </c>
      <c r="P3" s="32"/>
      <c r="Q3" s="32"/>
      <c r="R3" s="32"/>
      <c r="S3" s="35"/>
      <c r="U3" t="s">
        <v>20</v>
      </c>
      <c r="V3" s="36" t="s">
        <v>148</v>
      </c>
      <c r="W3" s="36">
        <v>9</v>
      </c>
      <c r="X3" s="36">
        <v>5535</v>
      </c>
      <c r="Y3" s="36">
        <v>0.9282</v>
      </c>
      <c r="Z3" s="36">
        <v>0.6552</v>
      </c>
      <c r="AA3" s="36">
        <v>1.44</v>
      </c>
      <c r="AB3" s="36">
        <v>2.077</v>
      </c>
      <c r="AC3" s="36">
        <v>0.6252</v>
      </c>
      <c r="AD3" s="36"/>
    </row>
    <row r="4" ht="17" spans="1:30">
      <c r="A4" s="42"/>
      <c r="B4" s="4" t="s">
        <v>158</v>
      </c>
      <c r="C4" s="43" t="s">
        <v>228</v>
      </c>
      <c r="D4" s="41" t="s">
        <v>159</v>
      </c>
      <c r="E4" s="41" t="s">
        <v>160</v>
      </c>
      <c r="F4" s="34"/>
      <c r="G4" s="34"/>
      <c r="H4" s="41"/>
      <c r="I4" s="41"/>
      <c r="J4" s="41"/>
      <c r="K4" s="41"/>
      <c r="L4" s="41"/>
      <c r="M4" s="41"/>
      <c r="N4" s="41"/>
      <c r="O4" s="41"/>
      <c r="P4" s="33"/>
      <c r="Q4" s="33"/>
      <c r="R4" s="33"/>
      <c r="S4" s="35"/>
      <c r="U4" t="s">
        <v>21</v>
      </c>
      <c r="V4" s="36" t="s">
        <v>149</v>
      </c>
      <c r="W4" s="36">
        <v>9</v>
      </c>
      <c r="X4" s="36">
        <v>1935</v>
      </c>
      <c r="Y4" s="36">
        <v>1.057</v>
      </c>
      <c r="Z4" s="36">
        <v>0.6769</v>
      </c>
      <c r="AA4" s="36">
        <v>1.487</v>
      </c>
      <c r="AB4" s="36">
        <v>2.146</v>
      </c>
      <c r="AC4" s="36">
        <v>0.6459</v>
      </c>
      <c r="AD4" s="36"/>
    </row>
    <row r="5" ht="17" spans="1:30">
      <c r="A5" s="42"/>
      <c r="B5" s="41">
        <v>1</v>
      </c>
      <c r="C5" s="43" t="s">
        <v>217</v>
      </c>
      <c r="D5" s="41" t="s">
        <v>229</v>
      </c>
      <c r="E5" s="49" t="s">
        <v>230</v>
      </c>
      <c r="F5" s="41">
        <v>0</v>
      </c>
      <c r="G5" s="41">
        <v>0</v>
      </c>
      <c r="H5" s="41">
        <v>0</v>
      </c>
      <c r="I5" s="41">
        <v>45</v>
      </c>
      <c r="J5" s="41">
        <v>0</v>
      </c>
      <c r="K5" s="41">
        <v>0</v>
      </c>
      <c r="L5" s="41">
        <v>0</v>
      </c>
      <c r="M5" s="41">
        <v>0</v>
      </c>
      <c r="N5" s="41">
        <v>0</v>
      </c>
      <c r="O5" s="41">
        <v>0</v>
      </c>
      <c r="P5" s="41">
        <f t="shared" ref="P5:P22" si="0">SUM(F5:O5)</f>
        <v>45</v>
      </c>
      <c r="Q5" s="41">
        <f>P5/34132.5</f>
        <v>0.001318391562294</v>
      </c>
      <c r="R5" s="41">
        <f>COUNTIF(F5:O5,"&gt;0")/10</f>
        <v>0.1</v>
      </c>
      <c r="S5" s="41">
        <f>Q5*R5</f>
        <v>0.0001318391562294</v>
      </c>
      <c r="U5" t="s">
        <v>22</v>
      </c>
      <c r="V5" s="36" t="s">
        <v>150</v>
      </c>
      <c r="W5" s="36">
        <v>7</v>
      </c>
      <c r="X5" s="36">
        <v>5445</v>
      </c>
      <c r="Y5" s="36">
        <v>0.6975</v>
      </c>
      <c r="Z5" s="36">
        <v>0.2986</v>
      </c>
      <c r="AA5" s="36">
        <v>0.5811</v>
      </c>
      <c r="AB5" s="36">
        <v>0.8383</v>
      </c>
      <c r="AC5" s="36">
        <v>0.2523</v>
      </c>
      <c r="AD5" s="36"/>
    </row>
    <row r="6" ht="17" spans="1:30">
      <c r="A6" s="42"/>
      <c r="B6" s="41">
        <v>2</v>
      </c>
      <c r="C6" s="43" t="s">
        <v>217</v>
      </c>
      <c r="D6" s="41" t="s">
        <v>34</v>
      </c>
      <c r="E6" s="20" t="s">
        <v>35</v>
      </c>
      <c r="F6" s="41">
        <v>0</v>
      </c>
      <c r="G6" s="41">
        <v>0</v>
      </c>
      <c r="H6" s="41">
        <v>0</v>
      </c>
      <c r="I6" s="41">
        <v>45</v>
      </c>
      <c r="J6" s="41">
        <v>0</v>
      </c>
      <c r="K6" s="41">
        <v>0</v>
      </c>
      <c r="L6" s="41">
        <v>45</v>
      </c>
      <c r="M6" s="41">
        <v>0</v>
      </c>
      <c r="N6" s="41">
        <v>0</v>
      </c>
      <c r="O6" s="41">
        <v>0</v>
      </c>
      <c r="P6" s="41">
        <f t="shared" si="0"/>
        <v>90</v>
      </c>
      <c r="Q6" s="41">
        <f t="shared" ref="Q6:Q22" si="1">P6/34132.5</f>
        <v>0.002636783124588</v>
      </c>
      <c r="R6" s="41">
        <f t="shared" ref="R6:R21" si="2">COUNTIF(F6:O6,"&gt;0")/10</f>
        <v>0.2</v>
      </c>
      <c r="S6" s="41">
        <f t="shared" ref="S6:S21" si="3">Q6*R6</f>
        <v>0.000527356624917601</v>
      </c>
      <c r="U6" t="s">
        <v>23</v>
      </c>
      <c r="V6" s="36" t="s">
        <v>151</v>
      </c>
      <c r="W6" s="36">
        <v>6</v>
      </c>
      <c r="X6" s="36">
        <v>1980</v>
      </c>
      <c r="Y6" s="36">
        <v>0.6587</v>
      </c>
      <c r="Z6" s="36">
        <v>0.6642</v>
      </c>
      <c r="AA6" s="36">
        <v>1.19</v>
      </c>
      <c r="AB6" s="36">
        <v>1.717</v>
      </c>
      <c r="AC6" s="36">
        <v>0.5169</v>
      </c>
      <c r="AD6" s="36"/>
    </row>
    <row r="7" ht="17" spans="1:30">
      <c r="A7" s="42"/>
      <c r="B7" s="41">
        <v>3</v>
      </c>
      <c r="C7" s="44" t="s">
        <v>217</v>
      </c>
      <c r="D7" s="45" t="s">
        <v>231</v>
      </c>
      <c r="E7" s="45" t="s">
        <v>232</v>
      </c>
      <c r="F7" s="45">
        <v>360</v>
      </c>
      <c r="G7" s="45">
        <v>1350</v>
      </c>
      <c r="H7" s="45">
        <v>540</v>
      </c>
      <c r="I7" s="45">
        <v>360</v>
      </c>
      <c r="J7" s="45">
        <v>225</v>
      </c>
      <c r="K7" s="45">
        <v>270</v>
      </c>
      <c r="L7" s="45">
        <v>1620</v>
      </c>
      <c r="M7" s="45">
        <v>540</v>
      </c>
      <c r="N7" s="45">
        <v>405</v>
      </c>
      <c r="O7" s="45">
        <v>945</v>
      </c>
      <c r="P7" s="45">
        <f t="shared" si="0"/>
        <v>6615</v>
      </c>
      <c r="Q7" s="45">
        <f t="shared" si="1"/>
        <v>0.193803559657218</v>
      </c>
      <c r="R7" s="45">
        <f t="shared" si="2"/>
        <v>1</v>
      </c>
      <c r="S7" s="45">
        <f t="shared" si="3"/>
        <v>0.193803559657218</v>
      </c>
      <c r="U7" t="s">
        <v>24</v>
      </c>
      <c r="V7" s="36" t="s">
        <v>152</v>
      </c>
      <c r="W7" s="36">
        <v>4</v>
      </c>
      <c r="X7" s="36">
        <v>1620</v>
      </c>
      <c r="Y7" s="36">
        <v>0.4059</v>
      </c>
      <c r="Z7" s="36">
        <v>0.7638</v>
      </c>
      <c r="AA7" s="36">
        <v>1.059</v>
      </c>
      <c r="AB7" s="36">
        <v>1.528</v>
      </c>
      <c r="AC7" s="36">
        <v>0.4598</v>
      </c>
      <c r="AD7" s="36"/>
    </row>
    <row r="8" ht="17" spans="1:29">
      <c r="A8" s="42"/>
      <c r="B8" s="41">
        <v>4</v>
      </c>
      <c r="C8" s="44" t="s">
        <v>217</v>
      </c>
      <c r="D8" s="45" t="s">
        <v>233</v>
      </c>
      <c r="E8" s="51" t="s">
        <v>52</v>
      </c>
      <c r="F8" s="45">
        <v>405</v>
      </c>
      <c r="G8" s="45">
        <v>1350</v>
      </c>
      <c r="H8" s="45">
        <v>900</v>
      </c>
      <c r="I8" s="45">
        <v>135</v>
      </c>
      <c r="J8" s="45">
        <v>540</v>
      </c>
      <c r="K8" s="45">
        <v>270</v>
      </c>
      <c r="L8" s="45">
        <v>360</v>
      </c>
      <c r="M8" s="45">
        <v>225</v>
      </c>
      <c r="N8" s="45">
        <v>0</v>
      </c>
      <c r="O8" s="45">
        <v>90</v>
      </c>
      <c r="P8" s="45">
        <f t="shared" si="0"/>
        <v>4275</v>
      </c>
      <c r="Q8" s="45">
        <f t="shared" si="1"/>
        <v>0.12524719841793</v>
      </c>
      <c r="R8" s="45">
        <f t="shared" si="2"/>
        <v>0.9</v>
      </c>
      <c r="S8" s="45">
        <f t="shared" si="3"/>
        <v>0.112722478576137</v>
      </c>
      <c r="V8" s="36" t="s">
        <v>48</v>
      </c>
      <c r="W8" s="36">
        <f t="shared" ref="W8:AC8" si="4">AVERAGE(W2:W7)</f>
        <v>6.83333333333333</v>
      </c>
      <c r="X8" s="36">
        <f t="shared" si="4"/>
        <v>2988.83333333333</v>
      </c>
      <c r="Y8" s="36">
        <f t="shared" si="4"/>
        <v>0.739383333333333</v>
      </c>
      <c r="Z8" s="36">
        <f t="shared" si="4"/>
        <v>0.643483333333333</v>
      </c>
      <c r="AA8" s="36">
        <f t="shared" si="4"/>
        <v>1.19901666666667</v>
      </c>
      <c r="AB8" s="36">
        <f t="shared" si="4"/>
        <v>1.73005</v>
      </c>
      <c r="AC8" s="36">
        <f t="shared" si="4"/>
        <v>0.520733333333333</v>
      </c>
    </row>
    <row r="9" ht="17.6" spans="1:19">
      <c r="A9" s="42"/>
      <c r="B9" s="41">
        <v>5</v>
      </c>
      <c r="C9" s="43" t="s">
        <v>217</v>
      </c>
      <c r="D9" s="41" t="s">
        <v>234</v>
      </c>
      <c r="E9" s="19" t="s">
        <v>184</v>
      </c>
      <c r="F9" s="41">
        <v>0</v>
      </c>
      <c r="G9" s="41">
        <v>0</v>
      </c>
      <c r="H9" s="41">
        <v>0</v>
      </c>
      <c r="I9" s="41">
        <v>0</v>
      </c>
      <c r="J9" s="41">
        <v>0</v>
      </c>
      <c r="K9" s="41">
        <v>90</v>
      </c>
      <c r="L9" s="41">
        <v>0</v>
      </c>
      <c r="M9" s="41">
        <v>0</v>
      </c>
      <c r="N9" s="41">
        <v>0</v>
      </c>
      <c r="O9" s="41">
        <v>0</v>
      </c>
      <c r="P9" s="41">
        <f t="shared" si="0"/>
        <v>90</v>
      </c>
      <c r="Q9" s="41">
        <f t="shared" si="1"/>
        <v>0.002636783124588</v>
      </c>
      <c r="R9" s="41">
        <f t="shared" si="2"/>
        <v>0.1</v>
      </c>
      <c r="S9" s="41">
        <f t="shared" si="3"/>
        <v>0.0002636783124588</v>
      </c>
    </row>
    <row r="10" ht="17" spans="1:19">
      <c r="A10" s="42"/>
      <c r="B10" s="41">
        <v>6</v>
      </c>
      <c r="C10" s="43" t="s">
        <v>217</v>
      </c>
      <c r="D10" s="41" t="s">
        <v>67</v>
      </c>
      <c r="E10" s="58" t="s">
        <v>68</v>
      </c>
      <c r="F10" s="41">
        <v>67.5</v>
      </c>
      <c r="G10" s="41">
        <v>180</v>
      </c>
      <c r="H10" s="41">
        <v>45</v>
      </c>
      <c r="I10" s="41">
        <v>45</v>
      </c>
      <c r="J10" s="41">
        <v>45</v>
      </c>
      <c r="K10" s="41">
        <v>0</v>
      </c>
      <c r="L10" s="41">
        <v>0</v>
      </c>
      <c r="M10" s="41">
        <v>45</v>
      </c>
      <c r="N10" s="41">
        <v>45</v>
      </c>
      <c r="O10" s="41">
        <v>0</v>
      </c>
      <c r="P10" s="41">
        <f t="shared" si="0"/>
        <v>472.5</v>
      </c>
      <c r="Q10" s="41">
        <f t="shared" si="1"/>
        <v>0.013843111404087</v>
      </c>
      <c r="R10" s="41">
        <f t="shared" si="2"/>
        <v>0.7</v>
      </c>
      <c r="S10" s="41">
        <f t="shared" si="3"/>
        <v>0.00969017798286091</v>
      </c>
    </row>
    <row r="11" ht="17" spans="1:19">
      <c r="A11" s="42"/>
      <c r="B11" s="41">
        <v>7</v>
      </c>
      <c r="C11" s="43" t="s">
        <v>217</v>
      </c>
      <c r="D11" s="41" t="s">
        <v>69</v>
      </c>
      <c r="E11" s="41" t="s">
        <v>70</v>
      </c>
      <c r="F11" s="41">
        <v>0</v>
      </c>
      <c r="G11" s="41">
        <v>0</v>
      </c>
      <c r="H11" s="41">
        <v>45</v>
      </c>
      <c r="I11" s="41">
        <v>0</v>
      </c>
      <c r="J11" s="41">
        <v>0</v>
      </c>
      <c r="K11" s="41">
        <v>0</v>
      </c>
      <c r="L11" s="41">
        <v>0</v>
      </c>
      <c r="M11" s="41">
        <v>0</v>
      </c>
      <c r="N11" s="41">
        <v>0</v>
      </c>
      <c r="O11" s="41">
        <v>0</v>
      </c>
      <c r="P11" s="41">
        <f t="shared" si="0"/>
        <v>45</v>
      </c>
      <c r="Q11" s="41">
        <f t="shared" si="1"/>
        <v>0.001318391562294</v>
      </c>
      <c r="R11" s="41">
        <f t="shared" si="2"/>
        <v>0.1</v>
      </c>
      <c r="S11" s="41">
        <f t="shared" si="3"/>
        <v>0.0001318391562294</v>
      </c>
    </row>
    <row r="12" ht="17" spans="1:30">
      <c r="A12" s="42"/>
      <c r="B12" s="41">
        <v>8</v>
      </c>
      <c r="C12" s="43" t="s">
        <v>217</v>
      </c>
      <c r="D12" s="41" t="s">
        <v>138</v>
      </c>
      <c r="E12" s="49" t="s">
        <v>82</v>
      </c>
      <c r="F12" s="41">
        <v>45</v>
      </c>
      <c r="G12" s="41">
        <v>45</v>
      </c>
      <c r="H12" s="41">
        <v>0</v>
      </c>
      <c r="I12" s="41">
        <v>90</v>
      </c>
      <c r="J12" s="41">
        <v>45</v>
      </c>
      <c r="K12" s="41">
        <v>0</v>
      </c>
      <c r="L12" s="41">
        <v>90</v>
      </c>
      <c r="M12" s="41">
        <v>90</v>
      </c>
      <c r="N12" s="41">
        <v>45</v>
      </c>
      <c r="O12" s="41">
        <v>90</v>
      </c>
      <c r="P12" s="41">
        <f t="shared" si="0"/>
        <v>540</v>
      </c>
      <c r="Q12" s="41">
        <f t="shared" si="1"/>
        <v>0.015820698747528</v>
      </c>
      <c r="R12" s="41">
        <f t="shared" si="2"/>
        <v>0.8</v>
      </c>
      <c r="S12" s="41">
        <f t="shared" si="3"/>
        <v>0.0126565589980224</v>
      </c>
      <c r="U12" t="s">
        <v>25</v>
      </c>
      <c r="V12" s="36" t="s">
        <v>169</v>
      </c>
      <c r="W12" s="36">
        <v>6</v>
      </c>
      <c r="X12" s="36">
        <v>3150</v>
      </c>
      <c r="Y12" s="36">
        <v>0.6207</v>
      </c>
      <c r="Z12" s="36">
        <v>0.6781</v>
      </c>
      <c r="AA12" s="36">
        <v>1.215</v>
      </c>
      <c r="AB12" s="36">
        <v>1.753</v>
      </c>
      <c r="AC12" s="36">
        <v>0.5276</v>
      </c>
      <c r="AD12" s="36"/>
    </row>
    <row r="13" ht="18" spans="1:30">
      <c r="A13" s="42"/>
      <c r="B13" s="41">
        <v>9</v>
      </c>
      <c r="C13" s="43" t="s">
        <v>217</v>
      </c>
      <c r="D13" s="41" t="s">
        <v>235</v>
      </c>
      <c r="E13" s="19" t="s">
        <v>192</v>
      </c>
      <c r="F13" s="41">
        <v>0</v>
      </c>
      <c r="G13" s="41">
        <v>0</v>
      </c>
      <c r="H13" s="41">
        <v>45</v>
      </c>
      <c r="I13" s="41">
        <v>0</v>
      </c>
      <c r="J13" s="41">
        <v>0</v>
      </c>
      <c r="K13" s="41">
        <v>0</v>
      </c>
      <c r="L13" s="41">
        <v>0</v>
      </c>
      <c r="M13" s="41">
        <v>0</v>
      </c>
      <c r="N13" s="41">
        <v>0</v>
      </c>
      <c r="O13" s="41">
        <v>0</v>
      </c>
      <c r="P13" s="41">
        <f t="shared" si="0"/>
        <v>45</v>
      </c>
      <c r="Q13" s="41">
        <f t="shared" si="1"/>
        <v>0.001318391562294</v>
      </c>
      <c r="R13" s="41">
        <f t="shared" si="2"/>
        <v>0.1</v>
      </c>
      <c r="S13" s="41">
        <f t="shared" si="3"/>
        <v>0.0001318391562294</v>
      </c>
      <c r="U13" t="s">
        <v>26</v>
      </c>
      <c r="V13" s="36" t="s">
        <v>170</v>
      </c>
      <c r="W13" s="36">
        <v>6</v>
      </c>
      <c r="X13" s="36">
        <v>3285</v>
      </c>
      <c r="Y13" s="36">
        <v>0.6175</v>
      </c>
      <c r="Z13" s="36">
        <v>0.5236</v>
      </c>
      <c r="AA13" s="36">
        <v>0.9382</v>
      </c>
      <c r="AB13" s="36">
        <v>1.353</v>
      </c>
      <c r="AC13" s="36">
        <v>0.4074</v>
      </c>
      <c r="AD13" s="36"/>
    </row>
    <row r="14" ht="17" spans="1:30">
      <c r="A14" s="42"/>
      <c r="B14" s="41">
        <v>10</v>
      </c>
      <c r="C14" s="44" t="s">
        <v>217</v>
      </c>
      <c r="D14" s="45" t="s">
        <v>75</v>
      </c>
      <c r="E14" s="51" t="s">
        <v>76</v>
      </c>
      <c r="F14" s="45">
        <v>495</v>
      </c>
      <c r="G14" s="45">
        <v>2295</v>
      </c>
      <c r="H14" s="45">
        <v>225</v>
      </c>
      <c r="I14" s="45">
        <v>4725</v>
      </c>
      <c r="J14" s="45">
        <v>1080</v>
      </c>
      <c r="K14" s="45">
        <v>990</v>
      </c>
      <c r="L14" s="45">
        <v>945</v>
      </c>
      <c r="M14" s="45">
        <v>2340</v>
      </c>
      <c r="N14" s="45">
        <v>3375</v>
      </c>
      <c r="O14" s="45">
        <v>4635</v>
      </c>
      <c r="P14" s="45">
        <f t="shared" si="0"/>
        <v>21105</v>
      </c>
      <c r="Q14" s="45">
        <f t="shared" si="1"/>
        <v>0.618325642715887</v>
      </c>
      <c r="R14" s="45">
        <f t="shared" si="2"/>
        <v>1</v>
      </c>
      <c r="S14" s="45">
        <f t="shared" si="3"/>
        <v>0.618325642715887</v>
      </c>
      <c r="U14" t="s">
        <v>27</v>
      </c>
      <c r="V14" s="36" t="s">
        <v>171</v>
      </c>
      <c r="W14" s="36">
        <v>5</v>
      </c>
      <c r="X14" s="36">
        <v>4005</v>
      </c>
      <c r="Y14" s="36">
        <v>0.4822</v>
      </c>
      <c r="Z14" s="36">
        <v>0.3673</v>
      </c>
      <c r="AA14" s="36">
        <v>0.5911</v>
      </c>
      <c r="AB14" s="36">
        <v>0.8527</v>
      </c>
      <c r="AC14" s="36">
        <v>0.2567</v>
      </c>
      <c r="AD14" s="36"/>
    </row>
    <row r="15" ht="17" spans="1:30">
      <c r="A15" s="42"/>
      <c r="B15" s="41">
        <v>11</v>
      </c>
      <c r="C15" s="43" t="s">
        <v>217</v>
      </c>
      <c r="D15" s="41" t="s">
        <v>236</v>
      </c>
      <c r="E15" s="41" t="s">
        <v>237</v>
      </c>
      <c r="F15" s="41">
        <v>45</v>
      </c>
      <c r="G15" s="41">
        <v>0</v>
      </c>
      <c r="H15" s="41">
        <v>45</v>
      </c>
      <c r="I15" s="41">
        <v>0</v>
      </c>
      <c r="J15" s="41">
        <v>45</v>
      </c>
      <c r="K15" s="41">
        <v>0</v>
      </c>
      <c r="L15" s="41">
        <v>90</v>
      </c>
      <c r="M15" s="41">
        <v>0</v>
      </c>
      <c r="N15" s="41">
        <v>0</v>
      </c>
      <c r="O15" s="41">
        <v>0</v>
      </c>
      <c r="P15" s="41">
        <f t="shared" si="0"/>
        <v>225</v>
      </c>
      <c r="Q15" s="41">
        <f t="shared" si="1"/>
        <v>0.00659195781147001</v>
      </c>
      <c r="R15" s="41">
        <f t="shared" si="2"/>
        <v>0.4</v>
      </c>
      <c r="S15" s="41">
        <f t="shared" si="3"/>
        <v>0.002636783124588</v>
      </c>
      <c r="U15" t="s">
        <v>28</v>
      </c>
      <c r="V15" s="36" t="s">
        <v>174</v>
      </c>
      <c r="W15" s="36">
        <v>4</v>
      </c>
      <c r="X15" s="36">
        <v>5760</v>
      </c>
      <c r="Y15" s="36">
        <v>0.3465</v>
      </c>
      <c r="Z15" s="36">
        <v>0.4338</v>
      </c>
      <c r="AA15" s="36">
        <v>0.6014</v>
      </c>
      <c r="AB15" s="36">
        <v>0.8676</v>
      </c>
      <c r="AC15" s="36">
        <v>0.2612</v>
      </c>
      <c r="AD15" s="36"/>
    </row>
    <row r="16" ht="17" spans="1:30">
      <c r="A16" s="42"/>
      <c r="B16" s="41">
        <v>12</v>
      </c>
      <c r="C16" s="43" t="s">
        <v>217</v>
      </c>
      <c r="D16" s="41" t="s">
        <v>93</v>
      </c>
      <c r="E16" s="41" t="s">
        <v>94</v>
      </c>
      <c r="F16" s="41">
        <v>0</v>
      </c>
      <c r="G16" s="41">
        <v>135</v>
      </c>
      <c r="H16" s="41">
        <v>0</v>
      </c>
      <c r="I16" s="41">
        <v>0</v>
      </c>
      <c r="J16" s="41">
        <v>0</v>
      </c>
      <c r="K16" s="41">
        <v>0</v>
      </c>
      <c r="L16" s="41">
        <v>0</v>
      </c>
      <c r="M16" s="41">
        <v>0</v>
      </c>
      <c r="N16" s="41">
        <v>0</v>
      </c>
      <c r="O16" s="41">
        <v>0</v>
      </c>
      <c r="P16" s="41">
        <f t="shared" si="0"/>
        <v>135</v>
      </c>
      <c r="Q16" s="41">
        <f t="shared" si="1"/>
        <v>0.003955174686882</v>
      </c>
      <c r="R16" s="41">
        <f t="shared" si="2"/>
        <v>0.1</v>
      </c>
      <c r="S16" s="41">
        <f t="shared" si="3"/>
        <v>0.0003955174686882</v>
      </c>
      <c r="V16" s="36" t="s">
        <v>48</v>
      </c>
      <c r="W16" s="36">
        <f t="shared" ref="W16:AC16" si="5">AVERAGE(W12:W15)</f>
        <v>5.25</v>
      </c>
      <c r="X16" s="36">
        <f t="shared" si="5"/>
        <v>4050</v>
      </c>
      <c r="Y16" s="36">
        <f t="shared" si="5"/>
        <v>0.516725</v>
      </c>
      <c r="Z16" s="36">
        <f t="shared" si="5"/>
        <v>0.5007</v>
      </c>
      <c r="AA16" s="36">
        <f t="shared" si="5"/>
        <v>0.836425</v>
      </c>
      <c r="AB16" s="36">
        <f t="shared" si="5"/>
        <v>1.206575</v>
      </c>
      <c r="AC16" s="36">
        <f t="shared" si="5"/>
        <v>0.363225</v>
      </c>
      <c r="AD16" s="36"/>
    </row>
    <row r="17" ht="17" spans="1:19">
      <c r="A17" s="42"/>
      <c r="B17" s="41">
        <v>13</v>
      </c>
      <c r="C17" s="43" t="s">
        <v>217</v>
      </c>
      <c r="D17" s="43" t="s">
        <v>201</v>
      </c>
      <c r="E17" s="41" t="s">
        <v>238</v>
      </c>
      <c r="F17" s="41">
        <v>0</v>
      </c>
      <c r="G17" s="41">
        <v>0</v>
      </c>
      <c r="H17" s="41">
        <v>0</v>
      </c>
      <c r="I17" s="41">
        <v>0</v>
      </c>
      <c r="J17" s="41">
        <v>0</v>
      </c>
      <c r="K17" s="41">
        <v>0</v>
      </c>
      <c r="L17" s="41">
        <v>0</v>
      </c>
      <c r="M17" s="41">
        <v>0</v>
      </c>
      <c r="N17" s="41">
        <v>135</v>
      </c>
      <c r="O17" s="41">
        <v>0</v>
      </c>
      <c r="P17" s="41">
        <f t="shared" si="0"/>
        <v>135</v>
      </c>
      <c r="Q17" s="41">
        <f t="shared" si="1"/>
        <v>0.003955174686882</v>
      </c>
      <c r="R17" s="41">
        <f t="shared" si="2"/>
        <v>0.1</v>
      </c>
      <c r="S17" s="41">
        <f t="shared" si="3"/>
        <v>0.0003955174686882</v>
      </c>
    </row>
    <row r="18" ht="17" spans="1:19">
      <c r="A18" s="42"/>
      <c r="B18" s="41">
        <v>14</v>
      </c>
      <c r="C18" s="43" t="s">
        <v>218</v>
      </c>
      <c r="D18" s="41" t="s">
        <v>205</v>
      </c>
      <c r="E18" s="49" t="s">
        <v>206</v>
      </c>
      <c r="F18" s="41">
        <v>0</v>
      </c>
      <c r="G18" s="41">
        <v>90</v>
      </c>
      <c r="H18" s="41">
        <v>45</v>
      </c>
      <c r="I18" s="41">
        <v>0</v>
      </c>
      <c r="J18" s="41">
        <v>0</v>
      </c>
      <c r="K18" s="41">
        <v>0</v>
      </c>
      <c r="L18" s="41">
        <v>0</v>
      </c>
      <c r="M18" s="41">
        <v>0</v>
      </c>
      <c r="N18" s="41">
        <v>0</v>
      </c>
      <c r="O18" s="41">
        <v>0</v>
      </c>
      <c r="P18" s="41">
        <f t="shared" si="0"/>
        <v>135</v>
      </c>
      <c r="Q18" s="41">
        <f t="shared" si="1"/>
        <v>0.003955174686882</v>
      </c>
      <c r="R18" s="41">
        <f t="shared" si="2"/>
        <v>0.2</v>
      </c>
      <c r="S18" s="41">
        <f t="shared" si="3"/>
        <v>0.000791034937376401</v>
      </c>
    </row>
    <row r="19" ht="17" spans="1:19">
      <c r="A19" s="42"/>
      <c r="B19" s="41">
        <v>15</v>
      </c>
      <c r="C19" s="43" t="s">
        <v>218</v>
      </c>
      <c r="D19" s="41" t="s">
        <v>105</v>
      </c>
      <c r="E19" s="59" t="s">
        <v>106</v>
      </c>
      <c r="F19" s="41">
        <v>0</v>
      </c>
      <c r="G19" s="41">
        <v>45</v>
      </c>
      <c r="H19" s="41">
        <v>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  <c r="N19" s="41">
        <v>0</v>
      </c>
      <c r="O19" s="41">
        <v>0</v>
      </c>
      <c r="P19" s="41">
        <f t="shared" si="0"/>
        <v>45</v>
      </c>
      <c r="Q19" s="41">
        <f t="shared" si="1"/>
        <v>0.001318391562294</v>
      </c>
      <c r="R19" s="41">
        <f t="shared" si="2"/>
        <v>0.1</v>
      </c>
      <c r="S19" s="41">
        <f t="shared" si="3"/>
        <v>0.0001318391562294</v>
      </c>
    </row>
    <row r="20" ht="17" spans="1:19">
      <c r="A20" s="42"/>
      <c r="B20" s="41">
        <v>16</v>
      </c>
      <c r="C20" s="43" t="s">
        <v>218</v>
      </c>
      <c r="D20" s="41" t="s">
        <v>121</v>
      </c>
      <c r="E20" s="49" t="s">
        <v>122</v>
      </c>
      <c r="F20" s="41">
        <v>0</v>
      </c>
      <c r="G20" s="41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41">
        <v>45</v>
      </c>
      <c r="N20" s="41">
        <v>0</v>
      </c>
      <c r="O20" s="41">
        <v>0</v>
      </c>
      <c r="P20" s="41">
        <f t="shared" si="0"/>
        <v>45</v>
      </c>
      <c r="Q20" s="41">
        <f t="shared" si="1"/>
        <v>0.001318391562294</v>
      </c>
      <c r="R20" s="41">
        <f t="shared" si="2"/>
        <v>0.1</v>
      </c>
      <c r="S20" s="41">
        <f t="shared" si="3"/>
        <v>0.0001318391562294</v>
      </c>
    </row>
    <row r="21" ht="17" spans="1:19">
      <c r="A21" s="42"/>
      <c r="B21" s="41">
        <v>17</v>
      </c>
      <c r="C21" s="43" t="s">
        <v>218</v>
      </c>
      <c r="D21" s="41" t="s">
        <v>239</v>
      </c>
      <c r="E21" s="49" t="s">
        <v>128</v>
      </c>
      <c r="F21" s="41">
        <v>0</v>
      </c>
      <c r="G21" s="41">
        <v>45</v>
      </c>
      <c r="H21" s="41">
        <v>45</v>
      </c>
      <c r="I21" s="41">
        <v>0</v>
      </c>
      <c r="J21" s="41">
        <v>0</v>
      </c>
      <c r="K21" s="41">
        <v>0</v>
      </c>
      <c r="L21" s="41">
        <v>0</v>
      </c>
      <c r="M21" s="41">
        <v>0</v>
      </c>
      <c r="N21" s="41">
        <v>0</v>
      </c>
      <c r="O21" s="41">
        <v>0</v>
      </c>
      <c r="P21" s="41">
        <f t="shared" si="0"/>
        <v>90</v>
      </c>
      <c r="Q21" s="41">
        <f t="shared" si="1"/>
        <v>0.002636783124588</v>
      </c>
      <c r="R21" s="41">
        <f t="shared" si="2"/>
        <v>0.2</v>
      </c>
      <c r="S21" s="41">
        <f t="shared" si="3"/>
        <v>0.000527356624917601</v>
      </c>
    </row>
    <row r="22" spans="1:19">
      <c r="A22" s="42"/>
      <c r="B22" s="47" t="s">
        <v>214</v>
      </c>
      <c r="C22" s="48"/>
      <c r="D22" s="48"/>
      <c r="E22" s="53"/>
      <c r="F22" s="41">
        <f t="shared" ref="F22:O22" si="6">SUM(F5:F21)</f>
        <v>1417.5</v>
      </c>
      <c r="G22" s="41">
        <f t="shared" si="6"/>
        <v>5535</v>
      </c>
      <c r="H22" s="41">
        <f t="shared" si="6"/>
        <v>1935</v>
      </c>
      <c r="I22" s="41">
        <f t="shared" si="6"/>
        <v>5445</v>
      </c>
      <c r="J22" s="41">
        <f t="shared" si="6"/>
        <v>1980</v>
      </c>
      <c r="K22" s="41">
        <f t="shared" si="6"/>
        <v>1620</v>
      </c>
      <c r="L22" s="41">
        <f t="shared" si="6"/>
        <v>3150</v>
      </c>
      <c r="M22" s="41">
        <f t="shared" si="6"/>
        <v>3285</v>
      </c>
      <c r="N22" s="41">
        <f t="shared" si="6"/>
        <v>4005</v>
      </c>
      <c r="O22" s="41">
        <f t="shared" si="6"/>
        <v>5760</v>
      </c>
      <c r="P22" s="41">
        <f t="shared" si="0"/>
        <v>34132.5</v>
      </c>
      <c r="Q22" s="41">
        <f t="shared" si="1"/>
        <v>1</v>
      </c>
      <c r="R22" s="41"/>
      <c r="S22" s="41"/>
    </row>
    <row r="25" ht="17.6" spans="1:5">
      <c r="A25" s="21" t="s">
        <v>133</v>
      </c>
      <c r="B25" s="22"/>
      <c r="C25" s="22"/>
      <c r="D25" s="22"/>
      <c r="E25" s="22"/>
    </row>
    <row r="26" ht="17.6" spans="1:9">
      <c r="A26" s="23" t="s">
        <v>11</v>
      </c>
      <c r="B26" s="24" t="s">
        <v>32</v>
      </c>
      <c r="C26" s="23" t="s">
        <v>33</v>
      </c>
      <c r="D26" s="23" t="s">
        <v>135</v>
      </c>
      <c r="E26" s="28" t="s">
        <v>15</v>
      </c>
      <c r="H26" s="4" t="s">
        <v>215</v>
      </c>
      <c r="I26" s="4" t="s">
        <v>216</v>
      </c>
    </row>
    <row r="27" ht="17" spans="1:9">
      <c r="A27" s="41">
        <v>1</v>
      </c>
      <c r="B27" s="41" t="s">
        <v>229</v>
      </c>
      <c r="C27" s="49" t="s">
        <v>230</v>
      </c>
      <c r="D27" s="35" t="s">
        <v>240</v>
      </c>
      <c r="E27" s="60">
        <f>13/17</f>
        <v>0.764705882352941</v>
      </c>
      <c r="G27" s="4" t="s">
        <v>217</v>
      </c>
      <c r="H27" s="30">
        <v>12</v>
      </c>
      <c r="I27" s="30">
        <v>8</v>
      </c>
    </row>
    <row r="28" ht="17" spans="1:9">
      <c r="A28" s="41">
        <v>2</v>
      </c>
      <c r="B28" s="41" t="s">
        <v>34</v>
      </c>
      <c r="C28" s="20" t="s">
        <v>35</v>
      </c>
      <c r="D28" s="35"/>
      <c r="E28" s="60"/>
      <c r="G28" s="4" t="s">
        <v>218</v>
      </c>
      <c r="H28" s="4">
        <v>3</v>
      </c>
      <c r="I28" s="4">
        <v>1</v>
      </c>
    </row>
    <row r="29" ht="17" spans="1:9">
      <c r="A29" s="41">
        <v>3</v>
      </c>
      <c r="B29" s="41" t="s">
        <v>49</v>
      </c>
      <c r="C29" s="41" t="s">
        <v>50</v>
      </c>
      <c r="D29" s="35"/>
      <c r="E29" s="60"/>
      <c r="G29" s="4" t="s">
        <v>219</v>
      </c>
      <c r="H29" s="4">
        <v>0</v>
      </c>
      <c r="I29" s="4">
        <v>0</v>
      </c>
    </row>
    <row r="30" ht="17" spans="1:9">
      <c r="A30" s="41">
        <v>4</v>
      </c>
      <c r="B30" s="41" t="s">
        <v>51</v>
      </c>
      <c r="C30" s="49" t="s">
        <v>52</v>
      </c>
      <c r="D30" s="35"/>
      <c r="E30" s="60"/>
      <c r="G30" s="4" t="s">
        <v>220</v>
      </c>
      <c r="H30" s="4">
        <f>SUM(H27:H29)</f>
        <v>15</v>
      </c>
      <c r="I30" s="4">
        <f>SUM(I27:I29)</f>
        <v>9</v>
      </c>
    </row>
    <row r="31" ht="17.6" spans="1:5">
      <c r="A31" s="41">
        <v>5</v>
      </c>
      <c r="B31" s="41" t="s">
        <v>234</v>
      </c>
      <c r="C31" s="19" t="s">
        <v>184</v>
      </c>
      <c r="D31" s="35"/>
      <c r="E31" s="60"/>
    </row>
    <row r="32" ht="17" spans="1:5">
      <c r="A32" s="41">
        <v>6</v>
      </c>
      <c r="B32" s="41" t="s">
        <v>67</v>
      </c>
      <c r="C32" s="58" t="s">
        <v>68</v>
      </c>
      <c r="D32" s="35"/>
      <c r="E32" s="60"/>
    </row>
    <row r="33" ht="17" spans="1:5">
      <c r="A33" s="41">
        <v>7</v>
      </c>
      <c r="B33" s="41" t="s">
        <v>69</v>
      </c>
      <c r="C33" s="41" t="s">
        <v>70</v>
      </c>
      <c r="D33" s="35"/>
      <c r="E33" s="60"/>
    </row>
    <row r="34" ht="17" spans="1:5">
      <c r="A34" s="41">
        <v>8</v>
      </c>
      <c r="B34" s="41" t="s">
        <v>138</v>
      </c>
      <c r="C34" s="49" t="s">
        <v>82</v>
      </c>
      <c r="D34" s="35"/>
      <c r="E34" s="60"/>
    </row>
    <row r="35" ht="18" spans="1:5">
      <c r="A35" s="41">
        <v>9</v>
      </c>
      <c r="B35" s="41" t="s">
        <v>235</v>
      </c>
      <c r="C35" s="19" t="s">
        <v>192</v>
      </c>
      <c r="D35" s="35"/>
      <c r="E35" s="60"/>
    </row>
    <row r="36" ht="17" spans="1:5">
      <c r="A36" s="41">
        <v>10</v>
      </c>
      <c r="B36" s="41" t="s">
        <v>136</v>
      </c>
      <c r="C36" s="49" t="s">
        <v>76</v>
      </c>
      <c r="D36" s="35"/>
      <c r="E36" s="60"/>
    </row>
    <row r="37" ht="17" spans="1:5">
      <c r="A37" s="41">
        <v>11</v>
      </c>
      <c r="B37" s="41" t="s">
        <v>236</v>
      </c>
      <c r="C37" s="41" t="s">
        <v>237</v>
      </c>
      <c r="D37" s="35"/>
      <c r="E37" s="60"/>
    </row>
    <row r="38" ht="17" spans="1:5">
      <c r="A38" s="41">
        <v>12</v>
      </c>
      <c r="B38" s="41" t="s">
        <v>93</v>
      </c>
      <c r="C38" s="41" t="s">
        <v>94</v>
      </c>
      <c r="D38" s="35"/>
      <c r="E38" s="60"/>
    </row>
    <row r="39" ht="17" spans="1:5">
      <c r="A39" s="41">
        <v>13</v>
      </c>
      <c r="B39" s="43" t="s">
        <v>201</v>
      </c>
      <c r="C39" s="41" t="s">
        <v>238</v>
      </c>
      <c r="D39" s="35"/>
      <c r="E39" s="60"/>
    </row>
    <row r="40" ht="17" spans="1:5">
      <c r="A40" s="41">
        <v>14</v>
      </c>
      <c r="B40" s="41" t="s">
        <v>205</v>
      </c>
      <c r="C40" s="49" t="s">
        <v>206</v>
      </c>
      <c r="D40" s="35" t="s">
        <v>223</v>
      </c>
      <c r="E40" s="61">
        <f>4/17</f>
        <v>0.235294117647059</v>
      </c>
    </row>
    <row r="41" ht="17" spans="1:5">
      <c r="A41" s="41">
        <v>15</v>
      </c>
      <c r="B41" s="41" t="s">
        <v>105</v>
      </c>
      <c r="C41" s="59" t="s">
        <v>106</v>
      </c>
      <c r="D41" s="35"/>
      <c r="E41" s="62"/>
    </row>
    <row r="42" ht="17" spans="1:5">
      <c r="A42" s="41">
        <v>16</v>
      </c>
      <c r="B42" s="41" t="s">
        <v>121</v>
      </c>
      <c r="C42" s="49" t="s">
        <v>122</v>
      </c>
      <c r="D42" s="35"/>
      <c r="E42" s="62"/>
    </row>
    <row r="43" ht="17" spans="1:5">
      <c r="A43" s="41">
        <v>17</v>
      </c>
      <c r="B43" s="41" t="s">
        <v>239</v>
      </c>
      <c r="C43" s="49" t="s">
        <v>128</v>
      </c>
      <c r="D43" s="35"/>
      <c r="E43" s="63"/>
    </row>
  </sheetData>
  <mergeCells count="12">
    <mergeCell ref="C1:S1"/>
    <mergeCell ref="C2:D2"/>
    <mergeCell ref="B22:E22"/>
    <mergeCell ref="A25:E25"/>
    <mergeCell ref="D27:D39"/>
    <mergeCell ref="D40:D43"/>
    <mergeCell ref="E27:E39"/>
    <mergeCell ref="E40:E43"/>
    <mergeCell ref="P2:P4"/>
    <mergeCell ref="Q2:Q4"/>
    <mergeCell ref="R2:R4"/>
    <mergeCell ref="S2:S4"/>
  </mergeCells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D46"/>
  <sheetViews>
    <sheetView topLeftCell="M1" workbookViewId="0">
      <selection activeCell="U2" sqref="U2:U14"/>
    </sheetView>
  </sheetViews>
  <sheetFormatPr defaultColWidth="9" defaultRowHeight="16.8"/>
  <cols>
    <col min="2" max="2" width="16.7767857142857" customWidth="1"/>
    <col min="3" max="3" width="12.6607142857143" customWidth="1"/>
  </cols>
  <sheetData>
    <row r="1" ht="17" spans="1:30">
      <c r="A1" s="2" t="s">
        <v>9</v>
      </c>
      <c r="B1" s="4" t="s">
        <v>10</v>
      </c>
      <c r="C1" s="39" t="s">
        <v>145</v>
      </c>
      <c r="D1" s="40"/>
      <c r="E1" s="41" t="s">
        <v>227</v>
      </c>
      <c r="F1" s="4" t="s">
        <v>147</v>
      </c>
      <c r="G1" s="4" t="s">
        <v>148</v>
      </c>
      <c r="H1" s="4" t="s">
        <v>149</v>
      </c>
      <c r="I1" s="4" t="s">
        <v>150</v>
      </c>
      <c r="J1" s="4" t="s">
        <v>151</v>
      </c>
      <c r="K1" s="4" t="s">
        <v>152</v>
      </c>
      <c r="L1" s="4" t="s">
        <v>153</v>
      </c>
      <c r="M1" s="4" t="s">
        <v>154</v>
      </c>
      <c r="N1" s="4" t="s">
        <v>155</v>
      </c>
      <c r="O1" s="4" t="s">
        <v>156</v>
      </c>
      <c r="P1" s="31" t="s">
        <v>14</v>
      </c>
      <c r="Q1" s="31" t="s">
        <v>15</v>
      </c>
      <c r="R1" s="31" t="s">
        <v>16</v>
      </c>
      <c r="S1" s="35" t="s">
        <v>17</v>
      </c>
      <c r="V1" s="36" t="s">
        <v>1</v>
      </c>
      <c r="W1" s="36" t="s">
        <v>2</v>
      </c>
      <c r="X1" s="36" t="s">
        <v>3</v>
      </c>
      <c r="Y1" s="36" t="s">
        <v>4</v>
      </c>
      <c r="Z1" s="36" t="s">
        <v>5</v>
      </c>
      <c r="AA1" s="36" t="s">
        <v>6</v>
      </c>
      <c r="AB1" s="36" t="s">
        <v>7</v>
      </c>
      <c r="AC1" s="36" t="s">
        <v>8</v>
      </c>
      <c r="AD1" s="36" t="s">
        <v>241</v>
      </c>
    </row>
    <row r="2" ht="17" spans="1:30">
      <c r="A2" s="2" t="s">
        <v>29</v>
      </c>
      <c r="B2" s="4" t="s">
        <v>30</v>
      </c>
      <c r="C2" s="41"/>
      <c r="D2" s="41"/>
      <c r="E2" s="41" t="s">
        <v>157</v>
      </c>
      <c r="F2" s="41">
        <v>22.5</v>
      </c>
      <c r="G2" s="41">
        <v>22.5</v>
      </c>
      <c r="H2" s="41">
        <v>22.5</v>
      </c>
      <c r="I2" s="41">
        <v>22.5</v>
      </c>
      <c r="J2" s="41">
        <v>22.5</v>
      </c>
      <c r="K2" s="41">
        <v>22.5</v>
      </c>
      <c r="L2" s="41">
        <v>22.5</v>
      </c>
      <c r="M2" s="41">
        <v>22.5</v>
      </c>
      <c r="N2" s="41">
        <v>22.5</v>
      </c>
      <c r="O2" s="41">
        <v>22.5</v>
      </c>
      <c r="P2" s="32"/>
      <c r="Q2" s="32"/>
      <c r="R2" s="32"/>
      <c r="S2" s="35"/>
      <c r="U2" t="s">
        <v>18</v>
      </c>
      <c r="V2" s="36" t="s">
        <v>147</v>
      </c>
      <c r="W2" s="36">
        <v>5</v>
      </c>
      <c r="X2" s="36">
        <v>6480</v>
      </c>
      <c r="Y2" s="36">
        <v>0.4558</v>
      </c>
      <c r="Z2" s="36">
        <v>0.6675</v>
      </c>
      <c r="AA2" s="36">
        <v>1.074</v>
      </c>
      <c r="AB2" s="36">
        <v>1.55</v>
      </c>
      <c r="AC2" s="36">
        <v>0.4665</v>
      </c>
      <c r="AD2" s="36">
        <v>0.5239</v>
      </c>
    </row>
    <row r="3" ht="17" spans="2:30">
      <c r="B3" s="42"/>
      <c r="C3" s="43" t="s">
        <v>228</v>
      </c>
      <c r="D3" s="41" t="s">
        <v>159</v>
      </c>
      <c r="E3" s="41" t="s">
        <v>160</v>
      </c>
      <c r="F3" s="41"/>
      <c r="G3" s="41"/>
      <c r="H3" s="41"/>
      <c r="I3" s="41"/>
      <c r="J3" s="41"/>
      <c r="K3" s="41"/>
      <c r="L3" s="41"/>
      <c r="M3" s="41"/>
      <c r="N3" s="41"/>
      <c r="O3" s="41"/>
      <c r="P3" s="33"/>
      <c r="Q3" s="33"/>
      <c r="R3" s="33"/>
      <c r="S3" s="35"/>
      <c r="U3" t="s">
        <v>20</v>
      </c>
      <c r="V3" s="36" t="s">
        <v>148</v>
      </c>
      <c r="W3" s="36">
        <v>6</v>
      </c>
      <c r="X3" s="36">
        <v>14400</v>
      </c>
      <c r="Y3" s="36">
        <v>0.5222</v>
      </c>
      <c r="Z3" s="36">
        <v>0.7773</v>
      </c>
      <c r="AA3" s="36">
        <v>1.393</v>
      </c>
      <c r="AB3" s="36">
        <v>2.009</v>
      </c>
      <c r="AC3" s="36">
        <v>0.6049</v>
      </c>
      <c r="AD3" s="36">
        <v>0.6863</v>
      </c>
    </row>
    <row r="4" spans="1:30">
      <c r="A4" s="42"/>
      <c r="B4" s="42"/>
      <c r="C4" s="44" t="s">
        <v>217</v>
      </c>
      <c r="D4" s="44" t="s">
        <v>242</v>
      </c>
      <c r="E4" s="51" t="s">
        <v>243</v>
      </c>
      <c r="F4" s="45">
        <v>0</v>
      </c>
      <c r="G4" s="45">
        <v>90</v>
      </c>
      <c r="H4" s="45">
        <v>270</v>
      </c>
      <c r="I4" s="45">
        <v>180</v>
      </c>
      <c r="J4" s="45">
        <v>315</v>
      </c>
      <c r="K4" s="45">
        <v>270</v>
      </c>
      <c r="L4" s="45">
        <v>0</v>
      </c>
      <c r="M4" s="45">
        <v>540</v>
      </c>
      <c r="N4" s="45">
        <v>720</v>
      </c>
      <c r="O4" s="45">
        <v>720</v>
      </c>
      <c r="P4" s="45">
        <f>SUM(F4:O4)</f>
        <v>3105</v>
      </c>
      <c r="Q4" s="45">
        <f>P4/98190</f>
        <v>0.0316223648029331</v>
      </c>
      <c r="R4" s="45">
        <f>COUNTIF(F4:O4,"&gt;0")/10</f>
        <v>0.8</v>
      </c>
      <c r="S4" s="54">
        <f>Q4*R4</f>
        <v>0.0252978918423465</v>
      </c>
      <c r="U4" t="s">
        <v>21</v>
      </c>
      <c r="V4" s="36" t="s">
        <v>149</v>
      </c>
      <c r="W4" s="36">
        <v>8</v>
      </c>
      <c r="X4" s="36">
        <v>16380</v>
      </c>
      <c r="Y4" s="36">
        <v>0.7214</v>
      </c>
      <c r="Z4" s="36">
        <v>0.3074</v>
      </c>
      <c r="AA4" s="36">
        <v>0.6393</v>
      </c>
      <c r="AB4" s="36">
        <v>0.9223</v>
      </c>
      <c r="AC4" s="36">
        <v>0.2776</v>
      </c>
      <c r="AD4" s="36">
        <v>0.2436</v>
      </c>
    </row>
    <row r="5" spans="1:30">
      <c r="A5" s="42"/>
      <c r="B5" s="42"/>
      <c r="C5" s="43" t="s">
        <v>217</v>
      </c>
      <c r="D5" s="43" t="s">
        <v>244</v>
      </c>
      <c r="E5" s="49" t="s">
        <v>245</v>
      </c>
      <c r="F5" s="41">
        <v>0</v>
      </c>
      <c r="G5" s="41">
        <v>0</v>
      </c>
      <c r="H5" s="41">
        <v>0</v>
      </c>
      <c r="I5" s="41">
        <v>0</v>
      </c>
      <c r="J5" s="41">
        <v>0</v>
      </c>
      <c r="K5" s="41">
        <v>0</v>
      </c>
      <c r="L5" s="41">
        <v>0</v>
      </c>
      <c r="M5" s="41">
        <v>90</v>
      </c>
      <c r="N5" s="41">
        <v>0</v>
      </c>
      <c r="O5" s="41">
        <v>0</v>
      </c>
      <c r="P5" s="41">
        <f t="shared" ref="P5:P22" si="0">SUM(F5:O5)</f>
        <v>90</v>
      </c>
      <c r="Q5" s="41">
        <f t="shared" ref="Q5:Q22" si="1">P5/98190</f>
        <v>0.000916590284142988</v>
      </c>
      <c r="R5" s="41">
        <f t="shared" ref="R5:R22" si="2">COUNTIF(F5:O5,"&gt;0")/10</f>
        <v>0.1</v>
      </c>
      <c r="S5" s="55">
        <f t="shared" ref="S5:S22" si="3">Q5*R5</f>
        <v>9.16590284142988e-5</v>
      </c>
      <c r="U5" t="s">
        <v>22</v>
      </c>
      <c r="V5" s="36" t="s">
        <v>150</v>
      </c>
      <c r="W5" s="36">
        <v>7</v>
      </c>
      <c r="X5" s="36">
        <v>5490</v>
      </c>
      <c r="Y5" s="36">
        <v>0.6968</v>
      </c>
      <c r="Z5" s="36">
        <v>0.5525</v>
      </c>
      <c r="AA5" s="36">
        <v>1.075</v>
      </c>
      <c r="AB5" s="36">
        <v>1.551</v>
      </c>
      <c r="AC5" s="36">
        <v>0.4669</v>
      </c>
      <c r="AD5" s="36">
        <v>0.4737</v>
      </c>
    </row>
    <row r="6" ht="17" spans="1:30">
      <c r="A6" s="42"/>
      <c r="B6" s="42"/>
      <c r="C6" s="44" t="s">
        <v>217</v>
      </c>
      <c r="D6" s="45" t="s">
        <v>231</v>
      </c>
      <c r="E6" s="45" t="s">
        <v>232</v>
      </c>
      <c r="F6" s="45">
        <v>720</v>
      </c>
      <c r="G6" s="45">
        <v>945</v>
      </c>
      <c r="H6" s="45">
        <v>0</v>
      </c>
      <c r="I6" s="45">
        <v>0</v>
      </c>
      <c r="J6" s="45">
        <v>720</v>
      </c>
      <c r="K6" s="45">
        <v>1215</v>
      </c>
      <c r="L6" s="45">
        <v>495</v>
      </c>
      <c r="M6" s="45">
        <v>540</v>
      </c>
      <c r="N6" s="45">
        <v>225</v>
      </c>
      <c r="O6" s="45">
        <v>450</v>
      </c>
      <c r="P6" s="45">
        <f t="shared" si="0"/>
        <v>5310</v>
      </c>
      <c r="Q6" s="45">
        <f t="shared" si="1"/>
        <v>0.0540788267644363</v>
      </c>
      <c r="R6" s="45">
        <f t="shared" si="2"/>
        <v>0.8</v>
      </c>
      <c r="S6" s="54">
        <f t="shared" si="3"/>
        <v>0.043263061411549</v>
      </c>
      <c r="U6" t="s">
        <v>23</v>
      </c>
      <c r="V6" s="36" t="s">
        <v>151</v>
      </c>
      <c r="W6" s="36">
        <v>8</v>
      </c>
      <c r="X6" s="36">
        <v>3780</v>
      </c>
      <c r="Y6" s="36">
        <v>0.8498</v>
      </c>
      <c r="Z6" s="36">
        <v>0.9325</v>
      </c>
      <c r="AA6" s="36">
        <v>1.939</v>
      </c>
      <c r="AB6" s="36">
        <v>2.797</v>
      </c>
      <c r="AC6" s="36">
        <v>0.8421</v>
      </c>
      <c r="AD6" s="36">
        <v>0.8401</v>
      </c>
    </row>
    <row r="7" ht="17" spans="1:30">
      <c r="A7" s="42"/>
      <c r="B7" s="42"/>
      <c r="C7" s="43" t="s">
        <v>217</v>
      </c>
      <c r="D7" s="41" t="s">
        <v>51</v>
      </c>
      <c r="E7" s="49" t="s">
        <v>52</v>
      </c>
      <c r="F7" s="41">
        <v>0</v>
      </c>
      <c r="G7" s="41">
        <v>0</v>
      </c>
      <c r="H7" s="41">
        <v>0</v>
      </c>
      <c r="I7" s="41">
        <v>0</v>
      </c>
      <c r="J7" s="41">
        <v>0</v>
      </c>
      <c r="K7" s="41">
        <v>0</v>
      </c>
      <c r="L7" s="41">
        <v>270</v>
      </c>
      <c r="M7" s="41">
        <v>0</v>
      </c>
      <c r="N7" s="41">
        <v>0</v>
      </c>
      <c r="O7" s="41">
        <v>0</v>
      </c>
      <c r="P7" s="41">
        <f t="shared" si="0"/>
        <v>270</v>
      </c>
      <c r="Q7" s="41">
        <f t="shared" si="1"/>
        <v>0.00274977085242896</v>
      </c>
      <c r="R7" s="41">
        <f t="shared" si="2"/>
        <v>0.1</v>
      </c>
      <c r="S7" s="55">
        <f t="shared" si="3"/>
        <v>0.000274977085242896</v>
      </c>
      <c r="U7" t="s">
        <v>24</v>
      </c>
      <c r="V7" s="36" t="s">
        <v>152</v>
      </c>
      <c r="W7" s="36">
        <v>8</v>
      </c>
      <c r="X7" s="36">
        <v>11205</v>
      </c>
      <c r="Y7" s="36">
        <v>0.7507</v>
      </c>
      <c r="Z7" s="36">
        <v>0.507</v>
      </c>
      <c r="AA7" s="36">
        <v>1.054</v>
      </c>
      <c r="AB7" s="36">
        <v>1.521</v>
      </c>
      <c r="AC7" s="36">
        <v>0.4578</v>
      </c>
      <c r="AD7" s="36">
        <v>0.4548</v>
      </c>
    </row>
    <row r="8" spans="1:30">
      <c r="A8" s="42"/>
      <c r="B8" s="42"/>
      <c r="C8" s="43" t="s">
        <v>217</v>
      </c>
      <c r="D8" s="43" t="s">
        <v>53</v>
      </c>
      <c r="E8" s="49" t="s">
        <v>246</v>
      </c>
      <c r="F8" s="41">
        <v>0</v>
      </c>
      <c r="G8" s="41">
        <v>0</v>
      </c>
      <c r="H8" s="41">
        <v>0</v>
      </c>
      <c r="I8" s="41">
        <v>0</v>
      </c>
      <c r="J8" s="41">
        <v>0</v>
      </c>
      <c r="K8" s="41">
        <v>360</v>
      </c>
      <c r="L8" s="41">
        <v>0</v>
      </c>
      <c r="M8" s="41">
        <v>0</v>
      </c>
      <c r="N8" s="41">
        <v>0</v>
      </c>
      <c r="O8" s="41">
        <v>0</v>
      </c>
      <c r="P8" s="41">
        <f t="shared" si="0"/>
        <v>360</v>
      </c>
      <c r="Q8" s="41">
        <f t="shared" si="1"/>
        <v>0.00366636113657195</v>
      </c>
      <c r="R8" s="41">
        <f t="shared" si="2"/>
        <v>0.1</v>
      </c>
      <c r="S8" s="55">
        <f t="shared" si="3"/>
        <v>0.000366636113657195</v>
      </c>
      <c r="V8" s="36" t="s">
        <v>48</v>
      </c>
      <c r="W8" s="36">
        <f t="shared" ref="W8:AD8" si="4">AVERAGE(W2:W7)</f>
        <v>7</v>
      </c>
      <c r="X8" s="36">
        <f t="shared" si="4"/>
        <v>9622.5</v>
      </c>
      <c r="Y8" s="36">
        <f t="shared" si="4"/>
        <v>0.666116666666667</v>
      </c>
      <c r="Z8" s="36">
        <f t="shared" si="4"/>
        <v>0.624033333333333</v>
      </c>
      <c r="AA8" s="36">
        <f t="shared" si="4"/>
        <v>1.19571666666667</v>
      </c>
      <c r="AB8" s="36">
        <f t="shared" si="4"/>
        <v>1.72505</v>
      </c>
      <c r="AC8" s="36">
        <f t="shared" si="4"/>
        <v>0.5193</v>
      </c>
      <c r="AD8" s="36">
        <f t="shared" si="4"/>
        <v>0.537066666666667</v>
      </c>
    </row>
    <row r="9" spans="1:19">
      <c r="A9" s="42"/>
      <c r="B9" s="42"/>
      <c r="C9" s="43" t="s">
        <v>217</v>
      </c>
      <c r="D9" s="9" t="s">
        <v>247</v>
      </c>
      <c r="E9" s="20" t="s">
        <v>248</v>
      </c>
      <c r="F9" s="41">
        <v>0</v>
      </c>
      <c r="G9" s="41">
        <v>0</v>
      </c>
      <c r="H9" s="41">
        <v>0</v>
      </c>
      <c r="I9" s="41">
        <v>180</v>
      </c>
      <c r="J9" s="41">
        <v>0</v>
      </c>
      <c r="K9" s="41">
        <v>0</v>
      </c>
      <c r="L9" s="41">
        <v>0</v>
      </c>
      <c r="M9" s="41">
        <v>0</v>
      </c>
      <c r="N9" s="41">
        <v>0</v>
      </c>
      <c r="O9" s="41">
        <v>270</v>
      </c>
      <c r="P9" s="41">
        <f t="shared" si="0"/>
        <v>450</v>
      </c>
      <c r="Q9" s="41">
        <f t="shared" si="1"/>
        <v>0.00458295142071494</v>
      </c>
      <c r="R9" s="41">
        <f t="shared" si="2"/>
        <v>0.2</v>
      </c>
      <c r="S9" s="55">
        <f t="shared" si="3"/>
        <v>0.000916590284142988</v>
      </c>
    </row>
    <row r="10" ht="17" spans="1:19">
      <c r="A10" s="42"/>
      <c r="B10" s="42"/>
      <c r="C10" s="43" t="s">
        <v>217</v>
      </c>
      <c r="D10" s="43" t="s">
        <v>249</v>
      </c>
      <c r="E10" s="41" t="s">
        <v>250</v>
      </c>
      <c r="F10" s="41">
        <v>0</v>
      </c>
      <c r="G10" s="41">
        <v>0</v>
      </c>
      <c r="H10" s="41">
        <v>0</v>
      </c>
      <c r="I10" s="41">
        <v>0</v>
      </c>
      <c r="J10" s="41">
        <v>135</v>
      </c>
      <c r="K10" s="41">
        <v>135</v>
      </c>
      <c r="L10" s="41">
        <v>0</v>
      </c>
      <c r="M10" s="41">
        <v>45</v>
      </c>
      <c r="N10" s="41">
        <v>225</v>
      </c>
      <c r="O10" s="41">
        <v>90</v>
      </c>
      <c r="P10" s="41">
        <f t="shared" si="0"/>
        <v>630</v>
      </c>
      <c r="Q10" s="41">
        <f t="shared" si="1"/>
        <v>0.00641613198900092</v>
      </c>
      <c r="R10" s="41">
        <f t="shared" si="2"/>
        <v>0.5</v>
      </c>
      <c r="S10" s="55">
        <f t="shared" si="3"/>
        <v>0.00320806599450046</v>
      </c>
    </row>
    <row r="11" ht="18" spans="1:30">
      <c r="A11" s="42"/>
      <c r="B11" s="42"/>
      <c r="C11" s="44" t="s">
        <v>217</v>
      </c>
      <c r="D11" s="46" t="s">
        <v>251</v>
      </c>
      <c r="E11" s="52" t="s">
        <v>252</v>
      </c>
      <c r="F11" s="45">
        <v>0</v>
      </c>
      <c r="G11" s="45">
        <v>2070</v>
      </c>
      <c r="H11" s="45">
        <v>0</v>
      </c>
      <c r="I11" s="45">
        <v>0</v>
      </c>
      <c r="J11" s="45">
        <v>270</v>
      </c>
      <c r="K11" s="45">
        <v>495</v>
      </c>
      <c r="L11" s="45">
        <v>0</v>
      </c>
      <c r="M11" s="45">
        <v>810</v>
      </c>
      <c r="N11" s="45">
        <v>585</v>
      </c>
      <c r="O11" s="45">
        <v>855</v>
      </c>
      <c r="P11" s="45">
        <f t="shared" si="0"/>
        <v>5085</v>
      </c>
      <c r="Q11" s="45">
        <f t="shared" si="1"/>
        <v>0.0517873510540788</v>
      </c>
      <c r="R11" s="45">
        <f t="shared" si="2"/>
        <v>0.6</v>
      </c>
      <c r="S11" s="54">
        <f t="shared" si="3"/>
        <v>0.0310724106324473</v>
      </c>
      <c r="U11" t="s">
        <v>25</v>
      </c>
      <c r="V11" s="36" t="s">
        <v>169</v>
      </c>
      <c r="W11" s="36">
        <v>6</v>
      </c>
      <c r="X11" s="36">
        <v>8235</v>
      </c>
      <c r="Y11" s="36">
        <v>0.5546</v>
      </c>
      <c r="Z11" s="36">
        <v>0.5192</v>
      </c>
      <c r="AA11" s="36">
        <v>0.9303</v>
      </c>
      <c r="AB11" s="36">
        <v>1.342</v>
      </c>
      <c r="AC11" s="36">
        <v>0.404</v>
      </c>
      <c r="AD11" s="36">
        <v>0.4108</v>
      </c>
    </row>
    <row r="12" ht="17.6" spans="1:30">
      <c r="A12" s="42"/>
      <c r="B12" s="42"/>
      <c r="C12" s="44" t="s">
        <v>217</v>
      </c>
      <c r="D12" s="46" t="s">
        <v>253</v>
      </c>
      <c r="E12" s="52" t="s">
        <v>254</v>
      </c>
      <c r="F12" s="45">
        <v>315</v>
      </c>
      <c r="G12" s="45">
        <v>1845</v>
      </c>
      <c r="H12" s="45">
        <v>315</v>
      </c>
      <c r="I12" s="45">
        <v>0</v>
      </c>
      <c r="J12" s="45">
        <v>0</v>
      </c>
      <c r="K12" s="45">
        <v>0</v>
      </c>
      <c r="L12" s="45">
        <v>360</v>
      </c>
      <c r="M12" s="45">
        <v>180</v>
      </c>
      <c r="N12" s="45">
        <v>0</v>
      </c>
      <c r="O12" s="45">
        <v>270</v>
      </c>
      <c r="P12" s="45">
        <f t="shared" si="0"/>
        <v>3285</v>
      </c>
      <c r="Q12" s="45">
        <f t="shared" si="1"/>
        <v>0.0334555453712191</v>
      </c>
      <c r="R12" s="45">
        <f t="shared" si="2"/>
        <v>0.6</v>
      </c>
      <c r="S12" s="54">
        <f t="shared" si="3"/>
        <v>0.0200733272227314</v>
      </c>
      <c r="U12" t="s">
        <v>26</v>
      </c>
      <c r="V12" s="36" t="s">
        <v>170</v>
      </c>
      <c r="W12" s="36">
        <v>11</v>
      </c>
      <c r="X12" s="36">
        <v>16155</v>
      </c>
      <c r="Y12" s="36">
        <v>1.032</v>
      </c>
      <c r="Z12" s="36">
        <v>0.4097</v>
      </c>
      <c r="AA12" s="36">
        <v>0.9825</v>
      </c>
      <c r="AB12" s="36">
        <v>1.417</v>
      </c>
      <c r="AC12" s="36">
        <v>0.4267</v>
      </c>
      <c r="AD12" s="36">
        <v>0.3848</v>
      </c>
    </row>
    <row r="13" ht="17" spans="1:30">
      <c r="A13" s="42"/>
      <c r="B13" s="42"/>
      <c r="C13" s="44" t="s">
        <v>217</v>
      </c>
      <c r="D13" s="45" t="s">
        <v>255</v>
      </c>
      <c r="E13" s="51" t="s">
        <v>74</v>
      </c>
      <c r="F13" s="45">
        <v>765</v>
      </c>
      <c r="G13" s="45">
        <v>0</v>
      </c>
      <c r="H13" s="45">
        <v>270</v>
      </c>
      <c r="I13" s="45">
        <v>180</v>
      </c>
      <c r="J13" s="45">
        <v>495</v>
      </c>
      <c r="K13" s="45">
        <v>315</v>
      </c>
      <c r="L13" s="45">
        <v>540</v>
      </c>
      <c r="M13" s="45">
        <v>315</v>
      </c>
      <c r="N13" s="45">
        <v>0</v>
      </c>
      <c r="O13" s="45">
        <v>90</v>
      </c>
      <c r="P13" s="45">
        <f t="shared" si="0"/>
        <v>2970</v>
      </c>
      <c r="Q13" s="45">
        <f t="shared" si="1"/>
        <v>0.0302474793767186</v>
      </c>
      <c r="R13" s="45">
        <f t="shared" si="2"/>
        <v>0.8</v>
      </c>
      <c r="S13" s="54">
        <f t="shared" si="3"/>
        <v>0.0241979835013749</v>
      </c>
      <c r="U13" t="s">
        <v>27</v>
      </c>
      <c r="V13" s="36" t="s">
        <v>171</v>
      </c>
      <c r="W13" s="36">
        <v>9</v>
      </c>
      <c r="X13" s="36">
        <v>4455</v>
      </c>
      <c r="Y13" s="36">
        <v>0.9522</v>
      </c>
      <c r="Z13" s="36">
        <v>0.8174</v>
      </c>
      <c r="AA13" s="36">
        <v>1.796</v>
      </c>
      <c r="AB13" s="36">
        <v>2.591</v>
      </c>
      <c r="AC13" s="36">
        <v>0.78</v>
      </c>
      <c r="AD13" s="36">
        <v>0.7795</v>
      </c>
    </row>
    <row r="14" ht="17" spans="1:30">
      <c r="A14" s="42"/>
      <c r="B14" s="42"/>
      <c r="C14" s="44" t="s">
        <v>217</v>
      </c>
      <c r="D14" s="45" t="s">
        <v>75</v>
      </c>
      <c r="E14" s="51" t="s">
        <v>76</v>
      </c>
      <c r="F14" s="45">
        <v>0</v>
      </c>
      <c r="G14" s="45">
        <v>2295</v>
      </c>
      <c r="H14" s="45">
        <v>315</v>
      </c>
      <c r="I14" s="45">
        <v>540</v>
      </c>
      <c r="J14" s="45">
        <v>585</v>
      </c>
      <c r="K14" s="45">
        <v>0</v>
      </c>
      <c r="L14" s="45">
        <v>0</v>
      </c>
      <c r="M14" s="45">
        <v>405</v>
      </c>
      <c r="N14" s="45">
        <v>1755</v>
      </c>
      <c r="O14" s="45">
        <v>0</v>
      </c>
      <c r="P14" s="45">
        <f t="shared" si="0"/>
        <v>5895</v>
      </c>
      <c r="Q14" s="45">
        <f t="shared" si="1"/>
        <v>0.0600366636113657</v>
      </c>
      <c r="R14" s="45">
        <f t="shared" si="2"/>
        <v>0.6</v>
      </c>
      <c r="S14" s="54">
        <f t="shared" si="3"/>
        <v>0.0360219981668194</v>
      </c>
      <c r="U14" t="s">
        <v>28</v>
      </c>
      <c r="V14" s="36" t="s">
        <v>174</v>
      </c>
      <c r="W14" s="36">
        <v>9</v>
      </c>
      <c r="X14" s="36">
        <v>11610</v>
      </c>
      <c r="Y14" s="36">
        <v>0.8547</v>
      </c>
      <c r="Z14" s="36">
        <v>0.5106</v>
      </c>
      <c r="AA14" s="36">
        <v>1.122</v>
      </c>
      <c r="AB14" s="36">
        <v>1.619</v>
      </c>
      <c r="AC14" s="36">
        <v>0.4873</v>
      </c>
      <c r="AD14" s="36">
        <v>0.4717</v>
      </c>
    </row>
    <row r="15" ht="17" spans="1:30">
      <c r="A15" s="42"/>
      <c r="B15" s="42"/>
      <c r="C15" s="43" t="s">
        <v>217</v>
      </c>
      <c r="D15" s="43" t="s">
        <v>91</v>
      </c>
      <c r="E15" s="41" t="s">
        <v>237</v>
      </c>
      <c r="F15" s="41">
        <v>0</v>
      </c>
      <c r="G15" s="41">
        <v>0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41">
        <v>0</v>
      </c>
      <c r="N15" s="41">
        <v>45</v>
      </c>
      <c r="O15" s="41">
        <v>0</v>
      </c>
      <c r="P15" s="41">
        <f t="shared" si="0"/>
        <v>45</v>
      </c>
      <c r="Q15" s="41">
        <f t="shared" si="1"/>
        <v>0.000458295142071494</v>
      </c>
      <c r="R15" s="41">
        <f t="shared" si="2"/>
        <v>0.1</v>
      </c>
      <c r="S15" s="55">
        <f t="shared" si="3"/>
        <v>4.58295142071494e-5</v>
      </c>
      <c r="V15" s="36" t="s">
        <v>48</v>
      </c>
      <c r="W15" s="36">
        <f t="shared" ref="W15:AD15" si="5">AVERAGE(W11:W14)</f>
        <v>8.75</v>
      </c>
      <c r="X15" s="36">
        <f t="shared" si="5"/>
        <v>10113.75</v>
      </c>
      <c r="Y15" s="36">
        <f t="shared" si="5"/>
        <v>0.848375</v>
      </c>
      <c r="Z15" s="36">
        <f t="shared" si="5"/>
        <v>0.564225</v>
      </c>
      <c r="AA15" s="36">
        <f t="shared" si="5"/>
        <v>1.2077</v>
      </c>
      <c r="AB15" s="36">
        <f t="shared" si="5"/>
        <v>1.74225</v>
      </c>
      <c r="AC15" s="36">
        <f t="shared" si="5"/>
        <v>0.5245</v>
      </c>
      <c r="AD15" s="36">
        <f t="shared" si="5"/>
        <v>0.5117</v>
      </c>
    </row>
    <row r="16" ht="17" spans="1:19">
      <c r="A16" s="42"/>
      <c r="B16" s="42"/>
      <c r="C16" s="43" t="s">
        <v>217</v>
      </c>
      <c r="D16" s="41" t="s">
        <v>138</v>
      </c>
      <c r="E16" s="49" t="s">
        <v>82</v>
      </c>
      <c r="F16" s="41">
        <v>360</v>
      </c>
      <c r="G16" s="41">
        <v>0</v>
      </c>
      <c r="H16" s="41">
        <v>0</v>
      </c>
      <c r="I16" s="41">
        <v>135</v>
      </c>
      <c r="J16" s="41">
        <v>315</v>
      </c>
      <c r="K16" s="41">
        <v>270</v>
      </c>
      <c r="L16" s="41">
        <v>0</v>
      </c>
      <c r="M16" s="41">
        <v>495</v>
      </c>
      <c r="N16" s="41">
        <v>270</v>
      </c>
      <c r="O16" s="41">
        <v>540</v>
      </c>
      <c r="P16" s="41">
        <f t="shared" si="0"/>
        <v>2385</v>
      </c>
      <c r="Q16" s="41">
        <f t="shared" si="1"/>
        <v>0.0242896425297892</v>
      </c>
      <c r="R16" s="41">
        <f t="shared" si="2"/>
        <v>0.7</v>
      </c>
      <c r="S16" s="55">
        <f t="shared" si="3"/>
        <v>0.0170027497708524</v>
      </c>
    </row>
    <row r="17" ht="17" spans="1:19">
      <c r="A17" s="42"/>
      <c r="B17" s="42"/>
      <c r="C17" s="43" t="s">
        <v>217</v>
      </c>
      <c r="D17" s="41" t="s">
        <v>140</v>
      </c>
      <c r="E17" s="49" t="s">
        <v>86</v>
      </c>
      <c r="F17" s="41">
        <v>0</v>
      </c>
      <c r="G17" s="41">
        <v>0</v>
      </c>
      <c r="H17" s="41">
        <v>495</v>
      </c>
      <c r="I17" s="41">
        <v>0</v>
      </c>
      <c r="J17" s="41">
        <v>0</v>
      </c>
      <c r="K17" s="41">
        <v>0</v>
      </c>
      <c r="L17" s="41">
        <v>0</v>
      </c>
      <c r="M17" s="41">
        <v>0</v>
      </c>
      <c r="N17" s="41">
        <v>135</v>
      </c>
      <c r="O17" s="41">
        <v>0</v>
      </c>
      <c r="P17" s="41">
        <f t="shared" si="0"/>
        <v>630</v>
      </c>
      <c r="Q17" s="41">
        <f t="shared" si="1"/>
        <v>0.00641613198900092</v>
      </c>
      <c r="R17" s="41">
        <f t="shared" si="2"/>
        <v>0.2</v>
      </c>
      <c r="S17" s="55">
        <f t="shared" si="3"/>
        <v>0.00128322639780018</v>
      </c>
    </row>
    <row r="18" ht="17" spans="1:19">
      <c r="A18" s="42"/>
      <c r="B18" s="42"/>
      <c r="C18" s="44" t="s">
        <v>217</v>
      </c>
      <c r="D18" s="44" t="s">
        <v>256</v>
      </c>
      <c r="E18" s="51" t="s">
        <v>257</v>
      </c>
      <c r="F18" s="45">
        <v>4320</v>
      </c>
      <c r="G18" s="45">
        <v>7155</v>
      </c>
      <c r="H18" s="45">
        <v>14220</v>
      </c>
      <c r="I18" s="45">
        <v>3915</v>
      </c>
      <c r="J18" s="45">
        <v>945</v>
      </c>
      <c r="K18" s="45">
        <v>8145</v>
      </c>
      <c r="L18" s="45">
        <v>6255</v>
      </c>
      <c r="M18" s="45">
        <v>12600</v>
      </c>
      <c r="N18" s="45">
        <v>495</v>
      </c>
      <c r="O18" s="45">
        <v>8325</v>
      </c>
      <c r="P18" s="45">
        <f t="shared" si="0"/>
        <v>66375</v>
      </c>
      <c r="Q18" s="45">
        <f t="shared" si="1"/>
        <v>0.675985334555454</v>
      </c>
      <c r="R18" s="45">
        <f t="shared" si="2"/>
        <v>1</v>
      </c>
      <c r="S18" s="54">
        <f t="shared" si="3"/>
        <v>0.675985334555454</v>
      </c>
    </row>
    <row r="19" ht="17" spans="1:19">
      <c r="A19" s="42"/>
      <c r="B19" s="42"/>
      <c r="C19" s="43" t="s">
        <v>217</v>
      </c>
      <c r="D19" s="41" t="s">
        <v>97</v>
      </c>
      <c r="E19" s="49" t="s">
        <v>98</v>
      </c>
      <c r="F19" s="41">
        <v>0</v>
      </c>
      <c r="G19" s="41">
        <v>0</v>
      </c>
      <c r="H19" s="41">
        <v>360</v>
      </c>
      <c r="I19" s="41">
        <v>360</v>
      </c>
      <c r="J19" s="41">
        <v>0</v>
      </c>
      <c r="K19" s="41">
        <v>0</v>
      </c>
      <c r="L19" s="41">
        <v>315</v>
      </c>
      <c r="M19" s="41">
        <v>0</v>
      </c>
      <c r="N19" s="41">
        <v>0</v>
      </c>
      <c r="O19" s="41">
        <v>0</v>
      </c>
      <c r="P19" s="41">
        <f t="shared" si="0"/>
        <v>1035</v>
      </c>
      <c r="Q19" s="41">
        <f t="shared" si="1"/>
        <v>0.0105407882676444</v>
      </c>
      <c r="R19" s="41">
        <f t="shared" si="2"/>
        <v>0.3</v>
      </c>
      <c r="S19" s="55">
        <f t="shared" si="3"/>
        <v>0.00316223648029331</v>
      </c>
    </row>
    <row r="20" ht="17" spans="1:19">
      <c r="A20" s="42"/>
      <c r="B20" s="42"/>
      <c r="C20" s="43" t="s">
        <v>217</v>
      </c>
      <c r="D20" s="43" t="s">
        <v>201</v>
      </c>
      <c r="E20" s="20" t="s">
        <v>238</v>
      </c>
      <c r="F20" s="41">
        <v>0</v>
      </c>
      <c r="G20" s="41">
        <v>0</v>
      </c>
      <c r="H20" s="41">
        <v>135</v>
      </c>
      <c r="I20" s="41">
        <v>0</v>
      </c>
      <c r="J20" s="41">
        <v>0</v>
      </c>
      <c r="K20" s="41">
        <v>0</v>
      </c>
      <c r="L20" s="41">
        <v>0</v>
      </c>
      <c r="M20" s="41">
        <v>0</v>
      </c>
      <c r="N20" s="41">
        <v>0</v>
      </c>
      <c r="O20" s="41">
        <v>0</v>
      </c>
      <c r="P20" s="41">
        <f t="shared" si="0"/>
        <v>135</v>
      </c>
      <c r="Q20" s="41">
        <f t="shared" si="1"/>
        <v>0.00137488542621448</v>
      </c>
      <c r="R20" s="41">
        <f t="shared" si="2"/>
        <v>0.1</v>
      </c>
      <c r="S20" s="55">
        <f t="shared" si="3"/>
        <v>0.000137488542621448</v>
      </c>
    </row>
    <row r="21" ht="17" spans="1:19">
      <c r="A21" s="42"/>
      <c r="B21" s="42"/>
      <c r="C21" s="43" t="s">
        <v>218</v>
      </c>
      <c r="D21" s="41" t="s">
        <v>111</v>
      </c>
      <c r="E21" s="49" t="s">
        <v>112</v>
      </c>
      <c r="F21" s="41">
        <v>0</v>
      </c>
      <c r="G21" s="41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41">
        <v>135</v>
      </c>
      <c r="N21" s="41">
        <v>0</v>
      </c>
      <c r="O21" s="41">
        <v>0</v>
      </c>
      <c r="P21" s="41">
        <f t="shared" si="0"/>
        <v>135</v>
      </c>
      <c r="Q21" s="41">
        <f t="shared" si="1"/>
        <v>0.00137488542621448</v>
      </c>
      <c r="R21" s="41">
        <f t="shared" si="2"/>
        <v>0.1</v>
      </c>
      <c r="S21" s="55">
        <f t="shared" si="3"/>
        <v>0.000137488542621448</v>
      </c>
    </row>
    <row r="22" spans="1:19">
      <c r="A22" s="42"/>
      <c r="B22" s="42"/>
      <c r="C22" s="47" t="s">
        <v>214</v>
      </c>
      <c r="D22" s="48"/>
      <c r="E22" s="53"/>
      <c r="F22" s="41">
        <f>SUM(F4:F21)</f>
        <v>6480</v>
      </c>
      <c r="G22" s="41">
        <f t="shared" ref="G22:O22" si="6">SUM(G4:G21)</f>
        <v>14400</v>
      </c>
      <c r="H22" s="41">
        <f t="shared" si="6"/>
        <v>16380</v>
      </c>
      <c r="I22" s="41">
        <f t="shared" si="6"/>
        <v>5490</v>
      </c>
      <c r="J22" s="41">
        <f t="shared" si="6"/>
        <v>3780</v>
      </c>
      <c r="K22" s="41">
        <f t="shared" si="6"/>
        <v>11205</v>
      </c>
      <c r="L22" s="41">
        <f t="shared" si="6"/>
        <v>8235</v>
      </c>
      <c r="M22" s="41">
        <f t="shared" si="6"/>
        <v>16155</v>
      </c>
      <c r="N22" s="41">
        <f t="shared" si="6"/>
        <v>4455</v>
      </c>
      <c r="O22" s="41">
        <f t="shared" si="6"/>
        <v>11610</v>
      </c>
      <c r="P22" s="41">
        <f t="shared" si="0"/>
        <v>98190</v>
      </c>
      <c r="Q22" s="41">
        <f t="shared" si="1"/>
        <v>1</v>
      </c>
      <c r="R22" s="41">
        <f t="shared" si="2"/>
        <v>1</v>
      </c>
      <c r="S22" s="41">
        <f t="shared" si="3"/>
        <v>1</v>
      </c>
    </row>
    <row r="27" ht="17.6" spans="1:9">
      <c r="A27" s="21" t="s">
        <v>133</v>
      </c>
      <c r="B27" s="22"/>
      <c r="C27" s="22"/>
      <c r="D27" s="22"/>
      <c r="E27" s="22"/>
      <c r="H27" s="4" t="s">
        <v>215</v>
      </c>
      <c r="I27" s="4" t="s">
        <v>216</v>
      </c>
    </row>
    <row r="28" ht="17.6" spans="1:9">
      <c r="A28" s="23" t="s">
        <v>11</v>
      </c>
      <c r="B28" s="24" t="s">
        <v>32</v>
      </c>
      <c r="C28" s="23" t="s">
        <v>33</v>
      </c>
      <c r="D28" s="23" t="s">
        <v>135</v>
      </c>
      <c r="E28" s="28" t="s">
        <v>15</v>
      </c>
      <c r="G28" s="4" t="s">
        <v>217</v>
      </c>
      <c r="H28" s="30">
        <v>14</v>
      </c>
      <c r="I28" s="30">
        <v>15</v>
      </c>
    </row>
    <row r="29" spans="1:9">
      <c r="A29" s="35">
        <v>1</v>
      </c>
      <c r="B29" s="43" t="s">
        <v>242</v>
      </c>
      <c r="C29" s="49" t="s">
        <v>243</v>
      </c>
      <c r="D29" s="50" t="s">
        <v>217</v>
      </c>
      <c r="E29" s="26">
        <f>17/18</f>
        <v>0.944444444444444</v>
      </c>
      <c r="G29" s="4" t="s">
        <v>218</v>
      </c>
      <c r="H29" s="4">
        <v>0</v>
      </c>
      <c r="I29" s="4">
        <v>1</v>
      </c>
    </row>
    <row r="30" spans="1:9">
      <c r="A30" s="35">
        <v>2</v>
      </c>
      <c r="B30" s="43" t="s">
        <v>244</v>
      </c>
      <c r="C30" s="49" t="s">
        <v>245</v>
      </c>
      <c r="D30" s="50"/>
      <c r="E30" s="26"/>
      <c r="G30" s="4" t="s">
        <v>219</v>
      </c>
      <c r="H30" s="4">
        <v>0</v>
      </c>
      <c r="I30" s="4">
        <v>0</v>
      </c>
    </row>
    <row r="31" ht="17" spans="1:9">
      <c r="A31" s="35">
        <v>3</v>
      </c>
      <c r="B31" s="41" t="s">
        <v>49</v>
      </c>
      <c r="C31" s="41" t="s">
        <v>50</v>
      </c>
      <c r="D31" s="50"/>
      <c r="E31" s="26"/>
      <c r="G31" s="4" t="s">
        <v>220</v>
      </c>
      <c r="H31" s="4">
        <f>SUM(H28:H30)</f>
        <v>14</v>
      </c>
      <c r="I31" s="4">
        <f>SUM(I28:I30)</f>
        <v>16</v>
      </c>
    </row>
    <row r="32" ht="17" spans="1:5">
      <c r="A32" s="35">
        <v>4</v>
      </c>
      <c r="B32" s="41" t="s">
        <v>51</v>
      </c>
      <c r="C32" s="49" t="s">
        <v>52</v>
      </c>
      <c r="D32" s="50"/>
      <c r="E32" s="26"/>
    </row>
    <row r="33" spans="1:5">
      <c r="A33" s="35">
        <v>5</v>
      </c>
      <c r="B33" s="43" t="s">
        <v>53</v>
      </c>
      <c r="C33" s="49" t="s">
        <v>246</v>
      </c>
      <c r="D33" s="50"/>
      <c r="E33" s="26"/>
    </row>
    <row r="34" spans="1:5">
      <c r="A34" s="35">
        <v>6</v>
      </c>
      <c r="B34" s="9" t="s">
        <v>247</v>
      </c>
      <c r="C34" s="20" t="s">
        <v>248</v>
      </c>
      <c r="D34" s="50"/>
      <c r="E34" s="26"/>
    </row>
    <row r="35" ht="17" spans="1:5">
      <c r="A35" s="35">
        <v>7</v>
      </c>
      <c r="B35" s="43" t="s">
        <v>249</v>
      </c>
      <c r="C35" s="41" t="s">
        <v>250</v>
      </c>
      <c r="D35" s="50"/>
      <c r="E35" s="26"/>
    </row>
    <row r="36" ht="18" spans="1:5">
      <c r="A36" s="35">
        <v>8</v>
      </c>
      <c r="B36" s="18" t="s">
        <v>251</v>
      </c>
      <c r="C36" s="19" t="s">
        <v>258</v>
      </c>
      <c r="D36" s="50"/>
      <c r="E36" s="26"/>
    </row>
    <row r="37" ht="17.6" spans="1:5">
      <c r="A37" s="35">
        <v>9</v>
      </c>
      <c r="B37" s="18" t="s">
        <v>253</v>
      </c>
      <c r="C37" s="19" t="s">
        <v>254</v>
      </c>
      <c r="D37" s="50"/>
      <c r="E37" s="26"/>
    </row>
    <row r="38" ht="17" spans="1:5">
      <c r="A38" s="35">
        <v>10</v>
      </c>
      <c r="B38" s="41" t="s">
        <v>259</v>
      </c>
      <c r="C38" s="49" t="s">
        <v>74</v>
      </c>
      <c r="D38" s="50"/>
      <c r="E38" s="26"/>
    </row>
    <row r="39" ht="17" spans="1:5">
      <c r="A39" s="35">
        <v>11</v>
      </c>
      <c r="B39" s="41" t="s">
        <v>136</v>
      </c>
      <c r="C39" s="49" t="s">
        <v>76</v>
      </c>
      <c r="D39" s="50"/>
      <c r="E39" s="26"/>
    </row>
    <row r="40" ht="17" spans="1:5">
      <c r="A40" s="35">
        <v>12</v>
      </c>
      <c r="B40" s="43" t="s">
        <v>91</v>
      </c>
      <c r="C40" s="41" t="s">
        <v>237</v>
      </c>
      <c r="D40" s="50"/>
      <c r="E40" s="26"/>
    </row>
    <row r="41" ht="17" spans="1:5">
      <c r="A41" s="35">
        <v>13</v>
      </c>
      <c r="B41" s="41" t="s">
        <v>138</v>
      </c>
      <c r="C41" s="49" t="s">
        <v>82</v>
      </c>
      <c r="D41" s="50"/>
      <c r="E41" s="26"/>
    </row>
    <row r="42" ht="17" spans="1:5">
      <c r="A42" s="35">
        <v>14</v>
      </c>
      <c r="B42" s="41" t="s">
        <v>140</v>
      </c>
      <c r="C42" s="49" t="s">
        <v>86</v>
      </c>
      <c r="D42" s="50"/>
      <c r="E42" s="26"/>
    </row>
    <row r="43" ht="17" spans="1:5">
      <c r="A43" s="35">
        <v>15</v>
      </c>
      <c r="B43" s="43" t="s">
        <v>256</v>
      </c>
      <c r="C43" s="49" t="s">
        <v>260</v>
      </c>
      <c r="D43" s="50"/>
      <c r="E43" s="26"/>
    </row>
    <row r="44" ht="17" spans="1:5">
      <c r="A44" s="35">
        <v>16</v>
      </c>
      <c r="B44" s="41" t="s">
        <v>97</v>
      </c>
      <c r="C44" s="49" t="s">
        <v>98</v>
      </c>
      <c r="D44" s="50"/>
      <c r="E44" s="26"/>
    </row>
    <row r="45" ht="17" spans="1:5">
      <c r="A45" s="35">
        <v>17</v>
      </c>
      <c r="B45" s="43" t="s">
        <v>201</v>
      </c>
      <c r="C45" s="20" t="s">
        <v>238</v>
      </c>
      <c r="D45" s="50"/>
      <c r="E45" s="26"/>
    </row>
    <row r="46" ht="17" spans="1:5">
      <c r="A46" s="35">
        <v>18</v>
      </c>
      <c r="B46" s="41" t="s">
        <v>111</v>
      </c>
      <c r="C46" s="49" t="s">
        <v>112</v>
      </c>
      <c r="D46" s="41" t="s">
        <v>218</v>
      </c>
      <c r="E46" s="26">
        <f>1/18</f>
        <v>0.0555555555555556</v>
      </c>
    </row>
  </sheetData>
  <mergeCells count="9">
    <mergeCell ref="C1:D1"/>
    <mergeCell ref="C22:E22"/>
    <mergeCell ref="A27:E27"/>
    <mergeCell ref="D29:D45"/>
    <mergeCell ref="E29:E45"/>
    <mergeCell ref="P1:P3"/>
    <mergeCell ref="Q1:Q3"/>
    <mergeCell ref="R1:R3"/>
    <mergeCell ref="S1:S3"/>
  </mergeCells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85"/>
  <sheetViews>
    <sheetView tabSelected="1" topLeftCell="L1" workbookViewId="0">
      <selection activeCell="S24" sqref="S24"/>
    </sheetView>
  </sheetViews>
  <sheetFormatPr defaultColWidth="9" defaultRowHeight="16.8"/>
  <cols>
    <col min="2" max="2" width="13.8839285714286" customWidth="1"/>
  </cols>
  <sheetData>
    <row r="1" spans="1:28">
      <c r="A1" s="1" t="s">
        <v>261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31" t="s">
        <v>14</v>
      </c>
      <c r="O1" s="31" t="s">
        <v>15</v>
      </c>
      <c r="P1" s="31" t="s">
        <v>16</v>
      </c>
      <c r="Q1" s="35" t="s">
        <v>17</v>
      </c>
      <c r="T1" s="36" t="s">
        <v>1</v>
      </c>
      <c r="U1" s="36" t="s">
        <v>2</v>
      </c>
      <c r="V1" s="36" t="s">
        <v>3</v>
      </c>
      <c r="W1" s="36" t="s">
        <v>143</v>
      </c>
      <c r="X1" s="36" t="s">
        <v>5</v>
      </c>
      <c r="Y1" s="36" t="s">
        <v>6</v>
      </c>
      <c r="Z1" s="36" t="s">
        <v>7</v>
      </c>
      <c r="AA1" s="36" t="s">
        <v>8</v>
      </c>
      <c r="AB1" s="36"/>
    </row>
    <row r="2" ht="17" spans="1:28">
      <c r="A2" s="2"/>
      <c r="B2" s="2"/>
      <c r="C2" s="3" t="s">
        <v>227</v>
      </c>
      <c r="D2" s="4" t="s">
        <v>147</v>
      </c>
      <c r="E2" s="4" t="s">
        <v>148</v>
      </c>
      <c r="F2" s="4" t="s">
        <v>149</v>
      </c>
      <c r="G2" s="4" t="s">
        <v>150</v>
      </c>
      <c r="H2" s="4" t="s">
        <v>151</v>
      </c>
      <c r="I2" s="4" t="s">
        <v>152</v>
      </c>
      <c r="J2" s="4" t="s">
        <v>153</v>
      </c>
      <c r="K2" s="4" t="s">
        <v>154</v>
      </c>
      <c r="L2" s="4" t="s">
        <v>155</v>
      </c>
      <c r="M2" s="4" t="s">
        <v>156</v>
      </c>
      <c r="N2" s="32"/>
      <c r="O2" s="32"/>
      <c r="P2" s="32"/>
      <c r="Q2" s="35"/>
      <c r="S2" t="s">
        <v>18</v>
      </c>
      <c r="T2" s="36" t="s">
        <v>147</v>
      </c>
      <c r="U2" s="36">
        <v>20</v>
      </c>
      <c r="V2" s="36">
        <v>63250</v>
      </c>
      <c r="W2" s="36">
        <v>1.719</v>
      </c>
      <c r="X2" s="36">
        <v>0.5939</v>
      </c>
      <c r="Y2" s="36">
        <v>1.779</v>
      </c>
      <c r="Z2" s="36">
        <v>2.567</v>
      </c>
      <c r="AA2" s="36">
        <v>0.7727</v>
      </c>
      <c r="AB2" s="36"/>
    </row>
    <row r="3" ht="17" spans="1:28">
      <c r="A3" s="5"/>
      <c r="B3" s="5"/>
      <c r="C3" s="3" t="s">
        <v>157</v>
      </c>
      <c r="D3" s="3">
        <v>25</v>
      </c>
      <c r="E3" s="3">
        <v>25</v>
      </c>
      <c r="F3" s="3">
        <v>25</v>
      </c>
      <c r="G3" s="3">
        <v>25</v>
      </c>
      <c r="H3" s="3">
        <v>25</v>
      </c>
      <c r="I3" s="3">
        <v>25</v>
      </c>
      <c r="J3" s="3">
        <v>25</v>
      </c>
      <c r="K3" s="3">
        <v>25</v>
      </c>
      <c r="L3" s="3">
        <v>25</v>
      </c>
      <c r="M3" s="3">
        <v>25</v>
      </c>
      <c r="N3" s="33"/>
      <c r="O3" s="33"/>
      <c r="P3" s="33"/>
      <c r="Q3" s="35"/>
      <c r="S3" t="s">
        <v>20</v>
      </c>
      <c r="T3" s="36" t="s">
        <v>148</v>
      </c>
      <c r="U3" s="36">
        <v>17</v>
      </c>
      <c r="V3" s="36">
        <v>36950</v>
      </c>
      <c r="W3" s="36">
        <v>1.521</v>
      </c>
      <c r="X3" s="36">
        <v>0.7384</v>
      </c>
      <c r="Y3" s="36">
        <v>2.092</v>
      </c>
      <c r="Z3" s="36">
        <v>3.018</v>
      </c>
      <c r="AA3" s="36">
        <v>0.9086</v>
      </c>
      <c r="AB3" s="36"/>
    </row>
    <row r="4" ht="17" spans="1:28">
      <c r="A4" s="6" t="s">
        <v>228</v>
      </c>
      <c r="B4" s="3" t="s">
        <v>159</v>
      </c>
      <c r="C4" s="3" t="s">
        <v>160</v>
      </c>
      <c r="D4" s="5"/>
      <c r="E4" s="5"/>
      <c r="F4" s="5"/>
      <c r="G4" s="5"/>
      <c r="H4" s="5"/>
      <c r="I4" s="5"/>
      <c r="J4" s="5"/>
      <c r="K4" s="5"/>
      <c r="L4" s="5"/>
      <c r="M4" s="34"/>
      <c r="N4" s="34"/>
      <c r="O4" s="34"/>
      <c r="P4" s="34"/>
      <c r="Q4" s="34"/>
      <c r="S4" t="s">
        <v>21</v>
      </c>
      <c r="T4" s="36" t="s">
        <v>149</v>
      </c>
      <c r="U4" s="36">
        <v>21</v>
      </c>
      <c r="V4" s="36">
        <v>32700</v>
      </c>
      <c r="W4" s="36">
        <v>1.924</v>
      </c>
      <c r="X4" s="36">
        <v>0.7084</v>
      </c>
      <c r="Y4" s="36">
        <v>2.157</v>
      </c>
      <c r="Z4" s="36">
        <v>3.111</v>
      </c>
      <c r="AA4" s="36">
        <v>0.9366</v>
      </c>
      <c r="AB4" s="36"/>
    </row>
    <row r="5" ht="17" spans="1:28">
      <c r="A5" s="6" t="s">
        <v>262</v>
      </c>
      <c r="B5" s="7" t="s">
        <v>242</v>
      </c>
      <c r="C5" s="8" t="s">
        <v>263</v>
      </c>
      <c r="D5" s="3">
        <v>0</v>
      </c>
      <c r="E5" s="3">
        <v>600</v>
      </c>
      <c r="F5" s="3">
        <v>0</v>
      </c>
      <c r="G5" s="3">
        <v>0</v>
      </c>
      <c r="H5" s="3">
        <v>0</v>
      </c>
      <c r="I5" s="3">
        <v>0</v>
      </c>
      <c r="J5" s="3">
        <v>300</v>
      </c>
      <c r="K5" s="3">
        <v>100</v>
      </c>
      <c r="L5" s="3">
        <v>250</v>
      </c>
      <c r="M5" s="3">
        <v>600</v>
      </c>
      <c r="N5" s="3">
        <f t="shared" ref="N5:N43" si="0">SUM(D5:M5)</f>
        <v>1850</v>
      </c>
      <c r="O5" s="3">
        <f t="shared" ref="O5:O43" si="1">N5/360075</f>
        <v>0.00513781851003263</v>
      </c>
      <c r="P5" s="3">
        <f t="shared" ref="P5:P43" si="2">COUNTIF(D5:M5,"&gt;0")/10</f>
        <v>0.5</v>
      </c>
      <c r="Q5" s="37">
        <f t="shared" ref="Q5:Q43" si="3">O5*P5</f>
        <v>0.00256890925501632</v>
      </c>
      <c r="S5" t="s">
        <v>22</v>
      </c>
      <c r="T5" s="36" t="s">
        <v>150</v>
      </c>
      <c r="U5" s="36">
        <v>21</v>
      </c>
      <c r="V5" s="36">
        <v>17325</v>
      </c>
      <c r="W5" s="36">
        <v>2.049</v>
      </c>
      <c r="X5" s="36">
        <v>0.7198</v>
      </c>
      <c r="Y5" s="36">
        <v>2.192</v>
      </c>
      <c r="Z5" s="36">
        <v>3.162</v>
      </c>
      <c r="AA5" s="36">
        <v>0.9518</v>
      </c>
      <c r="AB5" s="36"/>
    </row>
    <row r="6" ht="17" spans="1:28">
      <c r="A6" s="6" t="s">
        <v>262</v>
      </c>
      <c r="B6" s="9" t="s">
        <v>264</v>
      </c>
      <c r="C6" s="8" t="s">
        <v>265</v>
      </c>
      <c r="D6" s="3">
        <v>0</v>
      </c>
      <c r="E6" s="3">
        <v>200</v>
      </c>
      <c r="F6" s="3">
        <v>0</v>
      </c>
      <c r="G6" s="3">
        <v>0</v>
      </c>
      <c r="H6" s="3">
        <v>0</v>
      </c>
      <c r="I6" s="3">
        <v>0</v>
      </c>
      <c r="J6" s="3">
        <v>0</v>
      </c>
      <c r="K6" s="3">
        <v>0</v>
      </c>
      <c r="L6" s="3">
        <v>0</v>
      </c>
      <c r="M6" s="3">
        <v>0</v>
      </c>
      <c r="N6" s="3">
        <f t="shared" si="0"/>
        <v>200</v>
      </c>
      <c r="O6" s="3">
        <f t="shared" si="1"/>
        <v>0.000555439838922447</v>
      </c>
      <c r="P6" s="3">
        <f t="shared" si="2"/>
        <v>0.1</v>
      </c>
      <c r="Q6" s="37">
        <f t="shared" si="3"/>
        <v>5.55439838922447e-5</v>
      </c>
      <c r="S6" t="s">
        <v>23</v>
      </c>
      <c r="T6" s="36" t="s">
        <v>151</v>
      </c>
      <c r="U6" s="36">
        <v>26</v>
      </c>
      <c r="V6" s="36">
        <v>34525</v>
      </c>
      <c r="W6" s="36">
        <v>2.392</v>
      </c>
      <c r="X6" s="36">
        <v>0.5764</v>
      </c>
      <c r="Y6" s="36">
        <v>1.878</v>
      </c>
      <c r="Z6" s="36">
        <v>2.71</v>
      </c>
      <c r="AA6" s="36">
        <v>0.8157</v>
      </c>
      <c r="AB6" s="36"/>
    </row>
    <row r="7" customHeight="1" spans="1:28">
      <c r="A7" s="6" t="s">
        <v>262</v>
      </c>
      <c r="B7" s="10" t="s">
        <v>266</v>
      </c>
      <c r="C7" s="11" t="s">
        <v>267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3">
        <v>0</v>
      </c>
      <c r="J7" s="3">
        <v>100</v>
      </c>
      <c r="K7" s="3">
        <v>0</v>
      </c>
      <c r="L7" s="3">
        <v>0</v>
      </c>
      <c r="M7" s="3">
        <v>0</v>
      </c>
      <c r="N7" s="3">
        <f t="shared" si="0"/>
        <v>100</v>
      </c>
      <c r="O7" s="3">
        <f t="shared" si="1"/>
        <v>0.000277719919461223</v>
      </c>
      <c r="P7" s="3">
        <f t="shared" si="2"/>
        <v>0.1</v>
      </c>
      <c r="Q7" s="37">
        <f t="shared" si="3"/>
        <v>2.77719919461223e-5</v>
      </c>
      <c r="S7" t="s">
        <v>24</v>
      </c>
      <c r="T7" s="36" t="s">
        <v>152</v>
      </c>
      <c r="U7" s="36">
        <v>25</v>
      </c>
      <c r="V7" s="36">
        <v>34200</v>
      </c>
      <c r="W7" s="36">
        <v>2.299</v>
      </c>
      <c r="X7" s="36">
        <v>0.6254</v>
      </c>
      <c r="Y7" s="36">
        <v>2.013</v>
      </c>
      <c r="Z7" s="36">
        <v>2.904</v>
      </c>
      <c r="AA7" s="36">
        <v>0.8743</v>
      </c>
      <c r="AB7" s="36"/>
    </row>
    <row r="8" spans="1:28">
      <c r="A8" s="6" t="s">
        <v>262</v>
      </c>
      <c r="B8" s="7" t="s">
        <v>53</v>
      </c>
      <c r="C8" s="8" t="s">
        <v>268</v>
      </c>
      <c r="D8" s="3">
        <v>0</v>
      </c>
      <c r="E8" s="3">
        <v>0</v>
      </c>
      <c r="F8" s="3">
        <v>150</v>
      </c>
      <c r="G8" s="3">
        <v>100</v>
      </c>
      <c r="H8" s="3">
        <v>100</v>
      </c>
      <c r="I8" s="3">
        <v>100</v>
      </c>
      <c r="J8" s="3">
        <v>200</v>
      </c>
      <c r="K8" s="3">
        <v>100</v>
      </c>
      <c r="L8" s="3">
        <v>300</v>
      </c>
      <c r="M8" s="3">
        <v>150</v>
      </c>
      <c r="N8" s="3">
        <f t="shared" si="0"/>
        <v>1200</v>
      </c>
      <c r="O8" s="3">
        <f t="shared" si="1"/>
        <v>0.00333263903353468</v>
      </c>
      <c r="P8" s="3">
        <f t="shared" si="2"/>
        <v>0.8</v>
      </c>
      <c r="Q8" s="37">
        <f t="shared" si="3"/>
        <v>0.00266611122682774</v>
      </c>
      <c r="T8" s="36" t="s">
        <v>48</v>
      </c>
      <c r="U8" s="36">
        <f t="shared" ref="U8:AA8" si="4">AVERAGE(U2:U7)</f>
        <v>21.6666666666667</v>
      </c>
      <c r="V8" s="36">
        <f t="shared" si="4"/>
        <v>36491.6666666667</v>
      </c>
      <c r="W8" s="36">
        <f t="shared" si="4"/>
        <v>1.984</v>
      </c>
      <c r="X8" s="36">
        <f t="shared" si="4"/>
        <v>0.660383333333333</v>
      </c>
      <c r="Y8" s="36">
        <f t="shared" si="4"/>
        <v>2.0185</v>
      </c>
      <c r="Z8" s="36">
        <f t="shared" si="4"/>
        <v>2.912</v>
      </c>
      <c r="AA8" s="36">
        <f t="shared" si="4"/>
        <v>0.876616666666667</v>
      </c>
      <c r="AB8" s="36"/>
    </row>
    <row r="9" ht="17" spans="1:17">
      <c r="A9" s="12" t="s">
        <v>262</v>
      </c>
      <c r="B9" s="13" t="s">
        <v>231</v>
      </c>
      <c r="C9" s="13" t="s">
        <v>232</v>
      </c>
      <c r="D9" s="13">
        <v>1300</v>
      </c>
      <c r="E9" s="13">
        <v>1100</v>
      </c>
      <c r="F9" s="13">
        <v>1150</v>
      </c>
      <c r="G9" s="13">
        <v>1050</v>
      </c>
      <c r="H9" s="13">
        <v>750</v>
      </c>
      <c r="I9" s="13">
        <v>1300</v>
      </c>
      <c r="J9" s="13">
        <v>700</v>
      </c>
      <c r="K9" s="13">
        <v>300</v>
      </c>
      <c r="L9" s="13">
        <v>1000</v>
      </c>
      <c r="M9" s="13">
        <v>950</v>
      </c>
      <c r="N9" s="13">
        <f t="shared" si="0"/>
        <v>9600</v>
      </c>
      <c r="O9" s="13">
        <f t="shared" si="1"/>
        <v>0.0266611122682774</v>
      </c>
      <c r="P9" s="13">
        <f t="shared" si="2"/>
        <v>1</v>
      </c>
      <c r="Q9" s="38">
        <f t="shared" si="3"/>
        <v>0.0266611122682774</v>
      </c>
    </row>
    <row r="10" ht="15.6" customHeight="1" spans="1:17">
      <c r="A10" s="7" t="s">
        <v>262</v>
      </c>
      <c r="B10" s="10" t="s">
        <v>269</v>
      </c>
      <c r="C10" s="11" t="s">
        <v>270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100</v>
      </c>
      <c r="J10" s="3">
        <v>0</v>
      </c>
      <c r="K10" s="3">
        <v>50</v>
      </c>
      <c r="L10" s="3">
        <v>0</v>
      </c>
      <c r="M10" s="3">
        <v>0</v>
      </c>
      <c r="N10" s="3">
        <f t="shared" si="0"/>
        <v>150</v>
      </c>
      <c r="O10" s="3">
        <f t="shared" si="1"/>
        <v>0.000416579879191835</v>
      </c>
      <c r="P10" s="3">
        <f t="shared" si="2"/>
        <v>0.2</v>
      </c>
      <c r="Q10" s="37">
        <f t="shared" si="3"/>
        <v>8.3315975838367e-5</v>
      </c>
    </row>
    <row r="11" ht="14.4" customHeight="1" spans="1:28">
      <c r="A11" s="7" t="s">
        <v>262</v>
      </c>
      <c r="B11" s="3" t="s">
        <v>51</v>
      </c>
      <c r="C11" s="11" t="s">
        <v>271</v>
      </c>
      <c r="D11" s="3">
        <v>0</v>
      </c>
      <c r="E11" s="3">
        <v>50</v>
      </c>
      <c r="F11" s="3">
        <v>0</v>
      </c>
      <c r="G11" s="3">
        <v>0</v>
      </c>
      <c r="H11" s="3">
        <v>25</v>
      </c>
      <c r="I11" s="3">
        <v>0</v>
      </c>
      <c r="J11" s="3">
        <v>0</v>
      </c>
      <c r="K11" s="3">
        <v>0</v>
      </c>
      <c r="L11" s="3">
        <v>0</v>
      </c>
      <c r="M11" s="3">
        <v>0</v>
      </c>
      <c r="N11" s="3">
        <f t="shared" si="0"/>
        <v>75</v>
      </c>
      <c r="O11" s="3">
        <f t="shared" si="1"/>
        <v>0.000208289939595918</v>
      </c>
      <c r="P11" s="3">
        <f t="shared" si="2"/>
        <v>0.2</v>
      </c>
      <c r="Q11" s="37">
        <f t="shared" si="3"/>
        <v>4.16579879191835e-5</v>
      </c>
      <c r="S11" t="s">
        <v>25</v>
      </c>
      <c r="T11" s="36" t="s">
        <v>169</v>
      </c>
      <c r="U11" s="36">
        <v>23</v>
      </c>
      <c r="V11" s="36">
        <v>45550</v>
      </c>
      <c r="W11" s="36">
        <v>2.051</v>
      </c>
      <c r="X11" s="36">
        <v>0.5217</v>
      </c>
      <c r="Y11" s="36">
        <v>1.636</v>
      </c>
      <c r="Z11" s="36">
        <v>2.36</v>
      </c>
      <c r="AA11" s="36">
        <v>0.7104</v>
      </c>
      <c r="AB11" s="36"/>
    </row>
    <row r="12" customHeight="1" spans="1:28">
      <c r="A12" s="6" t="s">
        <v>262</v>
      </c>
      <c r="B12" s="10" t="s">
        <v>46</v>
      </c>
      <c r="C12" s="11" t="s">
        <v>272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100</v>
      </c>
      <c r="M12" s="3">
        <v>300</v>
      </c>
      <c r="N12" s="3">
        <f t="shared" si="0"/>
        <v>400</v>
      </c>
      <c r="O12" s="3">
        <f t="shared" si="1"/>
        <v>0.00111087967784489</v>
      </c>
      <c r="P12" s="3">
        <f t="shared" si="2"/>
        <v>0.2</v>
      </c>
      <c r="Q12" s="37">
        <f t="shared" si="3"/>
        <v>0.000222175935568979</v>
      </c>
      <c r="S12" t="s">
        <v>26</v>
      </c>
      <c r="T12" s="36" t="s">
        <v>170</v>
      </c>
      <c r="U12" s="36">
        <v>25</v>
      </c>
      <c r="V12" s="36">
        <v>37575</v>
      </c>
      <c r="W12" s="36">
        <v>2.278</v>
      </c>
      <c r="X12" s="36">
        <v>0.6369</v>
      </c>
      <c r="Y12" s="36">
        <v>2.05</v>
      </c>
      <c r="Z12" s="36">
        <v>2.958</v>
      </c>
      <c r="AA12" s="36">
        <v>0.8904</v>
      </c>
      <c r="AB12" s="36"/>
    </row>
    <row r="13" ht="15.6" customHeight="1" spans="1:28">
      <c r="A13" s="14" t="s">
        <v>262</v>
      </c>
      <c r="B13" s="15" t="s">
        <v>163</v>
      </c>
      <c r="C13" s="16" t="s">
        <v>273</v>
      </c>
      <c r="D13" s="13">
        <v>30850</v>
      </c>
      <c r="E13" s="13">
        <v>8500</v>
      </c>
      <c r="F13" s="13">
        <v>9300</v>
      </c>
      <c r="G13" s="13">
        <v>6100</v>
      </c>
      <c r="H13" s="13">
        <v>11950</v>
      </c>
      <c r="I13" s="13">
        <v>11250</v>
      </c>
      <c r="J13" s="13">
        <v>24450</v>
      </c>
      <c r="K13" s="13">
        <v>6550</v>
      </c>
      <c r="L13" s="13">
        <v>12800</v>
      </c>
      <c r="M13" s="13">
        <v>14250</v>
      </c>
      <c r="N13" s="13">
        <f t="shared" si="0"/>
        <v>136000</v>
      </c>
      <c r="O13" s="13">
        <f t="shared" si="1"/>
        <v>0.377699090467264</v>
      </c>
      <c r="P13" s="13">
        <f t="shared" si="2"/>
        <v>1</v>
      </c>
      <c r="Q13" s="38">
        <f t="shared" si="3"/>
        <v>0.377699090467264</v>
      </c>
      <c r="S13" t="s">
        <v>27</v>
      </c>
      <c r="T13" s="36" t="s">
        <v>171</v>
      </c>
      <c r="U13" s="36">
        <v>25</v>
      </c>
      <c r="V13" s="36">
        <v>29300</v>
      </c>
      <c r="W13" s="36">
        <v>2.333</v>
      </c>
      <c r="X13" s="36">
        <v>0.6115</v>
      </c>
      <c r="Y13" s="36">
        <v>1.968</v>
      </c>
      <c r="Z13" s="36">
        <v>2.84</v>
      </c>
      <c r="AA13" s="36">
        <v>0.8548</v>
      </c>
      <c r="AB13" s="36"/>
    </row>
    <row r="14" ht="15.6" customHeight="1" spans="1:28">
      <c r="A14" s="6" t="s">
        <v>262</v>
      </c>
      <c r="B14" s="10" t="s">
        <v>165</v>
      </c>
      <c r="C14" s="11" t="s">
        <v>274</v>
      </c>
      <c r="D14" s="3">
        <v>200</v>
      </c>
      <c r="E14" s="3">
        <v>0</v>
      </c>
      <c r="F14" s="3">
        <v>0</v>
      </c>
      <c r="G14" s="3">
        <v>100</v>
      </c>
      <c r="H14" s="3">
        <v>500</v>
      </c>
      <c r="I14" s="3">
        <v>0</v>
      </c>
      <c r="J14" s="3">
        <v>150</v>
      </c>
      <c r="K14" s="3">
        <v>250</v>
      </c>
      <c r="L14" s="3">
        <v>300</v>
      </c>
      <c r="M14" s="3">
        <v>0</v>
      </c>
      <c r="N14" s="3">
        <f t="shared" si="0"/>
        <v>1500</v>
      </c>
      <c r="O14" s="3">
        <f t="shared" si="1"/>
        <v>0.00416579879191835</v>
      </c>
      <c r="P14" s="3">
        <f t="shared" si="2"/>
        <v>0.6</v>
      </c>
      <c r="Q14" s="37">
        <f t="shared" si="3"/>
        <v>0.00249947927515101</v>
      </c>
      <c r="S14" t="s">
        <v>28</v>
      </c>
      <c r="T14" s="36" t="s">
        <v>174</v>
      </c>
      <c r="U14" s="36">
        <v>23</v>
      </c>
      <c r="V14" s="36">
        <v>28700</v>
      </c>
      <c r="W14" s="36">
        <v>2.143</v>
      </c>
      <c r="X14" s="36">
        <v>0.6325</v>
      </c>
      <c r="Y14" s="36">
        <v>1.983</v>
      </c>
      <c r="Z14" s="36">
        <v>2.861</v>
      </c>
      <c r="AA14" s="36">
        <v>0.8613</v>
      </c>
      <c r="AB14" s="36"/>
    </row>
    <row r="15" ht="17.4" customHeight="1" spans="1:27">
      <c r="A15" s="14" t="s">
        <v>262</v>
      </c>
      <c r="B15" s="15" t="s">
        <v>275</v>
      </c>
      <c r="C15" s="16" t="s">
        <v>276</v>
      </c>
      <c r="D15" s="13">
        <v>1600</v>
      </c>
      <c r="E15" s="13">
        <v>1500</v>
      </c>
      <c r="F15" s="13">
        <v>650</v>
      </c>
      <c r="G15" s="13">
        <v>500</v>
      </c>
      <c r="H15" s="13">
        <v>500</v>
      </c>
      <c r="I15" s="13">
        <v>1050</v>
      </c>
      <c r="J15" s="13">
        <v>950</v>
      </c>
      <c r="K15" s="13">
        <v>500</v>
      </c>
      <c r="L15" s="13">
        <v>1350</v>
      </c>
      <c r="M15" s="13">
        <v>550</v>
      </c>
      <c r="N15" s="13">
        <f t="shared" si="0"/>
        <v>9150</v>
      </c>
      <c r="O15" s="13">
        <f t="shared" si="1"/>
        <v>0.0254113726307019</v>
      </c>
      <c r="P15" s="13">
        <f t="shared" si="2"/>
        <v>1</v>
      </c>
      <c r="Q15" s="38">
        <f t="shared" si="3"/>
        <v>0.0254113726307019</v>
      </c>
      <c r="T15" s="36" t="s">
        <v>48</v>
      </c>
      <c r="U15" s="36">
        <f t="shared" ref="U15:AA15" si="5">AVERAGE(U11:U14)</f>
        <v>24</v>
      </c>
      <c r="V15" s="36">
        <f t="shared" si="5"/>
        <v>35281.25</v>
      </c>
      <c r="W15" s="36">
        <f t="shared" si="5"/>
        <v>2.20125</v>
      </c>
      <c r="X15" s="36">
        <f t="shared" si="5"/>
        <v>0.60065</v>
      </c>
      <c r="Y15" s="36">
        <f t="shared" si="5"/>
        <v>1.90925</v>
      </c>
      <c r="Z15" s="36">
        <f t="shared" si="5"/>
        <v>2.75475</v>
      </c>
      <c r="AA15" s="36">
        <f t="shared" si="5"/>
        <v>0.829225</v>
      </c>
    </row>
    <row r="16" ht="18.6" customHeight="1" spans="1:17">
      <c r="A16" s="6" t="s">
        <v>262</v>
      </c>
      <c r="B16" s="10" t="s">
        <v>183</v>
      </c>
      <c r="C16" s="11" t="s">
        <v>277</v>
      </c>
      <c r="D16" s="3">
        <v>500</v>
      </c>
      <c r="E16" s="3">
        <v>0</v>
      </c>
      <c r="F16" s="3">
        <v>50</v>
      </c>
      <c r="G16" s="3">
        <v>0</v>
      </c>
      <c r="H16" s="3">
        <v>200</v>
      </c>
      <c r="I16" s="3">
        <v>150</v>
      </c>
      <c r="J16" s="3">
        <v>100</v>
      </c>
      <c r="K16" s="3">
        <v>250</v>
      </c>
      <c r="L16" s="3">
        <v>150</v>
      </c>
      <c r="M16" s="3">
        <v>300</v>
      </c>
      <c r="N16" s="3">
        <f t="shared" si="0"/>
        <v>1700</v>
      </c>
      <c r="O16" s="3">
        <f t="shared" si="1"/>
        <v>0.0047212386308408</v>
      </c>
      <c r="P16" s="3">
        <f t="shared" si="2"/>
        <v>0.8</v>
      </c>
      <c r="Q16" s="37">
        <f t="shared" si="3"/>
        <v>0.00377699090467264</v>
      </c>
    </row>
    <row r="17" ht="14.4" customHeight="1" spans="1:17">
      <c r="A17" s="14" t="s">
        <v>262</v>
      </c>
      <c r="B17" s="15" t="s">
        <v>278</v>
      </c>
      <c r="C17" s="16" t="s">
        <v>279</v>
      </c>
      <c r="D17" s="13">
        <v>7350</v>
      </c>
      <c r="E17" s="13">
        <v>7750</v>
      </c>
      <c r="F17" s="13">
        <v>2650</v>
      </c>
      <c r="G17" s="13">
        <v>0</v>
      </c>
      <c r="H17" s="13">
        <v>950</v>
      </c>
      <c r="I17" s="13">
        <v>200</v>
      </c>
      <c r="J17" s="13">
        <v>1000</v>
      </c>
      <c r="K17" s="13">
        <v>9600</v>
      </c>
      <c r="L17" s="13">
        <v>0</v>
      </c>
      <c r="M17" s="13">
        <v>1600</v>
      </c>
      <c r="N17" s="13">
        <f t="shared" si="0"/>
        <v>31100</v>
      </c>
      <c r="O17" s="13">
        <f t="shared" si="1"/>
        <v>0.0863708949524405</v>
      </c>
      <c r="P17" s="13">
        <f t="shared" si="2"/>
        <v>0.8</v>
      </c>
      <c r="Q17" s="38">
        <f t="shared" si="3"/>
        <v>0.0690967159619524</v>
      </c>
    </row>
    <row r="18" ht="17" spans="1:17">
      <c r="A18" s="7" t="s">
        <v>262</v>
      </c>
      <c r="B18" s="7" t="s">
        <v>280</v>
      </c>
      <c r="C18" s="8" t="s">
        <v>281</v>
      </c>
      <c r="D18" s="3">
        <v>0</v>
      </c>
      <c r="E18" s="3">
        <v>450</v>
      </c>
      <c r="F18" s="3">
        <v>100</v>
      </c>
      <c r="G18" s="3">
        <v>0</v>
      </c>
      <c r="H18" s="3">
        <v>300</v>
      </c>
      <c r="I18" s="3">
        <v>250</v>
      </c>
      <c r="J18" s="3">
        <v>0</v>
      </c>
      <c r="K18" s="3">
        <v>350</v>
      </c>
      <c r="L18" s="3">
        <v>0</v>
      </c>
      <c r="M18" s="3">
        <v>250</v>
      </c>
      <c r="N18" s="3">
        <f t="shared" si="0"/>
        <v>1700</v>
      </c>
      <c r="O18" s="3">
        <f t="shared" si="1"/>
        <v>0.0047212386308408</v>
      </c>
      <c r="P18" s="3">
        <f t="shared" si="2"/>
        <v>0.6</v>
      </c>
      <c r="Q18" s="37">
        <f t="shared" si="3"/>
        <v>0.00283274317850448</v>
      </c>
    </row>
    <row r="19" customHeight="1" spans="1:17">
      <c r="A19" s="6" t="s">
        <v>262</v>
      </c>
      <c r="B19" s="10" t="s">
        <v>63</v>
      </c>
      <c r="C19" s="17" t="s">
        <v>282</v>
      </c>
      <c r="D19" s="3">
        <v>0</v>
      </c>
      <c r="E19" s="3">
        <v>0</v>
      </c>
      <c r="F19" s="3">
        <v>0</v>
      </c>
      <c r="G19" s="3">
        <v>0</v>
      </c>
      <c r="H19" s="3">
        <v>50</v>
      </c>
      <c r="I19" s="3">
        <v>0</v>
      </c>
      <c r="J19" s="3">
        <v>0</v>
      </c>
      <c r="K19" s="3">
        <v>0</v>
      </c>
      <c r="L19" s="3">
        <v>0</v>
      </c>
      <c r="M19" s="3">
        <v>0</v>
      </c>
      <c r="N19" s="3">
        <f t="shared" si="0"/>
        <v>50</v>
      </c>
      <c r="O19" s="3">
        <f t="shared" si="1"/>
        <v>0.000138859959730612</v>
      </c>
      <c r="P19" s="3">
        <f t="shared" si="2"/>
        <v>0.1</v>
      </c>
      <c r="Q19" s="37">
        <f t="shared" si="3"/>
        <v>1.38859959730612e-5</v>
      </c>
    </row>
    <row r="20" ht="14.4" customHeight="1" spans="1:17">
      <c r="A20" s="6" t="s">
        <v>262</v>
      </c>
      <c r="B20" s="10" t="s">
        <v>65</v>
      </c>
      <c r="C20" s="11" t="s">
        <v>283</v>
      </c>
      <c r="D20" s="3">
        <v>0</v>
      </c>
      <c r="E20" s="3">
        <v>900</v>
      </c>
      <c r="F20" s="3">
        <v>650</v>
      </c>
      <c r="G20" s="3">
        <v>350</v>
      </c>
      <c r="H20" s="3">
        <v>500</v>
      </c>
      <c r="I20" s="3">
        <v>1050</v>
      </c>
      <c r="J20" s="3">
        <v>700</v>
      </c>
      <c r="K20" s="3">
        <v>0</v>
      </c>
      <c r="L20" s="3">
        <v>200</v>
      </c>
      <c r="M20" s="3">
        <v>750</v>
      </c>
      <c r="N20" s="3">
        <f t="shared" si="0"/>
        <v>5100</v>
      </c>
      <c r="O20" s="3">
        <f t="shared" si="1"/>
        <v>0.0141637158925224</v>
      </c>
      <c r="P20" s="3">
        <f t="shared" si="2"/>
        <v>0.8</v>
      </c>
      <c r="Q20" s="37">
        <f t="shared" si="3"/>
        <v>0.0113309727140179</v>
      </c>
    </row>
    <row r="21" ht="18" spans="1:17">
      <c r="A21" s="7" t="s">
        <v>262</v>
      </c>
      <c r="B21" s="18" t="s">
        <v>251</v>
      </c>
      <c r="C21" s="19" t="s">
        <v>258</v>
      </c>
      <c r="D21" s="3">
        <v>800</v>
      </c>
      <c r="E21" s="3">
        <v>250</v>
      </c>
      <c r="F21" s="3">
        <v>300</v>
      </c>
      <c r="G21" s="3">
        <v>100</v>
      </c>
      <c r="H21" s="3">
        <v>350</v>
      </c>
      <c r="I21" s="3">
        <v>350</v>
      </c>
      <c r="J21" s="3">
        <v>100</v>
      </c>
      <c r="K21" s="3">
        <v>300</v>
      </c>
      <c r="L21" s="3">
        <v>150</v>
      </c>
      <c r="M21" s="3">
        <v>150</v>
      </c>
      <c r="N21" s="3">
        <f t="shared" si="0"/>
        <v>2850</v>
      </c>
      <c r="O21" s="3">
        <f t="shared" si="1"/>
        <v>0.00791501770464486</v>
      </c>
      <c r="P21" s="3">
        <f t="shared" si="2"/>
        <v>1</v>
      </c>
      <c r="Q21" s="37">
        <f t="shared" si="3"/>
        <v>0.00791501770464486</v>
      </c>
    </row>
    <row r="22" ht="16.2" customHeight="1" spans="1:17">
      <c r="A22" s="7" t="s">
        <v>262</v>
      </c>
      <c r="B22" s="10" t="s">
        <v>284</v>
      </c>
      <c r="C22" s="11" t="s">
        <v>285</v>
      </c>
      <c r="D22" s="3">
        <v>450</v>
      </c>
      <c r="E22" s="3">
        <v>0</v>
      </c>
      <c r="F22" s="3">
        <v>200</v>
      </c>
      <c r="G22" s="3">
        <v>50</v>
      </c>
      <c r="H22" s="3">
        <v>100</v>
      </c>
      <c r="I22" s="3">
        <v>150</v>
      </c>
      <c r="J22" s="3">
        <v>0</v>
      </c>
      <c r="K22" s="3">
        <v>400</v>
      </c>
      <c r="L22" s="3">
        <v>150</v>
      </c>
      <c r="M22" s="3">
        <v>50</v>
      </c>
      <c r="N22" s="3">
        <f t="shared" si="0"/>
        <v>1550</v>
      </c>
      <c r="O22" s="3">
        <f t="shared" si="1"/>
        <v>0.00430465875164896</v>
      </c>
      <c r="P22" s="3">
        <f t="shared" si="2"/>
        <v>0.8</v>
      </c>
      <c r="Q22" s="37">
        <f t="shared" si="3"/>
        <v>0.00344372700131917</v>
      </c>
    </row>
    <row r="23" ht="18" spans="1:17">
      <c r="A23" s="6" t="s">
        <v>262</v>
      </c>
      <c r="B23" s="18" t="s">
        <v>253</v>
      </c>
      <c r="C23" s="19" t="s">
        <v>286</v>
      </c>
      <c r="D23" s="3">
        <v>0</v>
      </c>
      <c r="E23" s="3">
        <v>0</v>
      </c>
      <c r="F23" s="3">
        <v>0</v>
      </c>
      <c r="G23" s="3">
        <v>0</v>
      </c>
      <c r="H23" s="3">
        <v>0</v>
      </c>
      <c r="I23" s="3">
        <v>0</v>
      </c>
      <c r="J23" s="3">
        <v>50</v>
      </c>
      <c r="K23" s="3">
        <v>0</v>
      </c>
      <c r="L23" s="3">
        <v>0</v>
      </c>
      <c r="M23" s="3">
        <v>0</v>
      </c>
      <c r="N23" s="3">
        <f t="shared" si="0"/>
        <v>50</v>
      </c>
      <c r="O23" s="3">
        <f t="shared" si="1"/>
        <v>0.000138859959730612</v>
      </c>
      <c r="P23" s="3">
        <f t="shared" si="2"/>
        <v>0.1</v>
      </c>
      <c r="Q23" s="37">
        <f t="shared" si="3"/>
        <v>1.38859959730612e-5</v>
      </c>
    </row>
    <row r="24" ht="17" spans="1:17">
      <c r="A24" s="6" t="s">
        <v>262</v>
      </c>
      <c r="B24" s="3" t="s">
        <v>259</v>
      </c>
      <c r="C24" s="8" t="s">
        <v>287</v>
      </c>
      <c r="D24" s="3">
        <v>0</v>
      </c>
      <c r="E24" s="3">
        <v>0</v>
      </c>
      <c r="F24" s="3">
        <v>0</v>
      </c>
      <c r="G24" s="3">
        <v>0</v>
      </c>
      <c r="H24" s="3">
        <v>0</v>
      </c>
      <c r="I24" s="3">
        <v>50</v>
      </c>
      <c r="J24" s="3">
        <v>0</v>
      </c>
      <c r="K24" s="3">
        <v>0</v>
      </c>
      <c r="L24" s="3">
        <v>50</v>
      </c>
      <c r="M24" s="3">
        <v>0</v>
      </c>
      <c r="N24" s="3">
        <f t="shared" si="0"/>
        <v>100</v>
      </c>
      <c r="O24" s="3">
        <f t="shared" si="1"/>
        <v>0.000277719919461223</v>
      </c>
      <c r="P24" s="3">
        <f t="shared" si="2"/>
        <v>0.2</v>
      </c>
      <c r="Q24" s="37">
        <f t="shared" si="3"/>
        <v>5.55439838922447e-5</v>
      </c>
    </row>
    <row r="25" ht="14.4" customHeight="1" spans="1:17">
      <c r="A25" s="6" t="s">
        <v>262</v>
      </c>
      <c r="B25" s="10" t="s">
        <v>288</v>
      </c>
      <c r="C25" s="11" t="s">
        <v>289</v>
      </c>
      <c r="D25" s="3">
        <v>0</v>
      </c>
      <c r="E25" s="3">
        <v>0</v>
      </c>
      <c r="F25" s="3">
        <v>300</v>
      </c>
      <c r="G25" s="3">
        <v>300</v>
      </c>
      <c r="H25" s="3">
        <v>100</v>
      </c>
      <c r="I25" s="3">
        <v>250</v>
      </c>
      <c r="J25" s="3">
        <v>1100</v>
      </c>
      <c r="K25" s="3">
        <v>300</v>
      </c>
      <c r="L25" s="3">
        <v>500</v>
      </c>
      <c r="M25" s="3">
        <v>650</v>
      </c>
      <c r="N25" s="3">
        <f t="shared" si="0"/>
        <v>3500</v>
      </c>
      <c r="O25" s="3">
        <f t="shared" si="1"/>
        <v>0.00972019718114282</v>
      </c>
      <c r="P25" s="3">
        <f t="shared" si="2"/>
        <v>0.8</v>
      </c>
      <c r="Q25" s="37">
        <f t="shared" si="3"/>
        <v>0.00777615774491425</v>
      </c>
    </row>
    <row r="26" ht="17" spans="1:17">
      <c r="A26" s="6" t="s">
        <v>262</v>
      </c>
      <c r="B26" s="7" t="s">
        <v>249</v>
      </c>
      <c r="C26" s="3" t="s">
        <v>250</v>
      </c>
      <c r="D26" s="3">
        <v>0</v>
      </c>
      <c r="E26" s="3">
        <v>0</v>
      </c>
      <c r="F26" s="3">
        <v>0</v>
      </c>
      <c r="G26" s="3">
        <v>0</v>
      </c>
      <c r="H26" s="3">
        <v>0</v>
      </c>
      <c r="I26" s="3">
        <v>50</v>
      </c>
      <c r="J26" s="3">
        <v>0</v>
      </c>
      <c r="K26" s="3">
        <v>0</v>
      </c>
      <c r="L26" s="3">
        <v>0</v>
      </c>
      <c r="M26" s="3">
        <v>0</v>
      </c>
      <c r="N26" s="3">
        <f t="shared" si="0"/>
        <v>50</v>
      </c>
      <c r="O26" s="3">
        <f t="shared" si="1"/>
        <v>0.000138859959730612</v>
      </c>
      <c r="P26" s="3">
        <f t="shared" si="2"/>
        <v>0.1</v>
      </c>
      <c r="Q26" s="37">
        <f t="shared" si="3"/>
        <v>1.38859959730612e-5</v>
      </c>
    </row>
    <row r="27" ht="18.6" customHeight="1" spans="1:17">
      <c r="A27" s="14" t="s">
        <v>262</v>
      </c>
      <c r="B27" s="15" t="s">
        <v>290</v>
      </c>
      <c r="C27" s="16" t="s">
        <v>291</v>
      </c>
      <c r="D27" s="13">
        <v>750</v>
      </c>
      <c r="E27" s="13">
        <v>1450</v>
      </c>
      <c r="F27" s="13">
        <v>2200</v>
      </c>
      <c r="G27" s="13">
        <v>1400</v>
      </c>
      <c r="H27" s="13">
        <v>1850</v>
      </c>
      <c r="I27" s="13">
        <v>2100</v>
      </c>
      <c r="J27" s="13">
        <v>500</v>
      </c>
      <c r="K27" s="13">
        <v>2100</v>
      </c>
      <c r="L27" s="13">
        <v>850</v>
      </c>
      <c r="M27" s="13">
        <v>450</v>
      </c>
      <c r="N27" s="13">
        <f t="shared" si="0"/>
        <v>13650</v>
      </c>
      <c r="O27" s="13">
        <f t="shared" si="1"/>
        <v>0.037908769006457</v>
      </c>
      <c r="P27" s="13">
        <f t="shared" si="2"/>
        <v>1</v>
      </c>
      <c r="Q27" s="38">
        <f t="shared" si="3"/>
        <v>0.037908769006457</v>
      </c>
    </row>
    <row r="28" ht="17" spans="1:17">
      <c r="A28" s="6" t="s">
        <v>262</v>
      </c>
      <c r="B28" s="3" t="s">
        <v>136</v>
      </c>
      <c r="C28" s="8" t="s">
        <v>292</v>
      </c>
      <c r="D28" s="3">
        <v>0</v>
      </c>
      <c r="E28" s="3">
        <v>0</v>
      </c>
      <c r="F28" s="3">
        <v>0</v>
      </c>
      <c r="G28" s="3">
        <v>300</v>
      </c>
      <c r="H28" s="3">
        <v>0</v>
      </c>
      <c r="I28" s="3">
        <v>300</v>
      </c>
      <c r="J28" s="3">
        <v>0</v>
      </c>
      <c r="K28" s="3">
        <v>0</v>
      </c>
      <c r="L28" s="3">
        <v>350</v>
      </c>
      <c r="M28" s="3">
        <v>0</v>
      </c>
      <c r="N28" s="3">
        <f t="shared" si="0"/>
        <v>950</v>
      </c>
      <c r="O28" s="3">
        <f t="shared" si="1"/>
        <v>0.00263833923488162</v>
      </c>
      <c r="P28" s="3">
        <f t="shared" si="2"/>
        <v>0.3</v>
      </c>
      <c r="Q28" s="37">
        <f t="shared" si="3"/>
        <v>0.000791501770464487</v>
      </c>
    </row>
    <row r="29" ht="18.6" customHeight="1" spans="1:17">
      <c r="A29" s="6" t="s">
        <v>262</v>
      </c>
      <c r="B29" s="10" t="s">
        <v>293</v>
      </c>
      <c r="C29" s="11" t="s">
        <v>294</v>
      </c>
      <c r="D29" s="3">
        <v>0</v>
      </c>
      <c r="E29" s="3">
        <v>0</v>
      </c>
      <c r="F29" s="3">
        <v>0</v>
      </c>
      <c r="G29" s="3">
        <v>0</v>
      </c>
      <c r="H29" s="3">
        <v>50</v>
      </c>
      <c r="I29" s="3">
        <v>0</v>
      </c>
      <c r="J29" s="3">
        <v>0</v>
      </c>
      <c r="K29" s="3">
        <v>0</v>
      </c>
      <c r="L29" s="3">
        <v>50</v>
      </c>
      <c r="M29" s="3">
        <v>0</v>
      </c>
      <c r="N29" s="3">
        <f t="shared" si="0"/>
        <v>100</v>
      </c>
      <c r="O29" s="3">
        <f t="shared" si="1"/>
        <v>0.000277719919461223</v>
      </c>
      <c r="P29" s="3">
        <f t="shared" si="2"/>
        <v>0.2</v>
      </c>
      <c r="Q29" s="37">
        <f t="shared" si="3"/>
        <v>5.55439838922447e-5</v>
      </c>
    </row>
    <row r="30" ht="15.6" customHeight="1" spans="1:17">
      <c r="A30" s="6" t="s">
        <v>262</v>
      </c>
      <c r="B30" s="10" t="s">
        <v>295</v>
      </c>
      <c r="C30" s="11" t="s">
        <v>296</v>
      </c>
      <c r="D30" s="3">
        <v>200</v>
      </c>
      <c r="E30" s="3">
        <v>100</v>
      </c>
      <c r="F30" s="3">
        <v>200</v>
      </c>
      <c r="G30" s="3">
        <v>250</v>
      </c>
      <c r="H30" s="3">
        <v>200</v>
      </c>
      <c r="I30" s="3">
        <v>250</v>
      </c>
      <c r="J30" s="3">
        <v>150</v>
      </c>
      <c r="K30" s="3">
        <v>100</v>
      </c>
      <c r="L30" s="3">
        <v>200</v>
      </c>
      <c r="M30" s="3">
        <v>150</v>
      </c>
      <c r="N30" s="3">
        <f t="shared" si="0"/>
        <v>1800</v>
      </c>
      <c r="O30" s="3">
        <f t="shared" si="1"/>
        <v>0.00499895855030202</v>
      </c>
      <c r="P30" s="3">
        <f t="shared" si="2"/>
        <v>1</v>
      </c>
      <c r="Q30" s="37">
        <f t="shared" si="3"/>
        <v>0.00499895855030202</v>
      </c>
    </row>
    <row r="31" ht="13.2" customHeight="1" spans="1:17">
      <c r="A31" s="6" t="s">
        <v>262</v>
      </c>
      <c r="B31" s="10" t="s">
        <v>191</v>
      </c>
      <c r="C31" s="11" t="s">
        <v>297</v>
      </c>
      <c r="D31" s="3">
        <v>100</v>
      </c>
      <c r="E31" s="3">
        <v>100</v>
      </c>
      <c r="F31" s="3">
        <v>50</v>
      </c>
      <c r="G31" s="3">
        <v>225</v>
      </c>
      <c r="H31" s="3">
        <v>50</v>
      </c>
      <c r="I31" s="3">
        <v>50</v>
      </c>
      <c r="J31" s="3">
        <v>100</v>
      </c>
      <c r="K31" s="3">
        <v>100</v>
      </c>
      <c r="L31" s="3">
        <v>250</v>
      </c>
      <c r="M31" s="3">
        <v>200</v>
      </c>
      <c r="N31" s="3">
        <f t="shared" si="0"/>
        <v>1225</v>
      </c>
      <c r="O31" s="3">
        <f t="shared" si="1"/>
        <v>0.00340206901339999</v>
      </c>
      <c r="P31" s="3">
        <f t="shared" si="2"/>
        <v>1</v>
      </c>
      <c r="Q31" s="37">
        <f t="shared" si="3"/>
        <v>0.00340206901339999</v>
      </c>
    </row>
    <row r="32" ht="18" customHeight="1" spans="1:17">
      <c r="A32" s="6" t="s">
        <v>262</v>
      </c>
      <c r="B32" s="10" t="s">
        <v>87</v>
      </c>
      <c r="C32" s="11" t="s">
        <v>298</v>
      </c>
      <c r="D32" s="3">
        <v>0</v>
      </c>
      <c r="E32" s="3">
        <v>0</v>
      </c>
      <c r="F32" s="3">
        <v>50</v>
      </c>
      <c r="G32" s="3">
        <v>0</v>
      </c>
      <c r="H32" s="3">
        <v>0</v>
      </c>
      <c r="I32" s="3">
        <v>0</v>
      </c>
      <c r="J32" s="3">
        <v>0</v>
      </c>
      <c r="K32" s="3">
        <v>25</v>
      </c>
      <c r="L32" s="3">
        <v>0</v>
      </c>
      <c r="M32" s="3">
        <v>0</v>
      </c>
      <c r="N32" s="3">
        <f t="shared" si="0"/>
        <v>75</v>
      </c>
      <c r="O32" s="3">
        <f t="shared" si="1"/>
        <v>0.000208289939595918</v>
      </c>
      <c r="P32" s="3">
        <f t="shared" si="2"/>
        <v>0.2</v>
      </c>
      <c r="Q32" s="37">
        <f t="shared" si="3"/>
        <v>4.16579879191835e-5</v>
      </c>
    </row>
    <row r="33" ht="13.8" customHeight="1" spans="1:17">
      <c r="A33" s="14" t="s">
        <v>262</v>
      </c>
      <c r="B33" s="15" t="s">
        <v>299</v>
      </c>
      <c r="C33" s="16" t="s">
        <v>300</v>
      </c>
      <c r="D33" s="13">
        <v>7500</v>
      </c>
      <c r="E33" s="13">
        <v>7800</v>
      </c>
      <c r="F33" s="13">
        <v>7250</v>
      </c>
      <c r="G33" s="13">
        <v>2600</v>
      </c>
      <c r="H33" s="13">
        <v>12150</v>
      </c>
      <c r="I33" s="13">
        <v>10100</v>
      </c>
      <c r="J33" s="13">
        <v>9150</v>
      </c>
      <c r="K33" s="13">
        <v>9800</v>
      </c>
      <c r="L33" s="13">
        <v>6100</v>
      </c>
      <c r="M33" s="13">
        <v>3700</v>
      </c>
      <c r="N33" s="13">
        <f t="shared" si="0"/>
        <v>76150</v>
      </c>
      <c r="O33" s="13">
        <f t="shared" si="1"/>
        <v>0.211483718669722</v>
      </c>
      <c r="P33" s="13">
        <f t="shared" si="2"/>
        <v>1</v>
      </c>
      <c r="Q33" s="38">
        <f t="shared" si="3"/>
        <v>0.211483718669722</v>
      </c>
    </row>
    <row r="34" ht="18" customHeight="1" spans="1:17">
      <c r="A34" s="14" t="s">
        <v>262</v>
      </c>
      <c r="B34" s="15" t="s">
        <v>197</v>
      </c>
      <c r="C34" s="16" t="s">
        <v>301</v>
      </c>
      <c r="D34" s="13">
        <v>5000</v>
      </c>
      <c r="E34" s="13">
        <v>2850</v>
      </c>
      <c r="F34" s="13">
        <v>2750</v>
      </c>
      <c r="G34" s="13">
        <v>1150</v>
      </c>
      <c r="H34" s="13">
        <v>1300</v>
      </c>
      <c r="I34" s="13">
        <v>1350</v>
      </c>
      <c r="J34" s="13">
        <v>700</v>
      </c>
      <c r="K34" s="13">
        <v>3800</v>
      </c>
      <c r="L34" s="13">
        <v>1250</v>
      </c>
      <c r="M34" s="13">
        <v>1100</v>
      </c>
      <c r="N34" s="13">
        <f t="shared" si="0"/>
        <v>21250</v>
      </c>
      <c r="O34" s="13">
        <f t="shared" si="1"/>
        <v>0.05901548288551</v>
      </c>
      <c r="P34" s="13">
        <f t="shared" si="2"/>
        <v>1</v>
      </c>
      <c r="Q34" s="38">
        <f t="shared" si="3"/>
        <v>0.05901548288551</v>
      </c>
    </row>
    <row r="35" ht="17.4" customHeight="1" spans="1:17">
      <c r="A35" s="6" t="s">
        <v>262</v>
      </c>
      <c r="B35" s="10" t="s">
        <v>302</v>
      </c>
      <c r="C35" s="11" t="s">
        <v>303</v>
      </c>
      <c r="D35" s="3">
        <v>0</v>
      </c>
      <c r="E35" s="3">
        <v>0</v>
      </c>
      <c r="F35" s="3">
        <v>0</v>
      </c>
      <c r="G35" s="3">
        <v>0</v>
      </c>
      <c r="H35" s="3">
        <v>50</v>
      </c>
      <c r="I35" s="3">
        <v>0</v>
      </c>
      <c r="J35" s="3">
        <v>0</v>
      </c>
      <c r="K35" s="3">
        <v>0</v>
      </c>
      <c r="L35" s="3">
        <v>0</v>
      </c>
      <c r="M35" s="3">
        <v>0</v>
      </c>
      <c r="N35" s="3">
        <f t="shared" si="0"/>
        <v>50</v>
      </c>
      <c r="O35" s="3">
        <f t="shared" si="1"/>
        <v>0.000138859959730612</v>
      </c>
      <c r="P35" s="3">
        <f t="shared" si="2"/>
        <v>0.1</v>
      </c>
      <c r="Q35" s="37">
        <f t="shared" si="3"/>
        <v>1.38859959730612e-5</v>
      </c>
    </row>
    <row r="36" customHeight="1" spans="1:17">
      <c r="A36" s="14" t="s">
        <v>262</v>
      </c>
      <c r="B36" s="15" t="s">
        <v>199</v>
      </c>
      <c r="C36" s="16" t="s">
        <v>304</v>
      </c>
      <c r="D36" s="13">
        <v>5100</v>
      </c>
      <c r="E36" s="13">
        <v>3300</v>
      </c>
      <c r="F36" s="13">
        <v>3800</v>
      </c>
      <c r="G36" s="13">
        <v>2050</v>
      </c>
      <c r="H36" s="13">
        <v>1800</v>
      </c>
      <c r="I36" s="13">
        <v>3100</v>
      </c>
      <c r="J36" s="13">
        <v>4000</v>
      </c>
      <c r="K36" s="13">
        <v>2000</v>
      </c>
      <c r="L36" s="13">
        <v>2450</v>
      </c>
      <c r="M36" s="13">
        <v>1750</v>
      </c>
      <c r="N36" s="13">
        <f t="shared" si="0"/>
        <v>29350</v>
      </c>
      <c r="O36" s="13">
        <f t="shared" si="1"/>
        <v>0.0815107963618691</v>
      </c>
      <c r="P36" s="13">
        <f t="shared" si="2"/>
        <v>1</v>
      </c>
      <c r="Q36" s="38">
        <f t="shared" si="3"/>
        <v>0.0815107963618691</v>
      </c>
    </row>
    <row r="37" ht="17" spans="1:17">
      <c r="A37" s="7" t="s">
        <v>262</v>
      </c>
      <c r="B37" s="7" t="s">
        <v>201</v>
      </c>
      <c r="C37" s="20" t="s">
        <v>238</v>
      </c>
      <c r="D37" s="3">
        <v>950</v>
      </c>
      <c r="E37" s="3">
        <v>0</v>
      </c>
      <c r="F37" s="3">
        <v>450</v>
      </c>
      <c r="G37" s="3">
        <v>200</v>
      </c>
      <c r="H37" s="3">
        <v>400</v>
      </c>
      <c r="I37" s="3">
        <v>400</v>
      </c>
      <c r="J37" s="3">
        <v>450</v>
      </c>
      <c r="K37" s="3">
        <v>100</v>
      </c>
      <c r="L37" s="3">
        <v>250</v>
      </c>
      <c r="M37" s="3">
        <v>300</v>
      </c>
      <c r="N37" s="3">
        <f t="shared" si="0"/>
        <v>3500</v>
      </c>
      <c r="O37" s="3">
        <f t="shared" si="1"/>
        <v>0.00972019718114282</v>
      </c>
      <c r="P37" s="3">
        <f t="shared" si="2"/>
        <v>0.9</v>
      </c>
      <c r="Q37" s="37">
        <f t="shared" si="3"/>
        <v>0.00874817746302854</v>
      </c>
    </row>
    <row r="38" ht="18.6" customHeight="1" spans="1:17">
      <c r="A38" s="6" t="s">
        <v>305</v>
      </c>
      <c r="B38" s="10" t="s">
        <v>306</v>
      </c>
      <c r="C38" s="11" t="s">
        <v>307</v>
      </c>
      <c r="D38" s="3">
        <v>100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v>0</v>
      </c>
      <c r="L38" s="3">
        <v>0</v>
      </c>
      <c r="M38" s="3">
        <v>0</v>
      </c>
      <c r="N38" s="3">
        <f t="shared" si="0"/>
        <v>100</v>
      </c>
      <c r="O38" s="3">
        <f t="shared" si="1"/>
        <v>0.000277719919461223</v>
      </c>
      <c r="P38" s="3">
        <f t="shared" si="2"/>
        <v>0.1</v>
      </c>
      <c r="Q38" s="37">
        <f t="shared" si="3"/>
        <v>2.77719919461223e-5</v>
      </c>
    </row>
    <row r="39" ht="18" customHeight="1" spans="1:17">
      <c r="A39" s="6" t="s">
        <v>305</v>
      </c>
      <c r="B39" s="10" t="s">
        <v>308</v>
      </c>
      <c r="C39" s="11" t="s">
        <v>309</v>
      </c>
      <c r="D39" s="3">
        <v>50</v>
      </c>
      <c r="E39" s="3">
        <v>50</v>
      </c>
      <c r="F39" s="3">
        <v>250</v>
      </c>
      <c r="G39" s="3">
        <v>200</v>
      </c>
      <c r="H39" s="3">
        <v>150</v>
      </c>
      <c r="I39" s="3">
        <v>100</v>
      </c>
      <c r="J39" s="3">
        <v>400</v>
      </c>
      <c r="K39" s="3">
        <v>150</v>
      </c>
      <c r="L39" s="3">
        <v>100</v>
      </c>
      <c r="M39" s="3">
        <v>250</v>
      </c>
      <c r="N39" s="3">
        <f t="shared" si="0"/>
        <v>1700</v>
      </c>
      <c r="O39" s="3">
        <f t="shared" si="1"/>
        <v>0.0047212386308408</v>
      </c>
      <c r="P39" s="3">
        <f t="shared" si="2"/>
        <v>1</v>
      </c>
      <c r="Q39" s="37">
        <f t="shared" si="3"/>
        <v>0.0047212386308408</v>
      </c>
    </row>
    <row r="40" ht="19.2" customHeight="1" spans="1:17">
      <c r="A40" s="7" t="s">
        <v>305</v>
      </c>
      <c r="B40" s="10" t="s">
        <v>310</v>
      </c>
      <c r="C40" s="11" t="s">
        <v>112</v>
      </c>
      <c r="D40" s="3">
        <v>100</v>
      </c>
      <c r="E40" s="3">
        <v>0</v>
      </c>
      <c r="F40" s="3">
        <v>200</v>
      </c>
      <c r="G40" s="3">
        <v>200</v>
      </c>
      <c r="H40" s="3">
        <v>100</v>
      </c>
      <c r="I40" s="3">
        <v>50</v>
      </c>
      <c r="J40" s="3">
        <v>50</v>
      </c>
      <c r="K40" s="3">
        <v>50</v>
      </c>
      <c r="L40" s="3">
        <v>50</v>
      </c>
      <c r="M40" s="3">
        <v>0</v>
      </c>
      <c r="N40" s="3">
        <f t="shared" si="0"/>
        <v>800</v>
      </c>
      <c r="O40" s="3">
        <f t="shared" si="1"/>
        <v>0.00222175935568979</v>
      </c>
      <c r="P40" s="3">
        <f t="shared" si="2"/>
        <v>0.8</v>
      </c>
      <c r="Q40" s="37">
        <f t="shared" si="3"/>
        <v>0.00177740748455183</v>
      </c>
    </row>
    <row r="41" ht="17" spans="1:17">
      <c r="A41" s="6" t="s">
        <v>305</v>
      </c>
      <c r="B41" s="7" t="s">
        <v>311</v>
      </c>
      <c r="C41" s="8" t="s">
        <v>312</v>
      </c>
      <c r="D41" s="3">
        <v>200</v>
      </c>
      <c r="E41" s="3">
        <v>0</v>
      </c>
      <c r="F41" s="3">
        <v>0</v>
      </c>
      <c r="G41" s="3">
        <v>50</v>
      </c>
      <c r="H41" s="3">
        <v>0</v>
      </c>
      <c r="I41" s="3">
        <v>0</v>
      </c>
      <c r="J41" s="3">
        <v>0</v>
      </c>
      <c r="K41" s="3">
        <v>50</v>
      </c>
      <c r="L41" s="3">
        <v>0</v>
      </c>
      <c r="M41" s="3">
        <v>50</v>
      </c>
      <c r="N41" s="3">
        <f t="shared" si="0"/>
        <v>350</v>
      </c>
      <c r="O41" s="3">
        <f t="shared" si="1"/>
        <v>0.000972019718114282</v>
      </c>
      <c r="P41" s="3">
        <f t="shared" si="2"/>
        <v>0.4</v>
      </c>
      <c r="Q41" s="37">
        <f t="shared" si="3"/>
        <v>0.000388807887245713</v>
      </c>
    </row>
    <row r="42" ht="13.8" customHeight="1" spans="1:17">
      <c r="A42" s="6" t="s">
        <v>313</v>
      </c>
      <c r="B42" s="10" t="s">
        <v>314</v>
      </c>
      <c r="C42" s="11" t="s">
        <v>315</v>
      </c>
      <c r="D42" s="3">
        <v>150</v>
      </c>
      <c r="E42" s="3">
        <v>0</v>
      </c>
      <c r="F42" s="3">
        <v>0</v>
      </c>
      <c r="G42" s="3">
        <v>50</v>
      </c>
      <c r="H42" s="3">
        <v>50</v>
      </c>
      <c r="I42" s="3">
        <v>100</v>
      </c>
      <c r="J42" s="3">
        <v>150</v>
      </c>
      <c r="K42" s="3">
        <v>250</v>
      </c>
      <c r="L42" s="3">
        <v>100</v>
      </c>
      <c r="M42" s="3">
        <v>200</v>
      </c>
      <c r="N42" s="3">
        <f t="shared" si="0"/>
        <v>1050</v>
      </c>
      <c r="O42" s="3">
        <f t="shared" si="1"/>
        <v>0.00291605915434285</v>
      </c>
      <c r="P42" s="3">
        <f t="shared" si="2"/>
        <v>0.8</v>
      </c>
      <c r="Q42" s="37">
        <f t="shared" si="3"/>
        <v>0.00233284732347428</v>
      </c>
    </row>
    <row r="43" spans="1:17">
      <c r="A43" s="10" t="s">
        <v>214</v>
      </c>
      <c r="B43" s="10"/>
      <c r="C43" s="10"/>
      <c r="D43" s="3">
        <f t="shared" ref="D43:M43" si="6">SUM(D5:D42)</f>
        <v>63250</v>
      </c>
      <c r="E43" s="3">
        <f t="shared" si="6"/>
        <v>36950</v>
      </c>
      <c r="F43" s="3">
        <f t="shared" si="6"/>
        <v>32700</v>
      </c>
      <c r="G43" s="3">
        <f t="shared" si="6"/>
        <v>17325</v>
      </c>
      <c r="H43" s="3">
        <f t="shared" si="6"/>
        <v>34525</v>
      </c>
      <c r="I43" s="3">
        <f t="shared" si="6"/>
        <v>34200</v>
      </c>
      <c r="J43" s="3">
        <f t="shared" si="6"/>
        <v>45550</v>
      </c>
      <c r="K43" s="3">
        <f t="shared" si="6"/>
        <v>37575</v>
      </c>
      <c r="L43" s="3">
        <f t="shared" si="6"/>
        <v>29300</v>
      </c>
      <c r="M43" s="3">
        <f t="shared" si="6"/>
        <v>28700</v>
      </c>
      <c r="N43" s="3">
        <f t="shared" si="0"/>
        <v>360075</v>
      </c>
      <c r="O43" s="3">
        <f t="shared" si="1"/>
        <v>1</v>
      </c>
      <c r="P43" s="3">
        <f t="shared" si="2"/>
        <v>1</v>
      </c>
      <c r="Q43" s="3">
        <f t="shared" si="3"/>
        <v>1</v>
      </c>
    </row>
    <row r="46" ht="17.6" spans="1:5">
      <c r="A46" s="21" t="s">
        <v>133</v>
      </c>
      <c r="B46" s="22"/>
      <c r="C46" s="22"/>
      <c r="D46" s="22"/>
      <c r="E46" s="22"/>
    </row>
    <row r="47" ht="17.6" spans="1:9">
      <c r="A47" s="23" t="s">
        <v>11</v>
      </c>
      <c r="B47" s="24" t="s">
        <v>32</v>
      </c>
      <c r="C47" s="23" t="s">
        <v>33</v>
      </c>
      <c r="D47" s="23" t="s">
        <v>135</v>
      </c>
      <c r="E47" s="28" t="s">
        <v>15</v>
      </c>
      <c r="H47" s="29" t="s">
        <v>316</v>
      </c>
      <c r="I47" s="29" t="s">
        <v>317</v>
      </c>
    </row>
    <row r="48" ht="17" spans="1:9">
      <c r="A48" s="3">
        <v>1</v>
      </c>
      <c r="B48" s="7" t="s">
        <v>242</v>
      </c>
      <c r="C48" s="8" t="s">
        <v>263</v>
      </c>
      <c r="D48" s="25" t="s">
        <v>217</v>
      </c>
      <c r="E48" s="26">
        <f>33/38</f>
        <v>0.868421052631579</v>
      </c>
      <c r="G48" s="4" t="s">
        <v>217</v>
      </c>
      <c r="H48" s="30">
        <v>33</v>
      </c>
      <c r="I48" s="30">
        <v>28</v>
      </c>
    </row>
    <row r="49" ht="17" spans="1:9">
      <c r="A49" s="3">
        <v>2</v>
      </c>
      <c r="B49" s="9" t="s">
        <v>264</v>
      </c>
      <c r="C49" s="8" t="s">
        <v>265</v>
      </c>
      <c r="D49" s="26"/>
      <c r="E49" s="26"/>
      <c r="G49" s="4" t="s">
        <v>218</v>
      </c>
      <c r="H49" s="4">
        <v>4</v>
      </c>
      <c r="I49" s="4">
        <v>3</v>
      </c>
    </row>
    <row r="50" ht="13.8" customHeight="1" spans="1:9">
      <c r="A50" s="3">
        <v>3</v>
      </c>
      <c r="B50" s="10" t="s">
        <v>266</v>
      </c>
      <c r="C50" s="11" t="s">
        <v>267</v>
      </c>
      <c r="D50" s="26"/>
      <c r="E50" s="26"/>
      <c r="G50" s="4" t="s">
        <v>219</v>
      </c>
      <c r="H50" s="4">
        <v>1</v>
      </c>
      <c r="I50" s="4">
        <v>1</v>
      </c>
    </row>
    <row r="51" ht="17" spans="1:9">
      <c r="A51" s="3">
        <v>4</v>
      </c>
      <c r="B51" s="7" t="s">
        <v>53</v>
      </c>
      <c r="C51" s="8" t="s">
        <v>268</v>
      </c>
      <c r="D51" s="26"/>
      <c r="E51" s="26"/>
      <c r="G51" s="4" t="s">
        <v>220</v>
      </c>
      <c r="H51" s="4">
        <f>SUM(H48:H50)</f>
        <v>38</v>
      </c>
      <c r="I51" s="4">
        <f>SUM(I48:I50)</f>
        <v>32</v>
      </c>
    </row>
    <row r="52" ht="17" spans="1:5">
      <c r="A52" s="3">
        <v>5</v>
      </c>
      <c r="B52" s="3" t="s">
        <v>49</v>
      </c>
      <c r="C52" s="3" t="s">
        <v>50</v>
      </c>
      <c r="D52" s="26"/>
      <c r="E52" s="26"/>
    </row>
    <row r="53" ht="16.2" customHeight="1" spans="1:5">
      <c r="A53" s="3">
        <v>6</v>
      </c>
      <c r="B53" s="10" t="s">
        <v>269</v>
      </c>
      <c r="C53" s="11" t="s">
        <v>270</v>
      </c>
      <c r="D53" s="26"/>
      <c r="E53" s="26"/>
    </row>
    <row r="54" ht="17.4" customHeight="1" spans="1:5">
      <c r="A54" s="3">
        <v>7</v>
      </c>
      <c r="B54" s="3" t="s">
        <v>51</v>
      </c>
      <c r="C54" s="11" t="s">
        <v>271</v>
      </c>
      <c r="D54" s="26"/>
      <c r="E54" s="26"/>
    </row>
    <row r="55" customHeight="1" spans="1:5">
      <c r="A55" s="3">
        <v>8</v>
      </c>
      <c r="B55" s="10" t="s">
        <v>46</v>
      </c>
      <c r="C55" s="11" t="s">
        <v>272</v>
      </c>
      <c r="D55" s="26"/>
      <c r="E55" s="26"/>
    </row>
    <row r="56" ht="16.2" customHeight="1" spans="1:5">
      <c r="A56" s="3">
        <v>9</v>
      </c>
      <c r="B56" s="27" t="s">
        <v>163</v>
      </c>
      <c r="C56" s="11" t="s">
        <v>318</v>
      </c>
      <c r="D56" s="26"/>
      <c r="E56" s="26"/>
    </row>
    <row r="57" ht="14.4" customHeight="1" spans="1:5">
      <c r="A57" s="3">
        <v>10</v>
      </c>
      <c r="B57" s="10" t="s">
        <v>165</v>
      </c>
      <c r="C57" s="11" t="s">
        <v>274</v>
      </c>
      <c r="D57" s="26"/>
      <c r="E57" s="26"/>
    </row>
    <row r="58" ht="15" customHeight="1" spans="1:5">
      <c r="A58" s="3">
        <v>11</v>
      </c>
      <c r="B58" s="27" t="s">
        <v>275</v>
      </c>
      <c r="C58" s="11" t="s">
        <v>319</v>
      </c>
      <c r="D58" s="26"/>
      <c r="E58" s="26"/>
    </row>
    <row r="59" ht="18.6" customHeight="1" spans="1:5">
      <c r="A59" s="3">
        <v>12</v>
      </c>
      <c r="B59" s="10" t="s">
        <v>183</v>
      </c>
      <c r="C59" s="11" t="s">
        <v>277</v>
      </c>
      <c r="D59" s="26"/>
      <c r="E59" s="26"/>
    </row>
    <row r="60" ht="16.2" customHeight="1" spans="1:5">
      <c r="A60" s="3">
        <v>13</v>
      </c>
      <c r="B60" s="27" t="s">
        <v>278</v>
      </c>
      <c r="C60" s="11" t="s">
        <v>320</v>
      </c>
      <c r="D60" s="26"/>
      <c r="E60" s="26"/>
    </row>
    <row r="61" ht="17" spans="1:5">
      <c r="A61" s="3">
        <v>14</v>
      </c>
      <c r="B61" s="7" t="s">
        <v>280</v>
      </c>
      <c r="C61" s="8" t="s">
        <v>281</v>
      </c>
      <c r="D61" s="26"/>
      <c r="E61" s="26"/>
    </row>
    <row r="62" ht="15.6" customHeight="1" spans="1:5">
      <c r="A62" s="3">
        <v>15</v>
      </c>
      <c r="B62" s="10" t="s">
        <v>63</v>
      </c>
      <c r="C62" s="17" t="s">
        <v>282</v>
      </c>
      <c r="D62" s="26"/>
      <c r="E62" s="26"/>
    </row>
    <row r="63" ht="15.6" customHeight="1" spans="1:5">
      <c r="A63" s="3">
        <v>16</v>
      </c>
      <c r="B63" s="10" t="s">
        <v>65</v>
      </c>
      <c r="C63" s="11" t="s">
        <v>283</v>
      </c>
      <c r="D63" s="26"/>
      <c r="E63" s="26"/>
    </row>
    <row r="64" ht="18" spans="1:5">
      <c r="A64" s="3">
        <v>17</v>
      </c>
      <c r="B64" s="18" t="s">
        <v>251</v>
      </c>
      <c r="C64" s="19" t="s">
        <v>258</v>
      </c>
      <c r="D64" s="26"/>
      <c r="E64" s="26"/>
    </row>
    <row r="65" ht="16.2" customHeight="1" spans="1:5">
      <c r="A65" s="3">
        <v>18</v>
      </c>
      <c r="B65" s="10" t="s">
        <v>284</v>
      </c>
      <c r="C65" s="11" t="s">
        <v>285</v>
      </c>
      <c r="D65" s="26"/>
      <c r="E65" s="26"/>
    </row>
    <row r="66" ht="18" spans="1:5">
      <c r="A66" s="3">
        <v>19</v>
      </c>
      <c r="B66" s="18" t="s">
        <v>253</v>
      </c>
      <c r="C66" s="19" t="s">
        <v>286</v>
      </c>
      <c r="D66" s="26"/>
      <c r="E66" s="26"/>
    </row>
    <row r="67" ht="17" spans="1:5">
      <c r="A67" s="3">
        <v>20</v>
      </c>
      <c r="B67" s="3" t="s">
        <v>259</v>
      </c>
      <c r="C67" s="8" t="s">
        <v>287</v>
      </c>
      <c r="D67" s="26"/>
      <c r="E67" s="26"/>
    </row>
    <row r="68" customHeight="1" spans="1:5">
      <c r="A68" s="3">
        <v>21</v>
      </c>
      <c r="B68" s="10" t="s">
        <v>288</v>
      </c>
      <c r="C68" s="11" t="s">
        <v>289</v>
      </c>
      <c r="D68" s="26"/>
      <c r="E68" s="26"/>
    </row>
    <row r="69" ht="17" spans="1:5">
      <c r="A69" s="3">
        <v>22</v>
      </c>
      <c r="B69" s="7" t="s">
        <v>249</v>
      </c>
      <c r="C69" s="3" t="s">
        <v>250</v>
      </c>
      <c r="D69" s="26"/>
      <c r="E69" s="26"/>
    </row>
    <row r="70" ht="13.2" customHeight="1" spans="1:5">
      <c r="A70" s="3">
        <v>23</v>
      </c>
      <c r="B70" s="27" t="s">
        <v>290</v>
      </c>
      <c r="C70" s="11" t="s">
        <v>321</v>
      </c>
      <c r="D70" s="26"/>
      <c r="E70" s="26"/>
    </row>
    <row r="71" ht="17" spans="1:5">
      <c r="A71" s="3">
        <v>24</v>
      </c>
      <c r="B71" s="3" t="s">
        <v>136</v>
      </c>
      <c r="C71" s="8" t="s">
        <v>292</v>
      </c>
      <c r="D71" s="26"/>
      <c r="E71" s="26"/>
    </row>
    <row r="72" ht="15.6" customHeight="1" spans="1:5">
      <c r="A72" s="3">
        <v>25</v>
      </c>
      <c r="B72" s="10" t="s">
        <v>293</v>
      </c>
      <c r="C72" s="11" t="s">
        <v>294</v>
      </c>
      <c r="D72" s="26"/>
      <c r="E72" s="26"/>
    </row>
    <row r="73" ht="17.4" customHeight="1" spans="1:5">
      <c r="A73" s="3">
        <v>26</v>
      </c>
      <c r="B73" s="10" t="s">
        <v>295</v>
      </c>
      <c r="C73" s="11" t="s">
        <v>296</v>
      </c>
      <c r="D73" s="26"/>
      <c r="E73" s="26"/>
    </row>
    <row r="74" ht="17.4" customHeight="1" spans="1:5">
      <c r="A74" s="3">
        <v>27</v>
      </c>
      <c r="B74" s="10" t="s">
        <v>191</v>
      </c>
      <c r="C74" s="11" t="s">
        <v>297</v>
      </c>
      <c r="D74" s="26"/>
      <c r="E74" s="26"/>
    </row>
    <row r="75" ht="19.8" customHeight="1" spans="1:5">
      <c r="A75" s="3">
        <v>28</v>
      </c>
      <c r="B75" s="10" t="s">
        <v>87</v>
      </c>
      <c r="C75" s="11" t="s">
        <v>298</v>
      </c>
      <c r="D75" s="26"/>
      <c r="E75" s="26"/>
    </row>
    <row r="76" ht="17.4" customHeight="1" spans="1:5">
      <c r="A76" s="3">
        <v>29</v>
      </c>
      <c r="B76" s="27" t="s">
        <v>299</v>
      </c>
      <c r="C76" s="11" t="s">
        <v>322</v>
      </c>
      <c r="D76" s="26"/>
      <c r="E76" s="26"/>
    </row>
    <row r="77" ht="15" customHeight="1" spans="1:5">
      <c r="A77" s="3">
        <v>30</v>
      </c>
      <c r="B77" s="27" t="s">
        <v>197</v>
      </c>
      <c r="C77" s="11" t="s">
        <v>323</v>
      </c>
      <c r="D77" s="26"/>
      <c r="E77" s="26"/>
    </row>
    <row r="78" ht="18" customHeight="1" spans="1:5">
      <c r="A78" s="3">
        <v>31</v>
      </c>
      <c r="B78" s="10" t="s">
        <v>302</v>
      </c>
      <c r="C78" s="11" t="s">
        <v>303</v>
      </c>
      <c r="D78" s="26"/>
      <c r="E78" s="26"/>
    </row>
    <row r="79" ht="12.6" customHeight="1" spans="1:5">
      <c r="A79" s="3">
        <v>32</v>
      </c>
      <c r="B79" s="27" t="s">
        <v>199</v>
      </c>
      <c r="C79" s="11" t="s">
        <v>324</v>
      </c>
      <c r="D79" s="26"/>
      <c r="E79" s="26"/>
    </row>
    <row r="80" ht="17" spans="1:5">
      <c r="A80" s="3">
        <v>33</v>
      </c>
      <c r="B80" s="7" t="s">
        <v>201</v>
      </c>
      <c r="C80" s="20" t="s">
        <v>238</v>
      </c>
      <c r="D80" s="26"/>
      <c r="E80" s="26"/>
    </row>
    <row r="81" ht="20.4" customHeight="1" spans="1:5">
      <c r="A81" s="3">
        <v>34</v>
      </c>
      <c r="B81" s="10" t="s">
        <v>306</v>
      </c>
      <c r="C81" s="11" t="s">
        <v>307</v>
      </c>
      <c r="D81" s="25" t="s">
        <v>218</v>
      </c>
      <c r="E81" s="26">
        <f>4/38</f>
        <v>0.105263157894737</v>
      </c>
    </row>
    <row r="82" ht="17.4" customHeight="1" spans="1:5">
      <c r="A82" s="3">
        <v>35</v>
      </c>
      <c r="B82" s="10" t="s">
        <v>308</v>
      </c>
      <c r="C82" s="11" t="s">
        <v>309</v>
      </c>
      <c r="D82" s="26"/>
      <c r="E82" s="26"/>
    </row>
    <row r="83" ht="16.2" customHeight="1" spans="1:5">
      <c r="A83" s="3">
        <v>36</v>
      </c>
      <c r="B83" s="10" t="s">
        <v>310</v>
      </c>
      <c r="C83" s="11" t="s">
        <v>112</v>
      </c>
      <c r="D83" s="26"/>
      <c r="E83" s="26"/>
    </row>
    <row r="84" ht="17" spans="1:5">
      <c r="A84" s="3">
        <v>37</v>
      </c>
      <c r="B84" s="7" t="s">
        <v>311</v>
      </c>
      <c r="C84" s="8" t="s">
        <v>312</v>
      </c>
      <c r="D84" s="26"/>
      <c r="E84" s="26"/>
    </row>
    <row r="85" ht="18.6" customHeight="1" spans="1:5">
      <c r="A85" s="3">
        <v>38</v>
      </c>
      <c r="B85" s="10" t="s">
        <v>314</v>
      </c>
      <c r="C85" s="11" t="s">
        <v>315</v>
      </c>
      <c r="D85" s="25" t="s">
        <v>219</v>
      </c>
      <c r="E85" s="26">
        <f>1/38</f>
        <v>0.0263157894736842</v>
      </c>
    </row>
  </sheetData>
  <mergeCells count="12">
    <mergeCell ref="A1:M1"/>
    <mergeCell ref="A2:B2"/>
    <mergeCell ref="A43:C43"/>
    <mergeCell ref="A46:E46"/>
    <mergeCell ref="D48:D80"/>
    <mergeCell ref="D81:D84"/>
    <mergeCell ref="E48:E80"/>
    <mergeCell ref="E81:E84"/>
    <mergeCell ref="N1:N3"/>
    <mergeCell ref="O1:O3"/>
    <mergeCell ref="P1:P3"/>
    <mergeCell ref="Q1:Q3"/>
  </mergeCells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2016.07</vt:lpstr>
      <vt:lpstr>2016.09</vt:lpstr>
      <vt:lpstr>2017.05</vt:lpstr>
      <vt:lpstr>2017.06</vt:lpstr>
      <vt:lpstr>2017.08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赵祺</dc:creator>
  <cp:lastModifiedBy>flyingpig</cp:lastModifiedBy>
  <dcterms:created xsi:type="dcterms:W3CDTF">2015-06-13T02:19:00Z</dcterms:created>
  <dcterms:modified xsi:type="dcterms:W3CDTF">2024-12-17T11:58:14Z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2052-6.2.2.8394</vt:lpwstr>
  </property>
  <property fmtid="{D5CDD505-2E9C-101B-9397-08002B2CF9AE}" pid="3" name="ICV">
    <vt:lpwstr>D53C0BF474E536F1D6F660671A72BADC_42</vt:lpwstr>
  </property>
</Properties>
</file>