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_{E8C0DC6C-F03F-41EF-8579-C5E64B3E6855}" xr6:coauthVersionLast="45" xr6:coauthVersionMax="45" xr10:uidLastSave="{00000000-0000-0000-0000-000000000000}"/>
  <bookViews>
    <workbookView xWindow="3874" yWindow="8323" windowWidth="23040" windowHeight="13148" activeTab="8" xr2:uid="{00000000-000D-0000-FFFF-FFFF00000000}"/>
  </bookViews>
  <sheets>
    <sheet name="General" sheetId="1" r:id="rId1"/>
    <sheet name="Table_User1" sheetId="2" r:id="rId2"/>
    <sheet name="Table_User2" sheetId="3" r:id="rId3"/>
    <sheet name="Table_User3" sheetId="5" r:id="rId4"/>
    <sheet name="Table_User4" sheetId="8" r:id="rId5"/>
    <sheet name="Table_User5" sheetId="4" r:id="rId6"/>
    <sheet name="Table_User6" sheetId="9" r:id="rId7"/>
    <sheet name="Table_User7" sheetId="12" r:id="rId8"/>
    <sheet name="Table_User8" sheetId="13" r:id="rId9"/>
    <sheet name="Stats" sheetId="11" r:id="rId10"/>
    <sheet name="Data Heart Rate" sheetId="10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3" l="1"/>
  <c r="B14" i="13"/>
  <c r="B12" i="13"/>
  <c r="B11" i="13"/>
  <c r="B10" i="13"/>
  <c r="B8" i="13"/>
  <c r="B9" i="13"/>
  <c r="B7" i="13"/>
  <c r="B6" i="13"/>
  <c r="B15" i="12"/>
  <c r="B14" i="12"/>
  <c r="B12" i="12"/>
  <c r="B11" i="12"/>
  <c r="B10" i="12"/>
  <c r="B8" i="12"/>
  <c r="B7" i="12"/>
  <c r="B6" i="12"/>
  <c r="B31" i="9" l="1"/>
  <c r="B30" i="9"/>
  <c r="B29" i="9"/>
  <c r="B31" i="4"/>
  <c r="B30" i="4"/>
  <c r="B29" i="4"/>
  <c r="B28" i="8"/>
  <c r="B27" i="8"/>
  <c r="B26" i="8"/>
  <c r="B31" i="5"/>
  <c r="B30" i="5"/>
  <c r="B29" i="5"/>
  <c r="B31" i="3"/>
  <c r="B30" i="3"/>
  <c r="B29" i="3"/>
  <c r="B31" i="2"/>
  <c r="B30" i="2"/>
  <c r="B29" i="2"/>
  <c r="J9" i="5" l="1"/>
  <c r="P7" i="4"/>
  <c r="P8" i="4"/>
  <c r="P9" i="4"/>
  <c r="P10" i="4"/>
  <c r="P11" i="4"/>
  <c r="P12" i="4"/>
  <c r="P13" i="4"/>
  <c r="P14" i="4"/>
  <c r="P15" i="4"/>
  <c r="P6" i="4"/>
  <c r="J7" i="4"/>
  <c r="J8" i="4"/>
  <c r="J9" i="4"/>
  <c r="J10" i="4"/>
  <c r="J11" i="4"/>
  <c r="J12" i="4"/>
  <c r="J13" i="4"/>
  <c r="J14" i="4"/>
  <c r="J15" i="4"/>
  <c r="J6" i="4"/>
  <c r="P6" i="8"/>
  <c r="J6" i="8"/>
  <c r="P7" i="8"/>
  <c r="J7" i="8"/>
  <c r="P9" i="8"/>
  <c r="P8" i="8"/>
  <c r="P10" i="8"/>
  <c r="P11" i="8"/>
  <c r="J9" i="8"/>
  <c r="J8" i="8"/>
  <c r="J10" i="8"/>
  <c r="J11" i="8"/>
  <c r="J7" i="5"/>
  <c r="J8" i="5"/>
  <c r="J10" i="5"/>
  <c r="J11" i="5"/>
  <c r="J12" i="5"/>
  <c r="J13" i="5"/>
  <c r="J14" i="5"/>
  <c r="J15" i="5"/>
  <c r="J6" i="5"/>
  <c r="P7" i="3"/>
  <c r="P9" i="3"/>
  <c r="P8" i="3"/>
  <c r="P10" i="3"/>
  <c r="P11" i="3"/>
  <c r="P12" i="3"/>
  <c r="P13" i="3"/>
  <c r="P14" i="3"/>
  <c r="P15" i="3"/>
  <c r="P6" i="3"/>
  <c r="J7" i="3"/>
  <c r="J9" i="3"/>
  <c r="J8" i="3"/>
  <c r="J10" i="3"/>
  <c r="J11" i="3"/>
  <c r="J12" i="3"/>
  <c r="J13" i="3"/>
  <c r="J14" i="3"/>
  <c r="J15" i="3"/>
  <c r="J6" i="3"/>
  <c r="P7" i="9"/>
  <c r="P9" i="9"/>
  <c r="P8" i="9"/>
  <c r="P10" i="9"/>
  <c r="P11" i="9"/>
  <c r="P12" i="9"/>
  <c r="P13" i="9"/>
  <c r="P14" i="9"/>
  <c r="P15" i="9"/>
  <c r="P6" i="9"/>
  <c r="J7" i="9"/>
  <c r="J9" i="9"/>
  <c r="J8" i="9"/>
  <c r="J10" i="9"/>
  <c r="J11" i="9"/>
  <c r="J12" i="9"/>
  <c r="J13" i="9"/>
  <c r="J14" i="9"/>
  <c r="J15" i="9"/>
  <c r="J6" i="9"/>
  <c r="P7" i="2" l="1"/>
  <c r="C8" i="11" s="1"/>
  <c r="P9" i="2"/>
  <c r="C10" i="11" s="1"/>
  <c r="P8" i="2"/>
  <c r="C9" i="11" s="1"/>
  <c r="P10" i="2"/>
  <c r="C11" i="11" s="1"/>
  <c r="P11" i="2"/>
  <c r="C12" i="11" s="1"/>
  <c r="P12" i="2"/>
  <c r="C13" i="11" s="1"/>
  <c r="P13" i="2"/>
  <c r="C14" i="11" s="1"/>
  <c r="P14" i="2"/>
  <c r="C15" i="11" s="1"/>
  <c r="P15" i="2"/>
  <c r="C16" i="11" s="1"/>
  <c r="P6" i="2"/>
  <c r="C7" i="11" s="1"/>
  <c r="J9" i="2"/>
  <c r="B10" i="11" s="1"/>
  <c r="J7" i="2"/>
  <c r="B8" i="11" s="1"/>
  <c r="J8" i="2"/>
  <c r="B9" i="11" s="1"/>
  <c r="J10" i="2"/>
  <c r="B11" i="11" s="1"/>
  <c r="J11" i="2"/>
  <c r="B12" i="11" s="1"/>
  <c r="J12" i="2"/>
  <c r="B13" i="11" s="1"/>
  <c r="J13" i="2"/>
  <c r="B14" i="11" s="1"/>
  <c r="J14" i="2"/>
  <c r="B15" i="11" s="1"/>
  <c r="J15" i="2"/>
  <c r="B16" i="11" s="1"/>
  <c r="J6" i="2"/>
  <c r="B7" i="11" s="1"/>
  <c r="Q7" i="3"/>
  <c r="Q9" i="3"/>
  <c r="Q8" i="3"/>
  <c r="Q10" i="3"/>
  <c r="Q12" i="3"/>
  <c r="Q13" i="3"/>
  <c r="Q14" i="3"/>
  <c r="Q15" i="3"/>
  <c r="Q6" i="3"/>
  <c r="Q7" i="2" l="1"/>
  <c r="Q9" i="2"/>
  <c r="Q8" i="2"/>
  <c r="Q10" i="2"/>
  <c r="Q11" i="2"/>
  <c r="Q12" i="2"/>
  <c r="Q13" i="2"/>
  <c r="Q14" i="2"/>
  <c r="Q15" i="2"/>
  <c r="Q6" i="2"/>
</calcChain>
</file>

<file path=xl/sharedStrings.xml><?xml version="1.0" encoding="utf-8"?>
<sst xmlns="http://schemas.openxmlformats.org/spreadsheetml/2006/main" count="619" uniqueCount="297">
  <si>
    <t>Scor</t>
  </si>
  <si>
    <t>125/72</t>
  </si>
  <si>
    <t>120 / 80</t>
  </si>
  <si>
    <t>Obs</t>
  </si>
  <si>
    <t>Easy - spawn duration intre 1.5 si 2.5</t>
  </si>
  <si>
    <t>Difficult - spawn duration 0.5 si 1.5</t>
  </si>
  <si>
    <t>Medium - intre 1 si 2</t>
  </si>
  <si>
    <t>113/52</t>
  </si>
  <si>
    <t>81 supinatie / 80 pronatie</t>
  </si>
  <si>
    <t>2-3 min</t>
  </si>
  <si>
    <t>Right limb</t>
  </si>
  <si>
    <t>Left limb</t>
  </si>
  <si>
    <t>Trial 1</t>
  </si>
  <si>
    <t>Trial 2</t>
  </si>
  <si>
    <t>Trial 3</t>
  </si>
  <si>
    <t>Trial 4</t>
  </si>
  <si>
    <t>Trial 5</t>
  </si>
  <si>
    <t>Total exercise time (half)</t>
  </si>
  <si>
    <t>Total time (seconds)</t>
  </si>
  <si>
    <t>122/84</t>
  </si>
  <si>
    <t>2.5 si 1.5</t>
  </si>
  <si>
    <t>2 si 1</t>
  </si>
  <si>
    <t>1.5 si 0.5</t>
  </si>
  <si>
    <t>123/90</t>
  </si>
  <si>
    <t>A doua incercare</t>
  </si>
  <si>
    <t>1 easy - 14 tries, 2nd easy (2 cans in 47 tries)</t>
  </si>
  <si>
    <t>45 holes</t>
  </si>
  <si>
    <t>47 holes</t>
  </si>
  <si>
    <t>63 holes</t>
  </si>
  <si>
    <t xml:space="preserve">Easy </t>
  </si>
  <si>
    <t>Medium</t>
  </si>
  <si>
    <t>Hard</t>
  </si>
  <si>
    <t>Max 34</t>
  </si>
  <si>
    <t>Max 51</t>
  </si>
  <si>
    <t>Max 115</t>
  </si>
  <si>
    <t>Ring1</t>
  </si>
  <si>
    <t>Ring2</t>
  </si>
  <si>
    <t>Sac</t>
  </si>
  <si>
    <t>Foarte scurta</t>
  </si>
  <si>
    <t>Lunga</t>
  </si>
  <si>
    <t>Medie</t>
  </si>
  <si>
    <t>72 / 71</t>
  </si>
  <si>
    <t>Right / left</t>
  </si>
  <si>
    <t>77/71</t>
  </si>
  <si>
    <t>44/52</t>
  </si>
  <si>
    <t>Right / left, obosit, sac opune rezistenta mai mare</t>
  </si>
  <si>
    <t>Penalty 1</t>
  </si>
  <si>
    <t>Penalty 2</t>
  </si>
  <si>
    <t>aprox 35</t>
  </si>
  <si>
    <t>1 Easy - 4 tries, 1 Easy - 2 tries, 1 Easy - 11 tries, 1 Medium 10 tries, 1 Medium 2 cans in 3 tries</t>
  </si>
  <si>
    <t>12 holes</t>
  </si>
  <si>
    <t>16 holes</t>
  </si>
  <si>
    <t>26 holes</t>
  </si>
  <si>
    <t>Max 100</t>
  </si>
  <si>
    <t>41/40</t>
  </si>
  <si>
    <t>55/64</t>
  </si>
  <si>
    <t>37/44</t>
  </si>
  <si>
    <t>, based on the user’s parameters (since longer or shorter limb mismatch can affect proprioception)</t>
  </si>
  <si>
    <t>1 Easy 3 trials, 1 Easy 2 trials, 1 easy 4 trials, 1 medium 5 trials, 1 medium 4 trials, 1 difficult 11 trials, 1 difficult 11 trials</t>
  </si>
  <si>
    <t>13 holes</t>
  </si>
  <si>
    <t>19 holes</t>
  </si>
  <si>
    <t>21 holes</t>
  </si>
  <si>
    <t>Right / Left</t>
  </si>
  <si>
    <t>50/45</t>
  </si>
  <si>
    <t>30/28</t>
  </si>
  <si>
    <t>Avg</t>
  </si>
  <si>
    <t>150/90</t>
  </si>
  <si>
    <t>1 easy 2 targets hit  (30 trials), 1 easy 2 targets hit (16 trials)</t>
  </si>
  <si>
    <t>10 holes</t>
  </si>
  <si>
    <t>7 holes</t>
  </si>
  <si>
    <t>Max 50</t>
  </si>
  <si>
    <t>Max 99</t>
  </si>
  <si>
    <t>54 / 48</t>
  </si>
  <si>
    <t>58 / 56</t>
  </si>
  <si>
    <t>60 / 56</t>
  </si>
  <si>
    <t>Data</t>
  </si>
  <si>
    <t>28.07.2020</t>
  </si>
  <si>
    <t>23.07.2020</t>
  </si>
  <si>
    <t>18.07.2020</t>
  </si>
  <si>
    <t>25.07.2020</t>
  </si>
  <si>
    <t>1 easy 1 shot, 1 easy 4 shots, 1 easy 2 shots, 1 medium 8 shots, 1 medium 5 shots, 1 difficult 4 shots, 1 difficult 17 shots</t>
  </si>
  <si>
    <t>Perfect</t>
  </si>
  <si>
    <t>Max 98</t>
  </si>
  <si>
    <t>Ring 1</t>
  </si>
  <si>
    <t>Ring 2</t>
  </si>
  <si>
    <t>Sac 1</t>
  </si>
  <si>
    <t>103 dr / 125 stanga</t>
  </si>
  <si>
    <t>92 dr / 95 st</t>
  </si>
  <si>
    <t>68 dr / 64 st</t>
  </si>
  <si>
    <t xml:space="preserve">Fotbal </t>
  </si>
  <si>
    <t>26.07.2020</t>
  </si>
  <si>
    <t>113/114</t>
  </si>
  <si>
    <t>Penalty 12 hits</t>
  </si>
  <si>
    <t>stg</t>
  </si>
  <si>
    <t>5 holes</t>
  </si>
  <si>
    <t>4 holes</t>
  </si>
  <si>
    <t>57/42</t>
  </si>
  <si>
    <t>51/35</t>
  </si>
  <si>
    <t>35/26</t>
  </si>
  <si>
    <t>1 easy 16 trials, 1 easy 20 trials 2 cans</t>
  </si>
  <si>
    <t>Max 58</t>
  </si>
  <si>
    <t>Avg dr</t>
  </si>
  <si>
    <t>Avg st</t>
  </si>
  <si>
    <t>48 / 40</t>
  </si>
  <si>
    <t>Relaxed</t>
  </si>
  <si>
    <t>129 min</t>
  </si>
  <si>
    <t>97 min</t>
  </si>
  <si>
    <t>85 min</t>
  </si>
  <si>
    <t>128 min</t>
  </si>
  <si>
    <t>131 min</t>
  </si>
  <si>
    <t>Sitting</t>
  </si>
  <si>
    <t>163 min</t>
  </si>
  <si>
    <t>Hit targets</t>
  </si>
  <si>
    <t>Ball directing</t>
  </si>
  <si>
    <t xml:space="preserve">Whack-a-mole </t>
  </si>
  <si>
    <t>Boxing</t>
  </si>
  <si>
    <t>Football</t>
  </si>
  <si>
    <t>Easy</t>
  </si>
  <si>
    <t>Med.</t>
  </si>
  <si>
    <t>Bag</t>
  </si>
  <si>
    <t>Pen.1</t>
  </si>
  <si>
    <t>Pen.2</t>
  </si>
  <si>
    <t>Free kick</t>
  </si>
  <si>
    <t>-</t>
  </si>
  <si>
    <t>User1</t>
  </si>
  <si>
    <t>User2</t>
  </si>
  <si>
    <t>User3</t>
  </si>
  <si>
    <t>User4</t>
  </si>
  <si>
    <t>User5</t>
  </si>
  <si>
    <t>User6</t>
  </si>
  <si>
    <t>Duration</t>
  </si>
  <si>
    <t>Name</t>
  </si>
  <si>
    <t>Calories</t>
  </si>
  <si>
    <t>low intensity</t>
  </si>
  <si>
    <t>1h 56 relaxed, 12 min low intensity</t>
  </si>
  <si>
    <t>60 min relaxed, 19 min low intensity, 6 intens</t>
  </si>
  <si>
    <t>1h36 relaxed, 1 min low intensity</t>
  </si>
  <si>
    <t>high intensity</t>
  </si>
  <si>
    <t>26 min relaxed, 1h17 low intensity, 28 high intensity</t>
  </si>
  <si>
    <t>1h 58 relaxed, 42 min low intensity, 3 min high intensity</t>
  </si>
  <si>
    <t>50 min relaxed, 1h12 min low intensity, 7 min high intensity</t>
  </si>
  <si>
    <t>Testing plan</t>
  </si>
  <si>
    <t>Phase Id</t>
  </si>
  <si>
    <t>Purpose</t>
  </si>
  <si>
    <t>Activities</t>
  </si>
  <si>
    <t>Performance measurements</t>
  </si>
  <si>
    <t>Phase 0</t>
  </si>
  <si>
    <t xml:space="preserve">System presentation and accommodation </t>
  </si>
  <si>
    <t>- Informed consent</t>
  </si>
  <si>
    <t>- Initial health parameters measured (heart rate, blood pressure)</t>
  </si>
  <si>
    <t>- System presentation</t>
  </si>
  <si>
    <t xml:space="preserve">- VR accommodation </t>
  </si>
  <si>
    <t xml:space="preserve">- User muscular profile calibrated on the Myo gesture control armband </t>
  </si>
  <si>
    <t>- VR System configuration according to the user’s data</t>
  </si>
  <si>
    <t>- User feedback</t>
  </si>
  <si>
    <t>One hour</t>
  </si>
  <si>
    <t>Phase 1</t>
  </si>
  <si>
    <t>Classical training exercises for both upper and lower limb</t>
  </si>
  <si>
    <t>Goniometer and system’s recorded values comparison</t>
  </si>
  <si>
    <t>- Fitness bracelet exercising mode started</t>
  </si>
  <si>
    <t>- Upper limb exercises, 5 repetitions / trials with each limb at a time and 5 repetitions with both at the same time:</t>
  </si>
  <si>
    <r>
      <t>·</t>
    </r>
    <r>
      <rPr>
        <sz val="7"/>
        <color rgb="FF000000"/>
        <rFont val="Times New Roman"/>
        <family val="1"/>
      </rPr>
      <t xml:space="preserve">        </t>
    </r>
    <r>
      <rPr>
        <sz val="8"/>
        <color rgb="FF000000"/>
        <rFont val="Palatino Linotype"/>
        <family val="1"/>
      </rPr>
      <t xml:space="preserve">Shoulder: flexion </t>
    </r>
  </si>
  <si>
    <t>0-90, abduction 0-90</t>
  </si>
  <si>
    <r>
      <t>·</t>
    </r>
    <r>
      <rPr>
        <sz val="7"/>
        <color rgb="FF000000"/>
        <rFont val="Times New Roman"/>
        <family val="1"/>
      </rPr>
      <t xml:space="preserve">        </t>
    </r>
    <r>
      <rPr>
        <sz val="8"/>
        <color rgb="FF000000"/>
        <rFont val="Palatino Linotype"/>
        <family val="1"/>
      </rPr>
      <t>Elbow: forearm flexion, supination</t>
    </r>
  </si>
  <si>
    <r>
      <t>·</t>
    </r>
    <r>
      <rPr>
        <sz val="7"/>
        <color rgb="FF000000"/>
        <rFont val="Times New Roman"/>
        <family val="1"/>
      </rPr>
      <t xml:space="preserve">        </t>
    </r>
    <r>
      <rPr>
        <sz val="8"/>
        <color rgb="FF000000"/>
        <rFont val="Palatino Linotype"/>
        <family val="1"/>
      </rPr>
      <t>Fist: arm pushing, extension</t>
    </r>
  </si>
  <si>
    <t>- Lower limb exercises, 5 repetitions / trials with each limb at a time:</t>
  </si>
  <si>
    <r>
      <t>·</t>
    </r>
    <r>
      <rPr>
        <sz val="7"/>
        <color rgb="FF000000"/>
        <rFont val="Times New Roman"/>
        <family val="1"/>
      </rPr>
      <t xml:space="preserve">        </t>
    </r>
    <r>
      <rPr>
        <sz val="8"/>
        <color rgb="FF000000"/>
        <rFont val="Palatino Linotype"/>
        <family val="1"/>
      </rPr>
      <t>Hip: flexion, abduction</t>
    </r>
  </si>
  <si>
    <r>
      <t>·</t>
    </r>
    <r>
      <rPr>
        <sz val="7"/>
        <color rgb="FF000000"/>
        <rFont val="Times New Roman"/>
        <family val="1"/>
      </rPr>
      <t xml:space="preserve">        </t>
    </r>
    <r>
      <rPr>
        <sz val="8"/>
        <color rgb="FF000000"/>
        <rFont val="Palatino Linotype"/>
        <family val="1"/>
      </rPr>
      <t>Knee: flexion</t>
    </r>
  </si>
  <si>
    <r>
      <t>·</t>
    </r>
    <r>
      <rPr>
        <sz val="7"/>
        <color rgb="FF000000"/>
        <rFont val="Times New Roman"/>
        <family val="1"/>
      </rPr>
      <t xml:space="preserve">        </t>
    </r>
    <r>
      <rPr>
        <sz val="8"/>
        <color rgb="FF000000"/>
        <rFont val="Palatino Linotype"/>
        <family val="1"/>
      </rPr>
      <t>Ankle: flexion</t>
    </r>
  </si>
  <si>
    <t xml:space="preserve">- Joint angles (system) for each individual trial </t>
  </si>
  <si>
    <t>- Goniometer angle for first trial</t>
  </si>
  <si>
    <t>- System accuracy – per exercise, per patient, overall</t>
  </si>
  <si>
    <t>- Average joint angle for right / left limb across all 5 trials</t>
  </si>
  <si>
    <t>- Mobility degree (according to mobility classes established in Annex 1)</t>
  </si>
  <si>
    <t>- Average execution times for each exercise</t>
  </si>
  <si>
    <t>Phase 2</t>
  </si>
  <si>
    <t>VR gamified training</t>
  </si>
  <si>
    <t>- Football – 3 trials with 12 shots each (2 from penalty distance, 1 from free kick distance)</t>
  </si>
  <si>
    <t>- Score according to each game’s logic</t>
  </si>
  <si>
    <t>- Performance classes of each game (according to the classes established in Annex 2)</t>
  </si>
  <si>
    <t>- Hit targets: maximum difficult reached, number of cans hit in each hit, number of tries to complete a level</t>
  </si>
  <si>
    <t>- Ball directing game: number of holes hit</t>
  </si>
  <si>
    <t>- Whack-a-mole: number of moles hit, maximum number of moles that could have been hit, accuracy</t>
  </si>
  <si>
    <t>- Boxing: number of hits with right and left fist; applied force</t>
  </si>
  <si>
    <t>- Football: number of goals, accuracy</t>
  </si>
  <si>
    <t>Phase 3</t>
  </si>
  <si>
    <t>Final feedback</t>
  </si>
  <si>
    <t>- Feedback collected related to topics such as:</t>
  </si>
  <si>
    <r>
      <t>·</t>
    </r>
    <r>
      <rPr>
        <sz val="7"/>
        <color rgb="FF000000"/>
        <rFont val="Times New Roman"/>
        <family val="1"/>
      </rPr>
      <t xml:space="preserve">        </t>
    </r>
    <r>
      <rPr>
        <sz val="8"/>
        <color rgb="FF000000"/>
        <rFont val="Palatino Linotype"/>
        <family val="1"/>
      </rPr>
      <t>Opinion on exercises, scenes, graphics</t>
    </r>
  </si>
  <si>
    <r>
      <t>·</t>
    </r>
    <r>
      <rPr>
        <sz val="7"/>
        <color rgb="FF000000"/>
        <rFont val="Times New Roman"/>
        <family val="1"/>
      </rPr>
      <t xml:space="preserve">        </t>
    </r>
    <r>
      <rPr>
        <sz val="8"/>
        <color rgb="FF000000"/>
        <rFont val="Palatino Linotype"/>
        <family val="1"/>
      </rPr>
      <t>VR perception (negative effects, discomfort, embodiment)</t>
    </r>
  </si>
  <si>
    <r>
      <t>·</t>
    </r>
    <r>
      <rPr>
        <sz val="7"/>
        <color rgb="FF000000"/>
        <rFont val="Times New Roman"/>
        <family val="1"/>
      </rPr>
      <t xml:space="preserve">        </t>
    </r>
    <r>
      <rPr>
        <sz val="8"/>
        <color rgb="FF000000"/>
        <rFont val="Palatino Linotype"/>
        <family val="1"/>
      </rPr>
      <t xml:space="preserve">Suggestions for improvement </t>
    </r>
  </si>
  <si>
    <t>Phase 1 - tutorial</t>
  </si>
  <si>
    <t>Duration (sec)</t>
  </si>
  <si>
    <t xml:space="preserve">Goniometer measurements </t>
  </si>
  <si>
    <t>Blood pressure</t>
  </si>
  <si>
    <t>Heart rate</t>
  </si>
  <si>
    <t>Initial Heart ratee</t>
  </si>
  <si>
    <t>Heart ratee max</t>
  </si>
  <si>
    <t>Heart ratee medium</t>
  </si>
  <si>
    <t>Heart ratee regions</t>
  </si>
  <si>
    <t>- Presentation of input for performing in-game actions and accommodation time (a few minutess) for each game</t>
  </si>
  <si>
    <t>30-45 minutess</t>
  </si>
  <si>
    <t>- Ball directing: 3 trials of one minutes each, the user must beat their previous record</t>
  </si>
  <si>
    <t>- Whack-a-mole: 3 trials of one minutes each with different levels of difficulty (Easy, Medium, Difficult)</t>
  </si>
  <si>
    <t>- Boxing – 3 trials of one minutes each in different settings (2 in the ring – Easy, 1 with the punching bag – Medium)</t>
  </si>
  <si>
    <t>15-20 minutess</t>
  </si>
  <si>
    <t>Phase 2 - games (30-45 minutes)</t>
  </si>
  <si>
    <t>2 minutes</t>
  </si>
  <si>
    <t>Phase 3 - opinions</t>
  </si>
  <si>
    <t>- Hit targets: 3 minutess adaptiveely, from Easy and gradually increasing difficulty levels (Medium, Difficult)</t>
  </si>
  <si>
    <t xml:space="preserve">free kick </t>
  </si>
  <si>
    <t>free kick 12 hits</t>
  </si>
  <si>
    <t>Fotbal – 2tries penalty, 1 tries free kick penalty area (</t>
  </si>
  <si>
    <t>Fotbal – 2tries penalty, 1 tries free kick penalty area</t>
  </si>
  <si>
    <t>useful games because the competitive spirit intervenes (more fun than classic rehabilitation exercises) - psychological limitations are overcome by the desire to overcome (only physical limitation remains)</t>
  </si>
  <si>
    <t>Ok graphics, interesting VR, harder to get used to at first, I thought you were dizzy, but over time I got used to it</t>
  </si>
  <si>
    <t>Both participants (Users 1 ans 2) preferred the natural setting, the useful instructor who shows you what movements to do (as a personal trainer), you can possibly change the pace in which he performs the movements</t>
  </si>
  <si>
    <t>Observations</t>
  </si>
  <si>
    <t>Duration accommodation</t>
  </si>
  <si>
    <t>2 minutes, 650 points accommodation</t>
  </si>
  <si>
    <t>Hitting targets - 3 minutes adaptive</t>
  </si>
  <si>
    <t>2 minutes, from medium to easy</t>
  </si>
  <si>
    <t>FlexionExtensionShoulder0-90</t>
  </si>
  <si>
    <t>ShoulderAbduction0-90</t>
  </si>
  <si>
    <t>FlexionExtensionLowerArm (145 -160 degrees)</t>
  </si>
  <si>
    <t>Forearm supine (90)</t>
  </si>
  <si>
    <t>HandPush (min 60 + movement)</t>
  </si>
  <si>
    <t>Fist flexion (70 degrees)</t>
  </si>
  <si>
    <t>Hip flexion (aprox 90)</t>
  </si>
  <si>
    <t>Hip abduction (aprox 45)</t>
  </si>
  <si>
    <t>Fotbal – 1tries penalty, 1 tries free kick penalty area, 1 free kick in afara careului</t>
  </si>
  <si>
    <t>Knee flexion (aprox 90)</t>
  </si>
  <si>
    <t>Angle flexion (aprox 45)</t>
  </si>
  <si>
    <t>Disciplined user</t>
  </si>
  <si>
    <t>Causes frustration</t>
  </si>
  <si>
    <t>Tremor when raising arms</t>
  </si>
  <si>
    <t>Very rapid accommodation</t>
  </si>
  <si>
    <t xml:space="preserve">Whack-a-mole - 3 tries </t>
  </si>
  <si>
    <t xml:space="preserve">Ball directing - 3 tries </t>
  </si>
  <si>
    <t>Box - 3 tries - 2 ring, one sack</t>
  </si>
  <si>
    <t>Difficulties last row</t>
  </si>
  <si>
    <t>Loved boxing and hitting cans</t>
  </si>
  <si>
    <t>Ball directing - 3 tries</t>
  </si>
  <si>
    <t>Whack-a-mole - 3 tries</t>
  </si>
  <si>
    <t>Good graphics</t>
  </si>
  <si>
    <t>Pleasant, realistic atmosphere</t>
  </si>
  <si>
    <t>Useful, interesting exercises, gamesle train complex movements and challenge you to make progress, helping to make recovery easier</t>
  </si>
  <si>
    <t>The VR experience is unique, being fascinating and tiring at the same time. Prolonged use can lead to headaches and dizziness.</t>
  </si>
  <si>
    <t>Requires a large maneuvering space for all sensors.</t>
  </si>
  <si>
    <t>Unexpecting pleasant, good for keeping fit</t>
  </si>
  <si>
    <t>Ex avatar clear and easy to execute</t>
  </si>
  <si>
    <t>Graphic progress and avatar scaling depending on the person's parameters (arm length, height); the problem would be solved by the technique used by the games - only playing the hands; but then it would be just a game and it would lose realism)</t>
  </si>
  <si>
    <t>VR does not cause dizziness or other effects, a little eye fatigue at the end</t>
  </si>
  <si>
    <t>Ex enough (ex to throw seems to need dexterity, probably through successive training - probably due to lack of habit with VR;)</t>
  </si>
  <si>
    <t>Boxing scene with the best graphics</t>
  </si>
  <si>
    <t>F good exercise with moles (coordination, reaction speed)</t>
  </si>
  <si>
    <t>Nice exercises, very truthful and pleasant scenes, he preferred the scene with nature</t>
  </si>
  <si>
    <t>VR used for the first time, without discomfort or side effects</t>
  </si>
  <si>
    <t>Problems detecting the clenching fist gesture by the Myo armband. Lifting the ball 5 times but not hitting the targets</t>
  </si>
  <si>
    <t>Some coordination issues</t>
  </si>
  <si>
    <t>Daily training would be difficult (this whole program)</t>
  </si>
  <si>
    <t>Nice exercises, pleasant graphics</t>
  </si>
  <si>
    <t>Low reaction time</t>
  </si>
  <si>
    <t>Boxing and whack-a-mole are preferred</t>
  </si>
  <si>
    <t>Would like training for day to day activities</t>
  </si>
  <si>
    <t>More games will be fun</t>
  </si>
  <si>
    <t>Blood pressure 140/73</t>
  </si>
  <si>
    <t>Heart rate 68</t>
  </si>
  <si>
    <t>Goniometer (right)</t>
  </si>
  <si>
    <t>Goniometer (left)</t>
  </si>
  <si>
    <t>72 / 59</t>
  </si>
  <si>
    <t>Forearm supine / pronation (90)</t>
  </si>
  <si>
    <t>73/ 44</t>
  </si>
  <si>
    <t>Left arm ambitioned to perform better</t>
  </si>
  <si>
    <t>Does not apply</t>
  </si>
  <si>
    <t>41/ 33</t>
  </si>
  <si>
    <t>42/ 30</t>
  </si>
  <si>
    <t>1 can hit</t>
  </si>
  <si>
    <t>55 / 43</t>
  </si>
  <si>
    <t>Blood pressure 135/53</t>
  </si>
  <si>
    <t>Heart rate 72</t>
  </si>
  <si>
    <t>89/83</t>
  </si>
  <si>
    <t>90/88</t>
  </si>
  <si>
    <t>does not apply</t>
  </si>
  <si>
    <t>Problems EMG gesture detection of CLENCHING FIST, changed games; orientation and position working great</t>
  </si>
  <si>
    <t>Max 90</t>
  </si>
  <si>
    <t>Max 89</t>
  </si>
  <si>
    <t>37/31</t>
  </si>
  <si>
    <t>57/48</t>
  </si>
  <si>
    <t>45/37</t>
  </si>
  <si>
    <t>20.6, 26, 34.8</t>
  </si>
  <si>
    <t>User7</t>
  </si>
  <si>
    <t>User8</t>
  </si>
  <si>
    <t>54 min</t>
  </si>
  <si>
    <t>51 min</t>
  </si>
  <si>
    <t>54 min relaxed</t>
  </si>
  <si>
    <t>51 min relaxed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</si>
</sst>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Times New Roman"/>
      <family val="1"/>
    </font>
    <font>
      <sz val="8"/>
      <name val="Palatino Linotype"/>
      <family val="1"/>
    </font>
    <font>
      <sz val="8"/>
      <color rgb="FF000000"/>
      <name val="Palatino Linotype"/>
      <family val="1"/>
    </font>
    <font>
      <b/>
      <sz val="10"/>
      <color rgb="FF000000"/>
      <name val="Palatino Linotype"/>
      <family val="1"/>
    </font>
    <font>
      <b/>
      <sz val="8"/>
      <color rgb="FF000000"/>
      <name val="Palatino Linotype"/>
      <family val="1"/>
    </font>
    <font>
      <sz val="8"/>
      <color rgb="FF000000"/>
      <name val="Symbol"/>
      <family val="1"/>
      <charset val="2"/>
    </font>
    <font>
      <sz val="7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indent="5"/>
    </xf>
    <xf numFmtId="0" fontId="1" fillId="0" borderId="0" xfId="0" applyFont="1"/>
    <xf numFmtId="0" fontId="0" fillId="0" borderId="0" xfId="0" applyAlignment="1">
      <alignment horizontal="left" vertical="center" indent="5"/>
    </xf>
    <xf numFmtId="0" fontId="2" fillId="0" borderId="0" xfId="0" applyFont="1" applyAlignment="1"/>
    <xf numFmtId="0" fontId="0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2" borderId="1" xfId="0" applyFill="1" applyBorder="1"/>
    <xf numFmtId="0" fontId="0" fillId="2" borderId="0" xfId="0" applyFill="1"/>
    <xf numFmtId="0" fontId="0" fillId="2" borderId="1" xfId="0" applyNumberFormat="1" applyFill="1" applyBorder="1"/>
    <xf numFmtId="0" fontId="0" fillId="0" borderId="1" xfId="0" applyNumberFormat="1" applyBorder="1"/>
    <xf numFmtId="0" fontId="0" fillId="2" borderId="1" xfId="0" applyFill="1" applyBorder="1" applyAlignment="1">
      <alignment wrapText="1"/>
    </xf>
    <xf numFmtId="0" fontId="3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2" borderId="1" xfId="0" applyNumberFormat="1" applyFont="1" applyFill="1" applyBorder="1"/>
    <xf numFmtId="0" fontId="5" fillId="0" borderId="0" xfId="0" applyFont="1"/>
    <xf numFmtId="0" fontId="0" fillId="0" borderId="1" xfId="0" applyBorder="1" applyAlignment="1">
      <alignment horizontal="left"/>
    </xf>
    <xf numFmtId="2" fontId="0" fillId="2" borderId="1" xfId="0" applyNumberFormat="1" applyFill="1" applyBorder="1"/>
    <xf numFmtId="0" fontId="0" fillId="2" borderId="2" xfId="0" applyNumberFormat="1" applyFill="1" applyBorder="1"/>
    <xf numFmtId="0" fontId="0" fillId="3" borderId="1" xfId="0" applyFill="1" applyBorder="1"/>
    <xf numFmtId="0" fontId="0" fillId="0" borderId="0" xfId="0" applyNumberFormat="1"/>
    <xf numFmtId="0" fontId="1" fillId="2" borderId="1" xfId="0" applyNumberFormat="1" applyFont="1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2" borderId="0" xfId="0" applyNumberFormat="1" applyFont="1" applyFill="1" applyBorder="1"/>
    <xf numFmtId="10" fontId="0" fillId="0" borderId="0" xfId="0" applyNumberFormat="1"/>
    <xf numFmtId="0" fontId="9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indent="5"/>
    </xf>
    <xf numFmtId="0" fontId="0" fillId="0" borderId="1" xfId="0" applyFont="1" applyBorder="1" applyAlignment="1">
      <alignment horizontal="left" indent="4"/>
    </xf>
    <xf numFmtId="0" fontId="0" fillId="0" borderId="1" xfId="0" applyFont="1" applyBorder="1" applyAlignment="1">
      <alignment horizontal="left" wrapText="1" indent="4"/>
    </xf>
    <xf numFmtId="0" fontId="0" fillId="0" borderId="1" xfId="0" applyFont="1" applyBorder="1" applyAlignment="1">
      <alignment horizontal="left" vertical="center" wrapText="1" indent="5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9" fontId="0" fillId="0" borderId="0" xfId="0" applyNumberFormat="1"/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General</a:t>
            </a:r>
            <a:r>
              <a:rPr lang="en-US" baseline="0"/>
              <a:t> evaluation of users in all games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Grade1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Stats!$B$33:$N$34</c:f>
              <c:multiLvlStrCache>
                <c:ptCount val="13"/>
                <c:lvl>
                  <c:pt idx="1">
                    <c:v>Trial 1</c:v>
                  </c:pt>
                  <c:pt idx="2">
                    <c:v>Trial 2</c:v>
                  </c:pt>
                  <c:pt idx="3">
                    <c:v>Trial 3</c:v>
                  </c:pt>
                  <c:pt idx="4">
                    <c:v>Easy</c:v>
                  </c:pt>
                  <c:pt idx="5">
                    <c:v>Med.</c:v>
                  </c:pt>
                  <c:pt idx="6">
                    <c:v>Hard</c:v>
                  </c:pt>
                  <c:pt idx="7">
                    <c:v>Ring1</c:v>
                  </c:pt>
                  <c:pt idx="8">
                    <c:v>Ring2</c:v>
                  </c:pt>
                  <c:pt idx="9">
                    <c:v>Bag</c:v>
                  </c:pt>
                  <c:pt idx="10">
                    <c:v>Pen.1</c:v>
                  </c:pt>
                  <c:pt idx="11">
                    <c:v>Pen.2</c:v>
                  </c:pt>
                  <c:pt idx="12">
                    <c:v>Free kick</c:v>
                  </c:pt>
                </c:lvl>
                <c:lvl>
                  <c:pt idx="0">
                    <c:v>Hit targets</c:v>
                  </c:pt>
                  <c:pt idx="1">
                    <c:v>Ball directing</c:v>
                  </c:pt>
                  <c:pt idx="4">
                    <c:v>Whack-a-mole </c:v>
                  </c:pt>
                  <c:pt idx="7">
                    <c:v>Boxing</c:v>
                  </c:pt>
                  <c:pt idx="10">
                    <c:v>Football</c:v>
                  </c:pt>
                </c:lvl>
              </c:multiLvlStrCache>
            </c:multiLvlStrRef>
          </c:cat>
          <c:val>
            <c:numRef>
              <c:f>Stats!$B$35:$N$35</c:f>
              <c:numCache>
                <c:formatCode>General</c:formatCode>
                <c:ptCount val="13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70-4898-9FC6-A91037D0874E}"/>
            </c:ext>
          </c:extLst>
        </c:ser>
        <c:ser>
          <c:idx val="1"/>
          <c:order val="1"/>
          <c:tx>
            <c:v>Grade2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Stats!$B$33:$N$34</c:f>
              <c:multiLvlStrCache>
                <c:ptCount val="13"/>
                <c:lvl>
                  <c:pt idx="1">
                    <c:v>Trial 1</c:v>
                  </c:pt>
                  <c:pt idx="2">
                    <c:v>Trial 2</c:v>
                  </c:pt>
                  <c:pt idx="3">
                    <c:v>Trial 3</c:v>
                  </c:pt>
                  <c:pt idx="4">
                    <c:v>Easy</c:v>
                  </c:pt>
                  <c:pt idx="5">
                    <c:v>Med.</c:v>
                  </c:pt>
                  <c:pt idx="6">
                    <c:v>Hard</c:v>
                  </c:pt>
                  <c:pt idx="7">
                    <c:v>Ring1</c:v>
                  </c:pt>
                  <c:pt idx="8">
                    <c:v>Ring2</c:v>
                  </c:pt>
                  <c:pt idx="9">
                    <c:v>Bag</c:v>
                  </c:pt>
                  <c:pt idx="10">
                    <c:v>Pen.1</c:v>
                  </c:pt>
                  <c:pt idx="11">
                    <c:v>Pen.2</c:v>
                  </c:pt>
                  <c:pt idx="12">
                    <c:v>Free kick</c:v>
                  </c:pt>
                </c:lvl>
                <c:lvl>
                  <c:pt idx="0">
                    <c:v>Hit targets</c:v>
                  </c:pt>
                  <c:pt idx="1">
                    <c:v>Ball directing</c:v>
                  </c:pt>
                  <c:pt idx="4">
                    <c:v>Whack-a-mole </c:v>
                  </c:pt>
                  <c:pt idx="7">
                    <c:v>Boxing</c:v>
                  </c:pt>
                  <c:pt idx="10">
                    <c:v>Football</c:v>
                  </c:pt>
                </c:lvl>
              </c:multiLvlStrCache>
            </c:multiLvlStrRef>
          </c:cat>
          <c:val>
            <c:numRef>
              <c:f>Stats!$B$36:$N$36</c:f>
              <c:numCache>
                <c:formatCode>General</c:formatCode>
                <c:ptCount val="13"/>
                <c:pt idx="0">
                  <c:v>2</c:v>
                </c:pt>
                <c:pt idx="2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70-4898-9FC6-A91037D0874E}"/>
            </c:ext>
          </c:extLst>
        </c:ser>
        <c:ser>
          <c:idx val="2"/>
          <c:order val="2"/>
          <c:tx>
            <c:v>Grade3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Stats!$B$33:$N$34</c:f>
              <c:multiLvlStrCache>
                <c:ptCount val="13"/>
                <c:lvl>
                  <c:pt idx="1">
                    <c:v>Trial 1</c:v>
                  </c:pt>
                  <c:pt idx="2">
                    <c:v>Trial 2</c:v>
                  </c:pt>
                  <c:pt idx="3">
                    <c:v>Trial 3</c:v>
                  </c:pt>
                  <c:pt idx="4">
                    <c:v>Easy</c:v>
                  </c:pt>
                  <c:pt idx="5">
                    <c:v>Med.</c:v>
                  </c:pt>
                  <c:pt idx="6">
                    <c:v>Hard</c:v>
                  </c:pt>
                  <c:pt idx="7">
                    <c:v>Ring1</c:v>
                  </c:pt>
                  <c:pt idx="8">
                    <c:v>Ring2</c:v>
                  </c:pt>
                  <c:pt idx="9">
                    <c:v>Bag</c:v>
                  </c:pt>
                  <c:pt idx="10">
                    <c:v>Pen.1</c:v>
                  </c:pt>
                  <c:pt idx="11">
                    <c:v>Pen.2</c:v>
                  </c:pt>
                  <c:pt idx="12">
                    <c:v>Free kick</c:v>
                  </c:pt>
                </c:lvl>
                <c:lvl>
                  <c:pt idx="0">
                    <c:v>Hit targets</c:v>
                  </c:pt>
                  <c:pt idx="1">
                    <c:v>Ball directing</c:v>
                  </c:pt>
                  <c:pt idx="4">
                    <c:v>Whack-a-mole </c:v>
                  </c:pt>
                  <c:pt idx="7">
                    <c:v>Boxing</c:v>
                  </c:pt>
                  <c:pt idx="10">
                    <c:v>Football</c:v>
                  </c:pt>
                </c:lvl>
              </c:multiLvlStrCache>
            </c:multiLvlStrRef>
          </c:cat>
          <c:val>
            <c:numRef>
              <c:f>Stats!$B$37:$N$37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4">
                  <c:v>1</c:v>
                </c:pt>
                <c:pt idx="6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70-4898-9FC6-A91037D0874E}"/>
            </c:ext>
          </c:extLst>
        </c:ser>
        <c:ser>
          <c:idx val="3"/>
          <c:order val="3"/>
          <c:tx>
            <c:v>Grade4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Stats!$B$33:$N$34</c:f>
              <c:multiLvlStrCache>
                <c:ptCount val="13"/>
                <c:lvl>
                  <c:pt idx="1">
                    <c:v>Trial 1</c:v>
                  </c:pt>
                  <c:pt idx="2">
                    <c:v>Trial 2</c:v>
                  </c:pt>
                  <c:pt idx="3">
                    <c:v>Trial 3</c:v>
                  </c:pt>
                  <c:pt idx="4">
                    <c:v>Easy</c:v>
                  </c:pt>
                  <c:pt idx="5">
                    <c:v>Med.</c:v>
                  </c:pt>
                  <c:pt idx="6">
                    <c:v>Hard</c:v>
                  </c:pt>
                  <c:pt idx="7">
                    <c:v>Ring1</c:v>
                  </c:pt>
                  <c:pt idx="8">
                    <c:v>Ring2</c:v>
                  </c:pt>
                  <c:pt idx="9">
                    <c:v>Bag</c:v>
                  </c:pt>
                  <c:pt idx="10">
                    <c:v>Pen.1</c:v>
                  </c:pt>
                  <c:pt idx="11">
                    <c:v>Pen.2</c:v>
                  </c:pt>
                  <c:pt idx="12">
                    <c:v>Free kick</c:v>
                  </c:pt>
                </c:lvl>
                <c:lvl>
                  <c:pt idx="0">
                    <c:v>Hit targets</c:v>
                  </c:pt>
                  <c:pt idx="1">
                    <c:v>Ball directing</c:v>
                  </c:pt>
                  <c:pt idx="4">
                    <c:v>Whack-a-mole </c:v>
                  </c:pt>
                  <c:pt idx="7">
                    <c:v>Boxing</c:v>
                  </c:pt>
                  <c:pt idx="10">
                    <c:v>Football</c:v>
                  </c:pt>
                </c:lvl>
              </c:multiLvlStrCache>
            </c:multiLvlStrRef>
          </c:cat>
          <c:val>
            <c:numRef>
              <c:f>Stats!$B$38:$N$38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70-4898-9FC6-A91037D0874E}"/>
            </c:ext>
          </c:extLst>
        </c:ser>
        <c:ser>
          <c:idx val="4"/>
          <c:order val="4"/>
          <c:tx>
            <c:v>Grade5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Stats!$B$33:$N$34</c:f>
              <c:multiLvlStrCache>
                <c:ptCount val="13"/>
                <c:lvl>
                  <c:pt idx="1">
                    <c:v>Trial 1</c:v>
                  </c:pt>
                  <c:pt idx="2">
                    <c:v>Trial 2</c:v>
                  </c:pt>
                  <c:pt idx="3">
                    <c:v>Trial 3</c:v>
                  </c:pt>
                  <c:pt idx="4">
                    <c:v>Easy</c:v>
                  </c:pt>
                  <c:pt idx="5">
                    <c:v>Med.</c:v>
                  </c:pt>
                  <c:pt idx="6">
                    <c:v>Hard</c:v>
                  </c:pt>
                  <c:pt idx="7">
                    <c:v>Ring1</c:v>
                  </c:pt>
                  <c:pt idx="8">
                    <c:v>Ring2</c:v>
                  </c:pt>
                  <c:pt idx="9">
                    <c:v>Bag</c:v>
                  </c:pt>
                  <c:pt idx="10">
                    <c:v>Pen.1</c:v>
                  </c:pt>
                  <c:pt idx="11">
                    <c:v>Pen.2</c:v>
                  </c:pt>
                  <c:pt idx="12">
                    <c:v>Free kick</c:v>
                  </c:pt>
                </c:lvl>
                <c:lvl>
                  <c:pt idx="0">
                    <c:v>Hit targets</c:v>
                  </c:pt>
                  <c:pt idx="1">
                    <c:v>Ball directing</c:v>
                  </c:pt>
                  <c:pt idx="4">
                    <c:v>Whack-a-mole </c:v>
                  </c:pt>
                  <c:pt idx="7">
                    <c:v>Boxing</c:v>
                  </c:pt>
                  <c:pt idx="10">
                    <c:v>Football</c:v>
                  </c:pt>
                </c:lvl>
              </c:multiLvlStrCache>
            </c:multiLvlStrRef>
          </c:cat>
          <c:val>
            <c:numRef>
              <c:f>Stats!$B$39:$N$39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70-4898-9FC6-A91037D08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75967984"/>
        <c:axId val="1775964176"/>
      </c:barChart>
      <c:catAx>
        <c:axId val="1775967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Games</a:t>
                </a:r>
                <a:r>
                  <a:rPr lang="en-US" baseline="0"/>
                  <a:t> and trials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5964176"/>
        <c:crosses val="autoZero"/>
        <c:auto val="1"/>
        <c:lblAlgn val="ctr"/>
        <c:lblOffset val="100"/>
        <c:noMultiLvlLbl val="0"/>
      </c:catAx>
      <c:valAx>
        <c:axId val="177596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Users</a:t>
                </a:r>
                <a:r>
                  <a:rPr lang="en-US" baseline="0"/>
                  <a:t> count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596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41</xdr:row>
      <xdr:rowOff>136070</xdr:rowOff>
    </xdr:from>
    <xdr:to>
      <xdr:col>14</xdr:col>
      <xdr:colOff>206828</xdr:colOff>
      <xdr:row>66</xdr:row>
      <xdr:rowOff>130628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zoomScale="70" zoomScaleNormal="70" workbookViewId="0">
      <selection activeCell="J14" sqref="J14"/>
    </sheetView>
  </sheetViews>
  <sheetFormatPr defaultRowHeight="14.6" x14ac:dyDescent="0.4"/>
  <cols>
    <col min="2" max="2" width="13.69140625" customWidth="1"/>
    <col min="3" max="3" width="41" customWidth="1"/>
    <col min="4" max="4" width="49.3046875" customWidth="1"/>
  </cols>
  <sheetData>
    <row r="1" spans="1:5" x14ac:dyDescent="0.4">
      <c r="A1" t="s">
        <v>141</v>
      </c>
    </row>
    <row r="2" spans="1:5" ht="15" thickBot="1" x14ac:dyDescent="0.45"/>
    <row r="3" spans="1:5" ht="15" thickBot="1" x14ac:dyDescent="0.45">
      <c r="A3" s="49" t="s">
        <v>142</v>
      </c>
      <c r="B3" s="49" t="s">
        <v>143</v>
      </c>
      <c r="C3" s="49" t="s">
        <v>144</v>
      </c>
      <c r="D3" s="49" t="s">
        <v>145</v>
      </c>
      <c r="E3" s="49" t="s">
        <v>130</v>
      </c>
    </row>
    <row r="4" spans="1:5" x14ac:dyDescent="0.4">
      <c r="A4" s="60" t="s">
        <v>146</v>
      </c>
      <c r="B4" s="63" t="s">
        <v>147</v>
      </c>
      <c r="C4" s="45" t="s">
        <v>148</v>
      </c>
      <c r="D4" s="63" t="s">
        <v>154</v>
      </c>
      <c r="E4" s="60" t="s">
        <v>155</v>
      </c>
    </row>
    <row r="5" spans="1:5" ht="24" x14ac:dyDescent="0.4">
      <c r="A5" s="61"/>
      <c r="B5" s="64"/>
      <c r="C5" s="45" t="s">
        <v>149</v>
      </c>
      <c r="D5" s="64"/>
      <c r="E5" s="61"/>
    </row>
    <row r="6" spans="1:5" x14ac:dyDescent="0.4">
      <c r="A6" s="61"/>
      <c r="B6" s="64"/>
      <c r="C6" s="45" t="s">
        <v>150</v>
      </c>
      <c r="D6" s="64"/>
      <c r="E6" s="61"/>
    </row>
    <row r="7" spans="1:5" x14ac:dyDescent="0.4">
      <c r="A7" s="61"/>
      <c r="B7" s="64"/>
      <c r="C7" s="45" t="s">
        <v>151</v>
      </c>
      <c r="D7" s="64"/>
      <c r="E7" s="61"/>
    </row>
    <row r="8" spans="1:5" ht="24" x14ac:dyDescent="0.4">
      <c r="A8" s="61"/>
      <c r="B8" s="64"/>
      <c r="C8" s="45" t="s">
        <v>152</v>
      </c>
      <c r="D8" s="64"/>
      <c r="E8" s="61"/>
    </row>
    <row r="9" spans="1:5" ht="15" thickBot="1" x14ac:dyDescent="0.45">
      <c r="A9" s="62"/>
      <c r="B9" s="65"/>
      <c r="C9" s="46" t="s">
        <v>153</v>
      </c>
      <c r="D9" s="65"/>
      <c r="E9" s="62"/>
    </row>
    <row r="10" spans="1:5" ht="48" x14ac:dyDescent="0.4">
      <c r="A10" s="60" t="s">
        <v>156</v>
      </c>
      <c r="B10" s="45" t="s">
        <v>157</v>
      </c>
      <c r="C10" s="45" t="s">
        <v>159</v>
      </c>
      <c r="D10" s="45" t="s">
        <v>169</v>
      </c>
      <c r="E10" s="60" t="s">
        <v>155</v>
      </c>
    </row>
    <row r="11" spans="1:5" ht="24" x14ac:dyDescent="0.4">
      <c r="A11" s="61"/>
      <c r="B11" s="45"/>
      <c r="C11" s="45" t="s">
        <v>160</v>
      </c>
      <c r="D11" s="45" t="s">
        <v>170</v>
      </c>
      <c r="E11" s="61"/>
    </row>
    <row r="12" spans="1:5" ht="36" x14ac:dyDescent="0.4">
      <c r="A12" s="61"/>
      <c r="B12" s="45" t="s">
        <v>158</v>
      </c>
      <c r="C12" s="50" t="s">
        <v>161</v>
      </c>
      <c r="D12" s="45" t="s">
        <v>171</v>
      </c>
      <c r="E12" s="61"/>
    </row>
    <row r="13" spans="1:5" x14ac:dyDescent="0.4">
      <c r="A13" s="61"/>
      <c r="B13" s="47"/>
      <c r="C13" s="45" t="s">
        <v>162</v>
      </c>
      <c r="D13" s="45" t="s">
        <v>172</v>
      </c>
      <c r="E13" s="61"/>
    </row>
    <row r="14" spans="1:5" x14ac:dyDescent="0.4">
      <c r="A14" s="61"/>
      <c r="B14" s="47"/>
      <c r="C14" s="50" t="s">
        <v>163</v>
      </c>
      <c r="D14" s="45" t="s">
        <v>173</v>
      </c>
      <c r="E14" s="61"/>
    </row>
    <row r="15" spans="1:5" x14ac:dyDescent="0.4">
      <c r="A15" s="61"/>
      <c r="B15" s="47"/>
      <c r="C15" s="50" t="s">
        <v>164</v>
      </c>
      <c r="D15" s="45" t="s">
        <v>174</v>
      </c>
      <c r="E15" s="61"/>
    </row>
    <row r="16" spans="1:5" ht="24" x14ac:dyDescent="0.4">
      <c r="A16" s="61"/>
      <c r="B16" s="47"/>
      <c r="C16" s="45" t="s">
        <v>165</v>
      </c>
      <c r="D16" s="47"/>
      <c r="E16" s="61"/>
    </row>
    <row r="17" spans="1:5" x14ac:dyDescent="0.4">
      <c r="A17" s="61"/>
      <c r="B17" s="47"/>
      <c r="C17" s="50" t="s">
        <v>166</v>
      </c>
      <c r="D17" s="47"/>
      <c r="E17" s="61"/>
    </row>
    <row r="18" spans="1:5" x14ac:dyDescent="0.4">
      <c r="A18" s="61"/>
      <c r="B18" s="47"/>
      <c r="C18" s="50" t="s">
        <v>167</v>
      </c>
      <c r="D18" s="47"/>
      <c r="E18" s="61"/>
    </row>
    <row r="19" spans="1:5" ht="15" thickBot="1" x14ac:dyDescent="0.45">
      <c r="A19" s="62"/>
      <c r="B19" s="48"/>
      <c r="C19" s="51" t="s">
        <v>168</v>
      </c>
      <c r="D19" s="48"/>
      <c r="E19" s="62"/>
    </row>
    <row r="20" spans="1:5" ht="24" x14ac:dyDescent="0.4">
      <c r="A20" s="60" t="s">
        <v>175</v>
      </c>
      <c r="B20" s="60" t="s">
        <v>176</v>
      </c>
      <c r="C20" s="45" t="s">
        <v>200</v>
      </c>
      <c r="D20" s="45" t="s">
        <v>178</v>
      </c>
      <c r="E20" s="60" t="s">
        <v>201</v>
      </c>
    </row>
    <row r="21" spans="1:5" ht="24" x14ac:dyDescent="0.4">
      <c r="A21" s="61"/>
      <c r="B21" s="61"/>
      <c r="C21" s="45" t="s">
        <v>209</v>
      </c>
      <c r="D21" s="45" t="s">
        <v>179</v>
      </c>
      <c r="E21" s="61"/>
    </row>
    <row r="22" spans="1:5" ht="24" x14ac:dyDescent="0.4">
      <c r="A22" s="61"/>
      <c r="B22" s="61"/>
      <c r="C22" s="45" t="s">
        <v>202</v>
      </c>
      <c r="D22" s="45" t="s">
        <v>180</v>
      </c>
      <c r="E22" s="61"/>
    </row>
    <row r="23" spans="1:5" ht="24" x14ac:dyDescent="0.4">
      <c r="A23" s="61"/>
      <c r="B23" s="61"/>
      <c r="C23" s="45" t="s">
        <v>203</v>
      </c>
      <c r="D23" s="45" t="s">
        <v>181</v>
      </c>
      <c r="E23" s="61"/>
    </row>
    <row r="24" spans="1:5" ht="24" x14ac:dyDescent="0.4">
      <c r="A24" s="61"/>
      <c r="B24" s="61"/>
      <c r="C24" s="45" t="s">
        <v>204</v>
      </c>
      <c r="D24" s="45" t="s">
        <v>182</v>
      </c>
      <c r="E24" s="61"/>
    </row>
    <row r="25" spans="1:5" ht="24" x14ac:dyDescent="0.4">
      <c r="A25" s="61"/>
      <c r="B25" s="61"/>
      <c r="C25" s="45" t="s">
        <v>177</v>
      </c>
      <c r="D25" s="45" t="s">
        <v>183</v>
      </c>
      <c r="E25" s="61"/>
    </row>
    <row r="26" spans="1:5" ht="15" thickBot="1" x14ac:dyDescent="0.45">
      <c r="A26" s="62"/>
      <c r="B26" s="62"/>
      <c r="C26" s="48"/>
      <c r="D26" s="46" t="s">
        <v>184</v>
      </c>
      <c r="E26" s="62"/>
    </row>
    <row r="27" spans="1:5" x14ac:dyDescent="0.4">
      <c r="A27" s="60" t="s">
        <v>185</v>
      </c>
      <c r="B27" s="60" t="s">
        <v>186</v>
      </c>
      <c r="C27" s="45" t="s">
        <v>187</v>
      </c>
      <c r="D27" s="63" t="s">
        <v>154</v>
      </c>
      <c r="E27" s="60" t="s">
        <v>205</v>
      </c>
    </row>
    <row r="28" spans="1:5" x14ac:dyDescent="0.4">
      <c r="A28" s="61"/>
      <c r="B28" s="61"/>
      <c r="C28" s="50" t="s">
        <v>188</v>
      </c>
      <c r="D28" s="64"/>
      <c r="E28" s="61"/>
    </row>
    <row r="29" spans="1:5" ht="24" x14ac:dyDescent="0.4">
      <c r="A29" s="61"/>
      <c r="B29" s="61"/>
      <c r="C29" s="50" t="s">
        <v>189</v>
      </c>
      <c r="D29" s="64"/>
      <c r="E29" s="61"/>
    </row>
    <row r="30" spans="1:5" ht="15" thickBot="1" x14ac:dyDescent="0.45">
      <c r="A30" s="62"/>
      <c r="B30" s="62"/>
      <c r="C30" s="51" t="s">
        <v>190</v>
      </c>
      <c r="D30" s="65"/>
      <c r="E30" s="62"/>
    </row>
    <row r="31" spans="1:5" x14ac:dyDescent="0.4">
      <c r="A31" s="1"/>
    </row>
    <row r="32" spans="1:5" x14ac:dyDescent="0.4">
      <c r="A32" s="2"/>
    </row>
    <row r="33" spans="1:2" x14ac:dyDescent="0.4">
      <c r="A33" s="2"/>
    </row>
    <row r="34" spans="1:2" x14ac:dyDescent="0.4">
      <c r="A34" s="4"/>
    </row>
    <row r="35" spans="1:2" x14ac:dyDescent="0.4">
      <c r="A35" s="1"/>
    </row>
    <row r="36" spans="1:2" x14ac:dyDescent="0.4">
      <c r="B36" s="5"/>
    </row>
    <row r="37" spans="1:2" x14ac:dyDescent="0.4">
      <c r="A37" s="1"/>
    </row>
    <row r="38" spans="1:2" x14ac:dyDescent="0.4">
      <c r="B38" s="5"/>
    </row>
    <row r="40" spans="1:2" x14ac:dyDescent="0.4">
      <c r="A40" s="3"/>
    </row>
    <row r="47" spans="1:2" x14ac:dyDescent="0.4">
      <c r="A47" s="3"/>
    </row>
    <row r="48" spans="1:2" x14ac:dyDescent="0.4">
      <c r="A48" s="3"/>
    </row>
    <row r="49" spans="1:1" x14ac:dyDescent="0.4">
      <c r="A49" s="3"/>
    </row>
    <row r="52" spans="1:1" x14ac:dyDescent="0.4">
      <c r="A52" s="3"/>
    </row>
    <row r="53" spans="1:1" x14ac:dyDescent="0.4">
      <c r="A53" s="6"/>
    </row>
    <row r="54" spans="1:1" x14ac:dyDescent="0.4">
      <c r="A54" s="6"/>
    </row>
    <row r="55" spans="1:1" x14ac:dyDescent="0.4">
      <c r="A55" s="6"/>
    </row>
    <row r="56" spans="1:1" x14ac:dyDescent="0.4">
      <c r="A56" s="6"/>
    </row>
    <row r="60" spans="1:1" x14ac:dyDescent="0.4">
      <c r="A60" s="6"/>
    </row>
  </sheetData>
  <mergeCells count="13">
    <mergeCell ref="A20:A26"/>
    <mergeCell ref="B20:B26"/>
    <mergeCell ref="E20:E26"/>
    <mergeCell ref="A27:A30"/>
    <mergeCell ref="B27:B30"/>
    <mergeCell ref="D27:D30"/>
    <mergeCell ref="E27:E30"/>
    <mergeCell ref="A4:A9"/>
    <mergeCell ref="B4:B9"/>
    <mergeCell ref="D4:D9"/>
    <mergeCell ref="E4:E9"/>
    <mergeCell ref="A10:A19"/>
    <mergeCell ref="E10:E1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5:N39"/>
  <sheetViews>
    <sheetView zoomScale="85" zoomScaleNormal="85" workbookViewId="0">
      <selection activeCell="H14" sqref="H14"/>
    </sheetView>
  </sheetViews>
  <sheetFormatPr defaultRowHeight="14.6" x14ac:dyDescent="0.4"/>
  <cols>
    <col min="1" max="1" width="46.23046875" customWidth="1"/>
  </cols>
  <sheetData>
    <row r="5" spans="1:3" x14ac:dyDescent="0.4">
      <c r="B5" t="s">
        <v>101</v>
      </c>
      <c r="C5" t="s">
        <v>102</v>
      </c>
    </row>
    <row r="6" spans="1:3" x14ac:dyDescent="0.4">
      <c r="A6" s="7" t="s">
        <v>191</v>
      </c>
    </row>
    <row r="7" spans="1:3" x14ac:dyDescent="0.4">
      <c r="A7" s="52" t="s">
        <v>222</v>
      </c>
      <c r="B7">
        <f>AVERAGE(Table_User1!J6,Table_User2!J6,Table_User3!J6,Table_User4!J6,Table_User5!J6,Table_User6!J6)</f>
        <v>93.899999999999991</v>
      </c>
      <c r="C7">
        <f>AVERAGE(Table_User1!P6,Table_User2!P6,Table_User3!P6,Table_User4!P6,Table_User5!P6,Table_User6!P6)</f>
        <v>94.02000000000001</v>
      </c>
    </row>
    <row r="8" spans="1:3" x14ac:dyDescent="0.4">
      <c r="A8" s="52" t="s">
        <v>223</v>
      </c>
      <c r="B8">
        <f>AVERAGE(Table_User1!J7,Table_User2!J7,Table_User3!J7,Table_User4!J7,Table_User5!J7,Table_User6!J7)</f>
        <v>90.733333333333334</v>
      </c>
      <c r="C8">
        <f>AVERAGE(Table_User1!P7,Table_User2!P7,Table_User3!P7,Table_User4!P7,Table_User5!P7,Table_User6!P7)</f>
        <v>89.12</v>
      </c>
    </row>
    <row r="9" spans="1:3" x14ac:dyDescent="0.4">
      <c r="A9" s="52" t="s">
        <v>224</v>
      </c>
      <c r="B9">
        <f>AVERAGE(Table_User1!J8,Table_User2!J8,Table_User3!J8,Table_User4!J8,Table_User5!J8,Table_User6!J8)</f>
        <v>122.53333333333332</v>
      </c>
      <c r="C9">
        <f>AVERAGE(Table_User1!P8,Table_User2!P8,Table_User3!P8,Table_User4!P8,Table_User5!P8,Table_User6!P8)</f>
        <v>114.24000000000001</v>
      </c>
    </row>
    <row r="10" spans="1:3" ht="12" customHeight="1" x14ac:dyDescent="0.4">
      <c r="A10" s="52" t="s">
        <v>225</v>
      </c>
      <c r="B10">
        <f>AVERAGE(Table_User1!J9,Table_User2!J9,Table_User3!J9,Table_User4!J9,Table_User5!J9,Table_User6!J9)</f>
        <v>81.399999999999991</v>
      </c>
      <c r="C10">
        <f>AVERAGE(Table_User1!P9,Table_User2!P9,Table_User3!P9,Table_User4!P9,Table_User5!P9,Table_User6!P9)</f>
        <v>87.28</v>
      </c>
    </row>
    <row r="11" spans="1:3" x14ac:dyDescent="0.4">
      <c r="A11" s="52" t="s">
        <v>226</v>
      </c>
      <c r="B11">
        <f>AVERAGE(Table_User1!J10,Table_User2!J10,Table_User3!J10,Table_User4!J10,Table_User5!J10,Table_User6!J10)</f>
        <v>52.20000000000001</v>
      </c>
      <c r="C11">
        <f>AVERAGE(Table_User1!P10,Table_User2!P10,Table_User3!P10,Table_User4!P10,Table_User5!P10,Table_User6!P10)</f>
        <v>52.92</v>
      </c>
    </row>
    <row r="12" spans="1:3" x14ac:dyDescent="0.4">
      <c r="A12" s="52" t="s">
        <v>227</v>
      </c>
      <c r="B12">
        <f>AVERAGE(Table_User1!J11,Table_User2!J11,Table_User3!J11,Table_User4!J11,Table_User5!J11,Table_User6!J11)</f>
        <v>56.866666666666674</v>
      </c>
      <c r="C12">
        <f>AVERAGE(Table_User1!P11,Table_User2!P11,Table_User3!P11,Table_User4!P11,Table_User5!P11,Table_User6!P11)</f>
        <v>53.359999999999992</v>
      </c>
    </row>
    <row r="13" spans="1:3" x14ac:dyDescent="0.4">
      <c r="A13" s="52" t="s">
        <v>228</v>
      </c>
      <c r="B13">
        <f>AVERAGE(Table_User1!J12,Table_User2!J12,Table_User3!J12,Table_User5!J12,Table_User6!J12)</f>
        <v>82.960000000000008</v>
      </c>
      <c r="C13">
        <f>AVERAGE(Table_User1!P12,Table_User2!P12,Table_User3!P12,Table_User5!P12,Table_User6!P12)</f>
        <v>74.5</v>
      </c>
    </row>
    <row r="14" spans="1:3" x14ac:dyDescent="0.4">
      <c r="A14" s="52" t="s">
        <v>229</v>
      </c>
      <c r="B14">
        <f>AVERAGE(Table_User1!J13,Table_User2!J13,Table_User3!J13,Table_User5!J13,Table_User6!J13)</f>
        <v>58.6</v>
      </c>
      <c r="C14">
        <f>AVERAGE(Table_User1!P13,Table_User2!P13,Table_User3!P13,Table_User5!P13,Table_User6!P13)</f>
        <v>53.2</v>
      </c>
    </row>
    <row r="15" spans="1:3" x14ac:dyDescent="0.4">
      <c r="A15" s="53" t="s">
        <v>231</v>
      </c>
      <c r="B15">
        <f>AVERAGE(Table_User1!J14,Table_User2!J14,Table_User3!J14,Table_User5!J14,Table_User6!J14)</f>
        <v>96.92</v>
      </c>
      <c r="C15">
        <f>AVERAGE(Table_User1!P14,Table_User2!P14,Table_User3!P14,Table_User5!P14,Table_User6!P14)</f>
        <v>93.25</v>
      </c>
    </row>
    <row r="16" spans="1:3" ht="26.4" customHeight="1" x14ac:dyDescent="0.4">
      <c r="A16" s="54" t="s">
        <v>232</v>
      </c>
      <c r="B16">
        <f>AVERAGE(Table_User1!J15,Table_User2!J15,Table_User3!J15,Table_User5!J15,Table_User6!J15)</f>
        <v>33.36</v>
      </c>
      <c r="C16">
        <f>AVERAGE(Table_User1!P15,Table_User2!P15,Table_User3!P15,Table_User5!P15,Table_User6!P15)</f>
        <v>33.700000000000003</v>
      </c>
    </row>
    <row r="17" spans="1:13" ht="15" thickBot="1" x14ac:dyDescent="0.45"/>
    <row r="18" spans="1:13" ht="15" thickBot="1" x14ac:dyDescent="0.45">
      <c r="A18" s="32" t="s">
        <v>112</v>
      </c>
      <c r="B18" s="69" t="s">
        <v>113</v>
      </c>
      <c r="C18" s="70"/>
      <c r="D18" s="70"/>
      <c r="E18" s="71"/>
      <c r="F18" s="70"/>
      <c r="G18" s="71"/>
      <c r="H18" s="69" t="s">
        <v>115</v>
      </c>
      <c r="I18" s="70"/>
      <c r="J18" s="71"/>
      <c r="K18" s="69" t="s">
        <v>116</v>
      </c>
      <c r="L18" s="70"/>
      <c r="M18" s="71"/>
    </row>
    <row r="19" spans="1:13" ht="15" thickBot="1" x14ac:dyDescent="0.45">
      <c r="A19" s="34"/>
      <c r="B19" s="35" t="s">
        <v>12</v>
      </c>
      <c r="C19" s="36" t="s">
        <v>13</v>
      </c>
      <c r="D19" s="72" t="s">
        <v>14</v>
      </c>
      <c r="E19" s="73"/>
      <c r="F19" s="35" t="s">
        <v>118</v>
      </c>
      <c r="G19" s="35" t="s">
        <v>31</v>
      </c>
      <c r="H19" s="72" t="s">
        <v>35</v>
      </c>
      <c r="I19" s="73"/>
      <c r="J19" s="35" t="s">
        <v>119</v>
      </c>
      <c r="K19" s="72" t="s">
        <v>120</v>
      </c>
      <c r="L19" s="73"/>
      <c r="M19" s="35" t="s">
        <v>122</v>
      </c>
    </row>
    <row r="20" spans="1:13" x14ac:dyDescent="0.4">
      <c r="A20" s="38">
        <v>3</v>
      </c>
      <c r="B20" s="39">
        <v>5</v>
      </c>
      <c r="C20" s="37">
        <v>5</v>
      </c>
      <c r="D20" s="74">
        <v>5</v>
      </c>
      <c r="E20" s="75"/>
      <c r="F20" s="39">
        <v>4</v>
      </c>
      <c r="G20" s="39">
        <v>4</v>
      </c>
      <c r="H20" s="74">
        <v>5</v>
      </c>
      <c r="I20" s="75"/>
      <c r="J20" s="39">
        <v>5</v>
      </c>
      <c r="K20" s="74">
        <v>4</v>
      </c>
      <c r="L20" s="75"/>
      <c r="M20" s="39">
        <v>4</v>
      </c>
    </row>
    <row r="21" spans="1:13" x14ac:dyDescent="0.4">
      <c r="A21" s="40"/>
      <c r="B21" s="39"/>
      <c r="C21" s="37"/>
      <c r="D21" s="67"/>
      <c r="E21" s="68"/>
      <c r="F21" s="39"/>
      <c r="G21" s="39"/>
      <c r="H21" s="67"/>
      <c r="I21" s="68"/>
      <c r="J21" s="39"/>
      <c r="K21" s="67"/>
      <c r="L21" s="68"/>
      <c r="M21" s="39"/>
    </row>
    <row r="22" spans="1:13" x14ac:dyDescent="0.4">
      <c r="A22" s="38">
        <v>4</v>
      </c>
      <c r="B22" s="39">
        <v>3</v>
      </c>
      <c r="C22" s="37">
        <v>5</v>
      </c>
      <c r="D22" s="67">
        <v>5</v>
      </c>
      <c r="E22" s="68"/>
      <c r="F22" s="39">
        <v>4</v>
      </c>
      <c r="G22" s="39">
        <v>4</v>
      </c>
      <c r="H22" s="67">
        <v>5</v>
      </c>
      <c r="I22" s="68"/>
      <c r="J22" s="39">
        <v>5</v>
      </c>
      <c r="K22" s="67">
        <v>3</v>
      </c>
      <c r="L22" s="68"/>
      <c r="M22" s="39">
        <v>3</v>
      </c>
    </row>
    <row r="23" spans="1:13" x14ac:dyDescent="0.4">
      <c r="A23" s="38"/>
      <c r="B23" s="39"/>
      <c r="C23" s="37"/>
      <c r="D23" s="67"/>
      <c r="E23" s="68"/>
      <c r="F23" s="39"/>
      <c r="G23" s="39"/>
      <c r="H23" s="67"/>
      <c r="I23" s="68"/>
      <c r="J23" s="39"/>
      <c r="K23" s="67"/>
      <c r="L23" s="68"/>
      <c r="M23" s="39"/>
    </row>
    <row r="24" spans="1:13" x14ac:dyDescent="0.4">
      <c r="A24" s="38">
        <v>5</v>
      </c>
      <c r="B24" s="39">
        <v>5</v>
      </c>
      <c r="C24" s="37">
        <v>5</v>
      </c>
      <c r="D24" s="67">
        <v>5</v>
      </c>
      <c r="E24" s="68"/>
      <c r="F24" s="39">
        <v>5</v>
      </c>
      <c r="G24" s="39">
        <v>4</v>
      </c>
      <c r="H24" s="67">
        <v>4</v>
      </c>
      <c r="I24" s="68"/>
      <c r="J24" s="39">
        <v>3</v>
      </c>
      <c r="K24" s="67">
        <v>4</v>
      </c>
      <c r="L24" s="68"/>
      <c r="M24" s="39">
        <v>4</v>
      </c>
    </row>
    <row r="25" spans="1:13" x14ac:dyDescent="0.4">
      <c r="A25" s="38"/>
      <c r="B25" s="39"/>
      <c r="C25" s="37"/>
      <c r="D25" s="67"/>
      <c r="E25" s="68"/>
      <c r="F25" s="39"/>
      <c r="G25" s="39"/>
      <c r="H25" s="67"/>
      <c r="I25" s="68"/>
      <c r="J25" s="39"/>
      <c r="K25" s="67"/>
      <c r="L25" s="68"/>
      <c r="M25" s="39"/>
    </row>
    <row r="26" spans="1:13" x14ac:dyDescent="0.4">
      <c r="A26" s="38">
        <v>2</v>
      </c>
      <c r="B26" s="39">
        <v>1</v>
      </c>
      <c r="C26" s="37">
        <v>2</v>
      </c>
      <c r="D26" s="67">
        <v>4</v>
      </c>
      <c r="E26" s="68"/>
      <c r="F26" s="39">
        <v>2</v>
      </c>
      <c r="G26" s="39">
        <v>3</v>
      </c>
      <c r="H26" s="67">
        <v>4</v>
      </c>
      <c r="I26" s="68"/>
      <c r="J26" s="39">
        <v>4</v>
      </c>
      <c r="K26" s="67" t="s">
        <v>123</v>
      </c>
      <c r="L26" s="68"/>
      <c r="M26" s="39" t="s">
        <v>123</v>
      </c>
    </row>
    <row r="27" spans="1:13" x14ac:dyDescent="0.4">
      <c r="A27" s="41"/>
      <c r="B27" s="39"/>
      <c r="C27" s="37"/>
      <c r="D27" s="67"/>
      <c r="E27" s="68"/>
      <c r="F27" s="39"/>
      <c r="G27" s="39"/>
      <c r="H27" s="67"/>
      <c r="I27" s="68"/>
      <c r="J27" s="39"/>
      <c r="K27" s="67"/>
      <c r="L27" s="68"/>
      <c r="M27" s="39"/>
    </row>
    <row r="28" spans="1:13" x14ac:dyDescent="0.4">
      <c r="A28" s="41">
        <v>2</v>
      </c>
      <c r="B28" s="39">
        <v>4</v>
      </c>
      <c r="C28" s="37">
        <v>3</v>
      </c>
      <c r="D28" s="67">
        <v>5</v>
      </c>
      <c r="E28" s="68"/>
      <c r="F28" s="39">
        <v>5</v>
      </c>
      <c r="G28" s="39">
        <v>3</v>
      </c>
      <c r="H28" s="67">
        <v>5</v>
      </c>
      <c r="I28" s="68"/>
      <c r="J28" s="39">
        <v>5</v>
      </c>
      <c r="K28" s="67">
        <v>3</v>
      </c>
      <c r="L28" s="68"/>
      <c r="M28" s="39">
        <v>3</v>
      </c>
    </row>
    <row r="29" spans="1:13" x14ac:dyDescent="0.4">
      <c r="A29" s="41"/>
      <c r="B29" s="39"/>
      <c r="C29" s="37"/>
      <c r="D29" s="67"/>
      <c r="E29" s="68"/>
      <c r="F29" s="39"/>
      <c r="G29" s="39"/>
      <c r="H29" s="67"/>
      <c r="I29" s="68"/>
      <c r="J29" s="39"/>
      <c r="K29" s="67"/>
      <c r="L29" s="68"/>
      <c r="M29" s="39"/>
    </row>
    <row r="30" spans="1:13" ht="15" thickBot="1" x14ac:dyDescent="0.45">
      <c r="A30" s="33">
        <v>5</v>
      </c>
      <c r="B30" s="35">
        <v>3</v>
      </c>
      <c r="C30" s="36">
        <v>4</v>
      </c>
      <c r="D30" s="79">
        <v>5</v>
      </c>
      <c r="E30" s="80"/>
      <c r="F30" s="35">
        <v>4</v>
      </c>
      <c r="G30" s="35">
        <v>4</v>
      </c>
      <c r="H30" s="79">
        <v>5</v>
      </c>
      <c r="I30" s="80"/>
      <c r="J30" s="35">
        <v>5</v>
      </c>
      <c r="K30" s="79">
        <v>3</v>
      </c>
      <c r="L30" s="80"/>
      <c r="M30" s="35">
        <v>4</v>
      </c>
    </row>
    <row r="32" spans="1:13" ht="15" thickBot="1" x14ac:dyDescent="0.45"/>
    <row r="33" spans="1:14" ht="52.85" customHeight="1" thickBot="1" x14ac:dyDescent="0.45">
      <c r="B33" s="44" t="s">
        <v>112</v>
      </c>
      <c r="C33" s="76" t="s">
        <v>113</v>
      </c>
      <c r="D33" s="77"/>
      <c r="E33" s="77"/>
      <c r="F33" s="76" t="s">
        <v>114</v>
      </c>
      <c r="G33" s="77"/>
      <c r="H33" s="78"/>
      <c r="I33" s="76" t="s">
        <v>115</v>
      </c>
      <c r="J33" s="77"/>
      <c r="K33" s="78"/>
      <c r="L33" s="76" t="s">
        <v>116</v>
      </c>
      <c r="M33" s="77"/>
      <c r="N33" s="78"/>
    </row>
    <row r="34" spans="1:14" ht="104.4" customHeight="1" thickBot="1" x14ac:dyDescent="0.45">
      <c r="A34" s="40"/>
      <c r="B34" s="42"/>
      <c r="C34" s="42" t="s">
        <v>12</v>
      </c>
      <c r="D34" s="42" t="s">
        <v>13</v>
      </c>
      <c r="E34" s="43" t="s">
        <v>14</v>
      </c>
      <c r="F34" s="42" t="s">
        <v>117</v>
      </c>
      <c r="G34" s="42" t="s">
        <v>118</v>
      </c>
      <c r="H34" s="42" t="s">
        <v>31</v>
      </c>
      <c r="I34" s="43" t="s">
        <v>35</v>
      </c>
      <c r="J34" s="42" t="s">
        <v>36</v>
      </c>
      <c r="K34" s="42" t="s">
        <v>119</v>
      </c>
      <c r="L34" s="43" t="s">
        <v>120</v>
      </c>
      <c r="M34" s="42" t="s">
        <v>121</v>
      </c>
      <c r="N34" s="42" t="s">
        <v>122</v>
      </c>
    </row>
    <row r="35" spans="1:14" x14ac:dyDescent="0.4">
      <c r="A35">
        <v>1</v>
      </c>
      <c r="C35">
        <v>1</v>
      </c>
    </row>
    <row r="36" spans="1:14" x14ac:dyDescent="0.4">
      <c r="A36">
        <v>2</v>
      </c>
      <c r="B36">
        <v>2</v>
      </c>
      <c r="D36">
        <v>1</v>
      </c>
      <c r="F36">
        <v>1</v>
      </c>
      <c r="G36">
        <v>1</v>
      </c>
    </row>
    <row r="37" spans="1:14" x14ac:dyDescent="0.4">
      <c r="A37">
        <v>3</v>
      </c>
      <c r="B37">
        <v>1</v>
      </c>
      <c r="C37">
        <v>2</v>
      </c>
      <c r="D37">
        <v>1</v>
      </c>
      <c r="F37">
        <v>1</v>
      </c>
      <c r="H37">
        <v>2</v>
      </c>
      <c r="K37">
        <v>1</v>
      </c>
      <c r="L37">
        <v>3</v>
      </c>
      <c r="M37">
        <v>2</v>
      </c>
      <c r="N37">
        <v>2</v>
      </c>
    </row>
    <row r="38" spans="1:14" x14ac:dyDescent="0.4">
      <c r="A38">
        <v>4</v>
      </c>
      <c r="B38">
        <v>1</v>
      </c>
      <c r="C38">
        <v>1</v>
      </c>
      <c r="D38">
        <v>1</v>
      </c>
      <c r="E38">
        <v>1</v>
      </c>
      <c r="F38">
        <v>2</v>
      </c>
      <c r="G38">
        <v>3</v>
      </c>
      <c r="H38">
        <v>4</v>
      </c>
      <c r="I38">
        <v>2</v>
      </c>
      <c r="J38">
        <v>3</v>
      </c>
      <c r="K38">
        <v>1</v>
      </c>
      <c r="L38">
        <v>2</v>
      </c>
      <c r="M38">
        <v>2</v>
      </c>
      <c r="N38">
        <v>3</v>
      </c>
    </row>
    <row r="39" spans="1:14" x14ac:dyDescent="0.4">
      <c r="A39">
        <v>5</v>
      </c>
      <c r="B39">
        <v>2</v>
      </c>
      <c r="C39">
        <v>2</v>
      </c>
      <c r="D39">
        <v>3</v>
      </c>
      <c r="E39">
        <v>5</v>
      </c>
      <c r="F39">
        <v>2</v>
      </c>
      <c r="G39">
        <v>2</v>
      </c>
      <c r="I39">
        <v>4</v>
      </c>
      <c r="J39">
        <v>3</v>
      </c>
      <c r="K39">
        <v>4</v>
      </c>
      <c r="M39">
        <v>1</v>
      </c>
    </row>
  </sheetData>
  <mergeCells count="44">
    <mergeCell ref="C33:E33"/>
    <mergeCell ref="F33:H33"/>
    <mergeCell ref="I33:K33"/>
    <mergeCell ref="L33:N33"/>
    <mergeCell ref="K26:L26"/>
    <mergeCell ref="K27:L27"/>
    <mergeCell ref="K28:L28"/>
    <mergeCell ref="K29:L29"/>
    <mergeCell ref="K30:L30"/>
    <mergeCell ref="H29:I29"/>
    <mergeCell ref="H30:I30"/>
    <mergeCell ref="D26:E26"/>
    <mergeCell ref="D27:E27"/>
    <mergeCell ref="D28:E28"/>
    <mergeCell ref="D29:E29"/>
    <mergeCell ref="D30:E30"/>
    <mergeCell ref="H27:I27"/>
    <mergeCell ref="H28:I28"/>
    <mergeCell ref="K20:L20"/>
    <mergeCell ref="K21:L21"/>
    <mergeCell ref="K22:L22"/>
    <mergeCell ref="K23:L23"/>
    <mergeCell ref="K24:L24"/>
    <mergeCell ref="H23:I23"/>
    <mergeCell ref="H24:I24"/>
    <mergeCell ref="K25:L25"/>
    <mergeCell ref="H25:I25"/>
    <mergeCell ref="H26:I26"/>
    <mergeCell ref="D25:E25"/>
    <mergeCell ref="B18:E18"/>
    <mergeCell ref="F18:G18"/>
    <mergeCell ref="H18:J18"/>
    <mergeCell ref="K18:M18"/>
    <mergeCell ref="D19:E19"/>
    <mergeCell ref="H19:I19"/>
    <mergeCell ref="K19:L19"/>
    <mergeCell ref="D20:E20"/>
    <mergeCell ref="D21:E21"/>
    <mergeCell ref="D22:E22"/>
    <mergeCell ref="D23:E23"/>
    <mergeCell ref="D24:E24"/>
    <mergeCell ref="H20:I20"/>
    <mergeCell ref="H21:I21"/>
    <mergeCell ref="H22:I2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9"/>
  <sheetViews>
    <sheetView zoomScale="70" zoomScaleNormal="70" workbookViewId="0">
      <selection activeCell="I22" sqref="I22"/>
    </sheetView>
  </sheetViews>
  <sheetFormatPr defaultRowHeight="14.6" x14ac:dyDescent="0.4"/>
  <cols>
    <col min="1" max="1" width="11.53515625" customWidth="1"/>
    <col min="2" max="2" width="18.3046875" customWidth="1"/>
    <col min="3" max="4" width="10.765625" customWidth="1"/>
    <col min="5" max="5" width="13.4609375" customWidth="1"/>
    <col min="6" max="6" width="16.765625" customWidth="1"/>
    <col min="7" max="7" width="13.53515625" customWidth="1"/>
  </cols>
  <sheetData>
    <row r="1" spans="1:13" x14ac:dyDescent="0.4">
      <c r="A1" t="s">
        <v>131</v>
      </c>
      <c r="B1" t="s">
        <v>130</v>
      </c>
      <c r="C1" t="s">
        <v>132</v>
      </c>
      <c r="D1" t="s">
        <v>196</v>
      </c>
      <c r="E1" t="s">
        <v>197</v>
      </c>
      <c r="F1" t="s">
        <v>198</v>
      </c>
      <c r="G1" t="s">
        <v>199</v>
      </c>
      <c r="H1" t="s">
        <v>75</v>
      </c>
      <c r="J1" t="s">
        <v>104</v>
      </c>
      <c r="K1" t="s">
        <v>133</v>
      </c>
      <c r="L1" t="s">
        <v>137</v>
      </c>
    </row>
    <row r="2" spans="1:13" ht="58.3" x14ac:dyDescent="0.4">
      <c r="A2" t="s">
        <v>124</v>
      </c>
      <c r="B2" t="s">
        <v>109</v>
      </c>
      <c r="C2">
        <v>1006</v>
      </c>
      <c r="D2">
        <v>100</v>
      </c>
      <c r="E2">
        <v>134</v>
      </c>
      <c r="F2">
        <v>105</v>
      </c>
      <c r="G2" s="11" t="s">
        <v>138</v>
      </c>
      <c r="H2" t="s">
        <v>78</v>
      </c>
      <c r="J2" s="31">
        <v>0.19850000000000001</v>
      </c>
      <c r="K2" s="31">
        <v>0.58779999999999999</v>
      </c>
      <c r="L2" s="31">
        <v>0.2137</v>
      </c>
    </row>
    <row r="3" spans="1:13" ht="43.75" x14ac:dyDescent="0.4">
      <c r="A3" t="s">
        <v>125</v>
      </c>
      <c r="B3" t="s">
        <v>108</v>
      </c>
      <c r="C3">
        <v>595</v>
      </c>
      <c r="D3">
        <v>66</v>
      </c>
      <c r="E3">
        <v>118</v>
      </c>
      <c r="F3">
        <v>85</v>
      </c>
      <c r="G3" s="11" t="s">
        <v>134</v>
      </c>
      <c r="H3" t="s">
        <v>78</v>
      </c>
      <c r="J3" s="31">
        <v>0.90625</v>
      </c>
      <c r="K3" s="31">
        <v>9.3700000000000006E-2</v>
      </c>
      <c r="L3" s="31">
        <v>0</v>
      </c>
    </row>
    <row r="4" spans="1:13" ht="58.3" x14ac:dyDescent="0.4">
      <c r="A4" t="s">
        <v>126</v>
      </c>
      <c r="B4" t="s">
        <v>107</v>
      </c>
      <c r="C4">
        <v>278</v>
      </c>
      <c r="D4">
        <v>84</v>
      </c>
      <c r="E4">
        <v>112</v>
      </c>
      <c r="F4">
        <v>92</v>
      </c>
      <c r="G4" s="11" t="s">
        <v>135</v>
      </c>
      <c r="H4" t="s">
        <v>79</v>
      </c>
      <c r="J4" s="31">
        <v>0.70589999999999997</v>
      </c>
      <c r="K4" s="31">
        <v>0.2235</v>
      </c>
      <c r="L4" s="31">
        <v>7.0599999999999996E-2</v>
      </c>
    </row>
    <row r="5" spans="1:13" ht="43.75" x14ac:dyDescent="0.4">
      <c r="A5" t="s">
        <v>127</v>
      </c>
      <c r="B5" t="s">
        <v>106</v>
      </c>
      <c r="C5">
        <v>428</v>
      </c>
      <c r="D5">
        <v>83</v>
      </c>
      <c r="E5">
        <v>100</v>
      </c>
      <c r="F5">
        <v>83</v>
      </c>
      <c r="G5" s="11" t="s">
        <v>136</v>
      </c>
      <c r="H5" t="s">
        <v>90</v>
      </c>
      <c r="J5" s="31">
        <v>0.98960000000000004</v>
      </c>
      <c r="K5" s="31">
        <v>1.04E-2</v>
      </c>
      <c r="L5">
        <v>0</v>
      </c>
      <c r="M5" t="s">
        <v>110</v>
      </c>
    </row>
    <row r="6" spans="1:13" ht="72.900000000000006" x14ac:dyDescent="0.4">
      <c r="A6" t="s">
        <v>128</v>
      </c>
      <c r="B6" t="s">
        <v>111</v>
      </c>
      <c r="C6">
        <v>817</v>
      </c>
      <c r="D6">
        <v>72</v>
      </c>
      <c r="E6">
        <v>121</v>
      </c>
      <c r="F6">
        <v>86</v>
      </c>
      <c r="G6" s="11" t="s">
        <v>139</v>
      </c>
      <c r="H6" t="s">
        <v>77</v>
      </c>
      <c r="J6" s="31">
        <v>0.72389999999999999</v>
      </c>
      <c r="K6" s="31">
        <v>0.25769999999999998</v>
      </c>
      <c r="L6" s="31">
        <v>1.84E-2</v>
      </c>
    </row>
    <row r="7" spans="1:13" ht="72.900000000000006" x14ac:dyDescent="0.4">
      <c r="A7" t="s">
        <v>129</v>
      </c>
      <c r="B7" t="s">
        <v>105</v>
      </c>
      <c r="C7">
        <v>760</v>
      </c>
      <c r="D7">
        <v>82</v>
      </c>
      <c r="E7">
        <v>121</v>
      </c>
      <c r="F7">
        <v>97</v>
      </c>
      <c r="G7" s="11" t="s">
        <v>140</v>
      </c>
      <c r="H7" t="s">
        <v>76</v>
      </c>
      <c r="J7" s="31">
        <v>0.38750000000000001</v>
      </c>
      <c r="K7" s="31">
        <v>0.55810000000000004</v>
      </c>
      <c r="L7" s="31">
        <v>5.4399999999999997E-2</v>
      </c>
    </row>
    <row r="8" spans="1:13" x14ac:dyDescent="0.4">
      <c r="A8" t="s">
        <v>291</v>
      </c>
      <c r="B8" t="s">
        <v>293</v>
      </c>
      <c r="C8">
        <v>128</v>
      </c>
      <c r="D8">
        <v>68</v>
      </c>
      <c r="E8">
        <v>81</v>
      </c>
      <c r="F8">
        <v>70</v>
      </c>
      <c r="G8" t="s">
        <v>295</v>
      </c>
      <c r="H8" t="s">
        <v>90</v>
      </c>
      <c r="J8" s="59">
        <v>1</v>
      </c>
      <c r="M8" t="s">
        <v>110</v>
      </c>
    </row>
    <row r="9" spans="1:13" x14ac:dyDescent="0.4">
      <c r="A9" t="s">
        <v>292</v>
      </c>
      <c r="B9" t="s">
        <v>294</v>
      </c>
      <c r="C9">
        <v>85</v>
      </c>
      <c r="D9">
        <v>72</v>
      </c>
      <c r="E9">
        <v>95</v>
      </c>
      <c r="F9">
        <v>66</v>
      </c>
      <c r="G9" s="11" t="s">
        <v>296</v>
      </c>
      <c r="H9" t="s">
        <v>90</v>
      </c>
      <c r="J9" s="59">
        <v>1</v>
      </c>
      <c r="M9" t="s">
        <v>110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0"/>
  <sheetViews>
    <sheetView zoomScale="55" zoomScaleNormal="55" workbookViewId="0">
      <selection activeCell="L32" sqref="L32"/>
    </sheetView>
  </sheetViews>
  <sheetFormatPr defaultRowHeight="14.6" x14ac:dyDescent="0.4"/>
  <cols>
    <col min="1" max="1" width="58.23046875" customWidth="1"/>
    <col min="2" max="2" width="25.3046875" customWidth="1"/>
    <col min="3" max="3" width="26.765625" customWidth="1"/>
    <col min="4" max="4" width="51.23046875" customWidth="1"/>
    <col min="10" max="10" width="15.4609375" customWidth="1"/>
    <col min="12" max="12" width="18.23046875" customWidth="1"/>
    <col min="17" max="17" width="10.53515625" customWidth="1"/>
    <col min="18" max="18" width="11.23046875" hidden="1" customWidth="1"/>
  </cols>
  <sheetData>
    <row r="1" spans="1:18" ht="43.75" x14ac:dyDescent="0.4">
      <c r="A1" s="7" t="s">
        <v>146</v>
      </c>
      <c r="B1" s="8" t="s">
        <v>193</v>
      </c>
      <c r="C1" s="9" t="s">
        <v>130</v>
      </c>
      <c r="D1" s="9"/>
      <c r="E1" s="66" t="s">
        <v>10</v>
      </c>
      <c r="F1" s="66"/>
      <c r="G1" s="66"/>
      <c r="H1" s="66"/>
      <c r="I1" s="66"/>
      <c r="J1" s="18"/>
      <c r="K1" s="66" t="s">
        <v>11</v>
      </c>
      <c r="L1" s="66"/>
      <c r="M1" s="66"/>
      <c r="N1" s="66"/>
      <c r="O1" s="66"/>
      <c r="P1" s="18"/>
      <c r="Q1" s="8" t="s">
        <v>17</v>
      </c>
      <c r="R1" s="11" t="s">
        <v>18</v>
      </c>
    </row>
    <row r="2" spans="1:18" x14ac:dyDescent="0.4">
      <c r="A2" s="9" t="s">
        <v>194</v>
      </c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8" x14ac:dyDescent="0.4">
      <c r="A3" s="9" t="s">
        <v>195</v>
      </c>
      <c r="B3" s="9">
        <v>100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8" x14ac:dyDescent="0.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8" x14ac:dyDescent="0.4">
      <c r="A5" s="7" t="s">
        <v>191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8" s="13" customFormat="1" x14ac:dyDescent="0.4">
      <c r="A6" s="52" t="s">
        <v>222</v>
      </c>
      <c r="B6" s="12">
        <v>86</v>
      </c>
      <c r="C6" s="12">
        <v>60.5</v>
      </c>
      <c r="D6" s="12"/>
      <c r="E6" s="17">
        <v>94</v>
      </c>
      <c r="F6" s="14">
        <v>95</v>
      </c>
      <c r="G6" s="14">
        <v>96</v>
      </c>
      <c r="H6" s="14">
        <v>99</v>
      </c>
      <c r="I6" s="14">
        <v>98</v>
      </c>
      <c r="J6" s="27">
        <f>AVERAGE(E6:I6)</f>
        <v>96.4</v>
      </c>
      <c r="K6" s="14">
        <v>89</v>
      </c>
      <c r="L6" s="14">
        <v>89.7</v>
      </c>
      <c r="M6" s="14">
        <v>89</v>
      </c>
      <c r="N6" s="14">
        <v>90</v>
      </c>
      <c r="O6" s="14">
        <v>89.8</v>
      </c>
      <c r="P6" s="27">
        <f>AVERAGE(K6:O6)</f>
        <v>89.5</v>
      </c>
      <c r="Q6" s="14">
        <f t="shared" ref="Q6:Q15" si="0">R6/2</f>
        <v>60.5</v>
      </c>
      <c r="R6" s="13">
        <v>121</v>
      </c>
    </row>
    <row r="7" spans="1:18" s="13" customFormat="1" x14ac:dyDescent="0.4">
      <c r="A7" s="52" t="s">
        <v>223</v>
      </c>
      <c r="B7" s="12">
        <v>83</v>
      </c>
      <c r="C7" s="12">
        <v>50</v>
      </c>
      <c r="D7" s="12"/>
      <c r="E7" s="17">
        <v>85</v>
      </c>
      <c r="F7" s="14">
        <v>75</v>
      </c>
      <c r="G7" s="14">
        <v>73</v>
      </c>
      <c r="H7" s="14">
        <v>90</v>
      </c>
      <c r="I7" s="14">
        <v>89</v>
      </c>
      <c r="J7" s="27">
        <f t="shared" ref="J7:J15" si="1">AVERAGE(E7:I7)</f>
        <v>82.4</v>
      </c>
      <c r="K7" s="14">
        <v>79</v>
      </c>
      <c r="L7" s="14">
        <v>71</v>
      </c>
      <c r="M7" s="14">
        <v>90</v>
      </c>
      <c r="N7" s="14">
        <v>90</v>
      </c>
      <c r="O7" s="14">
        <v>88</v>
      </c>
      <c r="P7" s="27">
        <f t="shared" ref="P7:P15" si="2">AVERAGE(K7:O7)</f>
        <v>83.6</v>
      </c>
      <c r="Q7" s="14">
        <f t="shared" si="0"/>
        <v>50</v>
      </c>
      <c r="R7" s="13">
        <v>100</v>
      </c>
    </row>
    <row r="8" spans="1:18" s="13" customFormat="1" x14ac:dyDescent="0.4">
      <c r="A8" s="52" t="s">
        <v>224</v>
      </c>
      <c r="B8" s="12">
        <v>130</v>
      </c>
      <c r="C8" s="12">
        <v>52.5</v>
      </c>
      <c r="D8" s="12"/>
      <c r="E8" s="14">
        <v>123</v>
      </c>
      <c r="F8" s="14">
        <v>123</v>
      </c>
      <c r="G8" s="14">
        <v>126</v>
      </c>
      <c r="H8" s="14">
        <v>120</v>
      </c>
      <c r="I8" s="14">
        <v>124</v>
      </c>
      <c r="J8" s="27">
        <f>AVERAGE(E8:I8)</f>
        <v>123.2</v>
      </c>
      <c r="K8" s="14">
        <v>130</v>
      </c>
      <c r="L8" s="14">
        <v>117</v>
      </c>
      <c r="M8" s="14">
        <v>118</v>
      </c>
      <c r="N8" s="14">
        <v>116</v>
      </c>
      <c r="O8" s="14">
        <v>117</v>
      </c>
      <c r="P8" s="27">
        <f>AVERAGE(K8:O8)</f>
        <v>119.6</v>
      </c>
      <c r="Q8" s="14">
        <f t="shared" si="0"/>
        <v>52.5</v>
      </c>
      <c r="R8" s="13">
        <v>105</v>
      </c>
    </row>
    <row r="9" spans="1:18" s="13" customFormat="1" x14ac:dyDescent="0.4">
      <c r="A9" s="52" t="s">
        <v>225</v>
      </c>
      <c r="B9" s="12">
        <v>37</v>
      </c>
      <c r="C9" s="12">
        <v>81</v>
      </c>
      <c r="D9" s="16"/>
      <c r="E9" s="14">
        <v>36</v>
      </c>
      <c r="F9" s="20">
        <v>43</v>
      </c>
      <c r="G9" s="14">
        <v>48</v>
      </c>
      <c r="H9" s="14">
        <v>50</v>
      </c>
      <c r="I9" s="14">
        <v>50</v>
      </c>
      <c r="J9" s="27">
        <f>AVERAGE(E9:I9)</f>
        <v>45.4</v>
      </c>
      <c r="K9" s="14">
        <v>60</v>
      </c>
      <c r="L9" s="14">
        <v>58</v>
      </c>
      <c r="M9" s="14">
        <v>67</v>
      </c>
      <c r="N9" s="14">
        <v>52</v>
      </c>
      <c r="O9" s="14">
        <v>52</v>
      </c>
      <c r="P9" s="27">
        <f t="shared" si="2"/>
        <v>57.8</v>
      </c>
      <c r="Q9" s="14">
        <f t="shared" si="0"/>
        <v>81</v>
      </c>
      <c r="R9" s="13">
        <v>162</v>
      </c>
    </row>
    <row r="10" spans="1:18" s="13" customFormat="1" ht="43.85" customHeight="1" x14ac:dyDescent="0.4">
      <c r="A10" s="52" t="s">
        <v>226</v>
      </c>
      <c r="B10" s="12">
        <v>55</v>
      </c>
      <c r="C10" s="12">
        <v>90</v>
      </c>
      <c r="D10" s="12"/>
      <c r="E10" s="14">
        <v>57</v>
      </c>
      <c r="F10" s="14">
        <v>61</v>
      </c>
      <c r="G10" s="14">
        <v>64</v>
      </c>
      <c r="H10" s="14">
        <v>62</v>
      </c>
      <c r="I10" s="14">
        <v>58</v>
      </c>
      <c r="J10" s="27">
        <f t="shared" si="1"/>
        <v>60.4</v>
      </c>
      <c r="K10" s="14">
        <v>56</v>
      </c>
      <c r="L10" s="14">
        <v>59</v>
      </c>
      <c r="M10" s="14">
        <v>67</v>
      </c>
      <c r="N10" s="14">
        <v>56</v>
      </c>
      <c r="O10" s="14">
        <v>59</v>
      </c>
      <c r="P10" s="27">
        <f t="shared" si="2"/>
        <v>59.4</v>
      </c>
      <c r="Q10" s="14">
        <f t="shared" si="0"/>
        <v>90</v>
      </c>
      <c r="R10" s="13">
        <v>180</v>
      </c>
    </row>
    <row r="11" spans="1:18" s="13" customFormat="1" ht="28.85" customHeight="1" x14ac:dyDescent="0.4">
      <c r="A11" s="52" t="s">
        <v>227</v>
      </c>
      <c r="B11" s="12">
        <v>57</v>
      </c>
      <c r="C11" s="12">
        <v>52</v>
      </c>
      <c r="D11" s="12"/>
      <c r="E11" s="14">
        <v>57</v>
      </c>
      <c r="F11" s="14">
        <v>45</v>
      </c>
      <c r="G11" s="14">
        <v>46</v>
      </c>
      <c r="H11" s="14">
        <v>42</v>
      </c>
      <c r="I11" s="14">
        <v>41</v>
      </c>
      <c r="J11" s="27">
        <f t="shared" si="1"/>
        <v>46.2</v>
      </c>
      <c r="K11" s="14">
        <v>34</v>
      </c>
      <c r="L11" s="14">
        <v>39</v>
      </c>
      <c r="M11" s="14">
        <v>34</v>
      </c>
      <c r="N11" s="14">
        <v>39</v>
      </c>
      <c r="O11" s="14">
        <v>32</v>
      </c>
      <c r="P11" s="27">
        <f t="shared" si="2"/>
        <v>35.6</v>
      </c>
      <c r="Q11" s="14">
        <f t="shared" si="0"/>
        <v>52</v>
      </c>
      <c r="R11" s="13">
        <v>104</v>
      </c>
    </row>
    <row r="12" spans="1:18" s="13" customFormat="1" ht="51.65" customHeight="1" x14ac:dyDescent="0.4">
      <c r="A12" s="52" t="s">
        <v>228</v>
      </c>
      <c r="B12" s="12">
        <v>80</v>
      </c>
      <c r="C12" s="12">
        <v>32.5</v>
      </c>
      <c r="D12" s="16"/>
      <c r="E12" s="14">
        <v>81</v>
      </c>
      <c r="F12" s="14">
        <v>93</v>
      </c>
      <c r="G12" s="14">
        <v>94</v>
      </c>
      <c r="H12" s="14">
        <v>88</v>
      </c>
      <c r="I12" s="14">
        <v>86</v>
      </c>
      <c r="J12" s="27">
        <f t="shared" si="1"/>
        <v>88.4</v>
      </c>
      <c r="K12" s="14">
        <v>79</v>
      </c>
      <c r="L12" s="14">
        <v>96</v>
      </c>
      <c r="M12" s="14">
        <v>85</v>
      </c>
      <c r="N12" s="14">
        <v>86</v>
      </c>
      <c r="O12" s="14">
        <v>82</v>
      </c>
      <c r="P12" s="27">
        <f t="shared" si="2"/>
        <v>85.6</v>
      </c>
      <c r="Q12" s="14">
        <f t="shared" si="0"/>
        <v>32.5</v>
      </c>
      <c r="R12" s="13">
        <v>65</v>
      </c>
    </row>
    <row r="13" spans="1:18" s="13" customFormat="1" x14ac:dyDescent="0.4">
      <c r="A13" s="52" t="s">
        <v>229</v>
      </c>
      <c r="B13" s="12">
        <v>60</v>
      </c>
      <c r="C13" s="12">
        <v>42.5</v>
      </c>
      <c r="D13" s="12"/>
      <c r="E13" s="14">
        <v>58</v>
      </c>
      <c r="F13" s="14">
        <v>59</v>
      </c>
      <c r="G13" s="14">
        <v>73</v>
      </c>
      <c r="H13" s="14">
        <v>75</v>
      </c>
      <c r="I13" s="14">
        <v>62</v>
      </c>
      <c r="J13" s="27">
        <f t="shared" si="1"/>
        <v>65.400000000000006</v>
      </c>
      <c r="K13" s="14">
        <v>55</v>
      </c>
      <c r="L13" s="14">
        <v>58</v>
      </c>
      <c r="M13" s="14">
        <v>54</v>
      </c>
      <c r="N13" s="14">
        <v>62</v>
      </c>
      <c r="O13" s="14">
        <v>57</v>
      </c>
      <c r="P13" s="27">
        <f t="shared" si="2"/>
        <v>57.2</v>
      </c>
      <c r="Q13" s="14">
        <f t="shared" si="0"/>
        <v>42.5</v>
      </c>
      <c r="R13" s="13">
        <v>85</v>
      </c>
    </row>
    <row r="14" spans="1:18" s="13" customFormat="1" x14ac:dyDescent="0.4">
      <c r="A14" s="53" t="s">
        <v>231</v>
      </c>
      <c r="B14" s="12">
        <v>102</v>
      </c>
      <c r="C14" s="12">
        <v>37.5</v>
      </c>
      <c r="D14" s="12"/>
      <c r="E14" s="14">
        <v>110</v>
      </c>
      <c r="F14" s="14">
        <v>105</v>
      </c>
      <c r="G14" s="14">
        <v>116</v>
      </c>
      <c r="H14" s="14">
        <v>108</v>
      </c>
      <c r="I14" s="14">
        <v>106</v>
      </c>
      <c r="J14" s="27">
        <f t="shared" si="1"/>
        <v>109</v>
      </c>
      <c r="K14" s="14">
        <v>134</v>
      </c>
      <c r="L14" s="14">
        <v>140</v>
      </c>
      <c r="M14" s="14">
        <v>132</v>
      </c>
      <c r="N14" s="14">
        <v>125</v>
      </c>
      <c r="O14" s="14">
        <v>120</v>
      </c>
      <c r="P14" s="27">
        <f t="shared" si="2"/>
        <v>130.19999999999999</v>
      </c>
      <c r="Q14" s="14">
        <f t="shared" si="0"/>
        <v>37.5</v>
      </c>
      <c r="R14" s="13">
        <v>75</v>
      </c>
    </row>
    <row r="15" spans="1:18" s="13" customFormat="1" x14ac:dyDescent="0.4">
      <c r="A15" s="54" t="s">
        <v>232</v>
      </c>
      <c r="B15" s="12" t="s">
        <v>48</v>
      </c>
      <c r="C15" s="12">
        <v>69.5</v>
      </c>
      <c r="D15" s="12"/>
      <c r="E15" s="14">
        <v>31</v>
      </c>
      <c r="F15" s="14">
        <v>16</v>
      </c>
      <c r="G15" s="14">
        <v>15</v>
      </c>
      <c r="H15" s="14">
        <v>22</v>
      </c>
      <c r="I15" s="14">
        <v>23</v>
      </c>
      <c r="J15" s="27">
        <f t="shared" si="1"/>
        <v>21.4</v>
      </c>
      <c r="K15" s="14">
        <v>45</v>
      </c>
      <c r="L15" s="14">
        <v>15</v>
      </c>
      <c r="M15" s="14">
        <v>17</v>
      </c>
      <c r="N15" s="14">
        <v>29</v>
      </c>
      <c r="O15" s="14">
        <v>26</v>
      </c>
      <c r="P15" s="27">
        <f t="shared" si="2"/>
        <v>26.4</v>
      </c>
      <c r="Q15" s="14">
        <f t="shared" si="0"/>
        <v>69.5</v>
      </c>
      <c r="R15" s="13">
        <v>139</v>
      </c>
    </row>
    <row r="17" spans="1:4" x14ac:dyDescent="0.4">
      <c r="A17" s="3" t="s">
        <v>206</v>
      </c>
      <c r="B17" t="s">
        <v>218</v>
      </c>
      <c r="C17" t="s">
        <v>0</v>
      </c>
      <c r="D17" t="s">
        <v>217</v>
      </c>
    </row>
    <row r="19" spans="1:4" x14ac:dyDescent="0.4">
      <c r="A19" s="3" t="s">
        <v>220</v>
      </c>
      <c r="B19" t="s">
        <v>39</v>
      </c>
    </row>
    <row r="20" spans="1:4" x14ac:dyDescent="0.4">
      <c r="A20" t="s">
        <v>25</v>
      </c>
    </row>
    <row r="23" spans="1:4" x14ac:dyDescent="0.4">
      <c r="A23" s="3" t="s">
        <v>242</v>
      </c>
      <c r="B23" t="s">
        <v>40</v>
      </c>
    </row>
    <row r="24" spans="1:4" x14ac:dyDescent="0.4">
      <c r="A24" t="s">
        <v>12</v>
      </c>
      <c r="C24">
        <v>2030</v>
      </c>
      <c r="D24" t="s">
        <v>26</v>
      </c>
    </row>
    <row r="25" spans="1:4" x14ac:dyDescent="0.4">
      <c r="A25" t="s">
        <v>13</v>
      </c>
      <c r="C25">
        <v>2730</v>
      </c>
      <c r="D25" t="s">
        <v>27</v>
      </c>
    </row>
    <row r="26" spans="1:4" x14ac:dyDescent="0.4">
      <c r="A26" t="s">
        <v>14</v>
      </c>
      <c r="C26">
        <v>4120</v>
      </c>
      <c r="D26" t="s">
        <v>28</v>
      </c>
    </row>
    <row r="28" spans="1:4" x14ac:dyDescent="0.4">
      <c r="A28" s="10" t="s">
        <v>243</v>
      </c>
      <c r="B28" t="s">
        <v>38</v>
      </c>
    </row>
    <row r="29" spans="1:4" x14ac:dyDescent="0.4">
      <c r="A29" t="s">
        <v>29</v>
      </c>
      <c r="B29">
        <f>33/34*100</f>
        <v>97.058823529411768</v>
      </c>
      <c r="C29">
        <v>33</v>
      </c>
      <c r="D29" t="s">
        <v>32</v>
      </c>
    </row>
    <row r="30" spans="1:4" x14ac:dyDescent="0.4">
      <c r="A30" t="s">
        <v>30</v>
      </c>
      <c r="B30">
        <f>45/51*100</f>
        <v>88.235294117647058</v>
      </c>
      <c r="C30">
        <v>45</v>
      </c>
      <c r="D30" t="s">
        <v>33</v>
      </c>
    </row>
    <row r="31" spans="1:4" x14ac:dyDescent="0.4">
      <c r="A31" t="s">
        <v>31</v>
      </c>
      <c r="B31">
        <f>86/115*100</f>
        <v>74.782608695652172</v>
      </c>
      <c r="C31">
        <v>86</v>
      </c>
      <c r="D31" t="s">
        <v>34</v>
      </c>
    </row>
    <row r="33" spans="1:4" x14ac:dyDescent="0.4">
      <c r="A33" s="10" t="s">
        <v>239</v>
      </c>
      <c r="B33" t="s">
        <v>38</v>
      </c>
    </row>
    <row r="34" spans="1:4" x14ac:dyDescent="0.4">
      <c r="A34" t="s">
        <v>35</v>
      </c>
      <c r="C34" t="s">
        <v>41</v>
      </c>
      <c r="D34" t="s">
        <v>42</v>
      </c>
    </row>
    <row r="35" spans="1:4" x14ac:dyDescent="0.4">
      <c r="A35" t="s">
        <v>36</v>
      </c>
      <c r="C35" t="s">
        <v>43</v>
      </c>
      <c r="D35" t="s">
        <v>42</v>
      </c>
    </row>
    <row r="36" spans="1:4" x14ac:dyDescent="0.4">
      <c r="A36" t="s">
        <v>37</v>
      </c>
      <c r="C36" t="s">
        <v>44</v>
      </c>
      <c r="D36" t="s">
        <v>45</v>
      </c>
    </row>
    <row r="38" spans="1:4" x14ac:dyDescent="0.4">
      <c r="A38" t="s">
        <v>212</v>
      </c>
      <c r="B38" t="s">
        <v>40</v>
      </c>
    </row>
    <row r="39" spans="1:4" x14ac:dyDescent="0.4">
      <c r="A39" t="s">
        <v>46</v>
      </c>
      <c r="B39">
        <v>7</v>
      </c>
    </row>
    <row r="40" spans="1:4" x14ac:dyDescent="0.4">
      <c r="A40" t="s">
        <v>47</v>
      </c>
      <c r="B40">
        <v>12</v>
      </c>
    </row>
    <row r="41" spans="1:4" x14ac:dyDescent="0.4">
      <c r="A41" t="s">
        <v>210</v>
      </c>
      <c r="B41">
        <v>5</v>
      </c>
    </row>
    <row r="43" spans="1:4" x14ac:dyDescent="0.4">
      <c r="A43" s="3" t="s">
        <v>208</v>
      </c>
    </row>
    <row r="44" spans="1:4" x14ac:dyDescent="0.4">
      <c r="A44" t="s">
        <v>216</v>
      </c>
    </row>
    <row r="45" spans="1:4" x14ac:dyDescent="0.4">
      <c r="A45" t="s">
        <v>214</v>
      </c>
    </row>
    <row r="46" spans="1:4" x14ac:dyDescent="0.4">
      <c r="A46" t="s">
        <v>215</v>
      </c>
    </row>
    <row r="50" spans="1:1" ht="15.45" x14ac:dyDescent="0.4">
      <c r="A50" s="21"/>
    </row>
  </sheetData>
  <mergeCells count="2">
    <mergeCell ref="E1:I1"/>
    <mergeCell ref="K1:O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0"/>
  <sheetViews>
    <sheetView zoomScale="55" zoomScaleNormal="55" workbookViewId="0">
      <selection activeCell="R1" sqref="R1:R1048576"/>
    </sheetView>
  </sheetViews>
  <sheetFormatPr defaultRowHeight="14.6" x14ac:dyDescent="0.4"/>
  <cols>
    <col min="1" max="1" width="65.23046875" customWidth="1"/>
    <col min="2" max="2" width="51.3046875" customWidth="1"/>
    <col min="3" max="3" width="12.53515625" customWidth="1"/>
    <col min="4" max="4" width="21" customWidth="1"/>
    <col min="18" max="18" width="0" hidden="1" customWidth="1"/>
  </cols>
  <sheetData>
    <row r="1" spans="1:18" ht="58.3" x14ac:dyDescent="0.4">
      <c r="A1" s="7" t="s">
        <v>146</v>
      </c>
      <c r="B1" s="8" t="s">
        <v>193</v>
      </c>
      <c r="C1" s="9" t="s">
        <v>130</v>
      </c>
      <c r="D1" t="s">
        <v>217</v>
      </c>
      <c r="E1" s="66" t="s">
        <v>10</v>
      </c>
      <c r="F1" s="66"/>
      <c r="G1" s="66"/>
      <c r="H1" s="66"/>
      <c r="I1" s="66"/>
      <c r="J1" s="18"/>
      <c r="K1" s="66" t="s">
        <v>11</v>
      </c>
      <c r="L1" s="66"/>
      <c r="M1" s="66"/>
      <c r="N1" s="66"/>
      <c r="O1" s="66"/>
      <c r="P1" s="18"/>
      <c r="Q1" s="8" t="s">
        <v>17</v>
      </c>
      <c r="R1" s="11" t="s">
        <v>18</v>
      </c>
    </row>
    <row r="2" spans="1:18" x14ac:dyDescent="0.4">
      <c r="A2" s="9" t="s">
        <v>194</v>
      </c>
      <c r="B2" s="9" t="s">
        <v>1</v>
      </c>
      <c r="C2" s="9"/>
      <c r="E2" s="18" t="s">
        <v>12</v>
      </c>
      <c r="F2" s="18" t="s">
        <v>13</v>
      </c>
      <c r="G2" s="18" t="s">
        <v>14</v>
      </c>
      <c r="H2" s="18" t="s">
        <v>15</v>
      </c>
      <c r="I2" s="18" t="s">
        <v>16</v>
      </c>
      <c r="J2" s="18" t="s">
        <v>65</v>
      </c>
      <c r="K2" s="18" t="s">
        <v>12</v>
      </c>
      <c r="L2" s="18" t="s">
        <v>13</v>
      </c>
      <c r="M2" s="18" t="s">
        <v>14</v>
      </c>
      <c r="N2" s="18" t="s">
        <v>15</v>
      </c>
      <c r="O2" s="18" t="s">
        <v>16</v>
      </c>
      <c r="P2" s="18" t="s">
        <v>65</v>
      </c>
      <c r="Q2" s="9"/>
    </row>
    <row r="3" spans="1:18" x14ac:dyDescent="0.4">
      <c r="A3" s="9" t="s">
        <v>195</v>
      </c>
      <c r="B3" s="9">
        <v>66</v>
      </c>
      <c r="C3" s="9"/>
    </row>
    <row r="4" spans="1:18" x14ac:dyDescent="0.4">
      <c r="A4" s="9"/>
      <c r="B4" s="9"/>
      <c r="C4" s="9"/>
    </row>
    <row r="5" spans="1:18" x14ac:dyDescent="0.4">
      <c r="A5" s="7" t="s">
        <v>191</v>
      </c>
      <c r="B5" s="9"/>
      <c r="C5" s="9"/>
    </row>
    <row r="6" spans="1:18" x14ac:dyDescent="0.4">
      <c r="A6" s="52" t="s">
        <v>222</v>
      </c>
      <c r="B6" s="9">
        <v>89</v>
      </c>
      <c r="C6" s="9"/>
      <c r="D6" s="11"/>
      <c r="E6" s="20">
        <v>92</v>
      </c>
      <c r="F6" s="14">
        <v>91</v>
      </c>
      <c r="G6" s="14">
        <v>88</v>
      </c>
      <c r="H6" s="14">
        <v>86</v>
      </c>
      <c r="I6" s="14">
        <v>87</v>
      </c>
      <c r="J6" s="27">
        <f>AVERAGE(E6:I6)</f>
        <v>88.8</v>
      </c>
      <c r="K6" s="14">
        <v>91</v>
      </c>
      <c r="L6" s="14">
        <v>85</v>
      </c>
      <c r="M6" s="14">
        <v>85</v>
      </c>
      <c r="N6" s="14">
        <v>80</v>
      </c>
      <c r="O6" s="14">
        <v>84</v>
      </c>
      <c r="P6" s="27">
        <f>AVERAGE(K6:O6)</f>
        <v>85</v>
      </c>
      <c r="Q6" s="14">
        <f>R6/2</f>
        <v>79.5</v>
      </c>
      <c r="R6" s="13">
        <v>159</v>
      </c>
    </row>
    <row r="7" spans="1:18" x14ac:dyDescent="0.4">
      <c r="A7" s="52" t="s">
        <v>223</v>
      </c>
      <c r="B7" s="9">
        <v>92</v>
      </c>
      <c r="C7" s="9"/>
      <c r="D7" s="11"/>
      <c r="E7" s="20">
        <v>95</v>
      </c>
      <c r="F7" s="14">
        <v>115</v>
      </c>
      <c r="G7" s="14">
        <v>108</v>
      </c>
      <c r="H7" s="14">
        <v>110</v>
      </c>
      <c r="I7" s="14">
        <v>98</v>
      </c>
      <c r="J7" s="27">
        <f t="shared" ref="J7:J15" si="0">AVERAGE(E7:I7)</f>
        <v>105.2</v>
      </c>
      <c r="K7" s="14">
        <v>94</v>
      </c>
      <c r="L7" s="14">
        <v>97</v>
      </c>
      <c r="M7" s="14">
        <v>114</v>
      </c>
      <c r="N7" s="14">
        <v>115</v>
      </c>
      <c r="O7" s="14">
        <v>96</v>
      </c>
      <c r="P7" s="27">
        <f t="shared" ref="P7:P15" si="1">AVERAGE(K7:O7)</f>
        <v>103.2</v>
      </c>
      <c r="Q7" s="14">
        <f t="shared" ref="Q7:Q15" si="2">R7/2</f>
        <v>61</v>
      </c>
      <c r="R7" s="13">
        <v>122</v>
      </c>
    </row>
    <row r="8" spans="1:18" x14ac:dyDescent="0.4">
      <c r="A8" s="52" t="s">
        <v>224</v>
      </c>
      <c r="B8" s="9">
        <v>135</v>
      </c>
      <c r="C8" s="9"/>
      <c r="E8" s="14">
        <v>141</v>
      </c>
      <c r="F8" s="14">
        <v>160</v>
      </c>
      <c r="G8" s="14">
        <v>158</v>
      </c>
      <c r="H8" s="14">
        <v>152</v>
      </c>
      <c r="I8" s="14">
        <v>148</v>
      </c>
      <c r="J8" s="27">
        <f>AVERAGE(E8:I8)</f>
        <v>151.80000000000001</v>
      </c>
      <c r="K8" s="14">
        <v>133</v>
      </c>
      <c r="L8" s="14">
        <v>143</v>
      </c>
      <c r="M8" s="14">
        <v>137</v>
      </c>
      <c r="N8" s="14">
        <v>134</v>
      </c>
      <c r="O8" s="14">
        <v>135</v>
      </c>
      <c r="P8" s="27">
        <f>AVERAGE(K8:O8)</f>
        <v>136.4</v>
      </c>
      <c r="Q8" s="14">
        <f>R8/2</f>
        <v>70.5</v>
      </c>
      <c r="R8" s="13">
        <v>141</v>
      </c>
    </row>
    <row r="9" spans="1:18" x14ac:dyDescent="0.4">
      <c r="A9" s="52" t="s">
        <v>225</v>
      </c>
      <c r="B9" s="9">
        <v>84</v>
      </c>
      <c r="C9" s="9"/>
      <c r="D9" s="11"/>
      <c r="E9" s="14">
        <v>89</v>
      </c>
      <c r="F9" s="14">
        <v>119</v>
      </c>
      <c r="G9" s="14">
        <v>105</v>
      </c>
      <c r="H9" s="14">
        <v>108</v>
      </c>
      <c r="I9" s="14">
        <v>108</v>
      </c>
      <c r="J9" s="27">
        <f t="shared" si="0"/>
        <v>105.8</v>
      </c>
      <c r="K9" s="20">
        <v>87</v>
      </c>
      <c r="L9" s="14">
        <v>117</v>
      </c>
      <c r="M9" s="14">
        <v>109</v>
      </c>
      <c r="N9" s="14">
        <v>114</v>
      </c>
      <c r="O9" s="14">
        <v>86</v>
      </c>
      <c r="P9" s="27">
        <f t="shared" si="1"/>
        <v>102.6</v>
      </c>
      <c r="Q9" s="14">
        <f t="shared" si="2"/>
        <v>138.5</v>
      </c>
      <c r="R9" s="13">
        <v>277</v>
      </c>
    </row>
    <row r="10" spans="1:18" x14ac:dyDescent="0.4">
      <c r="A10" s="52" t="s">
        <v>226</v>
      </c>
      <c r="B10" s="9">
        <v>60</v>
      </c>
      <c r="C10" s="9"/>
      <c r="E10" s="14">
        <v>59</v>
      </c>
      <c r="F10" s="14">
        <v>60</v>
      </c>
      <c r="G10" s="14">
        <v>64</v>
      </c>
      <c r="H10" s="14">
        <v>56</v>
      </c>
      <c r="I10" s="14">
        <v>58</v>
      </c>
      <c r="J10" s="27">
        <f t="shared" si="0"/>
        <v>59.4</v>
      </c>
      <c r="K10" s="14">
        <v>45</v>
      </c>
      <c r="L10" s="14">
        <v>53</v>
      </c>
      <c r="M10" s="14">
        <v>54</v>
      </c>
      <c r="N10" s="14">
        <v>48</v>
      </c>
      <c r="O10" s="14">
        <v>47</v>
      </c>
      <c r="P10" s="27">
        <f t="shared" si="1"/>
        <v>49.4</v>
      </c>
      <c r="Q10" s="14">
        <f t="shared" si="2"/>
        <v>81</v>
      </c>
      <c r="R10" s="13">
        <v>162</v>
      </c>
    </row>
    <row r="11" spans="1:18" x14ac:dyDescent="0.4">
      <c r="A11" s="52" t="s">
        <v>227</v>
      </c>
      <c r="B11" s="22">
        <v>69</v>
      </c>
      <c r="C11" s="9"/>
      <c r="E11" s="14">
        <v>62</v>
      </c>
      <c r="F11" s="14">
        <v>68</v>
      </c>
      <c r="G11" s="14">
        <v>63</v>
      </c>
      <c r="H11" s="14">
        <v>61</v>
      </c>
      <c r="I11" s="14">
        <v>64</v>
      </c>
      <c r="J11" s="27">
        <f t="shared" si="0"/>
        <v>63.6</v>
      </c>
      <c r="K11" s="17">
        <v>68</v>
      </c>
      <c r="L11" s="14">
        <v>65</v>
      </c>
      <c r="M11" s="14">
        <v>57</v>
      </c>
      <c r="N11" s="14">
        <v>61</v>
      </c>
      <c r="O11" s="14">
        <v>63</v>
      </c>
      <c r="P11" s="27">
        <f t="shared" si="1"/>
        <v>62.8</v>
      </c>
      <c r="Q11" s="14">
        <v>74</v>
      </c>
      <c r="R11" s="13">
        <v>148</v>
      </c>
    </row>
    <row r="12" spans="1:18" x14ac:dyDescent="0.4">
      <c r="A12" s="52" t="s">
        <v>228</v>
      </c>
      <c r="B12" s="9">
        <v>72</v>
      </c>
      <c r="C12" s="9"/>
      <c r="E12" s="14">
        <v>73</v>
      </c>
      <c r="F12" s="14">
        <v>62</v>
      </c>
      <c r="G12" s="14">
        <v>74</v>
      </c>
      <c r="H12" s="14">
        <v>84</v>
      </c>
      <c r="I12" s="14">
        <v>77</v>
      </c>
      <c r="J12" s="27">
        <f t="shared" si="0"/>
        <v>74</v>
      </c>
      <c r="K12" s="14">
        <v>67</v>
      </c>
      <c r="L12" s="14">
        <v>55</v>
      </c>
      <c r="M12" s="14">
        <v>52</v>
      </c>
      <c r="N12" s="14">
        <v>51</v>
      </c>
      <c r="O12" s="14">
        <v>48</v>
      </c>
      <c r="P12" s="27">
        <f t="shared" si="1"/>
        <v>54.6</v>
      </c>
      <c r="Q12" s="14">
        <f t="shared" si="2"/>
        <v>70</v>
      </c>
      <c r="R12" s="13">
        <v>140</v>
      </c>
    </row>
    <row r="13" spans="1:18" x14ac:dyDescent="0.4">
      <c r="A13" s="52" t="s">
        <v>229</v>
      </c>
      <c r="B13" s="9">
        <v>40</v>
      </c>
      <c r="C13" s="9"/>
      <c r="D13" s="11"/>
      <c r="E13" s="14">
        <v>44</v>
      </c>
      <c r="F13" s="14">
        <v>50</v>
      </c>
      <c r="G13" s="14">
        <v>55</v>
      </c>
      <c r="H13" s="14">
        <v>61</v>
      </c>
      <c r="I13" s="14">
        <v>57</v>
      </c>
      <c r="J13" s="27">
        <f t="shared" si="0"/>
        <v>53.4</v>
      </c>
      <c r="K13" s="14">
        <v>33</v>
      </c>
      <c r="L13" s="14">
        <v>42</v>
      </c>
      <c r="M13" s="14">
        <v>40</v>
      </c>
      <c r="N13" s="14">
        <v>45</v>
      </c>
      <c r="O13" s="14">
        <v>43</v>
      </c>
      <c r="P13" s="27">
        <f t="shared" si="1"/>
        <v>40.6</v>
      </c>
      <c r="Q13" s="14">
        <f t="shared" si="2"/>
        <v>109.5</v>
      </c>
      <c r="R13" s="13">
        <v>219</v>
      </c>
    </row>
    <row r="14" spans="1:18" x14ac:dyDescent="0.4">
      <c r="A14" s="53" t="s">
        <v>231</v>
      </c>
      <c r="B14" s="9">
        <v>66</v>
      </c>
      <c r="C14" s="9"/>
      <c r="E14" s="14">
        <v>64</v>
      </c>
      <c r="F14" s="14">
        <v>85</v>
      </c>
      <c r="G14" s="14">
        <v>62</v>
      </c>
      <c r="H14" s="14">
        <v>75</v>
      </c>
      <c r="I14" s="14">
        <v>68</v>
      </c>
      <c r="J14" s="27">
        <f t="shared" si="0"/>
        <v>70.8</v>
      </c>
      <c r="K14" s="14">
        <v>57</v>
      </c>
      <c r="L14" s="14">
        <v>53</v>
      </c>
      <c r="M14" s="14">
        <v>51</v>
      </c>
      <c r="N14" s="14">
        <v>55</v>
      </c>
      <c r="O14" s="14">
        <v>59</v>
      </c>
      <c r="P14" s="27">
        <f t="shared" si="1"/>
        <v>55</v>
      </c>
      <c r="Q14" s="14">
        <f t="shared" si="2"/>
        <v>66.5</v>
      </c>
      <c r="R14" s="13">
        <v>133</v>
      </c>
    </row>
    <row r="15" spans="1:18" x14ac:dyDescent="0.4">
      <c r="A15" s="54" t="s">
        <v>232</v>
      </c>
      <c r="B15" s="9">
        <v>32</v>
      </c>
      <c r="C15" s="9"/>
      <c r="E15" s="14">
        <v>31</v>
      </c>
      <c r="F15" s="14">
        <v>35</v>
      </c>
      <c r="G15" s="14">
        <v>38</v>
      </c>
      <c r="H15" s="14">
        <v>37</v>
      </c>
      <c r="I15" s="14">
        <v>32</v>
      </c>
      <c r="J15" s="27">
        <f t="shared" si="0"/>
        <v>34.6</v>
      </c>
      <c r="K15" s="14">
        <v>37</v>
      </c>
      <c r="L15" s="14">
        <v>37</v>
      </c>
      <c r="M15" s="14">
        <v>39</v>
      </c>
      <c r="N15" s="14">
        <v>34</v>
      </c>
      <c r="O15" s="14">
        <v>36</v>
      </c>
      <c r="P15" s="27">
        <f t="shared" si="1"/>
        <v>36.6</v>
      </c>
      <c r="Q15" s="14">
        <f t="shared" si="2"/>
        <v>94.5</v>
      </c>
      <c r="R15" s="13">
        <v>189</v>
      </c>
    </row>
    <row r="17" spans="1:4" x14ac:dyDescent="0.4">
      <c r="A17" s="3" t="s">
        <v>206</v>
      </c>
      <c r="B17" t="s">
        <v>218</v>
      </c>
      <c r="C17" t="s">
        <v>0</v>
      </c>
      <c r="D17" t="s">
        <v>217</v>
      </c>
    </row>
    <row r="19" spans="1:4" x14ac:dyDescent="0.4">
      <c r="A19" s="3" t="s">
        <v>220</v>
      </c>
      <c r="B19" t="s">
        <v>221</v>
      </c>
    </row>
    <row r="20" spans="1:4" ht="29.15" x14ac:dyDescent="0.4">
      <c r="A20" s="11" t="s">
        <v>49</v>
      </c>
    </row>
    <row r="21" spans="1:4" x14ac:dyDescent="0.4">
      <c r="A21" s="3"/>
    </row>
    <row r="23" spans="1:4" x14ac:dyDescent="0.4">
      <c r="A23" s="3" t="s">
        <v>242</v>
      </c>
      <c r="B23" t="s">
        <v>219</v>
      </c>
    </row>
    <row r="24" spans="1:4" x14ac:dyDescent="0.4">
      <c r="A24" t="s">
        <v>12</v>
      </c>
      <c r="C24">
        <v>460</v>
      </c>
      <c r="D24" t="s">
        <v>50</v>
      </c>
    </row>
    <row r="25" spans="1:4" x14ac:dyDescent="0.4">
      <c r="A25" t="s">
        <v>13</v>
      </c>
      <c r="C25">
        <v>760</v>
      </c>
      <c r="D25" t="s">
        <v>51</v>
      </c>
    </row>
    <row r="26" spans="1:4" x14ac:dyDescent="0.4">
      <c r="A26" t="s">
        <v>14</v>
      </c>
      <c r="C26">
        <v>1880</v>
      </c>
      <c r="D26" t="s">
        <v>52</v>
      </c>
    </row>
    <row r="28" spans="1:4" x14ac:dyDescent="0.4">
      <c r="A28" s="10" t="s">
        <v>243</v>
      </c>
      <c r="B28" t="s">
        <v>207</v>
      </c>
    </row>
    <row r="29" spans="1:4" x14ac:dyDescent="0.4">
      <c r="A29" t="s">
        <v>4</v>
      </c>
      <c r="B29">
        <f>20/34*100</f>
        <v>58.82352941176471</v>
      </c>
      <c r="C29">
        <v>20</v>
      </c>
      <c r="D29" t="s">
        <v>32</v>
      </c>
    </row>
    <row r="30" spans="1:4" x14ac:dyDescent="0.4">
      <c r="A30" t="s">
        <v>6</v>
      </c>
      <c r="B30">
        <f>44/51*100</f>
        <v>86.274509803921575</v>
      </c>
      <c r="C30">
        <v>44</v>
      </c>
      <c r="D30" t="s">
        <v>33</v>
      </c>
    </row>
    <row r="31" spans="1:4" x14ac:dyDescent="0.4">
      <c r="A31" t="s">
        <v>5</v>
      </c>
      <c r="B31">
        <f>75*100/100</f>
        <v>75</v>
      </c>
      <c r="C31">
        <v>75</v>
      </c>
      <c r="D31" t="s">
        <v>53</v>
      </c>
    </row>
    <row r="33" spans="1:4" x14ac:dyDescent="0.4">
      <c r="A33" s="10" t="s">
        <v>239</v>
      </c>
    </row>
    <row r="34" spans="1:4" x14ac:dyDescent="0.4">
      <c r="A34" t="s">
        <v>35</v>
      </c>
      <c r="C34" t="s">
        <v>55</v>
      </c>
      <c r="D34" t="s">
        <v>42</v>
      </c>
    </row>
    <row r="35" spans="1:4" x14ac:dyDescent="0.4">
      <c r="A35" t="s">
        <v>36</v>
      </c>
      <c r="C35" t="s">
        <v>54</v>
      </c>
      <c r="D35" t="s">
        <v>42</v>
      </c>
    </row>
    <row r="36" spans="1:4" x14ac:dyDescent="0.4">
      <c r="A36" t="s">
        <v>37</v>
      </c>
      <c r="C36" t="s">
        <v>56</v>
      </c>
      <c r="D36" t="s">
        <v>42</v>
      </c>
    </row>
    <row r="38" spans="1:4" x14ac:dyDescent="0.4">
      <c r="A38" t="s">
        <v>230</v>
      </c>
    </row>
    <row r="39" spans="1:4" x14ac:dyDescent="0.4">
      <c r="A39" t="s">
        <v>46</v>
      </c>
      <c r="C39">
        <v>4</v>
      </c>
    </row>
    <row r="40" spans="1:4" x14ac:dyDescent="0.4">
      <c r="A40" t="s">
        <v>47</v>
      </c>
      <c r="C40">
        <v>5</v>
      </c>
    </row>
    <row r="41" spans="1:4" x14ac:dyDescent="0.4">
      <c r="A41" t="s">
        <v>210</v>
      </c>
      <c r="C41">
        <v>3</v>
      </c>
    </row>
    <row r="43" spans="1:4" x14ac:dyDescent="0.4">
      <c r="A43" s="3" t="s">
        <v>208</v>
      </c>
    </row>
    <row r="44" spans="1:4" x14ac:dyDescent="0.4">
      <c r="A44" t="s">
        <v>244</v>
      </c>
    </row>
    <row r="45" spans="1:4" x14ac:dyDescent="0.4">
      <c r="A45" t="s">
        <v>245</v>
      </c>
    </row>
    <row r="46" spans="1:4" x14ac:dyDescent="0.4">
      <c r="A46" t="s">
        <v>246</v>
      </c>
    </row>
    <row r="47" spans="1:4" x14ac:dyDescent="0.4">
      <c r="A47" t="s">
        <v>247</v>
      </c>
    </row>
    <row r="48" spans="1:4" x14ac:dyDescent="0.4">
      <c r="A48" t="s">
        <v>248</v>
      </c>
    </row>
    <row r="50" spans="1:1" ht="15.45" x14ac:dyDescent="0.4">
      <c r="A50" s="21" t="s">
        <v>57</v>
      </c>
    </row>
  </sheetData>
  <mergeCells count="2">
    <mergeCell ref="E1:I1"/>
    <mergeCell ref="K1:O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4"/>
  <sheetViews>
    <sheetView zoomScale="70" zoomScaleNormal="70" workbookViewId="0">
      <selection activeCell="A6" sqref="A6:A11"/>
    </sheetView>
  </sheetViews>
  <sheetFormatPr defaultRowHeight="14.6" x14ac:dyDescent="0.4"/>
  <cols>
    <col min="1" max="1" width="53.3046875" customWidth="1"/>
    <col min="3" max="3" width="8.07421875" customWidth="1"/>
  </cols>
  <sheetData>
    <row r="1" spans="1:18" ht="58.3" x14ac:dyDescent="0.4">
      <c r="A1" s="7" t="s">
        <v>146</v>
      </c>
      <c r="B1" s="8" t="s">
        <v>193</v>
      </c>
      <c r="C1" s="9" t="s">
        <v>130</v>
      </c>
      <c r="D1" s="9" t="s">
        <v>3</v>
      </c>
      <c r="E1" s="66" t="s">
        <v>10</v>
      </c>
      <c r="F1" s="66"/>
      <c r="G1" s="66"/>
      <c r="H1" s="66"/>
      <c r="I1" s="66"/>
      <c r="J1" s="19"/>
      <c r="K1" s="66" t="s">
        <v>11</v>
      </c>
      <c r="L1" s="66"/>
      <c r="M1" s="66"/>
      <c r="N1" s="66"/>
      <c r="O1" s="66"/>
      <c r="P1" s="28"/>
      <c r="Q1" s="11"/>
    </row>
    <row r="2" spans="1:18" x14ac:dyDescent="0.4">
      <c r="A2" s="9" t="s">
        <v>194</v>
      </c>
      <c r="B2" s="9" t="s">
        <v>19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29"/>
    </row>
    <row r="3" spans="1:18" x14ac:dyDescent="0.4">
      <c r="A3" s="9" t="s">
        <v>195</v>
      </c>
      <c r="B3" s="9">
        <v>84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29"/>
    </row>
    <row r="4" spans="1:18" x14ac:dyDescent="0.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29"/>
    </row>
    <row r="5" spans="1:18" x14ac:dyDescent="0.4">
      <c r="A5" s="7" t="s">
        <v>191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29"/>
    </row>
    <row r="6" spans="1:18" x14ac:dyDescent="0.4">
      <c r="A6" s="52" t="s">
        <v>222</v>
      </c>
      <c r="B6" s="12">
        <v>86</v>
      </c>
      <c r="C6" s="12">
        <v>80</v>
      </c>
      <c r="D6" s="12"/>
      <c r="E6" s="17">
        <v>86</v>
      </c>
      <c r="F6" s="14">
        <v>81</v>
      </c>
      <c r="G6" s="14">
        <v>92</v>
      </c>
      <c r="H6" s="14">
        <v>88</v>
      </c>
      <c r="I6" s="14">
        <v>86</v>
      </c>
      <c r="J6" s="27">
        <f>AVERAGE(E6:I6)</f>
        <v>86.6</v>
      </c>
      <c r="K6" s="14">
        <v>96</v>
      </c>
      <c r="L6" s="14">
        <v>88</v>
      </c>
      <c r="M6" s="14">
        <v>99</v>
      </c>
      <c r="N6" s="14">
        <v>92</v>
      </c>
      <c r="O6" s="14">
        <v>89</v>
      </c>
      <c r="P6" s="30"/>
      <c r="Q6" s="13"/>
      <c r="R6" s="13"/>
    </row>
    <row r="7" spans="1:18" x14ac:dyDescent="0.4">
      <c r="A7" s="52" t="s">
        <v>223</v>
      </c>
      <c r="B7" s="12">
        <v>88</v>
      </c>
      <c r="C7" s="12">
        <v>89</v>
      </c>
      <c r="D7" s="12"/>
      <c r="E7" s="17">
        <v>91</v>
      </c>
      <c r="F7" s="14">
        <v>80</v>
      </c>
      <c r="G7" s="14">
        <v>92</v>
      </c>
      <c r="H7" s="14">
        <v>97</v>
      </c>
      <c r="I7" s="14">
        <v>93</v>
      </c>
      <c r="J7" s="27">
        <f t="shared" ref="J7:J15" si="0">AVERAGE(E7:I7)</f>
        <v>90.6</v>
      </c>
      <c r="K7" s="14">
        <v>87</v>
      </c>
      <c r="L7" s="14">
        <v>77</v>
      </c>
      <c r="M7" s="14">
        <v>92</v>
      </c>
      <c r="N7" s="14">
        <v>100</v>
      </c>
      <c r="O7" s="14">
        <v>88</v>
      </c>
      <c r="P7" s="30"/>
      <c r="Q7" s="13"/>
      <c r="R7" s="13"/>
    </row>
    <row r="8" spans="1:18" x14ac:dyDescent="0.4">
      <c r="A8" s="52" t="s">
        <v>224</v>
      </c>
      <c r="B8" s="12">
        <v>115</v>
      </c>
      <c r="C8" s="12">
        <v>69</v>
      </c>
      <c r="D8" s="12"/>
      <c r="E8" s="14">
        <v>113</v>
      </c>
      <c r="F8" s="14">
        <v>128</v>
      </c>
      <c r="G8" s="14">
        <v>104</v>
      </c>
      <c r="H8" s="14">
        <v>123</v>
      </c>
      <c r="I8" s="14">
        <v>108</v>
      </c>
      <c r="J8" s="27">
        <f>AVERAGE(E8:I8)</f>
        <v>115.2</v>
      </c>
      <c r="K8" s="14">
        <v>110</v>
      </c>
      <c r="L8" s="14">
        <v>137</v>
      </c>
      <c r="M8" s="14">
        <v>98</v>
      </c>
      <c r="N8" s="14">
        <v>135</v>
      </c>
      <c r="O8" s="14">
        <v>102</v>
      </c>
      <c r="P8" s="30"/>
      <c r="Q8" s="13"/>
      <c r="R8" s="13"/>
    </row>
    <row r="9" spans="1:18" x14ac:dyDescent="0.4">
      <c r="A9" s="52" t="s">
        <v>225</v>
      </c>
      <c r="B9" s="12">
        <v>58</v>
      </c>
      <c r="C9" s="12">
        <v>98</v>
      </c>
      <c r="D9" s="16"/>
      <c r="E9" s="14">
        <v>61</v>
      </c>
      <c r="F9" s="14">
        <v>75</v>
      </c>
      <c r="G9" s="14">
        <v>82</v>
      </c>
      <c r="H9" s="14">
        <v>58</v>
      </c>
      <c r="I9" s="14">
        <v>78</v>
      </c>
      <c r="J9" s="27">
        <f t="shared" si="0"/>
        <v>70.8</v>
      </c>
      <c r="K9" s="14">
        <v>63</v>
      </c>
      <c r="L9" s="14">
        <v>90</v>
      </c>
      <c r="M9" s="14">
        <v>68</v>
      </c>
      <c r="N9" s="14">
        <v>77</v>
      </c>
      <c r="O9" s="14">
        <v>58</v>
      </c>
      <c r="P9" s="30"/>
      <c r="Q9" s="13"/>
      <c r="R9" s="13"/>
    </row>
    <row r="10" spans="1:18" x14ac:dyDescent="0.4">
      <c r="A10" s="52" t="s">
        <v>226</v>
      </c>
      <c r="B10" s="12">
        <v>46</v>
      </c>
      <c r="C10" s="12">
        <v>97</v>
      </c>
      <c r="D10" s="12"/>
      <c r="E10" s="14">
        <v>47</v>
      </c>
      <c r="F10" s="14">
        <v>39</v>
      </c>
      <c r="G10" s="14">
        <v>30</v>
      </c>
      <c r="H10" s="14">
        <v>26</v>
      </c>
      <c r="I10" s="14">
        <v>28</v>
      </c>
      <c r="J10" s="27">
        <f t="shared" si="0"/>
        <v>34</v>
      </c>
      <c r="K10" s="14">
        <v>61</v>
      </c>
      <c r="L10" s="14">
        <v>54</v>
      </c>
      <c r="M10" s="14">
        <v>52</v>
      </c>
      <c r="N10" s="14">
        <v>48</v>
      </c>
      <c r="O10" s="14">
        <v>56</v>
      </c>
      <c r="P10" s="30"/>
      <c r="Q10" s="13"/>
      <c r="R10" s="13"/>
    </row>
    <row r="11" spans="1:18" x14ac:dyDescent="0.4">
      <c r="A11" s="52" t="s">
        <v>227</v>
      </c>
      <c r="B11" s="12">
        <v>30</v>
      </c>
      <c r="C11" s="12">
        <v>52</v>
      </c>
      <c r="D11" s="12"/>
      <c r="E11" s="14">
        <v>32</v>
      </c>
      <c r="F11" s="14">
        <v>53</v>
      </c>
      <c r="G11" s="14">
        <v>34</v>
      </c>
      <c r="H11" s="14">
        <v>26</v>
      </c>
      <c r="I11" s="14">
        <v>34</v>
      </c>
      <c r="J11" s="27">
        <f t="shared" si="0"/>
        <v>35.799999999999997</v>
      </c>
      <c r="K11" s="14">
        <v>37</v>
      </c>
      <c r="L11" s="14">
        <v>55</v>
      </c>
      <c r="M11" s="14">
        <v>39</v>
      </c>
      <c r="N11" s="14">
        <v>26</v>
      </c>
      <c r="O11" s="14">
        <v>24</v>
      </c>
      <c r="P11" s="30"/>
      <c r="Q11" s="13"/>
      <c r="R11" s="13"/>
    </row>
    <row r="12" spans="1:18" x14ac:dyDescent="0.4">
      <c r="A12" s="52" t="s">
        <v>228</v>
      </c>
      <c r="B12" s="12">
        <v>92</v>
      </c>
      <c r="C12" s="12">
        <v>104</v>
      </c>
      <c r="D12" s="12"/>
      <c r="E12" s="14">
        <v>89</v>
      </c>
      <c r="F12" s="14">
        <v>110</v>
      </c>
      <c r="G12" s="14">
        <v>104</v>
      </c>
      <c r="H12" s="14">
        <v>99</v>
      </c>
      <c r="I12" s="14">
        <v>92</v>
      </c>
      <c r="J12" s="27">
        <f t="shared" si="0"/>
        <v>98.8</v>
      </c>
      <c r="K12" s="17">
        <v>90</v>
      </c>
      <c r="L12" s="14">
        <v>111</v>
      </c>
      <c r="M12" s="14">
        <v>99</v>
      </c>
      <c r="N12" s="14">
        <v>102</v>
      </c>
      <c r="O12" s="14">
        <v>95</v>
      </c>
      <c r="P12" s="30"/>
      <c r="Q12" s="13"/>
      <c r="R12" s="13"/>
    </row>
    <row r="13" spans="1:18" x14ac:dyDescent="0.4">
      <c r="A13" s="52" t="s">
        <v>229</v>
      </c>
      <c r="B13" s="12">
        <v>60</v>
      </c>
      <c r="C13" s="12">
        <v>111</v>
      </c>
      <c r="D13" s="12" t="s">
        <v>93</v>
      </c>
      <c r="E13" s="14">
        <v>71</v>
      </c>
      <c r="F13" s="14">
        <v>67</v>
      </c>
      <c r="G13" s="14">
        <v>66</v>
      </c>
      <c r="H13" s="14">
        <v>54</v>
      </c>
      <c r="I13" s="14">
        <v>43</v>
      </c>
      <c r="J13" s="27">
        <f t="shared" si="0"/>
        <v>60.2</v>
      </c>
      <c r="K13" s="17">
        <v>62</v>
      </c>
      <c r="L13" s="14">
        <v>81</v>
      </c>
      <c r="M13" s="14">
        <v>68</v>
      </c>
      <c r="N13" s="14">
        <v>79</v>
      </c>
      <c r="O13" s="14">
        <v>74</v>
      </c>
      <c r="P13" s="30"/>
      <c r="Q13" s="13"/>
      <c r="R13" s="13"/>
    </row>
    <row r="14" spans="1:18" x14ac:dyDescent="0.4">
      <c r="A14" s="53" t="s">
        <v>231</v>
      </c>
      <c r="B14" s="12">
        <v>125</v>
      </c>
      <c r="C14" s="12">
        <v>69</v>
      </c>
      <c r="D14" s="12" t="s">
        <v>93</v>
      </c>
      <c r="E14" s="14">
        <v>133</v>
      </c>
      <c r="F14" s="14">
        <v>118</v>
      </c>
      <c r="G14" s="14">
        <v>124</v>
      </c>
      <c r="H14" s="14">
        <v>122</v>
      </c>
      <c r="I14" s="14">
        <v>116</v>
      </c>
      <c r="J14" s="27">
        <f t="shared" si="0"/>
        <v>122.6</v>
      </c>
      <c r="K14" s="17">
        <v>128</v>
      </c>
      <c r="L14" s="14">
        <v>129</v>
      </c>
      <c r="M14" s="14">
        <v>134</v>
      </c>
      <c r="N14" s="14">
        <v>130</v>
      </c>
      <c r="O14" s="14">
        <v>132</v>
      </c>
      <c r="P14" s="30"/>
      <c r="Q14" s="13"/>
      <c r="R14" s="13"/>
    </row>
    <row r="15" spans="1:18" x14ac:dyDescent="0.4">
      <c r="A15" s="54" t="s">
        <v>232</v>
      </c>
      <c r="B15" s="12">
        <v>32</v>
      </c>
      <c r="C15" s="12">
        <v>55</v>
      </c>
      <c r="D15" s="12" t="s">
        <v>93</v>
      </c>
      <c r="E15" s="14">
        <v>24</v>
      </c>
      <c r="F15" s="14">
        <v>32</v>
      </c>
      <c r="G15" s="14">
        <v>28</v>
      </c>
      <c r="H15" s="14">
        <v>24</v>
      </c>
      <c r="I15" s="14">
        <v>20</v>
      </c>
      <c r="J15" s="27">
        <f t="shared" si="0"/>
        <v>25.6</v>
      </c>
      <c r="K15" s="17">
        <v>31</v>
      </c>
      <c r="L15" s="14">
        <v>22</v>
      </c>
      <c r="M15" s="14">
        <v>23</v>
      </c>
      <c r="N15" s="14">
        <v>33</v>
      </c>
      <c r="O15" s="14">
        <v>19</v>
      </c>
      <c r="P15" s="30"/>
      <c r="Q15" s="13"/>
      <c r="R15" s="13"/>
    </row>
    <row r="17" spans="1:4" x14ac:dyDescent="0.4">
      <c r="A17" s="3" t="s">
        <v>206</v>
      </c>
      <c r="B17" t="s">
        <v>218</v>
      </c>
      <c r="C17" t="s">
        <v>0</v>
      </c>
      <c r="D17" t="s">
        <v>217</v>
      </c>
    </row>
    <row r="19" spans="1:4" x14ac:dyDescent="0.4">
      <c r="A19" s="3" t="s">
        <v>220</v>
      </c>
    </row>
    <row r="20" spans="1:4" ht="29.15" x14ac:dyDescent="0.4">
      <c r="A20" s="11" t="s">
        <v>58</v>
      </c>
    </row>
    <row r="23" spans="1:4" x14ac:dyDescent="0.4">
      <c r="A23" s="3" t="s">
        <v>242</v>
      </c>
    </row>
    <row r="24" spans="1:4" x14ac:dyDescent="0.4">
      <c r="A24" t="s">
        <v>12</v>
      </c>
      <c r="C24">
        <v>780</v>
      </c>
      <c r="D24" t="s">
        <v>59</v>
      </c>
    </row>
    <row r="25" spans="1:4" x14ac:dyDescent="0.4">
      <c r="A25" t="s">
        <v>13</v>
      </c>
      <c r="C25">
        <v>1130</v>
      </c>
      <c r="D25" t="s">
        <v>60</v>
      </c>
    </row>
    <row r="26" spans="1:4" x14ac:dyDescent="0.4">
      <c r="A26" t="s">
        <v>14</v>
      </c>
      <c r="C26">
        <v>1150</v>
      </c>
      <c r="D26" t="s">
        <v>61</v>
      </c>
    </row>
    <row r="28" spans="1:4" x14ac:dyDescent="0.4">
      <c r="A28" s="10" t="s">
        <v>243</v>
      </c>
    </row>
    <row r="29" spans="1:4" x14ac:dyDescent="0.4">
      <c r="A29" t="s">
        <v>20</v>
      </c>
      <c r="B29">
        <f>32/34*100</f>
        <v>94.117647058823522</v>
      </c>
      <c r="C29">
        <v>32</v>
      </c>
      <c r="D29" t="s">
        <v>32</v>
      </c>
    </row>
    <row r="30" spans="1:4" x14ac:dyDescent="0.4">
      <c r="A30" t="s">
        <v>21</v>
      </c>
      <c r="B30">
        <f>49/51*100</f>
        <v>96.078431372549019</v>
      </c>
      <c r="C30">
        <v>49</v>
      </c>
      <c r="D30" t="s">
        <v>33</v>
      </c>
    </row>
    <row r="31" spans="1:4" x14ac:dyDescent="0.4">
      <c r="A31" t="s">
        <v>22</v>
      </c>
      <c r="B31">
        <f>84*100/100</f>
        <v>84</v>
      </c>
      <c r="C31">
        <v>84</v>
      </c>
      <c r="D31" t="s">
        <v>53</v>
      </c>
    </row>
    <row r="33" spans="1:4" x14ac:dyDescent="0.4">
      <c r="A33" s="10" t="s">
        <v>239</v>
      </c>
    </row>
    <row r="34" spans="1:4" x14ac:dyDescent="0.4">
      <c r="C34" t="s">
        <v>103</v>
      </c>
      <c r="D34" t="s">
        <v>62</v>
      </c>
    </row>
    <row r="35" spans="1:4" x14ac:dyDescent="0.4">
      <c r="C35" t="s">
        <v>63</v>
      </c>
      <c r="D35" t="s">
        <v>62</v>
      </c>
    </row>
    <row r="36" spans="1:4" x14ac:dyDescent="0.4">
      <c r="C36" t="s">
        <v>64</v>
      </c>
      <c r="D36" t="s">
        <v>62</v>
      </c>
    </row>
    <row r="38" spans="1:4" x14ac:dyDescent="0.4">
      <c r="A38" t="s">
        <v>213</v>
      </c>
    </row>
    <row r="39" spans="1:4" x14ac:dyDescent="0.4">
      <c r="A39" t="s">
        <v>92</v>
      </c>
      <c r="C39" s="26">
        <v>7</v>
      </c>
    </row>
    <row r="40" spans="1:4" x14ac:dyDescent="0.4">
      <c r="A40" t="s">
        <v>92</v>
      </c>
      <c r="C40" s="26">
        <v>9</v>
      </c>
    </row>
    <row r="41" spans="1:4" x14ac:dyDescent="0.4">
      <c r="A41" t="s">
        <v>211</v>
      </c>
      <c r="C41" s="26">
        <v>6</v>
      </c>
    </row>
    <row r="43" spans="1:4" x14ac:dyDescent="0.4">
      <c r="A43" s="3" t="s">
        <v>208</v>
      </c>
    </row>
    <row r="44" spans="1:4" x14ac:dyDescent="0.4">
      <c r="A44" t="s">
        <v>249</v>
      </c>
    </row>
  </sheetData>
  <mergeCells count="2">
    <mergeCell ref="E1:I1"/>
    <mergeCell ref="K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6"/>
  <sheetViews>
    <sheetView topLeftCell="A28" zoomScale="70" zoomScaleNormal="70" workbookViewId="0">
      <selection activeCell="A54" sqref="A54"/>
    </sheetView>
  </sheetViews>
  <sheetFormatPr defaultRowHeight="14.6" x14ac:dyDescent="0.4"/>
  <cols>
    <col min="1" max="1" width="44.3046875" customWidth="1"/>
    <col min="4" max="4" width="12.53515625" customWidth="1"/>
  </cols>
  <sheetData>
    <row r="1" spans="1:18" ht="58.3" x14ac:dyDescent="0.4">
      <c r="A1" s="7" t="s">
        <v>146</v>
      </c>
      <c r="B1" s="8" t="s">
        <v>193</v>
      </c>
      <c r="C1" s="9" t="s">
        <v>130</v>
      </c>
      <c r="D1" s="9" t="s">
        <v>3</v>
      </c>
      <c r="E1" s="66" t="s">
        <v>10</v>
      </c>
      <c r="F1" s="66"/>
      <c r="G1" s="66"/>
      <c r="H1" s="66"/>
      <c r="I1" s="66"/>
      <c r="J1" s="19"/>
      <c r="K1" s="66" t="s">
        <v>11</v>
      </c>
      <c r="L1" s="66"/>
      <c r="M1" s="66"/>
      <c r="N1" s="66"/>
      <c r="O1" s="66"/>
      <c r="P1" s="19"/>
      <c r="Q1" s="8" t="s">
        <v>17</v>
      </c>
      <c r="R1" s="11"/>
    </row>
    <row r="2" spans="1:18" x14ac:dyDescent="0.4">
      <c r="A2" s="9" t="s">
        <v>194</v>
      </c>
      <c r="B2" s="9" t="s">
        <v>23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8" x14ac:dyDescent="0.4">
      <c r="A3" s="9" t="s">
        <v>195</v>
      </c>
      <c r="B3" s="9">
        <v>83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8" x14ac:dyDescent="0.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8" x14ac:dyDescent="0.4">
      <c r="A5" s="7" t="s">
        <v>191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8" ht="29.15" x14ac:dyDescent="0.4">
      <c r="A6" s="52" t="s">
        <v>222</v>
      </c>
      <c r="B6" s="12">
        <v>98</v>
      </c>
      <c r="C6" s="12">
        <v>117</v>
      </c>
      <c r="D6" s="16" t="s">
        <v>24</v>
      </c>
      <c r="E6" s="20">
        <v>110</v>
      </c>
      <c r="F6" s="17">
        <v>105</v>
      </c>
      <c r="G6" s="14">
        <v>112</v>
      </c>
      <c r="H6" s="14">
        <v>118</v>
      </c>
      <c r="I6" s="14">
        <v>102</v>
      </c>
      <c r="J6" s="27">
        <f t="shared" ref="J6:J11" si="0">AVERAGE(E6:I6)</f>
        <v>109.4</v>
      </c>
      <c r="K6" s="14">
        <v>120</v>
      </c>
      <c r="L6" s="14">
        <v>108</v>
      </c>
      <c r="M6" s="14">
        <v>115</v>
      </c>
      <c r="N6" s="14">
        <v>102</v>
      </c>
      <c r="O6" s="14">
        <v>98</v>
      </c>
      <c r="P6" s="27">
        <f t="shared" ref="P6:P11" si="1">AVERAGE(K6:O6)</f>
        <v>108.6</v>
      </c>
      <c r="Q6" s="14"/>
      <c r="R6" s="13"/>
    </row>
    <row r="7" spans="1:18" ht="16.2" customHeight="1" x14ac:dyDescent="0.4">
      <c r="A7" s="52" t="s">
        <v>223</v>
      </c>
      <c r="B7" s="12">
        <v>90</v>
      </c>
      <c r="C7" s="12">
        <v>97</v>
      </c>
      <c r="D7" s="12"/>
      <c r="E7" s="20">
        <v>92</v>
      </c>
      <c r="F7" s="20">
        <v>88</v>
      </c>
      <c r="G7" s="14">
        <v>86</v>
      </c>
      <c r="H7" s="14">
        <v>94</v>
      </c>
      <c r="I7" s="14">
        <v>91</v>
      </c>
      <c r="J7" s="27">
        <f t="shared" si="0"/>
        <v>90.2</v>
      </c>
      <c r="K7" s="14">
        <v>86</v>
      </c>
      <c r="L7" s="14">
        <v>84</v>
      </c>
      <c r="M7" s="14">
        <v>83</v>
      </c>
      <c r="N7" s="14">
        <v>95</v>
      </c>
      <c r="O7" s="14">
        <v>89</v>
      </c>
      <c r="P7" s="27">
        <f t="shared" si="1"/>
        <v>87.4</v>
      </c>
      <c r="Q7" s="14"/>
      <c r="R7" s="13"/>
    </row>
    <row r="8" spans="1:18" ht="54" customHeight="1" x14ac:dyDescent="0.4">
      <c r="A8" s="52" t="s">
        <v>224</v>
      </c>
      <c r="B8" s="12">
        <v>118</v>
      </c>
      <c r="C8" s="12">
        <v>136</v>
      </c>
      <c r="D8" s="12"/>
      <c r="E8" s="14">
        <v>114</v>
      </c>
      <c r="F8" s="14">
        <v>96</v>
      </c>
      <c r="G8" s="14">
        <v>104</v>
      </c>
      <c r="H8" s="14">
        <v>90</v>
      </c>
      <c r="I8" s="14">
        <v>92</v>
      </c>
      <c r="J8" s="27">
        <f t="shared" si="0"/>
        <v>99.2</v>
      </c>
      <c r="K8" s="14">
        <v>108</v>
      </c>
      <c r="L8" s="14">
        <v>91</v>
      </c>
      <c r="M8" s="14">
        <v>90</v>
      </c>
      <c r="N8" s="14">
        <v>87</v>
      </c>
      <c r="O8" s="14">
        <v>95</v>
      </c>
      <c r="P8" s="27">
        <f t="shared" si="1"/>
        <v>94.2</v>
      </c>
      <c r="Q8" s="14"/>
      <c r="R8" s="13"/>
    </row>
    <row r="9" spans="1:18" x14ac:dyDescent="0.4">
      <c r="A9" s="52" t="s">
        <v>225</v>
      </c>
      <c r="B9" s="12">
        <v>75</v>
      </c>
      <c r="C9" s="12">
        <v>132</v>
      </c>
      <c r="D9" s="16"/>
      <c r="E9" s="14">
        <v>74</v>
      </c>
      <c r="F9" s="14">
        <v>93</v>
      </c>
      <c r="G9" s="14">
        <v>66</v>
      </c>
      <c r="H9" s="14">
        <v>87</v>
      </c>
      <c r="I9" s="14">
        <v>81</v>
      </c>
      <c r="J9" s="27">
        <f t="shared" si="0"/>
        <v>80.2</v>
      </c>
      <c r="K9" s="14">
        <v>90</v>
      </c>
      <c r="L9" s="14">
        <v>94</v>
      </c>
      <c r="M9" s="14">
        <v>89</v>
      </c>
      <c r="N9" s="14">
        <v>90</v>
      </c>
      <c r="O9" s="14">
        <v>94</v>
      </c>
      <c r="P9" s="27">
        <f t="shared" si="1"/>
        <v>91.4</v>
      </c>
      <c r="Q9" s="14"/>
      <c r="R9" s="13"/>
    </row>
    <row r="10" spans="1:18" x14ac:dyDescent="0.4">
      <c r="A10" s="52" t="s">
        <v>226</v>
      </c>
      <c r="B10" s="12">
        <v>70</v>
      </c>
      <c r="C10" s="12">
        <v>75</v>
      </c>
      <c r="D10" s="12"/>
      <c r="E10" s="14">
        <v>65</v>
      </c>
      <c r="F10" s="14">
        <v>72</v>
      </c>
      <c r="G10" s="14">
        <v>62</v>
      </c>
      <c r="H10" s="14">
        <v>65</v>
      </c>
      <c r="I10" s="14">
        <v>68</v>
      </c>
      <c r="J10" s="27">
        <f t="shared" si="0"/>
        <v>66.400000000000006</v>
      </c>
      <c r="K10" s="14">
        <v>47</v>
      </c>
      <c r="L10" s="14">
        <v>55</v>
      </c>
      <c r="M10" s="14">
        <v>70</v>
      </c>
      <c r="N10" s="14">
        <v>71</v>
      </c>
      <c r="O10" s="14">
        <v>70</v>
      </c>
      <c r="P10" s="27">
        <f t="shared" si="1"/>
        <v>62.6</v>
      </c>
      <c r="Q10" s="14"/>
      <c r="R10" s="13"/>
    </row>
    <row r="11" spans="1:18" x14ac:dyDescent="0.4">
      <c r="A11" s="52" t="s">
        <v>227</v>
      </c>
      <c r="B11" s="12">
        <v>60</v>
      </c>
      <c r="C11" s="12">
        <v>50</v>
      </c>
      <c r="D11" s="12"/>
      <c r="E11" s="14">
        <v>59</v>
      </c>
      <c r="F11" s="14">
        <v>65</v>
      </c>
      <c r="G11" s="14">
        <v>71</v>
      </c>
      <c r="H11" s="14">
        <v>66</v>
      </c>
      <c r="I11" s="14">
        <v>76</v>
      </c>
      <c r="J11" s="27">
        <f t="shared" si="0"/>
        <v>67.400000000000006</v>
      </c>
      <c r="K11" s="14">
        <v>75</v>
      </c>
      <c r="L11" s="14">
        <v>64</v>
      </c>
      <c r="M11" s="14">
        <v>70</v>
      </c>
      <c r="N11" s="14">
        <v>58</v>
      </c>
      <c r="O11" s="14">
        <v>72</v>
      </c>
      <c r="P11" s="27">
        <f t="shared" si="1"/>
        <v>67.8</v>
      </c>
      <c r="Q11" s="14"/>
      <c r="R11" s="13"/>
    </row>
    <row r="12" spans="1:18" x14ac:dyDescent="0.4">
      <c r="A12" s="9"/>
      <c r="B12" s="9"/>
      <c r="C12" s="9"/>
      <c r="D12" s="9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4"/>
    </row>
    <row r="14" spans="1:18" x14ac:dyDescent="0.4">
      <c r="A14" s="3" t="s">
        <v>206</v>
      </c>
      <c r="B14" t="s">
        <v>218</v>
      </c>
      <c r="C14" t="s">
        <v>0</v>
      </c>
      <c r="D14" t="s">
        <v>217</v>
      </c>
    </row>
    <row r="16" spans="1:18" x14ac:dyDescent="0.4">
      <c r="A16" s="3" t="s">
        <v>220</v>
      </c>
    </row>
    <row r="17" spans="1:4" x14ac:dyDescent="0.4">
      <c r="A17" t="s">
        <v>99</v>
      </c>
    </row>
    <row r="20" spans="1:4" x14ac:dyDescent="0.4">
      <c r="A20" s="3" t="s">
        <v>242</v>
      </c>
    </row>
    <row r="21" spans="1:4" x14ac:dyDescent="0.4">
      <c r="B21">
        <v>40</v>
      </c>
      <c r="C21" t="s">
        <v>95</v>
      </c>
    </row>
    <row r="22" spans="1:4" x14ac:dyDescent="0.4">
      <c r="B22">
        <v>220</v>
      </c>
      <c r="C22" t="s">
        <v>94</v>
      </c>
    </row>
    <row r="23" spans="1:4" x14ac:dyDescent="0.4">
      <c r="B23">
        <v>660</v>
      </c>
      <c r="C23" t="s">
        <v>68</v>
      </c>
    </row>
    <row r="25" spans="1:4" x14ac:dyDescent="0.4">
      <c r="A25" s="10" t="s">
        <v>243</v>
      </c>
    </row>
    <row r="26" spans="1:4" x14ac:dyDescent="0.4">
      <c r="A26" t="s">
        <v>20</v>
      </c>
      <c r="B26">
        <f>12/34*100</f>
        <v>35.294117647058826</v>
      </c>
      <c r="C26">
        <v>12</v>
      </c>
      <c r="D26" t="s">
        <v>32</v>
      </c>
    </row>
    <row r="27" spans="1:4" x14ac:dyDescent="0.4">
      <c r="A27" t="s">
        <v>21</v>
      </c>
      <c r="B27">
        <f>27/58*100</f>
        <v>46.551724137931032</v>
      </c>
      <c r="C27">
        <v>27</v>
      </c>
      <c r="D27" t="s">
        <v>100</v>
      </c>
    </row>
    <row r="28" spans="1:4" x14ac:dyDescent="0.4">
      <c r="A28" t="s">
        <v>22</v>
      </c>
      <c r="B28">
        <f>56/99*100</f>
        <v>56.56565656565656</v>
      </c>
      <c r="C28">
        <v>56</v>
      </c>
      <c r="D28" t="s">
        <v>71</v>
      </c>
    </row>
    <row r="30" spans="1:4" x14ac:dyDescent="0.4">
      <c r="A30" s="10" t="s">
        <v>239</v>
      </c>
    </row>
    <row r="31" spans="1:4" x14ac:dyDescent="0.4">
      <c r="C31" t="s">
        <v>96</v>
      </c>
    </row>
    <row r="32" spans="1:4" x14ac:dyDescent="0.4">
      <c r="C32" t="s">
        <v>97</v>
      </c>
    </row>
    <row r="33" spans="1:3" x14ac:dyDescent="0.4">
      <c r="C33" t="s">
        <v>98</v>
      </c>
    </row>
    <row r="40" spans="1:3" x14ac:dyDescent="0.4">
      <c r="A40" s="3" t="s">
        <v>208</v>
      </c>
    </row>
    <row r="41" spans="1:3" x14ac:dyDescent="0.4">
      <c r="A41" t="s">
        <v>250</v>
      </c>
    </row>
    <row r="42" spans="1:3" x14ac:dyDescent="0.4">
      <c r="A42" t="s">
        <v>251</v>
      </c>
    </row>
    <row r="43" spans="1:3" x14ac:dyDescent="0.4">
      <c r="A43" t="s">
        <v>252</v>
      </c>
    </row>
    <row r="44" spans="1:3" x14ac:dyDescent="0.4">
      <c r="A44" t="s">
        <v>253</v>
      </c>
    </row>
    <row r="45" spans="1:3" x14ac:dyDescent="0.4">
      <c r="A45" t="s">
        <v>255</v>
      </c>
    </row>
    <row r="46" spans="1:3" x14ac:dyDescent="0.4">
      <c r="A46" t="s">
        <v>254</v>
      </c>
    </row>
  </sheetData>
  <mergeCells count="2">
    <mergeCell ref="E1:I1"/>
    <mergeCell ref="K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5"/>
  <sheetViews>
    <sheetView zoomScale="70" zoomScaleNormal="70" workbookViewId="0">
      <selection activeCell="F47" sqref="F47"/>
    </sheetView>
  </sheetViews>
  <sheetFormatPr defaultRowHeight="14.6" x14ac:dyDescent="0.4"/>
  <cols>
    <col min="1" max="1" width="55.765625" customWidth="1"/>
    <col min="2" max="2" width="35" customWidth="1"/>
    <col min="3" max="3" width="21.3046875" hidden="1" customWidth="1"/>
    <col min="4" max="4" width="21.765625" customWidth="1"/>
  </cols>
  <sheetData>
    <row r="1" spans="1:18" x14ac:dyDescent="0.4">
      <c r="A1" s="7" t="s">
        <v>146</v>
      </c>
      <c r="B1" s="8" t="s">
        <v>193</v>
      </c>
      <c r="C1" s="25" t="s">
        <v>130</v>
      </c>
      <c r="D1" t="s">
        <v>217</v>
      </c>
      <c r="E1" s="66" t="s">
        <v>10</v>
      </c>
      <c r="F1" s="66"/>
      <c r="G1" s="66"/>
      <c r="H1" s="66"/>
      <c r="I1" s="66"/>
      <c r="J1" s="18"/>
      <c r="K1" s="66" t="s">
        <v>11</v>
      </c>
      <c r="L1" s="66"/>
      <c r="M1" s="66"/>
      <c r="N1" s="66"/>
      <c r="O1" s="66"/>
      <c r="P1" s="18"/>
    </row>
    <row r="2" spans="1:18" x14ac:dyDescent="0.4">
      <c r="A2" s="9" t="s">
        <v>194</v>
      </c>
      <c r="B2" s="9" t="s">
        <v>7</v>
      </c>
      <c r="C2" s="25"/>
      <c r="E2" s="18" t="s">
        <v>12</v>
      </c>
      <c r="F2" s="18" t="s">
        <v>13</v>
      </c>
      <c r="G2" s="18" t="s">
        <v>14</v>
      </c>
      <c r="H2" s="18" t="s">
        <v>15</v>
      </c>
      <c r="I2" s="18" t="s">
        <v>16</v>
      </c>
      <c r="J2" s="18" t="s">
        <v>65</v>
      </c>
      <c r="K2" s="18" t="s">
        <v>12</v>
      </c>
      <c r="L2" s="18" t="s">
        <v>13</v>
      </c>
      <c r="M2" s="18" t="s">
        <v>14</v>
      </c>
      <c r="N2" s="18" t="s">
        <v>15</v>
      </c>
      <c r="O2" s="18" t="s">
        <v>16</v>
      </c>
      <c r="P2" s="18" t="s">
        <v>65</v>
      </c>
    </row>
    <row r="3" spans="1:18" x14ac:dyDescent="0.4">
      <c r="A3" s="9" t="s">
        <v>195</v>
      </c>
      <c r="B3" s="9">
        <v>72</v>
      </c>
      <c r="C3" s="25"/>
    </row>
    <row r="4" spans="1:18" x14ac:dyDescent="0.4">
      <c r="A4" s="9"/>
      <c r="B4" s="9"/>
      <c r="C4" s="25"/>
    </row>
    <row r="5" spans="1:18" x14ac:dyDescent="0.4">
      <c r="A5" s="7" t="s">
        <v>191</v>
      </c>
      <c r="B5" s="9"/>
      <c r="C5" s="25"/>
    </row>
    <row r="6" spans="1:18" x14ac:dyDescent="0.4">
      <c r="A6" s="52" t="s">
        <v>222</v>
      </c>
      <c r="B6" s="9">
        <v>92</v>
      </c>
      <c r="C6" s="25">
        <v>118</v>
      </c>
      <c r="E6" s="12">
        <v>96</v>
      </c>
      <c r="F6" s="12">
        <v>99</v>
      </c>
      <c r="G6" s="20">
        <v>97</v>
      </c>
      <c r="H6" s="14">
        <v>91</v>
      </c>
      <c r="I6" s="14">
        <v>91</v>
      </c>
      <c r="J6" s="27">
        <f>AVERAGE(E6:I6)</f>
        <v>94.8</v>
      </c>
      <c r="K6" s="14">
        <v>109</v>
      </c>
      <c r="L6" s="14">
        <v>105</v>
      </c>
      <c r="M6" s="14">
        <v>90</v>
      </c>
      <c r="N6" s="14">
        <v>98</v>
      </c>
      <c r="O6" s="14">
        <v>90</v>
      </c>
      <c r="P6" s="27">
        <f>AVERAGE(K6:O6)</f>
        <v>98.4</v>
      </c>
      <c r="Q6" s="14"/>
      <c r="R6" s="14">
        <v>80</v>
      </c>
    </row>
    <row r="7" spans="1:18" x14ac:dyDescent="0.4">
      <c r="A7" s="52" t="s">
        <v>223</v>
      </c>
      <c r="B7" s="9">
        <v>81</v>
      </c>
      <c r="C7" s="25">
        <v>59</v>
      </c>
      <c r="E7" s="12">
        <v>88</v>
      </c>
      <c r="F7" s="12">
        <v>92</v>
      </c>
      <c r="G7" s="20">
        <v>94</v>
      </c>
      <c r="H7" s="14">
        <v>104</v>
      </c>
      <c r="I7" s="14">
        <v>98</v>
      </c>
      <c r="J7" s="27">
        <f t="shared" ref="J7:J15" si="0">AVERAGE(E7:I7)</f>
        <v>95.2</v>
      </c>
      <c r="K7" s="14">
        <v>86</v>
      </c>
      <c r="L7" s="14">
        <v>88</v>
      </c>
      <c r="M7" s="14">
        <v>102</v>
      </c>
      <c r="N7" s="14">
        <v>92</v>
      </c>
      <c r="O7" s="14">
        <v>99</v>
      </c>
      <c r="P7" s="27">
        <f t="shared" ref="P7:P15" si="1">AVERAGE(K7:O7)</f>
        <v>93.4</v>
      </c>
      <c r="Q7" s="14"/>
      <c r="R7" s="14">
        <v>89</v>
      </c>
    </row>
    <row r="8" spans="1:18" x14ac:dyDescent="0.4">
      <c r="A8" s="52" t="s">
        <v>224</v>
      </c>
      <c r="B8" s="9">
        <v>137</v>
      </c>
      <c r="C8" s="25">
        <v>76</v>
      </c>
      <c r="D8" s="11"/>
      <c r="E8" s="12">
        <v>124</v>
      </c>
      <c r="F8" s="12">
        <v>132</v>
      </c>
      <c r="G8" s="14">
        <v>127</v>
      </c>
      <c r="H8" s="14">
        <v>120</v>
      </c>
      <c r="I8" s="14">
        <v>124</v>
      </c>
      <c r="J8" s="27">
        <f t="shared" si="0"/>
        <v>125.4</v>
      </c>
      <c r="K8" s="17">
        <v>130</v>
      </c>
      <c r="L8" s="14">
        <v>107</v>
      </c>
      <c r="M8" s="14">
        <v>110</v>
      </c>
      <c r="N8" s="14">
        <v>108</v>
      </c>
      <c r="O8" s="14">
        <v>115</v>
      </c>
      <c r="P8" s="27">
        <f t="shared" si="1"/>
        <v>114</v>
      </c>
      <c r="Q8" s="14"/>
      <c r="R8" s="14">
        <v>69</v>
      </c>
    </row>
    <row r="9" spans="1:18" x14ac:dyDescent="0.4">
      <c r="A9" s="52" t="s">
        <v>225</v>
      </c>
      <c r="B9" s="9" t="s">
        <v>8</v>
      </c>
      <c r="C9" s="25">
        <v>128</v>
      </c>
      <c r="E9" s="12">
        <v>83</v>
      </c>
      <c r="F9" s="16">
        <v>80</v>
      </c>
      <c r="G9" s="14">
        <v>115</v>
      </c>
      <c r="H9" s="14">
        <v>120</v>
      </c>
      <c r="I9" s="14">
        <v>100</v>
      </c>
      <c r="J9" s="27">
        <f t="shared" si="0"/>
        <v>99.6</v>
      </c>
      <c r="K9" s="14">
        <v>94</v>
      </c>
      <c r="L9" s="14">
        <v>82</v>
      </c>
      <c r="M9" s="14">
        <v>110</v>
      </c>
      <c r="N9" s="14">
        <v>132</v>
      </c>
      <c r="O9" s="14">
        <v>94</v>
      </c>
      <c r="P9" s="27">
        <f t="shared" si="1"/>
        <v>102.4</v>
      </c>
      <c r="Q9" s="14"/>
      <c r="R9" s="14">
        <v>98</v>
      </c>
    </row>
    <row r="10" spans="1:18" ht="29.15" x14ac:dyDescent="0.4">
      <c r="A10" s="52" t="s">
        <v>226</v>
      </c>
      <c r="B10" s="9">
        <v>68</v>
      </c>
      <c r="C10" s="25">
        <v>107</v>
      </c>
      <c r="D10" s="11" t="s">
        <v>235</v>
      </c>
      <c r="E10" s="12">
        <v>55</v>
      </c>
      <c r="F10" s="12">
        <v>32</v>
      </c>
      <c r="G10" s="14">
        <v>54</v>
      </c>
      <c r="H10" s="14">
        <v>64</v>
      </c>
      <c r="I10" s="14">
        <v>62</v>
      </c>
      <c r="J10" s="27">
        <f t="shared" si="0"/>
        <v>53.4</v>
      </c>
      <c r="K10" s="17">
        <v>62</v>
      </c>
      <c r="L10" s="14">
        <v>36</v>
      </c>
      <c r="M10" s="14">
        <v>35</v>
      </c>
      <c r="N10" s="14">
        <v>59</v>
      </c>
      <c r="O10" s="14">
        <v>49</v>
      </c>
      <c r="P10" s="27">
        <f t="shared" si="1"/>
        <v>48.2</v>
      </c>
      <c r="Q10" s="14"/>
      <c r="R10" s="14">
        <v>97</v>
      </c>
    </row>
    <row r="11" spans="1:18" x14ac:dyDescent="0.4">
      <c r="A11" s="52" t="s">
        <v>227</v>
      </c>
      <c r="B11" s="9">
        <v>61</v>
      </c>
      <c r="C11" s="25">
        <v>44</v>
      </c>
      <c r="D11" s="11"/>
      <c r="E11" s="12">
        <v>94</v>
      </c>
      <c r="F11" s="12">
        <v>73</v>
      </c>
      <c r="G11" s="14">
        <v>68</v>
      </c>
      <c r="H11" s="14">
        <v>56</v>
      </c>
      <c r="I11" s="14">
        <v>65</v>
      </c>
      <c r="J11" s="27">
        <f t="shared" si="0"/>
        <v>71.2</v>
      </c>
      <c r="K11" s="17">
        <v>54</v>
      </c>
      <c r="L11" s="14">
        <v>61</v>
      </c>
      <c r="M11" s="14">
        <v>45</v>
      </c>
      <c r="N11" s="14">
        <v>49</v>
      </c>
      <c r="O11" s="14">
        <v>52</v>
      </c>
      <c r="P11" s="27">
        <f t="shared" si="1"/>
        <v>52.2</v>
      </c>
      <c r="Q11" s="14"/>
      <c r="R11" s="14">
        <v>52</v>
      </c>
    </row>
    <row r="12" spans="1:18" x14ac:dyDescent="0.4">
      <c r="A12" s="52" t="s">
        <v>228</v>
      </c>
      <c r="B12" s="9">
        <v>67</v>
      </c>
      <c r="C12" s="25">
        <v>52</v>
      </c>
      <c r="D12" s="11"/>
      <c r="E12" s="12">
        <v>68</v>
      </c>
      <c r="F12" s="12">
        <v>69</v>
      </c>
      <c r="G12" s="14">
        <v>65</v>
      </c>
      <c r="H12" s="14">
        <v>68</v>
      </c>
      <c r="I12" s="14">
        <v>67</v>
      </c>
      <c r="J12" s="27">
        <f t="shared" si="0"/>
        <v>67.400000000000006</v>
      </c>
      <c r="K12" s="14">
        <v>68</v>
      </c>
      <c r="L12" s="14">
        <v>71</v>
      </c>
      <c r="M12" s="14">
        <v>66</v>
      </c>
      <c r="N12" s="14">
        <v>72</v>
      </c>
      <c r="O12" s="14">
        <v>65</v>
      </c>
      <c r="P12" s="27">
        <f t="shared" si="1"/>
        <v>68.400000000000006</v>
      </c>
      <c r="Q12" s="14"/>
      <c r="R12" s="14">
        <v>52</v>
      </c>
    </row>
    <row r="13" spans="1:18" x14ac:dyDescent="0.4">
      <c r="A13" s="52" t="s">
        <v>229</v>
      </c>
      <c r="B13" s="9">
        <v>47</v>
      </c>
      <c r="C13" s="25">
        <v>45</v>
      </c>
      <c r="D13" s="11"/>
      <c r="E13" s="12">
        <v>56</v>
      </c>
      <c r="F13" s="12">
        <v>31</v>
      </c>
      <c r="G13" s="14">
        <v>45</v>
      </c>
      <c r="H13" s="14">
        <v>52</v>
      </c>
      <c r="I13" s="14">
        <v>50</v>
      </c>
      <c r="J13" s="27">
        <f t="shared" si="0"/>
        <v>46.8</v>
      </c>
      <c r="K13" s="17">
        <v>52</v>
      </c>
      <c r="L13" s="14">
        <v>51</v>
      </c>
      <c r="M13" s="14">
        <v>48</v>
      </c>
      <c r="N13" s="14">
        <v>54</v>
      </c>
      <c r="O13" s="14">
        <v>49</v>
      </c>
      <c r="P13" s="27">
        <f t="shared" si="1"/>
        <v>50.8</v>
      </c>
      <c r="Q13" s="14"/>
      <c r="R13" s="14">
        <v>45</v>
      </c>
    </row>
    <row r="14" spans="1:18" x14ac:dyDescent="0.4">
      <c r="A14" s="53" t="s">
        <v>231</v>
      </c>
      <c r="B14" s="9">
        <v>80</v>
      </c>
      <c r="C14" s="25">
        <v>43</v>
      </c>
      <c r="E14" s="12">
        <v>90</v>
      </c>
      <c r="F14" s="12">
        <v>105</v>
      </c>
      <c r="G14" s="14">
        <v>110</v>
      </c>
      <c r="H14" s="14">
        <v>97</v>
      </c>
      <c r="I14" s="14">
        <v>92</v>
      </c>
      <c r="J14" s="27">
        <f t="shared" si="0"/>
        <v>98.8</v>
      </c>
      <c r="K14" s="14">
        <v>95</v>
      </c>
      <c r="L14" s="14">
        <v>120</v>
      </c>
      <c r="M14" s="14">
        <v>115</v>
      </c>
      <c r="N14" s="14">
        <v>105</v>
      </c>
      <c r="O14" s="14">
        <v>102</v>
      </c>
      <c r="P14" s="27">
        <f t="shared" si="1"/>
        <v>107.4</v>
      </c>
      <c r="Q14" s="14"/>
      <c r="R14" s="14">
        <v>43</v>
      </c>
    </row>
    <row r="15" spans="1:18" ht="40.85" customHeight="1" x14ac:dyDescent="0.4">
      <c r="A15" s="54" t="s">
        <v>232</v>
      </c>
      <c r="B15" s="9">
        <v>33</v>
      </c>
      <c r="C15" s="25">
        <v>58</v>
      </c>
      <c r="E15" s="12">
        <v>44</v>
      </c>
      <c r="F15" s="12">
        <v>49</v>
      </c>
      <c r="G15" s="14">
        <v>54</v>
      </c>
      <c r="H15" s="14">
        <v>50</v>
      </c>
      <c r="I15" s="14">
        <v>48</v>
      </c>
      <c r="J15" s="27">
        <f t="shared" si="0"/>
        <v>49</v>
      </c>
      <c r="K15" s="17">
        <v>35</v>
      </c>
      <c r="L15" s="14">
        <v>37</v>
      </c>
      <c r="M15" s="14">
        <v>29</v>
      </c>
      <c r="N15" s="14">
        <v>26</v>
      </c>
      <c r="O15" s="14">
        <v>30</v>
      </c>
      <c r="P15" s="27">
        <f t="shared" si="1"/>
        <v>31.4</v>
      </c>
      <c r="Q15" s="14"/>
      <c r="R15" s="14">
        <v>58</v>
      </c>
    </row>
    <row r="17" spans="1:5" x14ac:dyDescent="0.4">
      <c r="A17" s="3" t="s">
        <v>206</v>
      </c>
      <c r="B17" t="s">
        <v>218</v>
      </c>
      <c r="C17" t="s">
        <v>0</v>
      </c>
      <c r="D17" t="s">
        <v>217</v>
      </c>
    </row>
    <row r="19" spans="1:5" x14ac:dyDescent="0.4">
      <c r="A19" s="3" t="s">
        <v>220</v>
      </c>
      <c r="B19" t="s">
        <v>9</v>
      </c>
      <c r="D19" t="s">
        <v>234</v>
      </c>
    </row>
    <row r="20" spans="1:5" x14ac:dyDescent="0.4">
      <c r="A20" t="s">
        <v>67</v>
      </c>
    </row>
    <row r="23" spans="1:5" x14ac:dyDescent="0.4">
      <c r="A23" s="3" t="s">
        <v>238</v>
      </c>
      <c r="D23" t="s">
        <v>233</v>
      </c>
    </row>
    <row r="24" spans="1:5" x14ac:dyDescent="0.4">
      <c r="A24" t="s">
        <v>12</v>
      </c>
      <c r="B24">
        <v>560</v>
      </c>
      <c r="C24">
        <v>560</v>
      </c>
      <c r="D24" t="s">
        <v>68</v>
      </c>
    </row>
    <row r="25" spans="1:5" x14ac:dyDescent="0.4">
      <c r="A25" t="s">
        <v>13</v>
      </c>
      <c r="B25">
        <v>440</v>
      </c>
      <c r="C25">
        <v>440</v>
      </c>
      <c r="D25" t="s">
        <v>69</v>
      </c>
    </row>
    <row r="26" spans="1:5" x14ac:dyDescent="0.4">
      <c r="A26" t="s">
        <v>14</v>
      </c>
      <c r="B26">
        <v>740</v>
      </c>
      <c r="C26">
        <v>740</v>
      </c>
      <c r="D26" t="s">
        <v>68</v>
      </c>
    </row>
    <row r="28" spans="1:5" ht="34.200000000000003" customHeight="1" x14ac:dyDescent="0.4">
      <c r="A28" s="10" t="s">
        <v>237</v>
      </c>
      <c r="D28" t="s">
        <v>236</v>
      </c>
    </row>
    <row r="29" spans="1:5" x14ac:dyDescent="0.4">
      <c r="A29" t="s">
        <v>4</v>
      </c>
      <c r="B29">
        <f>33/34*100</f>
        <v>97.058823529411768</v>
      </c>
      <c r="D29">
        <v>33</v>
      </c>
      <c r="E29" t="s">
        <v>32</v>
      </c>
    </row>
    <row r="30" spans="1:5" x14ac:dyDescent="0.4">
      <c r="A30" t="s">
        <v>6</v>
      </c>
      <c r="B30">
        <f>48/50*100</f>
        <v>96</v>
      </c>
      <c r="D30">
        <v>48</v>
      </c>
      <c r="E30" t="s">
        <v>70</v>
      </c>
    </row>
    <row r="31" spans="1:5" x14ac:dyDescent="0.4">
      <c r="A31" t="s">
        <v>5</v>
      </c>
      <c r="B31">
        <f>60/99*100</f>
        <v>60.606060606060609</v>
      </c>
      <c r="D31">
        <v>60</v>
      </c>
      <c r="E31" t="s">
        <v>71</v>
      </c>
    </row>
    <row r="33" spans="1:2" ht="34.85" customHeight="1" x14ac:dyDescent="0.4">
      <c r="A33" s="10" t="s">
        <v>239</v>
      </c>
    </row>
    <row r="34" spans="1:2" x14ac:dyDescent="0.4">
      <c r="A34" t="s">
        <v>12</v>
      </c>
      <c r="B34" t="s">
        <v>74</v>
      </c>
    </row>
    <row r="35" spans="1:2" x14ac:dyDescent="0.4">
      <c r="A35" t="s">
        <v>13</v>
      </c>
      <c r="B35" t="s">
        <v>72</v>
      </c>
    </row>
    <row r="36" spans="1:2" x14ac:dyDescent="0.4">
      <c r="A36" t="s">
        <v>14</v>
      </c>
      <c r="B36" t="s">
        <v>73</v>
      </c>
    </row>
    <row r="38" spans="1:2" x14ac:dyDescent="0.4">
      <c r="A38" s="11" t="s">
        <v>213</v>
      </c>
    </row>
    <row r="39" spans="1:2" x14ac:dyDescent="0.4">
      <c r="A39" t="s">
        <v>92</v>
      </c>
      <c r="B39">
        <v>6</v>
      </c>
    </row>
    <row r="40" spans="1:2" x14ac:dyDescent="0.4">
      <c r="A40" t="s">
        <v>92</v>
      </c>
      <c r="B40">
        <v>6</v>
      </c>
    </row>
    <row r="41" spans="1:2" x14ac:dyDescent="0.4">
      <c r="A41" t="s">
        <v>211</v>
      </c>
      <c r="B41">
        <v>2</v>
      </c>
    </row>
    <row r="43" spans="1:2" x14ac:dyDescent="0.4">
      <c r="A43" s="3" t="s">
        <v>208</v>
      </c>
    </row>
    <row r="44" spans="1:2" x14ac:dyDescent="0.4">
      <c r="A44" t="s">
        <v>256</v>
      </c>
    </row>
    <row r="45" spans="1:2" x14ac:dyDescent="0.4">
      <c r="A45" t="s">
        <v>257</v>
      </c>
    </row>
  </sheetData>
  <mergeCells count="2">
    <mergeCell ref="E1:I1"/>
    <mergeCell ref="K1:O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4"/>
  <sheetViews>
    <sheetView zoomScale="55" zoomScaleNormal="55" workbookViewId="0">
      <selection activeCell="N28" sqref="N28"/>
    </sheetView>
  </sheetViews>
  <sheetFormatPr defaultRowHeight="14.6" x14ac:dyDescent="0.4"/>
  <cols>
    <col min="1" max="1" width="40.84375" customWidth="1"/>
    <col min="2" max="2" width="20.53515625" customWidth="1"/>
    <col min="4" max="4" width="13.765625" customWidth="1"/>
  </cols>
  <sheetData>
    <row r="1" spans="1:18" ht="29.15" x14ac:dyDescent="0.4">
      <c r="A1" s="7" t="s">
        <v>146</v>
      </c>
      <c r="B1" s="8" t="s">
        <v>193</v>
      </c>
      <c r="C1" s="8" t="s">
        <v>192</v>
      </c>
      <c r="D1" s="9" t="s">
        <v>3</v>
      </c>
      <c r="E1" s="66" t="s">
        <v>10</v>
      </c>
      <c r="F1" s="66"/>
      <c r="G1" s="66"/>
      <c r="H1" s="66"/>
      <c r="I1" s="66"/>
      <c r="J1" s="19"/>
      <c r="K1" s="66" t="s">
        <v>11</v>
      </c>
      <c r="L1" s="66"/>
      <c r="M1" s="66"/>
      <c r="N1" s="66"/>
      <c r="O1" s="66"/>
      <c r="P1" s="19"/>
      <c r="Q1" s="8"/>
      <c r="R1" s="11"/>
    </row>
    <row r="2" spans="1:18" x14ac:dyDescent="0.4">
      <c r="A2" s="9" t="s">
        <v>194</v>
      </c>
      <c r="B2" s="9" t="s">
        <v>66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8" x14ac:dyDescent="0.4">
      <c r="A3" s="9" t="s">
        <v>195</v>
      </c>
      <c r="B3" s="9">
        <v>82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8" x14ac:dyDescent="0.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8" x14ac:dyDescent="0.4">
      <c r="A5" s="7" t="s">
        <v>191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8" x14ac:dyDescent="0.4">
      <c r="A6" s="52" t="s">
        <v>222</v>
      </c>
      <c r="B6" s="12">
        <v>84</v>
      </c>
      <c r="C6" s="12">
        <v>98</v>
      </c>
      <c r="D6" s="16"/>
      <c r="E6" s="17">
        <v>85</v>
      </c>
      <c r="F6" s="14">
        <v>82</v>
      </c>
      <c r="G6" s="14">
        <v>90</v>
      </c>
      <c r="H6" s="14">
        <v>92</v>
      </c>
      <c r="I6" s="14">
        <v>88</v>
      </c>
      <c r="J6" s="27">
        <f>AVERAGE(E6:I6)</f>
        <v>87.4</v>
      </c>
      <c r="K6" s="14">
        <v>91</v>
      </c>
      <c r="L6" s="14">
        <v>83</v>
      </c>
      <c r="M6" s="14">
        <v>90</v>
      </c>
      <c r="N6" s="14">
        <v>93</v>
      </c>
      <c r="O6" s="14">
        <v>86</v>
      </c>
      <c r="P6" s="27">
        <f>AVERAGE(K6:O6)</f>
        <v>88.6</v>
      </c>
      <c r="Q6" s="14"/>
      <c r="R6" s="13"/>
    </row>
    <row r="7" spans="1:18" x14ac:dyDescent="0.4">
      <c r="A7" s="52" t="s">
        <v>223</v>
      </c>
      <c r="B7" s="12">
        <v>81</v>
      </c>
      <c r="C7" s="12">
        <v>87</v>
      </c>
      <c r="D7" s="12"/>
      <c r="E7" s="17">
        <v>80</v>
      </c>
      <c r="F7" s="14">
        <v>79</v>
      </c>
      <c r="G7" s="14">
        <v>78</v>
      </c>
      <c r="H7" s="14">
        <v>82</v>
      </c>
      <c r="I7" s="14">
        <v>85</v>
      </c>
      <c r="J7" s="27">
        <f t="shared" ref="J7:J15" si="0">AVERAGE(E7:I7)</f>
        <v>80.8</v>
      </c>
      <c r="K7" s="14">
        <v>78</v>
      </c>
      <c r="L7" s="14">
        <v>73</v>
      </c>
      <c r="M7" s="14">
        <v>75</v>
      </c>
      <c r="N7" s="14">
        <v>84</v>
      </c>
      <c r="O7" s="14">
        <v>80</v>
      </c>
      <c r="P7" s="27">
        <f t="shared" ref="P7:P15" si="1">AVERAGE(K7:O7)</f>
        <v>78</v>
      </c>
      <c r="Q7" s="14"/>
      <c r="R7" s="13"/>
    </row>
    <row r="8" spans="1:18" ht="42" customHeight="1" x14ac:dyDescent="0.4">
      <c r="A8" s="52" t="s">
        <v>224</v>
      </c>
      <c r="B8" s="12" t="s">
        <v>91</v>
      </c>
      <c r="C8" s="12">
        <v>82</v>
      </c>
      <c r="D8" s="12"/>
      <c r="E8" s="14">
        <v>116</v>
      </c>
      <c r="F8" s="14">
        <v>120</v>
      </c>
      <c r="G8" s="14">
        <v>126</v>
      </c>
      <c r="H8" s="14">
        <v>118</v>
      </c>
      <c r="I8" s="14">
        <v>122</v>
      </c>
      <c r="J8" s="27">
        <f>AVERAGE(E8:I8)</f>
        <v>120.4</v>
      </c>
      <c r="K8" s="14">
        <v>112</v>
      </c>
      <c r="L8" s="14">
        <v>105</v>
      </c>
      <c r="M8" s="14">
        <v>97</v>
      </c>
      <c r="N8" s="14">
        <v>107</v>
      </c>
      <c r="O8" s="14">
        <v>114</v>
      </c>
      <c r="P8" s="27">
        <f>AVERAGE(K8:O8)</f>
        <v>107</v>
      </c>
      <c r="Q8" s="14"/>
      <c r="R8" s="13"/>
    </row>
    <row r="9" spans="1:18" x14ac:dyDescent="0.4">
      <c r="A9" s="52" t="s">
        <v>225</v>
      </c>
      <c r="B9" s="23">
        <v>83</v>
      </c>
      <c r="C9" s="12">
        <v>105</v>
      </c>
      <c r="D9" s="16"/>
      <c r="E9" s="14">
        <v>82</v>
      </c>
      <c r="F9" s="14">
        <v>83</v>
      </c>
      <c r="G9" s="14">
        <v>90</v>
      </c>
      <c r="H9" s="14">
        <v>93</v>
      </c>
      <c r="I9" s="14">
        <v>85</v>
      </c>
      <c r="J9" s="27">
        <f t="shared" si="0"/>
        <v>86.6</v>
      </c>
      <c r="K9" s="14">
        <v>77</v>
      </c>
      <c r="L9" s="14">
        <v>79</v>
      </c>
      <c r="M9" s="14">
        <v>85</v>
      </c>
      <c r="N9" s="14">
        <v>88</v>
      </c>
      <c r="O9" s="14">
        <v>82</v>
      </c>
      <c r="P9" s="27">
        <f t="shared" si="1"/>
        <v>82.2</v>
      </c>
      <c r="Q9" s="14"/>
      <c r="R9" s="13"/>
    </row>
    <row r="10" spans="1:18" x14ac:dyDescent="0.4">
      <c r="A10" s="52" t="s">
        <v>226</v>
      </c>
      <c r="B10" s="12">
        <v>34</v>
      </c>
      <c r="C10" s="12">
        <v>99</v>
      </c>
      <c r="D10" s="12"/>
      <c r="E10" s="14">
        <v>34</v>
      </c>
      <c r="F10" s="14">
        <v>32</v>
      </c>
      <c r="G10" s="14">
        <v>40</v>
      </c>
      <c r="H10" s="14">
        <v>50</v>
      </c>
      <c r="I10" s="14">
        <v>42</v>
      </c>
      <c r="J10" s="27">
        <f t="shared" si="0"/>
        <v>39.6</v>
      </c>
      <c r="K10" s="14">
        <v>47</v>
      </c>
      <c r="L10" s="14">
        <v>37</v>
      </c>
      <c r="M10" s="14">
        <v>54</v>
      </c>
      <c r="N10" s="14">
        <v>48</v>
      </c>
      <c r="O10" s="14">
        <v>39</v>
      </c>
      <c r="P10" s="27">
        <f t="shared" si="1"/>
        <v>45</v>
      </c>
      <c r="Q10" s="14"/>
      <c r="R10" s="13"/>
    </row>
    <row r="11" spans="1:18" x14ac:dyDescent="0.4">
      <c r="A11" s="52" t="s">
        <v>227</v>
      </c>
      <c r="B11" s="12">
        <v>54</v>
      </c>
      <c r="C11" s="12">
        <v>62</v>
      </c>
      <c r="D11" s="12"/>
      <c r="E11" s="14">
        <v>55</v>
      </c>
      <c r="F11" s="14">
        <v>55</v>
      </c>
      <c r="G11" s="14">
        <v>59</v>
      </c>
      <c r="H11" s="14">
        <v>59</v>
      </c>
      <c r="I11" s="14">
        <v>57</v>
      </c>
      <c r="J11" s="27">
        <f t="shared" si="0"/>
        <v>57</v>
      </c>
      <c r="K11" s="14">
        <v>46</v>
      </c>
      <c r="L11" s="14">
        <v>44</v>
      </c>
      <c r="M11" s="14">
        <v>51</v>
      </c>
      <c r="N11" s="14">
        <v>51</v>
      </c>
      <c r="O11" s="14">
        <v>50</v>
      </c>
      <c r="P11" s="27">
        <f t="shared" si="1"/>
        <v>48.4</v>
      </c>
      <c r="Q11" s="14"/>
      <c r="R11" s="13"/>
    </row>
    <row r="12" spans="1:18" x14ac:dyDescent="0.4">
      <c r="A12" s="52" t="s">
        <v>228</v>
      </c>
      <c r="B12" s="12">
        <v>82</v>
      </c>
      <c r="C12" s="15">
        <v>84</v>
      </c>
      <c r="D12" s="12"/>
      <c r="E12" s="14">
        <v>82</v>
      </c>
      <c r="F12" s="14">
        <v>89</v>
      </c>
      <c r="G12" s="14">
        <v>87</v>
      </c>
      <c r="H12" s="14">
        <v>88</v>
      </c>
      <c r="I12" s="14">
        <v>85</v>
      </c>
      <c r="J12" s="27">
        <f t="shared" si="0"/>
        <v>86.2</v>
      </c>
      <c r="K12" s="24">
        <v>84</v>
      </c>
      <c r="L12" s="15">
        <v>92</v>
      </c>
      <c r="M12" s="15">
        <v>94</v>
      </c>
      <c r="N12" s="15">
        <v>89</v>
      </c>
      <c r="O12" s="15">
        <v>88</v>
      </c>
      <c r="P12" s="27">
        <f t="shared" si="1"/>
        <v>89.4</v>
      </c>
      <c r="Q12" s="14"/>
    </row>
    <row r="13" spans="1:18" x14ac:dyDescent="0.4">
      <c r="A13" s="52" t="s">
        <v>229</v>
      </c>
      <c r="B13" s="12">
        <v>54</v>
      </c>
      <c r="C13" s="12">
        <v>59</v>
      </c>
      <c r="D13" s="12"/>
      <c r="E13" s="14">
        <v>54</v>
      </c>
      <c r="F13" s="14">
        <v>64</v>
      </c>
      <c r="G13" s="14">
        <v>73</v>
      </c>
      <c r="H13" s="14">
        <v>75</v>
      </c>
      <c r="I13" s="14">
        <v>70</v>
      </c>
      <c r="J13" s="27">
        <f t="shared" si="0"/>
        <v>67.2</v>
      </c>
      <c r="K13" s="14">
        <v>60</v>
      </c>
      <c r="L13" s="24">
        <v>61</v>
      </c>
      <c r="M13" s="24">
        <v>64</v>
      </c>
      <c r="N13" s="24">
        <v>70</v>
      </c>
      <c r="O13" s="24">
        <v>66</v>
      </c>
      <c r="P13" s="27">
        <f t="shared" si="1"/>
        <v>64.2</v>
      </c>
    </row>
    <row r="14" spans="1:18" x14ac:dyDescent="0.4">
      <c r="A14" s="53" t="s">
        <v>231</v>
      </c>
      <c r="B14" s="12">
        <v>80</v>
      </c>
      <c r="C14" s="12">
        <v>106</v>
      </c>
      <c r="D14" s="12"/>
      <c r="E14" s="14">
        <v>78</v>
      </c>
      <c r="F14" s="14">
        <v>87</v>
      </c>
      <c r="G14" s="14">
        <v>88</v>
      </c>
      <c r="H14" s="14">
        <v>86</v>
      </c>
      <c r="I14" s="14">
        <v>78</v>
      </c>
      <c r="J14" s="27">
        <f t="shared" si="0"/>
        <v>83.4</v>
      </c>
      <c r="K14" s="14">
        <v>80</v>
      </c>
      <c r="L14" s="14">
        <v>90</v>
      </c>
      <c r="M14" s="14">
        <v>76</v>
      </c>
      <c r="N14" s="14">
        <v>84</v>
      </c>
      <c r="O14" s="14">
        <v>72</v>
      </c>
      <c r="P14" s="27">
        <f t="shared" si="1"/>
        <v>80.400000000000006</v>
      </c>
      <c r="Q14" s="14"/>
    </row>
    <row r="15" spans="1:18" x14ac:dyDescent="0.4">
      <c r="A15" s="54" t="s">
        <v>232</v>
      </c>
      <c r="B15" s="12">
        <v>25</v>
      </c>
      <c r="C15" s="12">
        <v>62</v>
      </c>
      <c r="D15" s="12"/>
      <c r="E15" s="14">
        <v>26</v>
      </c>
      <c r="F15" s="14">
        <v>37</v>
      </c>
      <c r="G15" s="14">
        <v>39</v>
      </c>
      <c r="H15" s="14">
        <v>41</v>
      </c>
      <c r="I15" s="14">
        <v>38</v>
      </c>
      <c r="J15" s="27">
        <f t="shared" si="0"/>
        <v>36.200000000000003</v>
      </c>
      <c r="K15" s="14">
        <v>40</v>
      </c>
      <c r="L15" s="14">
        <v>40</v>
      </c>
      <c r="M15" s="14">
        <v>42</v>
      </c>
      <c r="N15" s="14">
        <v>38</v>
      </c>
      <c r="O15" s="14">
        <v>42</v>
      </c>
      <c r="P15" s="27">
        <f t="shared" si="1"/>
        <v>40.4</v>
      </c>
      <c r="Q15" s="14"/>
    </row>
    <row r="17" spans="1:19" x14ac:dyDescent="0.4">
      <c r="A17" s="3" t="s">
        <v>206</v>
      </c>
      <c r="B17" t="s">
        <v>218</v>
      </c>
      <c r="C17" t="s">
        <v>0</v>
      </c>
      <c r="D17" t="s">
        <v>217</v>
      </c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</row>
    <row r="18" spans="1:19" x14ac:dyDescent="0.4"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</row>
    <row r="19" spans="1:19" x14ac:dyDescent="0.4">
      <c r="A19" s="3" t="s">
        <v>220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</row>
    <row r="20" spans="1:19" ht="43.75" x14ac:dyDescent="0.4">
      <c r="A20" s="11" t="s">
        <v>80</v>
      </c>
      <c r="D20" t="s">
        <v>81</v>
      </c>
      <c r="H20" s="29"/>
      <c r="I20" s="56"/>
      <c r="J20" s="57"/>
      <c r="K20" s="57"/>
      <c r="L20" s="57"/>
      <c r="M20" s="57"/>
      <c r="N20" s="57"/>
      <c r="O20" s="56"/>
      <c r="P20" s="57"/>
      <c r="Q20" s="57"/>
      <c r="R20" s="57"/>
      <c r="S20" s="29"/>
    </row>
    <row r="21" spans="1:19" x14ac:dyDescent="0.4"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</row>
    <row r="22" spans="1:19" x14ac:dyDescent="0.4"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</row>
    <row r="23" spans="1:19" ht="36" customHeight="1" x14ac:dyDescent="0.4">
      <c r="A23" s="3" t="s">
        <v>242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</row>
    <row r="24" spans="1:19" x14ac:dyDescent="0.4">
      <c r="A24" t="s">
        <v>12</v>
      </c>
      <c r="C24">
        <v>400</v>
      </c>
    </row>
    <row r="25" spans="1:19" x14ac:dyDescent="0.4">
      <c r="A25" t="s">
        <v>13</v>
      </c>
      <c r="C25">
        <v>650</v>
      </c>
    </row>
    <row r="26" spans="1:19" x14ac:dyDescent="0.4">
      <c r="A26" t="s">
        <v>14</v>
      </c>
      <c r="C26">
        <v>960</v>
      </c>
    </row>
    <row r="28" spans="1:19" ht="54" customHeight="1" x14ac:dyDescent="0.4">
      <c r="A28" s="10" t="s">
        <v>243</v>
      </c>
    </row>
    <row r="29" spans="1:19" x14ac:dyDescent="0.4">
      <c r="A29" t="s">
        <v>20</v>
      </c>
      <c r="B29">
        <f>27/34*100</f>
        <v>79.411764705882348</v>
      </c>
      <c r="C29">
        <v>27</v>
      </c>
      <c r="D29" t="s">
        <v>32</v>
      </c>
      <c r="E29" t="s">
        <v>240</v>
      </c>
    </row>
    <row r="30" spans="1:19" x14ac:dyDescent="0.4">
      <c r="A30" t="s">
        <v>21</v>
      </c>
      <c r="B30">
        <f>37/50*100</f>
        <v>74</v>
      </c>
      <c r="C30">
        <v>37</v>
      </c>
      <c r="D30" t="s">
        <v>70</v>
      </c>
    </row>
    <row r="31" spans="1:19" x14ac:dyDescent="0.4">
      <c r="A31" t="s">
        <v>22</v>
      </c>
      <c r="B31">
        <f>66/98*100</f>
        <v>67.346938775510196</v>
      </c>
      <c r="C31">
        <v>66</v>
      </c>
      <c r="D31" t="s">
        <v>82</v>
      </c>
    </row>
    <row r="33" spans="1:3" x14ac:dyDescent="0.4">
      <c r="A33" s="10" t="s">
        <v>239</v>
      </c>
    </row>
    <row r="34" spans="1:3" x14ac:dyDescent="0.4">
      <c r="A34" t="s">
        <v>83</v>
      </c>
      <c r="B34" t="s">
        <v>86</v>
      </c>
      <c r="C34" t="s">
        <v>42</v>
      </c>
    </row>
    <row r="35" spans="1:3" x14ac:dyDescent="0.4">
      <c r="A35" t="s">
        <v>84</v>
      </c>
      <c r="B35" t="s">
        <v>87</v>
      </c>
    </row>
    <row r="36" spans="1:3" x14ac:dyDescent="0.4">
      <c r="A36" t="s">
        <v>85</v>
      </c>
      <c r="B36" t="s">
        <v>88</v>
      </c>
    </row>
    <row r="38" spans="1:3" x14ac:dyDescent="0.4">
      <c r="A38" s="3" t="s">
        <v>89</v>
      </c>
    </row>
    <row r="39" spans="1:3" x14ac:dyDescent="0.4">
      <c r="A39" t="s">
        <v>92</v>
      </c>
      <c r="B39">
        <v>4</v>
      </c>
    </row>
    <row r="40" spans="1:3" x14ac:dyDescent="0.4">
      <c r="A40" t="s">
        <v>92</v>
      </c>
      <c r="B40">
        <v>9</v>
      </c>
    </row>
    <row r="41" spans="1:3" x14ac:dyDescent="0.4">
      <c r="A41" t="s">
        <v>211</v>
      </c>
      <c r="B41">
        <v>6</v>
      </c>
    </row>
    <row r="43" spans="1:3" x14ac:dyDescent="0.4">
      <c r="A43" s="3" t="s">
        <v>208</v>
      </c>
    </row>
    <row r="44" spans="1:3" x14ac:dyDescent="0.4">
      <c r="A44" t="s">
        <v>241</v>
      </c>
    </row>
  </sheetData>
  <mergeCells count="2">
    <mergeCell ref="E1:I1"/>
    <mergeCell ref="K1:O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topLeftCell="A31" workbookViewId="0">
      <selection activeCell="B40" sqref="B40"/>
    </sheetView>
  </sheetViews>
  <sheetFormatPr defaultRowHeight="14.6" x14ac:dyDescent="0.4"/>
  <cols>
    <col min="1" max="1" width="45.07421875" customWidth="1"/>
    <col min="2" max="2" width="19.4609375" customWidth="1"/>
    <col min="3" max="3" width="17.07421875" customWidth="1"/>
    <col min="4" max="4" width="17.53515625" customWidth="1"/>
  </cols>
  <sheetData>
    <row r="1" spans="1:7" ht="43.85" customHeight="1" x14ac:dyDescent="0.4">
      <c r="A1" s="7" t="s">
        <v>146</v>
      </c>
      <c r="B1" s="58" t="s">
        <v>192</v>
      </c>
      <c r="C1" t="s">
        <v>268</v>
      </c>
      <c r="D1" t="s">
        <v>269</v>
      </c>
      <c r="E1" t="s">
        <v>3</v>
      </c>
    </row>
    <row r="2" spans="1:7" x14ac:dyDescent="0.4">
      <c r="A2" s="9" t="s">
        <v>266</v>
      </c>
      <c r="B2" s="9"/>
      <c r="C2" s="9"/>
      <c r="D2" s="9"/>
    </row>
    <row r="3" spans="1:7" x14ac:dyDescent="0.4">
      <c r="A3" s="9" t="s">
        <v>267</v>
      </c>
      <c r="B3" s="9"/>
      <c r="C3" s="9"/>
      <c r="D3" s="9"/>
    </row>
    <row r="4" spans="1:7" x14ac:dyDescent="0.4">
      <c r="A4" s="9"/>
      <c r="B4" s="9"/>
      <c r="C4" s="9"/>
      <c r="D4" s="9"/>
    </row>
    <row r="5" spans="1:7" x14ac:dyDescent="0.4">
      <c r="A5" s="7" t="s">
        <v>191</v>
      </c>
      <c r="B5" s="9"/>
      <c r="C5" s="9"/>
      <c r="D5" s="9"/>
    </row>
    <row r="6" spans="1:7" x14ac:dyDescent="0.4">
      <c r="A6" s="52" t="s">
        <v>222</v>
      </c>
      <c r="B6" s="9">
        <f>32*5</f>
        <v>160</v>
      </c>
      <c r="C6" s="9">
        <v>46</v>
      </c>
      <c r="D6" s="9">
        <v>34</v>
      </c>
    </row>
    <row r="7" spans="1:7" x14ac:dyDescent="0.4">
      <c r="A7" s="52" t="s">
        <v>223</v>
      </c>
      <c r="B7" s="9">
        <f>29*5</f>
        <v>145</v>
      </c>
      <c r="C7" s="9">
        <v>54</v>
      </c>
      <c r="D7" s="9">
        <v>44</v>
      </c>
    </row>
    <row r="8" spans="1:7" x14ac:dyDescent="0.4">
      <c r="A8" s="52" t="s">
        <v>224</v>
      </c>
      <c r="B8" s="9">
        <f>42*6</f>
        <v>252</v>
      </c>
      <c r="C8" s="9">
        <v>127</v>
      </c>
      <c r="D8" s="9">
        <v>136</v>
      </c>
    </row>
    <row r="9" spans="1:7" x14ac:dyDescent="0.4">
      <c r="A9" s="52" t="s">
        <v>271</v>
      </c>
      <c r="B9" s="9">
        <v>165</v>
      </c>
      <c r="C9" s="9" t="s">
        <v>270</v>
      </c>
      <c r="D9" s="9" t="s">
        <v>272</v>
      </c>
    </row>
    <row r="10" spans="1:7" x14ac:dyDescent="0.4">
      <c r="A10" s="52" t="s">
        <v>226</v>
      </c>
      <c r="B10" s="9">
        <f>39*5</f>
        <v>195</v>
      </c>
      <c r="C10" s="9">
        <v>25</v>
      </c>
      <c r="D10" s="9">
        <v>24</v>
      </c>
    </row>
    <row r="11" spans="1:7" x14ac:dyDescent="0.4">
      <c r="A11" s="52" t="s">
        <v>227</v>
      </c>
      <c r="B11" s="9">
        <f>40*5</f>
        <v>200</v>
      </c>
      <c r="C11" s="9">
        <v>61</v>
      </c>
      <c r="D11" s="9">
        <v>73</v>
      </c>
      <c r="E11" t="s">
        <v>273</v>
      </c>
      <c r="G11" s="9"/>
    </row>
    <row r="12" spans="1:7" x14ac:dyDescent="0.4">
      <c r="A12" s="52" t="s">
        <v>228</v>
      </c>
      <c r="B12" s="9">
        <f>37*5</f>
        <v>185</v>
      </c>
      <c r="C12" s="9">
        <v>47</v>
      </c>
      <c r="D12" s="9">
        <v>52</v>
      </c>
      <c r="G12" s="9"/>
    </row>
    <row r="13" spans="1:7" x14ac:dyDescent="0.4">
      <c r="A13" s="52" t="s">
        <v>229</v>
      </c>
      <c r="B13" s="9" t="s">
        <v>274</v>
      </c>
      <c r="C13" s="9"/>
      <c r="D13" s="9"/>
    </row>
    <row r="14" spans="1:7" x14ac:dyDescent="0.4">
      <c r="A14" s="53" t="s">
        <v>231</v>
      </c>
      <c r="B14" s="9">
        <f>42*5</f>
        <v>210</v>
      </c>
      <c r="C14" s="9">
        <v>10</v>
      </c>
      <c r="D14" s="9">
        <v>15</v>
      </c>
    </row>
    <row r="15" spans="1:7" ht="27" customHeight="1" x14ac:dyDescent="0.4">
      <c r="A15" s="54" t="s">
        <v>232</v>
      </c>
      <c r="B15" s="9">
        <f>24*5</f>
        <v>120</v>
      </c>
      <c r="C15" s="9">
        <v>16</v>
      </c>
      <c r="D15" s="9">
        <v>22</v>
      </c>
    </row>
    <row r="17" spans="1:4" x14ac:dyDescent="0.4">
      <c r="A17" s="3" t="s">
        <v>206</v>
      </c>
      <c r="D17" s="9" t="s">
        <v>3</v>
      </c>
    </row>
    <row r="19" spans="1:4" x14ac:dyDescent="0.4">
      <c r="A19" s="3" t="s">
        <v>220</v>
      </c>
    </row>
    <row r="20" spans="1:4" ht="16.2" customHeight="1" x14ac:dyDescent="0.4">
      <c r="A20" s="11"/>
    </row>
    <row r="21" spans="1:4" ht="43.75" x14ac:dyDescent="0.4">
      <c r="A21" s="11" t="s">
        <v>258</v>
      </c>
    </row>
    <row r="23" spans="1:4" x14ac:dyDescent="0.4">
      <c r="A23" s="3" t="s">
        <v>242</v>
      </c>
    </row>
    <row r="24" spans="1:4" x14ac:dyDescent="0.4">
      <c r="A24" t="s">
        <v>12</v>
      </c>
    </row>
    <row r="25" spans="1:4" x14ac:dyDescent="0.4">
      <c r="A25" t="s">
        <v>13</v>
      </c>
    </row>
    <row r="26" spans="1:4" x14ac:dyDescent="0.4">
      <c r="A26" t="s">
        <v>14</v>
      </c>
    </row>
    <row r="28" spans="1:4" ht="22.2" customHeight="1" x14ac:dyDescent="0.4">
      <c r="A28" s="10" t="s">
        <v>243</v>
      </c>
      <c r="D28" s="11" t="s">
        <v>259</v>
      </c>
    </row>
    <row r="29" spans="1:4" x14ac:dyDescent="0.4">
      <c r="A29" t="s">
        <v>20</v>
      </c>
      <c r="B29">
        <v>5</v>
      </c>
      <c r="C29" t="s">
        <v>32</v>
      </c>
    </row>
    <row r="30" spans="1:4" x14ac:dyDescent="0.4">
      <c r="A30" t="s">
        <v>21</v>
      </c>
      <c r="B30">
        <v>7</v>
      </c>
      <c r="C30" t="s">
        <v>70</v>
      </c>
    </row>
    <row r="31" spans="1:4" x14ac:dyDescent="0.4">
      <c r="A31" t="s">
        <v>22</v>
      </c>
      <c r="B31">
        <v>20</v>
      </c>
      <c r="C31" t="s">
        <v>285</v>
      </c>
    </row>
    <row r="33" spans="1:2" ht="19.850000000000001" customHeight="1" x14ac:dyDescent="0.4">
      <c r="A33" s="10" t="s">
        <v>239</v>
      </c>
    </row>
    <row r="34" spans="1:2" x14ac:dyDescent="0.4">
      <c r="A34" t="s">
        <v>83</v>
      </c>
      <c r="B34" t="s">
        <v>275</v>
      </c>
    </row>
    <row r="35" spans="1:2" x14ac:dyDescent="0.4">
      <c r="A35" t="s">
        <v>84</v>
      </c>
      <c r="B35" t="s">
        <v>276</v>
      </c>
    </row>
    <row r="36" spans="1:2" x14ac:dyDescent="0.4">
      <c r="A36" t="s">
        <v>85</v>
      </c>
      <c r="B36" t="s">
        <v>287</v>
      </c>
    </row>
    <row r="38" spans="1:2" x14ac:dyDescent="0.4">
      <c r="A38" s="3" t="s">
        <v>208</v>
      </c>
    </row>
    <row r="39" spans="1:2" x14ac:dyDescent="0.4">
      <c r="A39" t="s">
        <v>260</v>
      </c>
    </row>
    <row r="40" spans="1:2" x14ac:dyDescent="0.4">
      <c r="A40" t="s">
        <v>261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1"/>
  <sheetViews>
    <sheetView tabSelected="1" topLeftCell="A28" workbookViewId="0">
      <selection activeCell="E50" sqref="E50"/>
    </sheetView>
  </sheetViews>
  <sheetFormatPr defaultRowHeight="14.6" x14ac:dyDescent="0.4"/>
  <cols>
    <col min="1" max="1" width="31.23046875" customWidth="1"/>
    <col min="2" max="2" width="26.3046875" customWidth="1"/>
    <col min="3" max="3" width="25" customWidth="1"/>
    <col min="4" max="4" width="22.23046875" customWidth="1"/>
    <col min="5" max="5" width="22.765625" customWidth="1"/>
  </cols>
  <sheetData>
    <row r="1" spans="1:5" x14ac:dyDescent="0.4">
      <c r="A1" s="7" t="s">
        <v>146</v>
      </c>
      <c r="B1" s="58" t="s">
        <v>192</v>
      </c>
      <c r="C1" t="s">
        <v>268</v>
      </c>
      <c r="D1" t="s">
        <v>269</v>
      </c>
      <c r="E1" t="s">
        <v>3</v>
      </c>
    </row>
    <row r="2" spans="1:5" x14ac:dyDescent="0.4">
      <c r="A2" s="9" t="s">
        <v>279</v>
      </c>
      <c r="B2" s="9"/>
    </row>
    <row r="3" spans="1:5" x14ac:dyDescent="0.4">
      <c r="A3" s="9" t="s">
        <v>280</v>
      </c>
      <c r="B3" s="9"/>
    </row>
    <row r="4" spans="1:5" x14ac:dyDescent="0.4">
      <c r="A4" s="9"/>
    </row>
    <row r="5" spans="1:5" x14ac:dyDescent="0.4">
      <c r="A5" s="7" t="s">
        <v>191</v>
      </c>
    </row>
    <row r="6" spans="1:5" ht="29.15" x14ac:dyDescent="0.4">
      <c r="A6" s="55" t="s">
        <v>222</v>
      </c>
      <c r="B6">
        <f>25*5</f>
        <v>125</v>
      </c>
      <c r="C6">
        <v>72</v>
      </c>
      <c r="D6">
        <v>76</v>
      </c>
    </row>
    <row r="7" spans="1:5" x14ac:dyDescent="0.4">
      <c r="A7" s="52" t="s">
        <v>223</v>
      </c>
      <c r="B7">
        <f>33*5</f>
        <v>165</v>
      </c>
      <c r="C7">
        <v>79</v>
      </c>
      <c r="D7">
        <v>78</v>
      </c>
    </row>
    <row r="8" spans="1:5" ht="29.15" x14ac:dyDescent="0.4">
      <c r="A8" s="55" t="s">
        <v>224</v>
      </c>
      <c r="B8">
        <f>50*5</f>
        <v>250</v>
      </c>
      <c r="C8">
        <v>129</v>
      </c>
      <c r="D8">
        <v>142</v>
      </c>
    </row>
    <row r="9" spans="1:5" x14ac:dyDescent="0.4">
      <c r="A9" s="52" t="s">
        <v>225</v>
      </c>
      <c r="B9">
        <f>32*5</f>
        <v>160</v>
      </c>
      <c r="C9" t="s">
        <v>281</v>
      </c>
      <c r="D9" t="s">
        <v>282</v>
      </c>
    </row>
    <row r="10" spans="1:5" ht="29.15" x14ac:dyDescent="0.4">
      <c r="A10" s="55" t="s">
        <v>226</v>
      </c>
      <c r="B10">
        <f>35*5</f>
        <v>175</v>
      </c>
      <c r="C10">
        <v>40</v>
      </c>
      <c r="D10">
        <v>51</v>
      </c>
    </row>
    <row r="11" spans="1:5" x14ac:dyDescent="0.4">
      <c r="A11" s="52" t="s">
        <v>227</v>
      </c>
      <c r="B11">
        <f>29*5</f>
        <v>145</v>
      </c>
      <c r="C11">
        <v>55</v>
      </c>
      <c r="D11">
        <v>52</v>
      </c>
    </row>
    <row r="12" spans="1:5" x14ac:dyDescent="0.4">
      <c r="A12" s="52" t="s">
        <v>228</v>
      </c>
      <c r="B12">
        <f>25*5</f>
        <v>125</v>
      </c>
      <c r="C12">
        <v>71</v>
      </c>
      <c r="D12">
        <v>72</v>
      </c>
    </row>
    <row r="13" spans="1:5" x14ac:dyDescent="0.4">
      <c r="A13" s="52" t="s">
        <v>229</v>
      </c>
      <c r="B13" t="s">
        <v>283</v>
      </c>
    </row>
    <row r="14" spans="1:5" x14ac:dyDescent="0.4">
      <c r="A14" s="53" t="s">
        <v>231</v>
      </c>
      <c r="B14">
        <f>25*5</f>
        <v>125</v>
      </c>
      <c r="C14">
        <v>30</v>
      </c>
      <c r="D14">
        <v>30</v>
      </c>
    </row>
    <row r="15" spans="1:5" ht="21" customHeight="1" x14ac:dyDescent="0.4">
      <c r="A15" s="54" t="s">
        <v>232</v>
      </c>
      <c r="B15">
        <f>31*5</f>
        <v>155</v>
      </c>
      <c r="C15">
        <v>25</v>
      </c>
      <c r="D15">
        <v>21</v>
      </c>
    </row>
    <row r="17" spans="1:5" x14ac:dyDescent="0.4">
      <c r="A17" s="3" t="s">
        <v>206</v>
      </c>
    </row>
    <row r="19" spans="1:5" ht="75" customHeight="1" x14ac:dyDescent="0.4">
      <c r="A19" s="3" t="s">
        <v>220</v>
      </c>
      <c r="E19" s="11" t="s">
        <v>284</v>
      </c>
    </row>
    <row r="20" spans="1:5" x14ac:dyDescent="0.4">
      <c r="A20" s="11"/>
      <c r="B20" t="s">
        <v>277</v>
      </c>
    </row>
    <row r="23" spans="1:5" x14ac:dyDescent="0.4">
      <c r="A23" s="3" t="s">
        <v>242</v>
      </c>
    </row>
    <row r="24" spans="1:5" x14ac:dyDescent="0.4">
      <c r="A24" t="s">
        <v>12</v>
      </c>
    </row>
    <row r="25" spans="1:5" x14ac:dyDescent="0.4">
      <c r="A25" t="s">
        <v>13</v>
      </c>
    </row>
    <row r="26" spans="1:5" x14ac:dyDescent="0.4">
      <c r="A26" t="s">
        <v>14</v>
      </c>
    </row>
    <row r="28" spans="1:5" x14ac:dyDescent="0.4">
      <c r="A28" s="10" t="s">
        <v>243</v>
      </c>
      <c r="D28" s="11" t="s">
        <v>262</v>
      </c>
    </row>
    <row r="29" spans="1:5" x14ac:dyDescent="0.4">
      <c r="A29" t="s">
        <v>20</v>
      </c>
      <c r="B29">
        <v>7</v>
      </c>
      <c r="C29" t="s">
        <v>32</v>
      </c>
    </row>
    <row r="30" spans="1:5" x14ac:dyDescent="0.4">
      <c r="A30" t="s">
        <v>21</v>
      </c>
      <c r="B30">
        <v>13</v>
      </c>
      <c r="C30" t="s">
        <v>70</v>
      </c>
    </row>
    <row r="31" spans="1:5" x14ac:dyDescent="0.4">
      <c r="A31" t="s">
        <v>22</v>
      </c>
      <c r="B31">
        <v>31</v>
      </c>
      <c r="C31" t="s">
        <v>286</v>
      </c>
    </row>
    <row r="33" spans="1:3" ht="13.2" customHeight="1" x14ac:dyDescent="0.4">
      <c r="A33" s="10" t="s">
        <v>239</v>
      </c>
    </row>
    <row r="34" spans="1:3" x14ac:dyDescent="0.4">
      <c r="A34" t="s">
        <v>83</v>
      </c>
      <c r="B34" t="s">
        <v>278</v>
      </c>
    </row>
    <row r="35" spans="1:3" x14ac:dyDescent="0.4">
      <c r="A35" t="s">
        <v>84</v>
      </c>
      <c r="B35" t="s">
        <v>288</v>
      </c>
    </row>
    <row r="36" spans="1:3" x14ac:dyDescent="0.4">
      <c r="A36" t="s">
        <v>85</v>
      </c>
      <c r="B36" t="s">
        <v>289</v>
      </c>
    </row>
    <row r="38" spans="1:3" x14ac:dyDescent="0.4">
      <c r="A38" s="3" t="s">
        <v>208</v>
      </c>
    </row>
    <row r="39" spans="1:3" ht="29.15" x14ac:dyDescent="0.4">
      <c r="A39" s="11" t="s">
        <v>263</v>
      </c>
      <c r="C39" t="s">
        <v>290</v>
      </c>
    </row>
    <row r="40" spans="1:3" ht="32.4" customHeight="1" x14ac:dyDescent="0.4">
      <c r="A40" s="11" t="s">
        <v>264</v>
      </c>
    </row>
    <row r="41" spans="1:3" x14ac:dyDescent="0.4">
      <c r="A41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General</vt:lpstr>
      <vt:lpstr>Table_User1</vt:lpstr>
      <vt:lpstr>Table_User2</vt:lpstr>
      <vt:lpstr>Table_User3</vt:lpstr>
      <vt:lpstr>Table_User4</vt:lpstr>
      <vt:lpstr>Table_User5</vt:lpstr>
      <vt:lpstr>Table_User6</vt:lpstr>
      <vt:lpstr>Table_User7</vt:lpstr>
      <vt:lpstr>Table_User8</vt:lpstr>
      <vt:lpstr>Stats</vt:lpstr>
      <vt:lpstr>Data Heart 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2020-10-23T13:34:59Z</dcterms:modified>
</cp:coreProperties>
</file>