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afaelasf/Documents/ArtigosPreparacao/Triagem Lu/Pharmaceuticals_set23/"/>
    </mc:Choice>
  </mc:AlternateContent>
  <xr:revisionPtr revIDLastSave="0" documentId="13_ncr:1_{85C5C89E-6B5E-3943-8AAE-310889620E25}" xr6:coauthVersionLast="47" xr6:coauthVersionMax="47" xr10:uidLastSave="{00000000-0000-0000-0000-000000000000}"/>
  <bookViews>
    <workbookView xWindow="0" yWindow="460" windowWidth="28280" windowHeight="15680" xr2:uid="{16485194-8C4C-4BB9-B856-9C572B998749}"/>
  </bookViews>
  <sheets>
    <sheet name="CC50 compounds 1-7" sheetId="1" r:id="rId1"/>
    <sheet name="CC50 compounds 8-13" sheetId="2" r:id="rId2"/>
    <sheet name="Antiviral assay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4" i="1" l="1"/>
  <c r="L46" i="2"/>
  <c r="L45" i="2"/>
  <c r="L44" i="2"/>
  <c r="L43" i="2"/>
  <c r="P50" i="1"/>
  <c r="P47" i="1"/>
  <c r="P49" i="1"/>
  <c r="P46" i="1"/>
  <c r="P45" i="1"/>
  <c r="P25" i="3"/>
  <c r="O25" i="3"/>
  <c r="Q22" i="3"/>
  <c r="O22" i="3"/>
  <c r="P22" i="3"/>
  <c r="O25" i="2"/>
  <c r="D19" i="2"/>
  <c r="S44" i="2"/>
  <c r="S43" i="2"/>
  <c r="S42" i="2"/>
  <c r="E21" i="1"/>
  <c r="C21" i="1"/>
  <c r="R42" i="2"/>
  <c r="R43" i="2"/>
  <c r="R44" i="2"/>
  <c r="Q42" i="2"/>
  <c r="Q43" i="2"/>
  <c r="Q44" i="2"/>
  <c r="Q50" i="2"/>
  <c r="Q51" i="2"/>
  <c r="Q52" i="2"/>
  <c r="P50" i="2"/>
  <c r="P51" i="2"/>
  <c r="P52" i="2"/>
  <c r="P49" i="2"/>
  <c r="Q49" i="2"/>
  <c r="P42" i="2"/>
  <c r="P43" i="2"/>
  <c r="P44" i="2"/>
  <c r="S41" i="2"/>
  <c r="R41" i="2"/>
  <c r="Q41" i="2"/>
  <c r="P41" i="2"/>
  <c r="G28" i="2"/>
  <c r="I28" i="2" s="1"/>
  <c r="T42" i="1"/>
  <c r="T43" i="1"/>
  <c r="T41" i="1"/>
  <c r="U43" i="1"/>
  <c r="U41" i="1"/>
  <c r="U42" i="1"/>
  <c r="V41" i="1"/>
  <c r="V42" i="1"/>
  <c r="V43" i="1"/>
  <c r="V40" i="1"/>
  <c r="V44" i="1" s="1"/>
  <c r="U40" i="1"/>
  <c r="T40" i="1"/>
  <c r="T44" i="1" s="1"/>
  <c r="W33" i="1"/>
  <c r="W34" i="1"/>
  <c r="W35" i="1"/>
  <c r="W32" i="1"/>
  <c r="W36" i="1" s="1"/>
  <c r="V33" i="1"/>
  <c r="V34" i="1"/>
  <c r="V35" i="1"/>
  <c r="V32" i="1"/>
  <c r="V36" i="1" s="1"/>
  <c r="U33" i="1"/>
  <c r="U34" i="1"/>
  <c r="U35" i="1"/>
  <c r="U32" i="1"/>
  <c r="T32" i="1"/>
  <c r="T33" i="1"/>
  <c r="T35" i="1"/>
  <c r="C28" i="2"/>
  <c r="E28" i="2" s="1"/>
  <c r="G27" i="2"/>
  <c r="I27" i="2" s="1"/>
  <c r="C27" i="2"/>
  <c r="E27" i="2" s="1"/>
  <c r="H26" i="2"/>
  <c r="H27" i="2" s="1"/>
  <c r="H28" i="2" s="1"/>
  <c r="G26" i="2"/>
  <c r="I26" i="2" s="1"/>
  <c r="D26" i="2"/>
  <c r="D27" i="2" s="1"/>
  <c r="D28" i="2" s="1"/>
  <c r="C26" i="2"/>
  <c r="E26" i="2" s="1"/>
  <c r="G25" i="2"/>
  <c r="C25" i="2"/>
  <c r="O21" i="2"/>
  <c r="Q21" i="2" s="1"/>
  <c r="K21" i="2"/>
  <c r="M21" i="2" s="1"/>
  <c r="G21" i="2"/>
  <c r="I21" i="2" s="1"/>
  <c r="C21" i="2"/>
  <c r="E21" i="2" s="1"/>
  <c r="O20" i="2"/>
  <c r="Q20" i="2" s="1"/>
  <c r="K20" i="2"/>
  <c r="M20" i="2" s="1"/>
  <c r="G20" i="2"/>
  <c r="I20" i="2" s="1"/>
  <c r="C20" i="2"/>
  <c r="E20" i="2" s="1"/>
  <c r="P19" i="2"/>
  <c r="P20" i="2" s="1"/>
  <c r="P21" i="2" s="1"/>
  <c r="O19" i="2"/>
  <c r="Q19" i="2" s="1"/>
  <c r="L19" i="2"/>
  <c r="L20" i="2" s="1"/>
  <c r="L21" i="2" s="1"/>
  <c r="K19" i="2"/>
  <c r="M19" i="2" s="1"/>
  <c r="H19" i="2"/>
  <c r="H20" i="2" s="1"/>
  <c r="H21" i="2" s="1"/>
  <c r="G19" i="2"/>
  <c r="I19" i="2" s="1"/>
  <c r="C19" i="2"/>
  <c r="E19" i="2" s="1"/>
  <c r="O18" i="2"/>
  <c r="K18" i="2"/>
  <c r="G18" i="2"/>
  <c r="C18" i="2"/>
  <c r="K27" i="1"/>
  <c r="M27" i="1" s="1"/>
  <c r="K28" i="1"/>
  <c r="M28" i="1" s="1"/>
  <c r="K29" i="1"/>
  <c r="M29" i="1" s="1"/>
  <c r="K26" i="1"/>
  <c r="G27" i="1"/>
  <c r="I27" i="1" s="1"/>
  <c r="G28" i="1"/>
  <c r="I28" i="1" s="1"/>
  <c r="G29" i="1"/>
  <c r="I29" i="1" s="1"/>
  <c r="G26" i="1"/>
  <c r="C27" i="1"/>
  <c r="E27" i="1" s="1"/>
  <c r="C28" i="1"/>
  <c r="E28" i="1" s="1"/>
  <c r="C29" i="1"/>
  <c r="E29" i="1" s="1"/>
  <c r="O20" i="1"/>
  <c r="Q20" i="1" s="1"/>
  <c r="O21" i="1"/>
  <c r="Q21" i="1" s="1"/>
  <c r="O22" i="1"/>
  <c r="Q22" i="1" s="1"/>
  <c r="K20" i="1"/>
  <c r="M20" i="1" s="1"/>
  <c r="K21" i="1"/>
  <c r="M21" i="1" s="1"/>
  <c r="K22" i="1"/>
  <c r="M22" i="1" s="1"/>
  <c r="G20" i="1"/>
  <c r="I20" i="1" s="1"/>
  <c r="G21" i="1"/>
  <c r="I21" i="1" s="1"/>
  <c r="G22" i="1"/>
  <c r="I22" i="1" s="1"/>
  <c r="C20" i="1"/>
  <c r="E20" i="1" s="1"/>
  <c r="C22" i="1"/>
  <c r="E22" i="1" s="1"/>
  <c r="G19" i="1"/>
  <c r="O26" i="1"/>
  <c r="D20" i="1"/>
  <c r="C19" i="1"/>
  <c r="O19" i="1"/>
  <c r="H20" i="1"/>
  <c r="H21" i="1" s="1"/>
  <c r="H22" i="1" s="1"/>
  <c r="K19" i="1"/>
  <c r="L20" i="1"/>
  <c r="L21" i="1" s="1"/>
  <c r="L22" i="1" s="1"/>
  <c r="P20" i="1"/>
  <c r="P21" i="1" s="1"/>
  <c r="P22" i="1" s="1"/>
  <c r="C26" i="1"/>
  <c r="D27" i="1"/>
  <c r="D28" i="1" s="1"/>
  <c r="D29" i="1" s="1"/>
  <c r="W37" i="1" l="1"/>
  <c r="P53" i="2"/>
  <c r="Q45" i="2"/>
  <c r="P45" i="2"/>
  <c r="P46" i="2"/>
  <c r="I25" i="2"/>
  <c r="Q46" i="2"/>
  <c r="S45" i="2"/>
  <c r="S46" i="2" s="1"/>
  <c r="R45" i="2"/>
  <c r="R46" i="2" s="1"/>
  <c r="Q53" i="2"/>
  <c r="U44" i="1"/>
  <c r="U45" i="1" s="1"/>
  <c r="V45" i="1"/>
  <c r="T36" i="1"/>
  <c r="T37" i="1" s="1"/>
  <c r="U36" i="1"/>
  <c r="U37" i="1" s="1"/>
  <c r="V37" i="1"/>
  <c r="E26" i="1"/>
  <c r="M26" i="1"/>
  <c r="I26" i="1"/>
  <c r="M19" i="1"/>
  <c r="I19" i="1"/>
  <c r="E25" i="2"/>
  <c r="E18" i="2"/>
  <c r="I18" i="2"/>
  <c r="M18" i="2"/>
  <c r="Q18" i="2"/>
  <c r="Q19" i="1"/>
  <c r="E19" i="1"/>
</calcChain>
</file>

<file path=xl/sharedStrings.xml><?xml version="1.0" encoding="utf-8"?>
<sst xmlns="http://schemas.openxmlformats.org/spreadsheetml/2006/main" count="130" uniqueCount="23">
  <si>
    <t xml:space="preserve">Microplate #1: Compounds 1-7 + cell control </t>
  </si>
  <si>
    <t>VersaMax (Molecular Devices, USA) reading at 570 nm</t>
  </si>
  <si>
    <r>
      <t>[</t>
    </r>
    <r>
      <rPr>
        <sz val="11"/>
        <color theme="1"/>
        <rFont val="Calibri"/>
        <family val="2"/>
      </rPr>
      <t>µM]</t>
    </r>
  </si>
  <si>
    <t>ERR</t>
  </si>
  <si>
    <t>12.5</t>
  </si>
  <si>
    <t>CELL</t>
  </si>
  <si>
    <t>DMSO 0.1%</t>
  </si>
  <si>
    <t>SD</t>
  </si>
  <si>
    <t>Considering y = mx + n</t>
  </si>
  <si>
    <t>Considering y = 50 to CC50 values</t>
  </si>
  <si>
    <t>CPD</t>
  </si>
  <si>
    <r>
      <t>CC50 [</t>
    </r>
    <r>
      <rPr>
        <b/>
        <sz val="11"/>
        <color theme="1"/>
        <rFont val="Calibri"/>
        <family val="2"/>
      </rPr>
      <t>µ</t>
    </r>
    <r>
      <rPr>
        <b/>
        <sz val="11"/>
        <color theme="1"/>
        <rFont val="Calibri"/>
        <family val="2"/>
        <scheme val="minor"/>
      </rPr>
      <t>M]</t>
    </r>
  </si>
  <si>
    <t>-</t>
  </si>
  <si>
    <t xml:space="preserve">&lt;12,5 </t>
  </si>
  <si>
    <t xml:space="preserve">Microplate #2: Compounds 8-13 + cell control </t>
  </si>
  <si>
    <r>
      <t>[</t>
    </r>
    <r>
      <rPr>
        <sz val="11"/>
        <rFont val="Calibri"/>
        <family val="2"/>
      </rPr>
      <t>µM]</t>
    </r>
  </si>
  <si>
    <t>Microplate #3: Compounds 1-13 + ZIKV</t>
  </si>
  <si>
    <t>6.25</t>
  </si>
  <si>
    <t>VIRUS CONTROL</t>
  </si>
  <si>
    <t>CC</t>
  </si>
  <si>
    <t>CV</t>
  </si>
  <si>
    <t>CV/CELL</t>
  </si>
  <si>
    <t>&gt; 0,9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</si>
</sst>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/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2" fillId="2" borderId="0" xfId="0" applyFont="1" applyFill="1"/>
    <xf numFmtId="0" fontId="1" fillId="0" borderId="6" xfId="0" applyFont="1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5307255947845231"/>
                  <c:y val="-0.3490595498473378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</c:trendlineLbl>
          </c:trendline>
          <c:xVal>
            <c:numRef>
              <c:f>'CC50 compounds 1-7'!$D$19:$D$22</c:f>
              <c:numCache>
                <c:formatCode>General</c:formatCode>
                <c:ptCount val="4"/>
                <c:pt idx="0">
                  <c:v>100</c:v>
                </c:pt>
                <c:pt idx="1">
                  <c:v>50</c:v>
                </c:pt>
                <c:pt idx="3">
                  <c:v>12.5</c:v>
                </c:pt>
              </c:numCache>
            </c:numRef>
          </c:xVal>
          <c:yVal>
            <c:numRef>
              <c:f>'CC50 compounds 1-7'!$E$19:$E$22</c:f>
              <c:numCache>
                <c:formatCode>General</c:formatCode>
                <c:ptCount val="4"/>
                <c:pt idx="0">
                  <c:v>20.184821563431147</c:v>
                </c:pt>
                <c:pt idx="1">
                  <c:v>24.359097587433236</c:v>
                </c:pt>
                <c:pt idx="2">
                  <c:v>0</c:v>
                </c:pt>
                <c:pt idx="3">
                  <c:v>61.70788306534665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FBB-4C4E-95C2-2FDBBA2374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0868975"/>
        <c:axId val="561841503"/>
      </c:scatterChart>
      <c:valAx>
        <c:axId val="7708689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1841503"/>
        <c:crosses val="autoZero"/>
        <c:crossBetween val="midCat"/>
      </c:valAx>
      <c:valAx>
        <c:axId val="561841503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708689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10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5555156863366552"/>
                  <c:y val="0.1282354967521026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</c:trendlineLbl>
          </c:trendline>
          <c:xVal>
            <c:numRef>
              <c:f>'CC50 compounds 8-13'!$L$18:$L$21</c:f>
              <c:numCache>
                <c:formatCode>General</c:formatCode>
                <c:ptCount val="4"/>
                <c:pt idx="0">
                  <c:v>100</c:v>
                </c:pt>
                <c:pt idx="1">
                  <c:v>50</c:v>
                </c:pt>
                <c:pt idx="2">
                  <c:v>25</c:v>
                </c:pt>
                <c:pt idx="3">
                  <c:v>12.5</c:v>
                </c:pt>
              </c:numCache>
            </c:numRef>
          </c:xVal>
          <c:yVal>
            <c:numRef>
              <c:f>'CC50 compounds 8-13'!$M$18:$M$21</c:f>
              <c:numCache>
                <c:formatCode>General</c:formatCode>
                <c:ptCount val="4"/>
                <c:pt idx="0">
                  <c:v>36.851851851851855</c:v>
                </c:pt>
                <c:pt idx="1">
                  <c:v>67.430555555555557</c:v>
                </c:pt>
                <c:pt idx="2">
                  <c:v>74.074074074074076</c:v>
                </c:pt>
                <c:pt idx="3">
                  <c:v>71.759259259259267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E86-432F-8865-064E526EB0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1515695"/>
        <c:axId val="697017455"/>
      </c:scatterChart>
      <c:valAx>
        <c:axId val="5815156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97017455"/>
        <c:crosses val="autoZero"/>
        <c:crossBetween val="midCat"/>
      </c:valAx>
      <c:valAx>
        <c:axId val="6970174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815156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11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5555156863366552"/>
                  <c:y val="0.110046906296350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</c:trendlineLbl>
          </c:trendline>
          <c:xVal>
            <c:numRef>
              <c:f>'CC50 compounds 8-13'!$P$18:$P$21</c:f>
              <c:numCache>
                <c:formatCode>General</c:formatCode>
                <c:ptCount val="4"/>
                <c:pt idx="0">
                  <c:v>100</c:v>
                </c:pt>
                <c:pt idx="1">
                  <c:v>50</c:v>
                </c:pt>
                <c:pt idx="2">
                  <c:v>25</c:v>
                </c:pt>
                <c:pt idx="3">
                  <c:v>12.5</c:v>
                </c:pt>
              </c:numCache>
            </c:numRef>
          </c:xVal>
          <c:yVal>
            <c:numRef>
              <c:f>'CC50 compounds 8-13'!$Q$18:$Q$21</c:f>
              <c:numCache>
                <c:formatCode>General</c:formatCode>
                <c:ptCount val="4"/>
                <c:pt idx="0">
                  <c:v>34.745370370370374</c:v>
                </c:pt>
                <c:pt idx="1">
                  <c:v>62.962962962962962</c:v>
                </c:pt>
                <c:pt idx="2">
                  <c:v>80.879629629629619</c:v>
                </c:pt>
                <c:pt idx="3">
                  <c:v>78.564814814814824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50C-4383-9A0A-E6283E3A19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1515695"/>
        <c:axId val="697017455"/>
      </c:scatterChart>
      <c:valAx>
        <c:axId val="5815156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97017455"/>
        <c:crosses val="autoZero"/>
        <c:crossBetween val="midCat"/>
      </c:valAx>
      <c:valAx>
        <c:axId val="697017455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815156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12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5876003459189262"/>
                  <c:y val="-0.3308406311869964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</c:trendlineLbl>
          </c:trendline>
          <c:xVal>
            <c:numRef>
              <c:f>'CC50 compounds 8-13'!$D$25:$D$28</c:f>
              <c:numCache>
                <c:formatCode>General</c:formatCode>
                <c:ptCount val="4"/>
                <c:pt idx="0">
                  <c:v>100</c:v>
                </c:pt>
                <c:pt idx="1">
                  <c:v>50</c:v>
                </c:pt>
                <c:pt idx="2">
                  <c:v>25</c:v>
                </c:pt>
                <c:pt idx="3">
                  <c:v>12.5</c:v>
                </c:pt>
              </c:numCache>
            </c:numRef>
          </c:xVal>
          <c:yVal>
            <c:numRef>
              <c:f>'CC50 compounds 8-13'!$E$25:$E$28</c:f>
              <c:numCache>
                <c:formatCode>General</c:formatCode>
                <c:ptCount val="4"/>
                <c:pt idx="0">
                  <c:v>10.000000000000002</c:v>
                </c:pt>
                <c:pt idx="1">
                  <c:v>9.8611111111111125</c:v>
                </c:pt>
                <c:pt idx="2">
                  <c:v>14.25925925925926</c:v>
                </c:pt>
                <c:pt idx="3">
                  <c:v>28.194444444444443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632-476F-A4E1-B94B85C663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1515695"/>
        <c:axId val="697017455"/>
      </c:scatterChart>
      <c:valAx>
        <c:axId val="5815156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97017455"/>
        <c:crosses val="autoZero"/>
        <c:crossBetween val="midCat"/>
      </c:valAx>
      <c:valAx>
        <c:axId val="697017455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815156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13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6594781333055628"/>
                  <c:y val="-0.333965283132783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</c:trendlineLbl>
          </c:trendline>
          <c:xVal>
            <c:numRef>
              <c:f>'CC50 compounds 8-13'!$H$25:$H$28</c:f>
              <c:numCache>
                <c:formatCode>General</c:formatCode>
                <c:ptCount val="4"/>
                <c:pt idx="0">
                  <c:v>100</c:v>
                </c:pt>
                <c:pt idx="1">
                  <c:v>50</c:v>
                </c:pt>
                <c:pt idx="2">
                  <c:v>25</c:v>
                </c:pt>
                <c:pt idx="3">
                  <c:v>12.5</c:v>
                </c:pt>
              </c:numCache>
            </c:numRef>
          </c:xVal>
          <c:yVal>
            <c:numRef>
              <c:f>'CC50 compounds 8-13'!$I$25:$I$28</c:f>
              <c:numCache>
                <c:formatCode>General</c:formatCode>
                <c:ptCount val="4"/>
                <c:pt idx="0">
                  <c:v>12.87037037037037</c:v>
                </c:pt>
                <c:pt idx="1">
                  <c:v>21.643518518518523</c:v>
                </c:pt>
                <c:pt idx="2">
                  <c:v>25.50925925925926</c:v>
                </c:pt>
                <c:pt idx="3">
                  <c:v>41.689814814814817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6E4-4C72-8FF5-56C10674B6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1515695"/>
        <c:axId val="697017455"/>
      </c:scatterChart>
      <c:valAx>
        <c:axId val="5815156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97017455"/>
        <c:crosses val="autoZero"/>
        <c:crossBetween val="midCat"/>
      </c:valAx>
      <c:valAx>
        <c:axId val="697017455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815156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30107526881720431"/>
                  <c:y val="-0.2827651680567204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</c:trendlineLbl>
          </c:trendline>
          <c:xVal>
            <c:numRef>
              <c:f>'CC50 compounds 1-7'!$H$20:$H$22</c:f>
              <c:numCache>
                <c:formatCode>General</c:formatCode>
                <c:ptCount val="3"/>
                <c:pt idx="0">
                  <c:v>50</c:v>
                </c:pt>
                <c:pt idx="1">
                  <c:v>25</c:v>
                </c:pt>
                <c:pt idx="2">
                  <c:v>12.5</c:v>
                </c:pt>
              </c:numCache>
            </c:numRef>
          </c:xVal>
          <c:yVal>
            <c:numRef>
              <c:f>'CC50 compounds 1-7'!$I$20:$I$22</c:f>
              <c:numCache>
                <c:formatCode>General</c:formatCode>
                <c:ptCount val="3"/>
                <c:pt idx="0">
                  <c:v>30.86767270380491</c:v>
                </c:pt>
                <c:pt idx="1">
                  <c:v>53.469180386395166</c:v>
                </c:pt>
                <c:pt idx="2">
                  <c:v>77.498729866670331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0A2-4625-B871-928044F814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8301567"/>
        <c:axId val="176980047"/>
      </c:scatterChart>
      <c:valAx>
        <c:axId val="818301567"/>
        <c:scaling>
          <c:orientation val="minMax"/>
          <c:max val="1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76980047"/>
        <c:crosses val="autoZero"/>
        <c:crossBetween val="midCat"/>
      </c:valAx>
      <c:valAx>
        <c:axId val="1769800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183015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6339514012361359"/>
                  <c:y val="0.2071106304116082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</c:trendlineLbl>
          </c:trendline>
          <c:xVal>
            <c:numRef>
              <c:f>'CC50 compounds 1-7'!$L$19:$L$22</c:f>
              <c:numCache>
                <c:formatCode>General</c:formatCode>
                <c:ptCount val="4"/>
                <c:pt idx="0">
                  <c:v>100</c:v>
                </c:pt>
                <c:pt idx="1">
                  <c:v>50</c:v>
                </c:pt>
                <c:pt idx="2">
                  <c:v>25</c:v>
                </c:pt>
                <c:pt idx="3">
                  <c:v>12.5</c:v>
                </c:pt>
              </c:numCache>
            </c:numRef>
          </c:xVal>
          <c:yVal>
            <c:numRef>
              <c:f>'CC50 compounds 1-7'!$M$19:$M$22</c:f>
              <c:numCache>
                <c:formatCode>General</c:formatCode>
                <c:ptCount val="4"/>
                <c:pt idx="0">
                  <c:v>56.654812088923059</c:v>
                </c:pt>
                <c:pt idx="1">
                  <c:v>72.66535762835214</c:v>
                </c:pt>
                <c:pt idx="2">
                  <c:v>77.553654551196672</c:v>
                </c:pt>
                <c:pt idx="3">
                  <c:v>86.753539209359161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B69-4C19-8591-A486CA689E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8301567"/>
        <c:axId val="176980047"/>
      </c:scatterChart>
      <c:valAx>
        <c:axId val="8183015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76980047"/>
        <c:crosses val="autoZero"/>
        <c:crossBetween val="midCat"/>
      </c:valAx>
      <c:valAx>
        <c:axId val="1769800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183015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6740947704117629"/>
                  <c:y val="-0.317748818823214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</c:trendlineLbl>
          </c:trendline>
          <c:xVal>
            <c:numRef>
              <c:f>'CC50 compounds 1-7'!$P$19:$P$22</c:f>
              <c:numCache>
                <c:formatCode>General</c:formatCode>
                <c:ptCount val="4"/>
                <c:pt idx="0">
                  <c:v>100</c:v>
                </c:pt>
                <c:pt idx="1">
                  <c:v>50</c:v>
                </c:pt>
                <c:pt idx="2">
                  <c:v>25</c:v>
                </c:pt>
                <c:pt idx="3">
                  <c:v>12.5</c:v>
                </c:pt>
              </c:numCache>
            </c:numRef>
          </c:xVal>
          <c:yVal>
            <c:numRef>
              <c:f>'CC50 compounds 1-7'!$Q$19:$Q$22</c:f>
              <c:numCache>
                <c:formatCode>General</c:formatCode>
                <c:ptCount val="4"/>
                <c:pt idx="0">
                  <c:v>25.182967855328386</c:v>
                </c:pt>
                <c:pt idx="1">
                  <c:v>49.816688865393338</c:v>
                </c:pt>
                <c:pt idx="2">
                  <c:v>66.568717645928018</c:v>
                </c:pt>
                <c:pt idx="3">
                  <c:v>84.584014170568608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17D-4306-80D6-749A9B6FD5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8301567"/>
        <c:axId val="176980047"/>
      </c:scatterChart>
      <c:valAx>
        <c:axId val="8183015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76980047"/>
        <c:crosses val="autoZero"/>
        <c:crossBetween val="midCat"/>
      </c:valAx>
      <c:valAx>
        <c:axId val="1769800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183015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7429119747128383"/>
                  <c:y val="-0.3277342343258528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</c:trendlineLbl>
          </c:trendline>
          <c:xVal>
            <c:numRef>
              <c:f>'CC50 compounds 1-7'!$D$26:$D$29</c:f>
              <c:numCache>
                <c:formatCode>General</c:formatCode>
                <c:ptCount val="4"/>
                <c:pt idx="0">
                  <c:v>100</c:v>
                </c:pt>
                <c:pt idx="1">
                  <c:v>50</c:v>
                </c:pt>
                <c:pt idx="2">
                  <c:v>25</c:v>
                </c:pt>
                <c:pt idx="3">
                  <c:v>12.5</c:v>
                </c:pt>
              </c:numCache>
            </c:numRef>
          </c:xVal>
          <c:yVal>
            <c:numRef>
              <c:f>'CC50 compounds 1-7'!$E$26:$E$29</c:f>
              <c:numCache>
                <c:formatCode>General</c:formatCode>
                <c:ptCount val="4"/>
                <c:pt idx="0">
                  <c:v>15.131750587007566</c:v>
                </c:pt>
                <c:pt idx="1">
                  <c:v>14.912051848902191</c:v>
                </c:pt>
                <c:pt idx="2">
                  <c:v>19.443338322325513</c:v>
                </c:pt>
                <c:pt idx="3">
                  <c:v>44.873467258022451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BE9-4F40-ABE3-F6914595D8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8301567"/>
        <c:axId val="176980047"/>
      </c:scatterChart>
      <c:valAx>
        <c:axId val="8183015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76980047"/>
        <c:crosses val="autoZero"/>
        <c:crossBetween val="midCat"/>
      </c:valAx>
      <c:valAx>
        <c:axId val="176980047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183015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6523297491039421"/>
                  <c:y val="0.1410885610401295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</c:trendlineLbl>
          </c:trendline>
          <c:xVal>
            <c:numRef>
              <c:f>'CC50 compounds 1-7'!$H$27:$H$29</c:f>
              <c:numCache>
                <c:formatCode>General</c:formatCode>
                <c:ptCount val="3"/>
                <c:pt idx="0">
                  <c:v>50</c:v>
                </c:pt>
                <c:pt idx="1">
                  <c:v>25</c:v>
                </c:pt>
                <c:pt idx="2">
                  <c:v>12.5</c:v>
                </c:pt>
              </c:numCache>
            </c:numRef>
          </c:xVal>
          <c:yVal>
            <c:numRef>
              <c:f>'CC50 compounds 1-7'!$I$27:$I$29</c:f>
              <c:numCache>
                <c:formatCode>General</c:formatCode>
                <c:ptCount val="3"/>
                <c:pt idx="0">
                  <c:v>41.632910870968189</c:v>
                </c:pt>
                <c:pt idx="1">
                  <c:v>61.70788306534665</c:v>
                </c:pt>
                <c:pt idx="2">
                  <c:v>63.767558735084528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5E7-4661-8B8C-B453BECBE8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8301567"/>
        <c:axId val="176980047"/>
      </c:scatterChart>
      <c:valAx>
        <c:axId val="818301567"/>
        <c:scaling>
          <c:orientation val="minMax"/>
          <c:max val="1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76980047"/>
        <c:crosses val="autoZero"/>
        <c:crossBetween val="midCat"/>
      </c:valAx>
      <c:valAx>
        <c:axId val="176980047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183015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7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7240143369175629"/>
                  <c:y val="0.11028284832003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</c:trendlineLbl>
          </c:trendline>
          <c:xVal>
            <c:numRef>
              <c:f>'CC50 compounds 1-7'!$L$27:$L$29</c:f>
              <c:numCache>
                <c:formatCode>General</c:formatCode>
                <c:ptCount val="3"/>
                <c:pt idx="0">
                  <c:v>50</c:v>
                </c:pt>
                <c:pt idx="1">
                  <c:v>25</c:v>
                </c:pt>
                <c:pt idx="2">
                  <c:v>12.5</c:v>
                </c:pt>
              </c:numCache>
            </c:numRef>
          </c:xVal>
          <c:yVal>
            <c:numRef>
              <c:f>'CC50 compounds 1-7'!$M$27:$M$29</c:f>
              <c:numCache>
                <c:formatCode>General</c:formatCode>
                <c:ptCount val="3"/>
                <c:pt idx="0">
                  <c:v>38.941601329177367</c:v>
                </c:pt>
                <c:pt idx="1">
                  <c:v>53.826190835816391</c:v>
                </c:pt>
                <c:pt idx="2">
                  <c:v>64.426654949400643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7AD-4958-AB67-962576E084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8301567"/>
        <c:axId val="176980047"/>
      </c:scatterChart>
      <c:valAx>
        <c:axId val="818301567"/>
        <c:scaling>
          <c:orientation val="minMax"/>
          <c:max val="1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76980047"/>
        <c:crosses val="autoZero"/>
        <c:crossBetween val="midCat"/>
      </c:valAx>
      <c:valAx>
        <c:axId val="176980047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183015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6594781333055628"/>
                  <c:y val="-0.254662176678557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</c:trendlineLbl>
          </c:trendline>
          <c:xVal>
            <c:numRef>
              <c:f>'CC50 compounds 8-13'!$D$19:$D$21</c:f>
              <c:numCache>
                <c:formatCode>General</c:formatCode>
                <c:ptCount val="3"/>
                <c:pt idx="0">
                  <c:v>50</c:v>
                </c:pt>
                <c:pt idx="1">
                  <c:v>25</c:v>
                </c:pt>
                <c:pt idx="2">
                  <c:v>12.5</c:v>
                </c:pt>
              </c:numCache>
            </c:numRef>
          </c:xVal>
          <c:yVal>
            <c:numRef>
              <c:f>'CC50 compounds 8-13'!$E$19:$E$21</c:f>
              <c:numCache>
                <c:formatCode>General</c:formatCode>
                <c:ptCount val="3"/>
                <c:pt idx="0">
                  <c:v>21.226851851851855</c:v>
                </c:pt>
                <c:pt idx="1">
                  <c:v>54.398148148148152</c:v>
                </c:pt>
                <c:pt idx="2">
                  <c:v>57.337962962962962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9A1-46CC-858D-5EE5B6766B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1515695"/>
        <c:axId val="697017455"/>
      </c:scatterChart>
      <c:valAx>
        <c:axId val="581515695"/>
        <c:scaling>
          <c:orientation val="minMax"/>
          <c:max val="1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97017455"/>
        <c:crosses val="autoZero"/>
        <c:crossBetween val="midCat"/>
      </c:valAx>
      <c:valAx>
        <c:axId val="6970174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815156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5871419127867756"/>
                  <c:y val="0.1807337880531666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</c:trendlineLbl>
          </c:trendline>
          <c:xVal>
            <c:numRef>
              <c:f>'CC50 compounds 8-13'!$H$18:$H$21</c:f>
              <c:numCache>
                <c:formatCode>General</c:formatCode>
                <c:ptCount val="4"/>
                <c:pt idx="0">
                  <c:v>100</c:v>
                </c:pt>
                <c:pt idx="1">
                  <c:v>50</c:v>
                </c:pt>
                <c:pt idx="2">
                  <c:v>25</c:v>
                </c:pt>
                <c:pt idx="3">
                  <c:v>12.5</c:v>
                </c:pt>
              </c:numCache>
            </c:numRef>
          </c:xVal>
          <c:yVal>
            <c:numRef>
              <c:f>'CC50 compounds 8-13'!$I$18:$I$21</c:f>
              <c:numCache>
                <c:formatCode>General</c:formatCode>
                <c:ptCount val="4"/>
                <c:pt idx="0">
                  <c:v>49.027777777777779</c:v>
                </c:pt>
                <c:pt idx="1">
                  <c:v>69.027777777777786</c:v>
                </c:pt>
                <c:pt idx="2">
                  <c:v>75.023148148148167</c:v>
                </c:pt>
                <c:pt idx="3">
                  <c:v>76.111111111111114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1FB-4E9C-A988-BBF2883115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1515695"/>
        <c:axId val="697017455"/>
      </c:scatterChart>
      <c:valAx>
        <c:axId val="5815156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97017455"/>
        <c:crosses val="autoZero"/>
        <c:crossBetween val="midCat"/>
      </c:valAx>
      <c:valAx>
        <c:axId val="6970174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815156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</xdr:colOff>
      <xdr:row>29</xdr:row>
      <xdr:rowOff>185736</xdr:rowOff>
    </xdr:from>
    <xdr:to>
      <xdr:col>4</xdr:col>
      <xdr:colOff>581025</xdr:colOff>
      <xdr:row>38</xdr:row>
      <xdr:rowOff>152399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77E84355-43C6-691E-C610-50772BD29E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28575</xdr:colOff>
      <xdr:row>30</xdr:row>
      <xdr:rowOff>14287</xdr:rowOff>
    </xdr:from>
    <xdr:to>
      <xdr:col>8</xdr:col>
      <xdr:colOff>581025</xdr:colOff>
      <xdr:row>38</xdr:row>
      <xdr:rowOff>161925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F920A98E-6620-F928-E104-72498437C2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38100</xdr:colOff>
      <xdr:row>30</xdr:row>
      <xdr:rowOff>19050</xdr:rowOff>
    </xdr:from>
    <xdr:to>
      <xdr:col>12</xdr:col>
      <xdr:colOff>590550</xdr:colOff>
      <xdr:row>38</xdr:row>
      <xdr:rowOff>166688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B92CCA2A-F272-4FBB-B259-03908EAB6E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28575</xdr:colOff>
      <xdr:row>30</xdr:row>
      <xdr:rowOff>28575</xdr:rowOff>
    </xdr:from>
    <xdr:to>
      <xdr:col>16</xdr:col>
      <xdr:colOff>581025</xdr:colOff>
      <xdr:row>38</xdr:row>
      <xdr:rowOff>176213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A9871B0B-4446-4D89-8E56-4EE9E1F57A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28575</xdr:colOff>
      <xdr:row>39</xdr:row>
      <xdr:rowOff>19050</xdr:rowOff>
    </xdr:from>
    <xdr:to>
      <xdr:col>4</xdr:col>
      <xdr:colOff>581025</xdr:colOff>
      <xdr:row>47</xdr:row>
      <xdr:rowOff>166688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1325EE8C-E476-4330-8AA8-A45A170689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19050</xdr:colOff>
      <xdr:row>39</xdr:row>
      <xdr:rowOff>28575</xdr:rowOff>
    </xdr:from>
    <xdr:to>
      <xdr:col>8</xdr:col>
      <xdr:colOff>571500</xdr:colOff>
      <xdr:row>47</xdr:row>
      <xdr:rowOff>176213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3AF576CA-73F5-4642-BF8E-80A43DCCAD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28575</xdr:colOff>
      <xdr:row>39</xdr:row>
      <xdr:rowOff>47625</xdr:rowOff>
    </xdr:from>
    <xdr:to>
      <xdr:col>12</xdr:col>
      <xdr:colOff>581025</xdr:colOff>
      <xdr:row>48</xdr:row>
      <xdr:rowOff>4763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5B88FB75-B711-4ED2-893E-F954DA7878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42862</xdr:colOff>
      <xdr:row>29</xdr:row>
      <xdr:rowOff>33337</xdr:rowOff>
    </xdr:from>
    <xdr:to>
      <xdr:col>4</xdr:col>
      <xdr:colOff>590550</xdr:colOff>
      <xdr:row>37</xdr:row>
      <xdr:rowOff>152400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B7D417CD-6E12-B912-781D-BF0B4D510E9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28575</xdr:colOff>
      <xdr:row>29</xdr:row>
      <xdr:rowOff>19050</xdr:rowOff>
    </xdr:from>
    <xdr:to>
      <xdr:col>8</xdr:col>
      <xdr:colOff>576263</xdr:colOff>
      <xdr:row>37</xdr:row>
      <xdr:rowOff>138113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233EB015-7BB9-48B2-8349-85FFF65C0D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38100</xdr:colOff>
      <xdr:row>29</xdr:row>
      <xdr:rowOff>19050</xdr:rowOff>
    </xdr:from>
    <xdr:to>
      <xdr:col>12</xdr:col>
      <xdr:colOff>585788</xdr:colOff>
      <xdr:row>37</xdr:row>
      <xdr:rowOff>138113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2799151C-75E0-43F7-9414-0BB620DA71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19050</xdr:colOff>
      <xdr:row>29</xdr:row>
      <xdr:rowOff>19050</xdr:rowOff>
    </xdr:from>
    <xdr:to>
      <xdr:col>16</xdr:col>
      <xdr:colOff>566738</xdr:colOff>
      <xdr:row>37</xdr:row>
      <xdr:rowOff>138113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5E37E206-C9A5-492B-99A7-3A30FD8A3F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38100</xdr:colOff>
      <xdr:row>39</xdr:row>
      <xdr:rowOff>38100</xdr:rowOff>
    </xdr:from>
    <xdr:to>
      <xdr:col>4</xdr:col>
      <xdr:colOff>585788</xdr:colOff>
      <xdr:row>47</xdr:row>
      <xdr:rowOff>157163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964736CD-317C-48BB-A5FB-F4DA6BF091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38100</xdr:colOff>
      <xdr:row>39</xdr:row>
      <xdr:rowOff>38100</xdr:rowOff>
    </xdr:from>
    <xdr:to>
      <xdr:col>8</xdr:col>
      <xdr:colOff>585788</xdr:colOff>
      <xdr:row>47</xdr:row>
      <xdr:rowOff>157163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856352B4-DC01-482F-8412-F4919D7EC8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B24D2-12BC-4B06-9A49-02A74456FF62}">
  <dimension ref="A2:W50"/>
  <sheetViews>
    <sheetView tabSelected="1" workbookViewId="0">
      <selection activeCell="I3" sqref="I3"/>
    </sheetView>
  </sheetViews>
  <sheetFormatPr baseColWidth="10" defaultColWidth="8.83203125" defaultRowHeight="15" x14ac:dyDescent="0.2"/>
  <sheetData>
    <row r="2" spans="1:18" x14ac:dyDescent="0.2">
      <c r="C2" s="30" t="s">
        <v>0</v>
      </c>
      <c r="D2" s="30"/>
      <c r="E2" s="30"/>
      <c r="F2" s="30"/>
      <c r="G2" s="30"/>
    </row>
    <row r="3" spans="1:18" x14ac:dyDescent="0.2">
      <c r="C3" s="27" t="s">
        <v>1</v>
      </c>
      <c r="D3" s="27"/>
      <c r="E3" s="27"/>
      <c r="F3" s="27"/>
      <c r="G3" s="27"/>
    </row>
    <row r="5" spans="1:18" x14ac:dyDescent="0.2">
      <c r="B5" s="1" t="s">
        <v>2</v>
      </c>
      <c r="C5" s="1"/>
      <c r="D5" s="13">
        <v>1</v>
      </c>
      <c r="E5" s="1"/>
      <c r="F5" s="1" t="s">
        <v>2</v>
      </c>
      <c r="G5" s="1"/>
      <c r="H5" s="13">
        <v>2</v>
      </c>
      <c r="I5" s="1"/>
      <c r="J5" s="1" t="s">
        <v>2</v>
      </c>
      <c r="K5" s="1"/>
      <c r="L5" s="13">
        <v>3</v>
      </c>
      <c r="M5" s="1"/>
      <c r="N5" s="1" t="s">
        <v>2</v>
      </c>
      <c r="O5" s="1"/>
      <c r="P5" s="13">
        <v>4</v>
      </c>
      <c r="Q5" s="1"/>
      <c r="R5" s="1"/>
    </row>
    <row r="6" spans="1:18" x14ac:dyDescent="0.2">
      <c r="B6" s="1">
        <v>100</v>
      </c>
      <c r="C6" s="2">
        <v>0.253</v>
      </c>
      <c r="D6" s="3">
        <v>0.23599999999999999</v>
      </c>
      <c r="E6" s="4">
        <v>0.246</v>
      </c>
      <c r="F6" s="1">
        <v>100</v>
      </c>
      <c r="G6" s="2">
        <v>0.29499999999999998</v>
      </c>
      <c r="H6" s="3">
        <v>0.34899999999999998</v>
      </c>
      <c r="I6" s="4">
        <v>0.30099999999999999</v>
      </c>
      <c r="J6" s="1">
        <v>100</v>
      </c>
      <c r="K6" s="2">
        <v>0.63700000000000001</v>
      </c>
      <c r="L6" s="3">
        <v>0.70399999999999996</v>
      </c>
      <c r="M6" s="4">
        <v>0.72199999999999998</v>
      </c>
      <c r="N6" s="1">
        <v>100</v>
      </c>
      <c r="O6" s="2">
        <v>0.35099999999999998</v>
      </c>
      <c r="P6" s="3">
        <v>0.32600000000000001</v>
      </c>
      <c r="Q6" s="4">
        <v>0.24</v>
      </c>
      <c r="R6" s="1"/>
    </row>
    <row r="7" spans="1:18" x14ac:dyDescent="0.2">
      <c r="B7" s="1">
        <v>50</v>
      </c>
      <c r="C7" s="5">
        <v>0.28999999999999998</v>
      </c>
      <c r="D7" s="1">
        <v>0.25</v>
      </c>
      <c r="E7" s="6">
        <v>0.34699999999999998</v>
      </c>
      <c r="F7" s="1">
        <v>50</v>
      </c>
      <c r="G7" s="5">
        <v>0.35899999999999999</v>
      </c>
      <c r="H7" s="1">
        <v>0.33100000000000002</v>
      </c>
      <c r="I7" s="6">
        <v>0.434</v>
      </c>
      <c r="J7" s="1">
        <v>50</v>
      </c>
      <c r="K7" s="5">
        <v>0.87</v>
      </c>
      <c r="L7" s="1">
        <v>0.89500000000000002</v>
      </c>
      <c r="M7" s="6">
        <v>0.88100000000000001</v>
      </c>
      <c r="N7" s="1">
        <v>50</v>
      </c>
      <c r="O7" s="5">
        <v>0.58399999999999996</v>
      </c>
      <c r="P7" s="1">
        <v>0.60499999999999998</v>
      </c>
      <c r="Q7" s="6">
        <v>0.625</v>
      </c>
      <c r="R7" s="1"/>
    </row>
    <row r="8" spans="1:18" x14ac:dyDescent="0.2">
      <c r="B8" s="1">
        <v>25</v>
      </c>
      <c r="C8" s="10" t="s">
        <v>3</v>
      </c>
      <c r="D8" s="11" t="s">
        <v>3</v>
      </c>
      <c r="E8" s="12" t="s">
        <v>3</v>
      </c>
      <c r="F8" s="1">
        <v>25</v>
      </c>
      <c r="G8" s="5">
        <v>0.68300000000000005</v>
      </c>
      <c r="H8" s="1">
        <v>0.66700000000000004</v>
      </c>
      <c r="I8" s="6">
        <v>0.59699999999999998</v>
      </c>
      <c r="J8" s="1">
        <v>25</v>
      </c>
      <c r="K8" s="5">
        <v>0.91700000000000004</v>
      </c>
      <c r="L8" s="1">
        <v>0.96</v>
      </c>
      <c r="M8" s="6">
        <v>0.94699999999999995</v>
      </c>
      <c r="N8" s="1">
        <v>25</v>
      </c>
      <c r="O8" s="5">
        <v>0.80300000000000005</v>
      </c>
      <c r="P8" s="1">
        <v>0.78500000000000003</v>
      </c>
      <c r="Q8" s="6">
        <v>0.83599999999999997</v>
      </c>
      <c r="R8" s="1"/>
    </row>
    <row r="9" spans="1:18" x14ac:dyDescent="0.2">
      <c r="B9" s="1" t="s">
        <v>4</v>
      </c>
      <c r="C9" s="7">
        <v>0.76100000000000001</v>
      </c>
      <c r="D9" s="8">
        <v>0.69299999999999995</v>
      </c>
      <c r="E9" s="9">
        <v>0.79300000000000004</v>
      </c>
      <c r="F9" s="1" t="s">
        <v>4</v>
      </c>
      <c r="G9" s="7">
        <v>0.93500000000000005</v>
      </c>
      <c r="H9" s="8">
        <v>1.0549999999999999</v>
      </c>
      <c r="I9" s="9">
        <v>0.83199999999999996</v>
      </c>
      <c r="J9" s="1" t="s">
        <v>4</v>
      </c>
      <c r="K9" s="7">
        <v>1.014</v>
      </c>
      <c r="L9" s="8">
        <v>1.1000000000000001</v>
      </c>
      <c r="M9" s="9">
        <v>1.0449999999999999</v>
      </c>
      <c r="N9" s="1" t="s">
        <v>4</v>
      </c>
      <c r="O9" s="7">
        <v>1.0029999999999999</v>
      </c>
      <c r="P9" s="8">
        <v>1.054</v>
      </c>
      <c r="Q9" s="9">
        <v>1.0229999999999999</v>
      </c>
      <c r="R9" s="1"/>
    </row>
    <row r="10" spans="1:18" x14ac:dyDescent="0.2">
      <c r="B10" s="1"/>
      <c r="C10" s="1"/>
      <c r="D10" s="1"/>
      <c r="E10" s="3"/>
      <c r="F10" s="1"/>
      <c r="G10" s="1"/>
      <c r="H10" s="1"/>
      <c r="I10" s="3"/>
      <c r="J10" s="1"/>
      <c r="K10" s="3"/>
      <c r="L10" s="1"/>
      <c r="M10" s="3"/>
      <c r="N10" s="1"/>
      <c r="O10" s="1"/>
      <c r="P10" s="1"/>
      <c r="Q10" s="3"/>
      <c r="R10" s="1"/>
    </row>
    <row r="11" spans="1:18" x14ac:dyDescent="0.2">
      <c r="A11" s="1"/>
      <c r="B11" s="1" t="s">
        <v>2</v>
      </c>
      <c r="C11" s="1"/>
      <c r="D11" s="13">
        <v>5</v>
      </c>
      <c r="E11" s="8"/>
      <c r="F11" s="1" t="s">
        <v>2</v>
      </c>
      <c r="G11" s="1"/>
      <c r="H11" s="13">
        <v>6</v>
      </c>
      <c r="I11" s="8"/>
      <c r="J11" s="1" t="s">
        <v>2</v>
      </c>
      <c r="K11" s="1"/>
      <c r="L11" s="13">
        <v>7</v>
      </c>
      <c r="M11" s="8"/>
      <c r="O11" s="1"/>
      <c r="P11" s="1" t="s">
        <v>5</v>
      </c>
      <c r="Q11" s="26" t="s">
        <v>6</v>
      </c>
      <c r="R11" s="1"/>
    </row>
    <row r="12" spans="1:18" x14ac:dyDescent="0.2">
      <c r="A12" s="1"/>
      <c r="B12" s="1">
        <v>100</v>
      </c>
      <c r="C12" s="2">
        <v>0.17799999999999999</v>
      </c>
      <c r="D12" s="3">
        <v>0.183</v>
      </c>
      <c r="E12" s="4">
        <v>0.19</v>
      </c>
      <c r="F12" s="1">
        <v>100</v>
      </c>
      <c r="G12" s="2">
        <v>0.63300000000000001</v>
      </c>
      <c r="H12" s="3">
        <v>0.60699999999999998</v>
      </c>
      <c r="I12" s="4">
        <v>0.53200000000000003</v>
      </c>
      <c r="J12" s="1">
        <v>100</v>
      </c>
      <c r="K12" s="2">
        <v>0.57799999999999996</v>
      </c>
      <c r="L12" s="3">
        <v>0.44500000000000001</v>
      </c>
      <c r="M12" s="4">
        <v>0.44700000000000001</v>
      </c>
      <c r="N12" s="1"/>
      <c r="O12" s="2">
        <v>0.73</v>
      </c>
      <c r="P12" s="3">
        <v>0.77900000000000003</v>
      </c>
      <c r="Q12" s="4">
        <v>0.79100000000000004</v>
      </c>
      <c r="R12" s="1"/>
    </row>
    <row r="13" spans="1:18" x14ac:dyDescent="0.2">
      <c r="A13" s="1"/>
      <c r="B13" s="1">
        <v>50</v>
      </c>
      <c r="C13" s="5">
        <v>0.186</v>
      </c>
      <c r="D13" s="1">
        <v>0.16500000000000001</v>
      </c>
      <c r="E13" s="6">
        <v>0.192</v>
      </c>
      <c r="F13" s="1">
        <v>50</v>
      </c>
      <c r="G13" s="5">
        <v>0.55000000000000004</v>
      </c>
      <c r="H13" s="1">
        <v>0.48299999999999998</v>
      </c>
      <c r="I13" s="6">
        <v>0.48299999999999998</v>
      </c>
      <c r="J13" s="1">
        <v>50</v>
      </c>
      <c r="K13" s="5">
        <v>0.47099999999999997</v>
      </c>
      <c r="L13" s="1">
        <v>0.52300000000000002</v>
      </c>
      <c r="M13" s="6">
        <v>0.42399999999999999</v>
      </c>
      <c r="N13" s="1"/>
      <c r="O13" s="5">
        <v>1.2490000000000001</v>
      </c>
      <c r="P13" s="1">
        <v>1.2729999999999999</v>
      </c>
      <c r="Q13" s="6">
        <v>1.3109999999999999</v>
      </c>
      <c r="R13" s="1"/>
    </row>
    <row r="14" spans="1:18" x14ac:dyDescent="0.2">
      <c r="A14" s="1"/>
      <c r="B14" s="1">
        <v>25</v>
      </c>
      <c r="C14" s="5">
        <v>0.24299999999999999</v>
      </c>
      <c r="D14" s="1">
        <v>0.223</v>
      </c>
      <c r="E14" s="6">
        <v>0.24199999999999999</v>
      </c>
      <c r="F14" s="1">
        <v>25</v>
      </c>
      <c r="G14" s="5">
        <v>0.755</v>
      </c>
      <c r="H14" s="1">
        <v>0.74399999999999999</v>
      </c>
      <c r="I14" s="6">
        <v>0.748</v>
      </c>
      <c r="J14" s="1">
        <v>25</v>
      </c>
      <c r="K14" s="5">
        <v>0.63300000000000001</v>
      </c>
      <c r="L14" s="1">
        <v>0.67300000000000004</v>
      </c>
      <c r="M14" s="6">
        <v>0.65400000000000003</v>
      </c>
      <c r="N14" s="1"/>
      <c r="O14" s="5">
        <v>1.3740000000000001</v>
      </c>
      <c r="P14" s="1">
        <v>1.5589999999999999</v>
      </c>
      <c r="Q14" s="6">
        <v>1.1534</v>
      </c>
      <c r="R14" s="1"/>
    </row>
    <row r="15" spans="1:18" x14ac:dyDescent="0.2">
      <c r="A15" s="1"/>
      <c r="B15" s="1" t="s">
        <v>4</v>
      </c>
      <c r="C15" s="7">
        <v>0.55100000000000005</v>
      </c>
      <c r="D15" s="8">
        <v>0.53100000000000003</v>
      </c>
      <c r="E15" s="9">
        <v>0.55200000000000005</v>
      </c>
      <c r="F15" s="1" t="s">
        <v>4</v>
      </c>
      <c r="G15" s="7">
        <v>0.91</v>
      </c>
      <c r="H15" s="8">
        <v>0.65</v>
      </c>
      <c r="I15" s="9">
        <v>0.76200000000000001</v>
      </c>
      <c r="J15" s="1" t="s">
        <v>4</v>
      </c>
      <c r="K15" s="7">
        <v>0.77700000000000002</v>
      </c>
      <c r="L15" s="8">
        <v>0.82799999999999996</v>
      </c>
      <c r="M15" s="9">
        <v>0.74099999999999999</v>
      </c>
      <c r="N15" s="1"/>
      <c r="O15" s="7">
        <v>1.278</v>
      </c>
      <c r="P15" s="8">
        <v>1.5580000000000001</v>
      </c>
      <c r="Q15" s="9">
        <v>1.51</v>
      </c>
      <c r="R15" s="1"/>
    </row>
    <row r="16" spans="1:18" x14ac:dyDescent="0.2">
      <c r="A16" s="1"/>
      <c r="B16" s="1"/>
      <c r="C16" s="1"/>
      <c r="D16" s="13"/>
      <c r="E16" s="1"/>
      <c r="F16" s="1"/>
      <c r="G16" s="1"/>
      <c r="I16" s="1"/>
      <c r="J16" s="1"/>
      <c r="K16" s="1"/>
      <c r="M16" s="1"/>
      <c r="N16" s="1"/>
      <c r="O16" s="1"/>
      <c r="Q16" s="1"/>
      <c r="R16" s="1"/>
    </row>
    <row r="17" spans="1:23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23" x14ac:dyDescent="0.2">
      <c r="B18" s="1"/>
      <c r="C18" s="1"/>
      <c r="D18" s="1" t="s">
        <v>2</v>
      </c>
      <c r="E18" s="13">
        <v>1</v>
      </c>
      <c r="F18" s="1"/>
      <c r="G18" s="1"/>
      <c r="H18" s="1" t="s">
        <v>2</v>
      </c>
      <c r="I18" s="13">
        <v>2</v>
      </c>
      <c r="J18" s="1"/>
      <c r="K18" s="1"/>
      <c r="L18" s="1" t="s">
        <v>2</v>
      </c>
      <c r="M18" s="13">
        <v>3</v>
      </c>
      <c r="N18" s="1"/>
      <c r="O18" s="1"/>
      <c r="P18" s="1" t="s">
        <v>2</v>
      </c>
      <c r="Q18" s="13">
        <v>4</v>
      </c>
      <c r="R18" s="13"/>
    </row>
    <row r="19" spans="1:23" x14ac:dyDescent="0.2">
      <c r="B19" s="1"/>
      <c r="C19" s="1">
        <f>AVERAGE(C6:E6)</f>
        <v>0.245</v>
      </c>
      <c r="D19" s="1">
        <v>100</v>
      </c>
      <c r="E19" s="1">
        <f>(C19/O26)*100</f>
        <v>20.184821563431147</v>
      </c>
      <c r="F19" s="1"/>
      <c r="G19" s="15">
        <f>AVERAGE(G6:I6)</f>
        <v>0.31499999999999995</v>
      </c>
      <c r="H19" s="15">
        <v>100</v>
      </c>
      <c r="I19" s="15">
        <f>(G19/O26)*100</f>
        <v>25.951913438697183</v>
      </c>
      <c r="J19" s="1"/>
      <c r="K19" s="1">
        <f>AVERAGE(K6:M6)</f>
        <v>0.68766666666666654</v>
      </c>
      <c r="L19" s="1">
        <v>100</v>
      </c>
      <c r="M19" s="1">
        <f>(K19/O26)*100</f>
        <v>56.654812088923059</v>
      </c>
      <c r="N19" s="1"/>
      <c r="O19" s="1">
        <f>AVERAGE(O6:Q6)</f>
        <v>0.3056666666666667</v>
      </c>
      <c r="P19" s="1">
        <v>100</v>
      </c>
      <c r="Q19" s="1">
        <f>(O19/O26)*100</f>
        <v>25.182967855328386</v>
      </c>
      <c r="R19" s="1"/>
    </row>
    <row r="20" spans="1:23" x14ac:dyDescent="0.2">
      <c r="B20" s="1"/>
      <c r="C20" s="1">
        <f>AVERAGE(C7:E7)</f>
        <v>0.29566666666666669</v>
      </c>
      <c r="D20" s="1">
        <f t="shared" ref="D20" si="0">D19/2</f>
        <v>50</v>
      </c>
      <c r="E20" s="1">
        <f>(C20/O27)*100</f>
        <v>24.359097587433236</v>
      </c>
      <c r="F20" s="1"/>
      <c r="G20" s="1">
        <f>AVERAGE(G7:I7)</f>
        <v>0.37466666666666665</v>
      </c>
      <c r="H20" s="1">
        <f t="shared" ref="H20:H22" si="1">H19/2</f>
        <v>50</v>
      </c>
      <c r="I20" s="1">
        <f t="shared" ref="I20:I22" si="2">(G20/O27)*100</f>
        <v>30.86767270380491</v>
      </c>
      <c r="J20" s="1"/>
      <c r="K20" s="1">
        <f>AVERAGE(K7:M7)</f>
        <v>0.88200000000000001</v>
      </c>
      <c r="L20" s="1">
        <f t="shared" ref="L20:L22" si="3">L19/2</f>
        <v>50</v>
      </c>
      <c r="M20" s="1">
        <f t="shared" ref="M20:M22" si="4">(K20/O27)*100</f>
        <v>72.66535762835214</v>
      </c>
      <c r="N20" s="1"/>
      <c r="O20" s="1">
        <f>AVERAGE(O7:Q7)</f>
        <v>0.60466666666666669</v>
      </c>
      <c r="P20" s="1">
        <f t="shared" ref="P20:P22" si="5">P19/2</f>
        <v>50</v>
      </c>
      <c r="Q20" s="1">
        <f t="shared" ref="Q20:Q22" si="6">(O20/O27)*100</f>
        <v>49.816688865393338</v>
      </c>
      <c r="R20" s="1"/>
    </row>
    <row r="21" spans="1:23" x14ac:dyDescent="0.2">
      <c r="B21" s="1"/>
      <c r="C21" s="11" t="e">
        <f>AVERAGE(C8:E8)</f>
        <v>#DIV/0!</v>
      </c>
      <c r="D21" s="11"/>
      <c r="E21" s="11" t="e">
        <f>(C21/K28)*100</f>
        <v>#DIV/0!</v>
      </c>
      <c r="F21" s="1"/>
      <c r="G21" s="1">
        <f>AVERAGE(G8:I8)</f>
        <v>0.64900000000000002</v>
      </c>
      <c r="H21" s="1">
        <f t="shared" si="1"/>
        <v>25</v>
      </c>
      <c r="I21" s="1">
        <f t="shared" si="2"/>
        <v>53.469180386395166</v>
      </c>
      <c r="J21" s="1"/>
      <c r="K21" s="1">
        <f>AVERAGE(K8:M8)</f>
        <v>0.94133333333333324</v>
      </c>
      <c r="L21" s="1">
        <f t="shared" si="3"/>
        <v>25</v>
      </c>
      <c r="M21" s="1">
        <f t="shared" si="4"/>
        <v>77.553654551196672</v>
      </c>
      <c r="N21" s="1"/>
      <c r="O21" s="1">
        <f>AVERAGE(O8:Q8)</f>
        <v>0.80799999999999994</v>
      </c>
      <c r="P21" s="1">
        <f t="shared" si="5"/>
        <v>25</v>
      </c>
      <c r="Q21" s="1">
        <f t="shared" si="6"/>
        <v>66.568717645928018</v>
      </c>
      <c r="R21" s="1"/>
    </row>
    <row r="22" spans="1:23" x14ac:dyDescent="0.2">
      <c r="B22" s="1"/>
      <c r="C22" s="1">
        <f>AVERAGE(C9:E9)</f>
        <v>0.749</v>
      </c>
      <c r="D22" s="1">
        <v>12.5</v>
      </c>
      <c r="E22" s="1">
        <f>(C22/O29)*100</f>
        <v>61.70788306534665</v>
      </c>
      <c r="F22" s="1"/>
      <c r="G22" s="1">
        <f>AVERAGE(G9:I9)</f>
        <v>0.94066666666666665</v>
      </c>
      <c r="H22" s="1">
        <f t="shared" si="1"/>
        <v>12.5</v>
      </c>
      <c r="I22" s="1">
        <f t="shared" si="2"/>
        <v>77.498729866670331</v>
      </c>
      <c r="J22" s="1"/>
      <c r="K22" s="1">
        <f>AVERAGE(K9:M9)</f>
        <v>1.0529999999999999</v>
      </c>
      <c r="L22" s="1">
        <f t="shared" si="3"/>
        <v>12.5</v>
      </c>
      <c r="M22" s="1">
        <f t="shared" si="4"/>
        <v>86.753539209359161</v>
      </c>
      <c r="N22" s="1"/>
      <c r="O22" s="1">
        <f>AVERAGE(O9:Q9)</f>
        <v>1.0266666666666666</v>
      </c>
      <c r="P22" s="1">
        <f t="shared" si="5"/>
        <v>12.5</v>
      </c>
      <c r="Q22" s="1">
        <f t="shared" si="6"/>
        <v>84.584014170568608</v>
      </c>
      <c r="R22" s="1"/>
    </row>
    <row r="23" spans="1:23" x14ac:dyDescent="0.2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23" x14ac:dyDescent="0.2">
      <c r="B24" s="1"/>
      <c r="C24" s="1">
        <v>0.16333333333333333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23" x14ac:dyDescent="0.2">
      <c r="B25" s="1"/>
      <c r="C25" s="1"/>
      <c r="D25" s="1" t="s">
        <v>2</v>
      </c>
      <c r="E25" s="13">
        <v>5</v>
      </c>
      <c r="F25" s="1"/>
      <c r="G25" s="1"/>
      <c r="H25" s="1" t="s">
        <v>2</v>
      </c>
      <c r="I25" s="13">
        <v>6</v>
      </c>
      <c r="J25" s="1"/>
      <c r="K25" s="1"/>
      <c r="L25" s="1" t="s">
        <v>2</v>
      </c>
      <c r="M25" s="13">
        <v>7</v>
      </c>
      <c r="N25" s="1"/>
      <c r="O25" s="13" t="s">
        <v>5</v>
      </c>
      <c r="P25" s="1"/>
      <c r="Q25" s="1"/>
      <c r="R25" s="1"/>
    </row>
    <row r="26" spans="1:23" x14ac:dyDescent="0.2">
      <c r="B26" s="1"/>
      <c r="C26" s="1">
        <f>AVERAGE(C12:E12)</f>
        <v>0.18366666666666664</v>
      </c>
      <c r="D26" s="1">
        <v>100</v>
      </c>
      <c r="E26" s="1">
        <f>(C26/O26)*100</f>
        <v>15.131750587007566</v>
      </c>
      <c r="F26" s="1"/>
      <c r="G26" s="1">
        <f>AVERAGE(G12:I12)</f>
        <v>0.59066666666666667</v>
      </c>
      <c r="H26" s="1">
        <v>100</v>
      </c>
      <c r="I26" s="1">
        <f>(G26/O26)*100</f>
        <v>48.663270490340125</v>
      </c>
      <c r="J26" s="1"/>
      <c r="K26" s="1">
        <f>AVERAGE(K12:M12)</f>
        <v>0.49</v>
      </c>
      <c r="L26" s="1">
        <v>100</v>
      </c>
      <c r="M26" s="1">
        <f>(K26/O26)*100</f>
        <v>40.369643126862293</v>
      </c>
      <c r="N26" s="1"/>
      <c r="O26" s="1">
        <f>AVERAGE(O12:Q15)</f>
        <v>1.2137833333333332</v>
      </c>
      <c r="P26" s="1"/>
      <c r="Q26" s="1"/>
      <c r="R26" s="1"/>
    </row>
    <row r="27" spans="1:23" x14ac:dyDescent="0.2">
      <c r="B27" s="1"/>
      <c r="C27" s="1">
        <f>AVERAGE(C13:E13)</f>
        <v>0.18099999999999997</v>
      </c>
      <c r="D27" s="1">
        <f t="shared" ref="D27:D29" si="7">D26/2</f>
        <v>50</v>
      </c>
      <c r="E27" s="1">
        <f t="shared" ref="E27:E29" si="8">(C27/O27)*100</f>
        <v>14.912051848902191</v>
      </c>
      <c r="F27" s="1"/>
      <c r="G27" s="1">
        <f t="shared" ref="G27:G29" si="9">AVERAGE(G13:I13)</f>
        <v>0.5053333333333333</v>
      </c>
      <c r="H27" s="1">
        <v>50</v>
      </c>
      <c r="I27" s="1">
        <f t="shared" ref="I27:I29" si="10">(G27/O27)*100</f>
        <v>41.632910870968189</v>
      </c>
      <c r="J27" s="1"/>
      <c r="K27" s="1">
        <f t="shared" ref="K27:K29" si="11">AVERAGE(K13:M13)</f>
        <v>0.47266666666666662</v>
      </c>
      <c r="L27" s="1">
        <v>50</v>
      </c>
      <c r="M27" s="1">
        <f t="shared" ref="M27:M29" si="12">(K27/O27)*100</f>
        <v>38.941601329177367</v>
      </c>
      <c r="N27" s="1"/>
      <c r="O27" s="1">
        <v>1.2137833333333332</v>
      </c>
      <c r="P27" s="1"/>
      <c r="Q27" s="1"/>
      <c r="R27" s="1"/>
    </row>
    <row r="28" spans="1:23" x14ac:dyDescent="0.2">
      <c r="B28" s="1"/>
      <c r="C28" s="1">
        <f>AVERAGE(C14:E14)</f>
        <v>0.23599999999999999</v>
      </c>
      <c r="D28" s="1">
        <f t="shared" si="7"/>
        <v>25</v>
      </c>
      <c r="E28" s="1">
        <f t="shared" si="8"/>
        <v>19.443338322325513</v>
      </c>
      <c r="F28" s="1"/>
      <c r="G28" s="1">
        <f t="shared" si="9"/>
        <v>0.749</v>
      </c>
      <c r="H28" s="1">
        <v>25</v>
      </c>
      <c r="I28" s="1">
        <f t="shared" si="10"/>
        <v>61.70788306534665</v>
      </c>
      <c r="J28" s="1"/>
      <c r="K28" s="1">
        <f t="shared" si="11"/>
        <v>0.65333333333333332</v>
      </c>
      <c r="L28" s="1">
        <v>25</v>
      </c>
      <c r="M28" s="1">
        <f t="shared" si="12"/>
        <v>53.826190835816391</v>
      </c>
      <c r="N28" s="1"/>
      <c r="O28" s="1">
        <v>1.2137833333333332</v>
      </c>
      <c r="P28" s="1"/>
      <c r="Q28" s="1"/>
      <c r="R28" s="1"/>
    </row>
    <row r="29" spans="1:23" x14ac:dyDescent="0.2">
      <c r="B29" s="1"/>
      <c r="C29" s="1">
        <f>AVERAGE(C15:E15)</f>
        <v>0.54466666666666674</v>
      </c>
      <c r="D29" s="1">
        <f t="shared" si="7"/>
        <v>12.5</v>
      </c>
      <c r="E29" s="1">
        <f t="shared" si="8"/>
        <v>44.873467258022451</v>
      </c>
      <c r="F29" s="1"/>
      <c r="G29" s="1">
        <f t="shared" si="9"/>
        <v>0.77400000000000002</v>
      </c>
      <c r="H29" s="1">
        <v>12.5</v>
      </c>
      <c r="I29" s="1">
        <f t="shared" si="10"/>
        <v>63.767558735084528</v>
      </c>
      <c r="J29" s="1"/>
      <c r="K29" s="1">
        <f t="shared" si="11"/>
        <v>0.78200000000000003</v>
      </c>
      <c r="L29" s="1">
        <v>12.5</v>
      </c>
      <c r="M29" s="1">
        <f t="shared" si="12"/>
        <v>64.426654949400643</v>
      </c>
      <c r="N29" s="1"/>
      <c r="O29" s="1">
        <v>1.2137833333333332</v>
      </c>
      <c r="P29" s="1"/>
      <c r="Q29" s="1"/>
      <c r="R29" s="1"/>
    </row>
    <row r="31" spans="1:23" x14ac:dyDescent="0.2">
      <c r="T31" s="13">
        <v>1</v>
      </c>
      <c r="U31" s="13">
        <v>2</v>
      </c>
      <c r="V31" s="13">
        <v>3</v>
      </c>
      <c r="W31" s="13">
        <v>4</v>
      </c>
    </row>
    <row r="32" spans="1:23" x14ac:dyDescent="0.2">
      <c r="T32" s="1">
        <f>_xlfn.STDEV.S(C6:E6)</f>
        <v>8.5440037453175383E-3</v>
      </c>
      <c r="U32" s="1">
        <f>_xlfn.STDEV.S(G6:I6)</f>
        <v>2.9597297173897478E-2</v>
      </c>
      <c r="V32" s="1">
        <f>_xlfn.STDEV.S(K6:M6)</f>
        <v>4.479211240088294E-2</v>
      </c>
      <c r="W32" s="1">
        <f>_xlfn.STDEV.S(O6:Q6)</f>
        <v>5.8226568964118958E-2</v>
      </c>
    </row>
    <row r="33" spans="15:23" x14ac:dyDescent="0.2">
      <c r="T33" s="1">
        <f>_xlfn.STDEV.S(C7:E7)</f>
        <v>4.8747649515985009E-2</v>
      </c>
      <c r="U33" s="1">
        <f>_xlfn.STDEV.S(G7:I7)</f>
        <v>5.3257237379846854E-2</v>
      </c>
      <c r="V33" s="1">
        <f>_xlfn.STDEV.S(K7:M7)</f>
        <v>1.252996408614168E-2</v>
      </c>
      <c r="W33" s="1">
        <f>_xlfn.STDEV.S(O7:Q7)</f>
        <v>2.0502032419575725E-2</v>
      </c>
    </row>
    <row r="34" spans="15:23" x14ac:dyDescent="0.2">
      <c r="T34" s="1"/>
      <c r="U34" s="1">
        <f>_xlfn.STDEV.S(G8:I8)</f>
        <v>4.5738386504117122E-2</v>
      </c>
      <c r="V34" s="1">
        <f>_xlfn.STDEV.S(K8:M8)</f>
        <v>2.2052966542697415E-2</v>
      </c>
      <c r="W34" s="1">
        <f>_xlfn.STDEV.S(O8:Q8)</f>
        <v>2.5865034312755091E-2</v>
      </c>
    </row>
    <row r="35" spans="15:23" x14ac:dyDescent="0.2">
      <c r="T35" s="1">
        <f>_xlfn.STDEV.S(C9:E9)</f>
        <v>5.1068581339214866E-2</v>
      </c>
      <c r="U35" s="1">
        <f>_xlfn.STDEV.S(G9:I9)</f>
        <v>0.1116079447590239</v>
      </c>
      <c r="V35" s="1">
        <f>_xlfn.STDEV.S(K9:M9)</f>
        <v>4.3554563480765189E-2</v>
      </c>
      <c r="W35" s="1">
        <f>_xlfn.STDEV.S(O9:Q9)</f>
        <v>2.5696951829610796E-2</v>
      </c>
    </row>
    <row r="36" spans="15:23" x14ac:dyDescent="0.2">
      <c r="T36" s="1">
        <f>AVERAGE(T32:T35)</f>
        <v>3.6120078200172469E-2</v>
      </c>
      <c r="U36" s="1">
        <f t="shared" ref="U36:W36" si="13">AVERAGE(U32:U35)</f>
        <v>6.0050216454221345E-2</v>
      </c>
      <c r="V36" s="1">
        <f t="shared" si="13"/>
        <v>3.0732401627621808E-2</v>
      </c>
      <c r="W36" s="1">
        <f t="shared" si="13"/>
        <v>3.2572646881515142E-2</v>
      </c>
    </row>
    <row r="37" spans="15:23" x14ac:dyDescent="0.2">
      <c r="S37" t="s">
        <v>7</v>
      </c>
      <c r="T37" s="29">
        <f>T36*P44</f>
        <v>0.79481698324464178</v>
      </c>
      <c r="U37" s="29">
        <f>U36*P45</f>
        <v>1.9496973625165979</v>
      </c>
      <c r="V37" s="29">
        <f>V36*P46</f>
        <v>3.6812821650582115</v>
      </c>
      <c r="W37" s="29">
        <f>W36*P47</f>
        <v>1.8602453269881427</v>
      </c>
    </row>
    <row r="38" spans="15:23" x14ac:dyDescent="0.2">
      <c r="T38" s="1"/>
      <c r="U38" s="1"/>
      <c r="V38" s="1"/>
      <c r="W38" s="1"/>
    </row>
    <row r="39" spans="15:23" x14ac:dyDescent="0.2">
      <c r="T39" s="13">
        <v>5</v>
      </c>
      <c r="U39" s="13">
        <v>6</v>
      </c>
      <c r="V39" s="13">
        <v>7</v>
      </c>
      <c r="W39" s="1"/>
    </row>
    <row r="40" spans="15:23" x14ac:dyDescent="0.2">
      <c r="T40" s="1">
        <f>_xlfn.STDEV.S(C12:E12)</f>
        <v>6.0277137733417132E-3</v>
      </c>
      <c r="U40" s="1">
        <f>_xlfn.STDEV.S(G12:I12)</f>
        <v>5.2443620520834865E-2</v>
      </c>
      <c r="V40" s="1">
        <f>_xlfn.STDEV.S(K12:M12)</f>
        <v>7.6216796049164967E-2</v>
      </c>
      <c r="W40" s="1"/>
    </row>
    <row r="41" spans="15:23" x14ac:dyDescent="0.2">
      <c r="O41" s="26" t="s">
        <v>8</v>
      </c>
      <c r="T41" s="1">
        <f>_xlfn.STDEV.S(C13:E13)</f>
        <v>1.4177446878757823E-2</v>
      </c>
      <c r="U41" s="1">
        <f>_xlfn.STDEV.S(G13:I13)</f>
        <v>3.8682468035704964E-2</v>
      </c>
      <c r="V41" s="1">
        <f>_xlfn.STDEV.S(K13:M13)</f>
        <v>4.9521039299810089E-2</v>
      </c>
      <c r="W41" s="1"/>
    </row>
    <row r="42" spans="15:23" x14ac:dyDescent="0.2">
      <c r="O42" t="s">
        <v>9</v>
      </c>
      <c r="T42" s="1">
        <f>_xlfn.STDEV.S(C14:E14)</f>
        <v>1.1269427669584638E-2</v>
      </c>
      <c r="U42" s="1">
        <f>_xlfn.STDEV.S(G14:I14)</f>
        <v>5.5677643628300267E-3</v>
      </c>
      <c r="V42" s="1">
        <f>_xlfn.STDEV.S(K14:M14)</f>
        <v>2.0008331597945243E-2</v>
      </c>
      <c r="W42" s="1"/>
    </row>
    <row r="43" spans="15:23" x14ac:dyDescent="0.2">
      <c r="O43" s="13" t="s">
        <v>10</v>
      </c>
      <c r="P43" s="13" t="s">
        <v>11</v>
      </c>
      <c r="Q43" s="13" t="s">
        <v>7</v>
      </c>
      <c r="T43" s="1">
        <f>_xlfn.STDEV.S(C15:E15)</f>
        <v>1.1846237095944585E-2</v>
      </c>
      <c r="U43" s="1">
        <f>_xlfn.STDEV.S(G15:I15)</f>
        <v>0.13041472309520893</v>
      </c>
      <c r="V43" s="1">
        <f>_xlfn.STDEV.S(K15:M15)</f>
        <v>4.3714985988788764E-2</v>
      </c>
      <c r="W43" s="1"/>
    </row>
    <row r="44" spans="15:23" x14ac:dyDescent="0.2">
      <c r="O44" s="13">
        <v>1</v>
      </c>
      <c r="P44" s="29">
        <f>(59.977-50)/0.4534</f>
        <v>22.004852227613579</v>
      </c>
      <c r="Q44" s="29">
        <v>0.79</v>
      </c>
      <c r="T44" s="1">
        <f>AVERAGE(T40:T43)</f>
        <v>1.083020635440719E-2</v>
      </c>
      <c r="U44" s="1">
        <f t="shared" ref="U44:V44" si="14">AVERAGE(U40:U43)</f>
        <v>5.6777144003644697E-2</v>
      </c>
      <c r="V44" s="1">
        <f t="shared" si="14"/>
        <v>4.7365288233927265E-2</v>
      </c>
      <c r="W44" s="1"/>
    </row>
    <row r="45" spans="15:23" x14ac:dyDescent="0.2">
      <c r="O45" s="13">
        <v>2</v>
      </c>
      <c r="P45" s="29">
        <f>(88.799-50)/1.195</f>
        <v>32.46778242677825</v>
      </c>
      <c r="Q45" s="29">
        <v>1.95</v>
      </c>
      <c r="S45" t="s">
        <v>7</v>
      </c>
      <c r="T45" s="1" t="s">
        <v>12</v>
      </c>
      <c r="U45" s="29">
        <f>U44*P49</f>
        <v>2.1778599951768647</v>
      </c>
      <c r="V45" s="29">
        <f>V44*P50</f>
        <v>1.5515750275430729</v>
      </c>
      <c r="W45" s="1"/>
    </row>
    <row r="46" spans="15:23" x14ac:dyDescent="0.2">
      <c r="O46" s="13">
        <v>3</v>
      </c>
      <c r="P46" s="29">
        <f>(88.451-50)/0.321</f>
        <v>119.78504672897193</v>
      </c>
      <c r="Q46" s="29">
        <v>3.68</v>
      </c>
    </row>
    <row r="47" spans="15:23" x14ac:dyDescent="0.2">
      <c r="O47" s="13">
        <v>4</v>
      </c>
      <c r="P47" s="29">
        <f>(86.488-50)/0.6389</f>
        <v>57.110658945061822</v>
      </c>
      <c r="Q47" s="29">
        <v>1.86</v>
      </c>
    </row>
    <row r="48" spans="15:23" x14ac:dyDescent="0.2">
      <c r="O48" s="13">
        <v>5</v>
      </c>
      <c r="P48" s="28" t="s">
        <v>13</v>
      </c>
      <c r="Q48" s="1" t="s">
        <v>12</v>
      </c>
    </row>
    <row r="49" spans="15:17" x14ac:dyDescent="0.2">
      <c r="O49" s="13">
        <v>6</v>
      </c>
      <c r="P49" s="29">
        <f>(73.805-50)/0.6206</f>
        <v>38.358040605865298</v>
      </c>
      <c r="Q49" s="29">
        <v>2.1800000000000002</v>
      </c>
    </row>
    <row r="50" spans="15:17" x14ac:dyDescent="0.2">
      <c r="O50" s="13">
        <v>7</v>
      </c>
      <c r="P50" s="29">
        <f>(71.869-50)/0.6676</f>
        <v>32.75763930497304</v>
      </c>
      <c r="Q50" s="29">
        <v>1.55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E9D2EE-0298-4FAD-9186-1775558626A3}">
  <dimension ref="A2:S54"/>
  <sheetViews>
    <sheetView topLeftCell="A20" zoomScaleNormal="100" workbookViewId="0">
      <selection activeCell="C51" sqref="C51"/>
    </sheetView>
  </sheetViews>
  <sheetFormatPr baseColWidth="10" defaultColWidth="8.83203125" defaultRowHeight="15" x14ac:dyDescent="0.2"/>
  <sheetData>
    <row r="2" spans="1:17" x14ac:dyDescent="0.2">
      <c r="C2" s="30" t="s">
        <v>14</v>
      </c>
      <c r="D2" s="30"/>
      <c r="E2" s="30"/>
      <c r="F2" s="30"/>
      <c r="G2" s="30"/>
    </row>
    <row r="3" spans="1:17" x14ac:dyDescent="0.2">
      <c r="C3" s="27" t="s">
        <v>1</v>
      </c>
      <c r="D3" s="27"/>
      <c r="E3" s="27"/>
      <c r="F3" s="27"/>
      <c r="G3" s="27"/>
    </row>
    <row r="5" spans="1:17" x14ac:dyDescent="0.2">
      <c r="B5" s="1" t="s">
        <v>2</v>
      </c>
      <c r="C5" s="1"/>
      <c r="D5" s="13">
        <v>8</v>
      </c>
      <c r="E5" s="1"/>
      <c r="F5" s="1" t="s">
        <v>2</v>
      </c>
      <c r="G5" s="1"/>
      <c r="H5" s="13">
        <v>9</v>
      </c>
      <c r="I5" s="1"/>
      <c r="J5" s="1" t="s">
        <v>2</v>
      </c>
      <c r="K5" s="1"/>
      <c r="L5" s="13">
        <v>10</v>
      </c>
      <c r="M5" s="1"/>
      <c r="N5" s="1" t="s">
        <v>2</v>
      </c>
      <c r="O5" s="1"/>
      <c r="P5" s="13">
        <v>11</v>
      </c>
      <c r="Q5" s="1"/>
    </row>
    <row r="6" spans="1:17" x14ac:dyDescent="0.2">
      <c r="B6" s="1">
        <v>100</v>
      </c>
      <c r="C6" s="2">
        <v>0.26600000000000001</v>
      </c>
      <c r="D6" s="3">
        <v>0.20499999999999999</v>
      </c>
      <c r="E6" s="4">
        <v>0.26600000000000001</v>
      </c>
      <c r="F6" s="1">
        <v>100</v>
      </c>
      <c r="G6" s="2">
        <v>0.65100000000000002</v>
      </c>
      <c r="H6" s="3">
        <v>0.70499999999999996</v>
      </c>
      <c r="I6" s="4">
        <v>0.76200000000000001</v>
      </c>
      <c r="J6" s="1">
        <v>100</v>
      </c>
      <c r="K6" s="2">
        <v>0.52300000000000002</v>
      </c>
      <c r="L6" s="3">
        <v>0.52600000000000002</v>
      </c>
      <c r="M6" s="4">
        <v>0.54300000000000004</v>
      </c>
      <c r="N6" s="1">
        <v>100</v>
      </c>
      <c r="O6" s="2">
        <v>0.47699999999999998</v>
      </c>
      <c r="P6" s="3">
        <v>0.53100000000000003</v>
      </c>
      <c r="Q6" s="4">
        <v>0.49299999999999999</v>
      </c>
    </row>
    <row r="7" spans="1:17" x14ac:dyDescent="0.2">
      <c r="B7" s="1">
        <v>50</v>
      </c>
      <c r="C7" s="5">
        <v>0.26800000000000002</v>
      </c>
      <c r="D7" s="1">
        <v>0.33100000000000002</v>
      </c>
      <c r="E7" s="6">
        <v>0.318</v>
      </c>
      <c r="F7" s="1">
        <v>50</v>
      </c>
      <c r="G7" s="5">
        <v>0.94399999999999995</v>
      </c>
      <c r="H7" s="1">
        <v>0.995</v>
      </c>
      <c r="I7" s="6">
        <v>1.0429999999999999</v>
      </c>
      <c r="J7" s="1">
        <v>50</v>
      </c>
      <c r="K7" s="5">
        <v>1.0389999999999999</v>
      </c>
      <c r="L7" s="1">
        <v>0.96599999999999997</v>
      </c>
      <c r="M7" s="6">
        <v>0.90800000000000003</v>
      </c>
      <c r="N7" s="1">
        <v>50</v>
      </c>
      <c r="O7" s="5">
        <v>0.92800000000000005</v>
      </c>
      <c r="P7" s="1">
        <v>0.88400000000000001</v>
      </c>
      <c r="Q7" s="6">
        <v>0.90800000000000003</v>
      </c>
    </row>
    <row r="8" spans="1:17" x14ac:dyDescent="0.2">
      <c r="B8" s="1">
        <v>25</v>
      </c>
      <c r="C8" s="14">
        <v>0.73599999999999999</v>
      </c>
      <c r="D8" s="15">
        <v>0.86099999999999999</v>
      </c>
      <c r="E8" s="16">
        <v>0.753</v>
      </c>
      <c r="F8" s="1">
        <v>25</v>
      </c>
      <c r="G8" s="5">
        <v>1.1000000000000001</v>
      </c>
      <c r="H8" s="1">
        <v>1.0660000000000001</v>
      </c>
      <c r="I8" s="6">
        <v>1.075</v>
      </c>
      <c r="J8" s="1">
        <v>25</v>
      </c>
      <c r="K8" s="5">
        <v>1.0249999999999999</v>
      </c>
      <c r="L8" s="1">
        <v>1.101</v>
      </c>
      <c r="M8" s="6">
        <v>1.0740000000000001</v>
      </c>
      <c r="N8" s="1">
        <v>25</v>
      </c>
      <c r="O8" s="5">
        <v>1.18</v>
      </c>
      <c r="P8" s="1">
        <v>1.173</v>
      </c>
      <c r="Q8" s="6">
        <v>1.141</v>
      </c>
    </row>
    <row r="9" spans="1:17" x14ac:dyDescent="0.2">
      <c r="B9" s="1" t="s">
        <v>4</v>
      </c>
      <c r="C9" s="17">
        <v>0.81</v>
      </c>
      <c r="D9" s="18">
        <v>0.86399999999999999</v>
      </c>
      <c r="E9" s="19">
        <v>0.80300000000000005</v>
      </c>
      <c r="F9" s="1" t="s">
        <v>4</v>
      </c>
      <c r="G9" s="7">
        <v>1.1299999999999999</v>
      </c>
      <c r="H9" s="8">
        <v>1.113</v>
      </c>
      <c r="I9" s="9">
        <v>1.0449999999999999</v>
      </c>
      <c r="J9" s="1" t="s">
        <v>4</v>
      </c>
      <c r="K9" s="7">
        <v>0.94099999999999995</v>
      </c>
      <c r="L9" s="8">
        <v>1.0509999999999999</v>
      </c>
      <c r="M9" s="9">
        <v>1.1080000000000001</v>
      </c>
      <c r="N9" s="1" t="s">
        <v>4</v>
      </c>
      <c r="O9" s="7">
        <v>1.22</v>
      </c>
      <c r="P9" s="8">
        <v>1.214</v>
      </c>
      <c r="Q9" s="9">
        <v>0.96</v>
      </c>
    </row>
    <row r="10" spans="1:17" x14ac:dyDescent="0.2">
      <c r="B10" s="1"/>
      <c r="C10" s="21"/>
      <c r="D10" s="15"/>
      <c r="E10" s="21"/>
      <c r="F10" s="1"/>
      <c r="G10" s="1"/>
      <c r="H10" s="1"/>
      <c r="I10" s="3"/>
      <c r="J10" s="1"/>
      <c r="K10" s="1"/>
      <c r="L10" s="1"/>
      <c r="M10" s="3"/>
      <c r="N10" s="1"/>
      <c r="O10" s="1"/>
      <c r="P10" s="1"/>
      <c r="Q10" s="3"/>
    </row>
    <row r="11" spans="1:17" x14ac:dyDescent="0.2">
      <c r="B11" s="1" t="s">
        <v>2</v>
      </c>
      <c r="C11" s="15"/>
      <c r="D11" s="23">
        <v>12</v>
      </c>
      <c r="E11" s="18"/>
      <c r="F11" s="1" t="s">
        <v>2</v>
      </c>
      <c r="G11" s="1"/>
      <c r="H11" s="13">
        <v>13</v>
      </c>
      <c r="I11" s="8"/>
      <c r="J11" s="1"/>
      <c r="K11" s="1"/>
      <c r="L11" s="1"/>
      <c r="M11" s="1"/>
      <c r="O11" s="1"/>
      <c r="P11" s="1" t="s">
        <v>5</v>
      </c>
      <c r="Q11" s="26" t="s">
        <v>6</v>
      </c>
    </row>
    <row r="12" spans="1:17" x14ac:dyDescent="0.2">
      <c r="B12" s="1">
        <v>100</v>
      </c>
      <c r="C12" s="20">
        <v>9.9000000000000005E-2</v>
      </c>
      <c r="D12" s="21">
        <v>0.186</v>
      </c>
      <c r="E12" s="22">
        <v>0.14699999999999999</v>
      </c>
      <c r="F12" s="1">
        <v>100</v>
      </c>
      <c r="G12" s="2">
        <v>0.187</v>
      </c>
      <c r="H12" s="3">
        <v>0.19600000000000001</v>
      </c>
      <c r="I12" s="4">
        <v>0.17299999999999999</v>
      </c>
      <c r="J12" s="1"/>
      <c r="K12" s="20" t="s">
        <v>12</v>
      </c>
      <c r="L12" s="21" t="s">
        <v>12</v>
      </c>
      <c r="M12" s="22" t="s">
        <v>12</v>
      </c>
      <c r="N12" s="1"/>
      <c r="O12" s="24" t="s">
        <v>3</v>
      </c>
      <c r="P12" s="21">
        <v>1.4059999999999999</v>
      </c>
      <c r="Q12" s="25" t="s">
        <v>3</v>
      </c>
    </row>
    <row r="13" spans="1:17" x14ac:dyDescent="0.2">
      <c r="B13" s="1">
        <v>50</v>
      </c>
      <c r="C13" s="14">
        <v>0.12</v>
      </c>
      <c r="D13" s="15">
        <v>0.154</v>
      </c>
      <c r="E13" s="16">
        <v>0.152</v>
      </c>
      <c r="F13" s="1">
        <v>50</v>
      </c>
      <c r="G13" s="5">
        <v>0.26900000000000002</v>
      </c>
      <c r="H13" s="1">
        <v>0.33900000000000002</v>
      </c>
      <c r="I13" s="6">
        <v>0.32700000000000001</v>
      </c>
      <c r="J13" s="1"/>
      <c r="K13" s="14" t="s">
        <v>12</v>
      </c>
      <c r="L13" s="15" t="s">
        <v>12</v>
      </c>
      <c r="M13" s="16" t="s">
        <v>12</v>
      </c>
      <c r="N13" s="1"/>
      <c r="O13" s="5">
        <v>1.4490000000000001</v>
      </c>
      <c r="P13" s="1">
        <v>1.4059999999999999</v>
      </c>
      <c r="Q13" s="6">
        <v>1.365</v>
      </c>
    </row>
    <row r="14" spans="1:17" x14ac:dyDescent="0.2">
      <c r="B14" s="1">
        <v>25</v>
      </c>
      <c r="C14" s="14">
        <v>0.184</v>
      </c>
      <c r="D14" s="15">
        <v>0.21199999999999999</v>
      </c>
      <c r="E14" s="16">
        <v>0.22</v>
      </c>
      <c r="F14" s="1">
        <v>25</v>
      </c>
      <c r="G14" s="5">
        <v>0.36499999999999999</v>
      </c>
      <c r="H14" s="1">
        <v>0.4</v>
      </c>
      <c r="I14" s="6">
        <v>0.33700000000000002</v>
      </c>
      <c r="J14" s="1"/>
      <c r="K14" s="14" t="s">
        <v>12</v>
      </c>
      <c r="L14" s="15" t="s">
        <v>12</v>
      </c>
      <c r="M14" s="16" t="s">
        <v>12</v>
      </c>
      <c r="N14" s="1"/>
      <c r="O14" s="5">
        <v>1.4850000000000001</v>
      </c>
      <c r="P14" s="1">
        <v>1.456</v>
      </c>
      <c r="Q14" s="6">
        <v>1.399</v>
      </c>
    </row>
    <row r="15" spans="1:17" x14ac:dyDescent="0.2">
      <c r="B15" s="1" t="s">
        <v>4</v>
      </c>
      <c r="C15" s="17">
        <v>0.40400000000000003</v>
      </c>
      <c r="D15" s="18">
        <v>0.42099999999999999</v>
      </c>
      <c r="E15" s="19">
        <v>0.39300000000000002</v>
      </c>
      <c r="F15" s="1" t="s">
        <v>4</v>
      </c>
      <c r="G15" s="7">
        <v>0.61599999999999999</v>
      </c>
      <c r="H15" s="8">
        <v>0.61299999999999999</v>
      </c>
      <c r="I15" s="9">
        <v>0.57199999999999995</v>
      </c>
      <c r="J15" s="1"/>
      <c r="K15" s="17" t="s">
        <v>12</v>
      </c>
      <c r="L15" s="18" t="s">
        <v>12</v>
      </c>
      <c r="M15" s="19" t="s">
        <v>12</v>
      </c>
      <c r="N15" s="1"/>
      <c r="O15" s="7">
        <v>1.4179999999999999</v>
      </c>
      <c r="P15" s="8">
        <v>1.4390000000000001</v>
      </c>
      <c r="Q15" s="9">
        <v>1.577</v>
      </c>
    </row>
    <row r="16" spans="1:17" x14ac:dyDescent="0.2">
      <c r="A16" s="1"/>
      <c r="B16" s="1"/>
      <c r="C16" s="15"/>
      <c r="D16" s="15"/>
      <c r="E16" s="15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2:17" x14ac:dyDescent="0.2">
      <c r="B17" s="1"/>
      <c r="C17" s="15"/>
      <c r="D17" s="15" t="s">
        <v>15</v>
      </c>
      <c r="E17" s="23">
        <v>8</v>
      </c>
      <c r="F17" s="1"/>
      <c r="G17" s="1"/>
      <c r="H17" s="1" t="s">
        <v>2</v>
      </c>
      <c r="I17" s="13">
        <v>9</v>
      </c>
      <c r="J17" s="1"/>
      <c r="K17" s="1"/>
      <c r="L17" s="1" t="s">
        <v>2</v>
      </c>
      <c r="M17" s="13">
        <v>10</v>
      </c>
      <c r="N17" s="1"/>
      <c r="O17" s="1"/>
      <c r="P17" s="1" t="s">
        <v>2</v>
      </c>
      <c r="Q17" s="13">
        <v>11</v>
      </c>
    </row>
    <row r="18" spans="2:17" x14ac:dyDescent="0.2">
      <c r="B18" s="1"/>
      <c r="C18" s="15">
        <f>AVERAGE(C6:E6)</f>
        <v>0.24566666666666667</v>
      </c>
      <c r="D18" s="15">
        <v>100</v>
      </c>
      <c r="E18" s="15">
        <f>(C18/O25)*100</f>
        <v>17.060185185185187</v>
      </c>
      <c r="F18" s="1"/>
      <c r="G18" s="1">
        <f>AVERAGE(G6:I6)</f>
        <v>0.70599999999999996</v>
      </c>
      <c r="H18" s="1">
        <v>100</v>
      </c>
      <c r="I18" s="1">
        <f>(G18/O25)*100</f>
        <v>49.027777777777779</v>
      </c>
      <c r="J18" s="1"/>
      <c r="K18" s="1">
        <f>AVERAGE(K6:M6)</f>
        <v>0.53066666666666673</v>
      </c>
      <c r="L18" s="1">
        <v>100</v>
      </c>
      <c r="M18" s="1">
        <f>(K18/O25)*100</f>
        <v>36.851851851851855</v>
      </c>
      <c r="N18" s="1"/>
      <c r="O18" s="1">
        <f>AVERAGE(O6:Q6)</f>
        <v>0.5003333333333333</v>
      </c>
      <c r="P18" s="1">
        <v>100</v>
      </c>
      <c r="Q18" s="1">
        <f>(O18/O25)*100</f>
        <v>34.745370370370374</v>
      </c>
    </row>
    <row r="19" spans="2:17" x14ac:dyDescent="0.2">
      <c r="B19" s="1"/>
      <c r="C19" s="15">
        <f>AVERAGE(C7:E7)</f>
        <v>0.3056666666666667</v>
      </c>
      <c r="D19" s="15">
        <f t="shared" ref="D19" si="0">D18/2</f>
        <v>50</v>
      </c>
      <c r="E19" s="15">
        <f>(C19/O26)*100</f>
        <v>21.226851851851855</v>
      </c>
      <c r="F19" s="1"/>
      <c r="G19" s="1">
        <f>AVERAGE(G7:I7)</f>
        <v>0.99400000000000011</v>
      </c>
      <c r="H19" s="1">
        <f t="shared" ref="H19:H21" si="1">H18/2</f>
        <v>50</v>
      </c>
      <c r="I19" s="1">
        <f t="shared" ref="I19:I21" si="2">(G19/O26)*100</f>
        <v>69.027777777777786</v>
      </c>
      <c r="J19" s="1"/>
      <c r="K19" s="1">
        <f>AVERAGE(K7:M7)</f>
        <v>0.97099999999999997</v>
      </c>
      <c r="L19" s="1">
        <f t="shared" ref="L19:L21" si="3">L18/2</f>
        <v>50</v>
      </c>
      <c r="M19" s="1">
        <f t="shared" ref="M19:M21" si="4">(K19/O26)*100</f>
        <v>67.430555555555557</v>
      </c>
      <c r="N19" s="1"/>
      <c r="O19" s="1">
        <f>AVERAGE(O7:Q7)</f>
        <v>0.90666666666666673</v>
      </c>
      <c r="P19" s="1">
        <f t="shared" ref="P19:P21" si="5">P18/2</f>
        <v>50</v>
      </c>
      <c r="Q19" s="1">
        <f t="shared" ref="Q19:Q21" si="6">(O19/O26)*100</f>
        <v>62.962962962962962</v>
      </c>
    </row>
    <row r="20" spans="2:17" x14ac:dyDescent="0.2">
      <c r="B20" s="1"/>
      <c r="C20" s="15">
        <f>AVERAGE(C8:E8)</f>
        <v>0.78333333333333333</v>
      </c>
      <c r="D20" s="15">
        <v>25</v>
      </c>
      <c r="E20" s="15">
        <f>(C20/O27)*100</f>
        <v>54.398148148148152</v>
      </c>
      <c r="F20" s="1"/>
      <c r="G20" s="1">
        <f>AVERAGE(G8:I8)</f>
        <v>1.0803333333333336</v>
      </c>
      <c r="H20" s="1">
        <f t="shared" si="1"/>
        <v>25</v>
      </c>
      <c r="I20" s="1">
        <f t="shared" si="2"/>
        <v>75.023148148148167</v>
      </c>
      <c r="J20" s="1"/>
      <c r="K20" s="1">
        <f>AVERAGE(K8:M8)</f>
        <v>1.0666666666666667</v>
      </c>
      <c r="L20" s="1">
        <f t="shared" si="3"/>
        <v>25</v>
      </c>
      <c r="M20" s="1">
        <f t="shared" si="4"/>
        <v>74.074074074074076</v>
      </c>
      <c r="N20" s="1"/>
      <c r="O20" s="1">
        <f>AVERAGE(O8:Q8)</f>
        <v>1.1646666666666665</v>
      </c>
      <c r="P20" s="1">
        <f t="shared" si="5"/>
        <v>25</v>
      </c>
      <c r="Q20" s="1">
        <f t="shared" si="6"/>
        <v>80.879629629629619</v>
      </c>
    </row>
    <row r="21" spans="2:17" x14ac:dyDescent="0.2">
      <c r="B21" s="1"/>
      <c r="C21" s="15">
        <f>AVERAGE(C9:E9)</f>
        <v>0.82566666666666666</v>
      </c>
      <c r="D21" s="15">
        <v>12.5</v>
      </c>
      <c r="E21" s="15">
        <f>(C21/O28)*100</f>
        <v>57.337962962962962</v>
      </c>
      <c r="F21" s="1"/>
      <c r="G21" s="1">
        <f>AVERAGE(G9:I9)</f>
        <v>1.0959999999999999</v>
      </c>
      <c r="H21" s="1">
        <f t="shared" si="1"/>
        <v>12.5</v>
      </c>
      <c r="I21" s="1">
        <f t="shared" si="2"/>
        <v>76.111111111111114</v>
      </c>
      <c r="J21" s="1"/>
      <c r="K21" s="1">
        <f>AVERAGE(K9:M9)</f>
        <v>1.0333333333333334</v>
      </c>
      <c r="L21" s="1">
        <f t="shared" si="3"/>
        <v>12.5</v>
      </c>
      <c r="M21" s="1">
        <f t="shared" si="4"/>
        <v>71.759259259259267</v>
      </c>
      <c r="N21" s="1"/>
      <c r="O21" s="1">
        <f>AVERAGE(O9:Q9)</f>
        <v>1.1313333333333333</v>
      </c>
      <c r="P21" s="1">
        <f t="shared" si="5"/>
        <v>12.5</v>
      </c>
      <c r="Q21" s="1">
        <f t="shared" si="6"/>
        <v>78.564814814814824</v>
      </c>
    </row>
    <row r="22" spans="2:17" x14ac:dyDescent="0.2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2:17" x14ac:dyDescent="0.2">
      <c r="B23" s="1"/>
      <c r="C23" s="1">
        <v>0.16333333333333333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2:17" x14ac:dyDescent="0.2">
      <c r="B24" s="1"/>
      <c r="C24" s="1"/>
      <c r="D24" s="1" t="s">
        <v>2</v>
      </c>
      <c r="E24" s="13">
        <v>12</v>
      </c>
      <c r="F24" s="1"/>
      <c r="G24" s="1"/>
      <c r="H24" s="1" t="s">
        <v>2</v>
      </c>
      <c r="I24" s="13">
        <v>13</v>
      </c>
      <c r="J24" s="1"/>
      <c r="K24" s="1"/>
      <c r="L24" s="1"/>
      <c r="M24" s="13"/>
      <c r="N24" s="1"/>
      <c r="O24" s="13" t="s">
        <v>5</v>
      </c>
      <c r="P24" s="1"/>
      <c r="Q24" s="1"/>
    </row>
    <row r="25" spans="2:17" x14ac:dyDescent="0.2">
      <c r="B25" s="1"/>
      <c r="C25" s="1">
        <f>AVERAGE(C12:E12)</f>
        <v>0.14400000000000002</v>
      </c>
      <c r="D25" s="1">
        <v>100</v>
      </c>
      <c r="E25" s="1">
        <f>(C25/O25)*100</f>
        <v>10.000000000000002</v>
      </c>
      <c r="F25" s="1"/>
      <c r="G25" s="1">
        <f>AVERAGE(G12:I12)</f>
        <v>0.18533333333333335</v>
      </c>
      <c r="H25" s="1">
        <v>100</v>
      </c>
      <c r="I25" s="1">
        <f>(G25/O25)*100</f>
        <v>12.87037037037037</v>
      </c>
      <c r="J25" s="1"/>
      <c r="K25" s="1"/>
      <c r="L25" s="1"/>
      <c r="M25" s="1"/>
      <c r="N25" s="1"/>
      <c r="O25" s="1">
        <f>AVERAGE(O12:Q15)</f>
        <v>1.44</v>
      </c>
      <c r="P25" s="1"/>
      <c r="Q25" s="1"/>
    </row>
    <row r="26" spans="2:17" x14ac:dyDescent="0.2">
      <c r="B26" s="1"/>
      <c r="C26" s="1">
        <f>AVERAGE(C13:E13)</f>
        <v>0.14200000000000002</v>
      </c>
      <c r="D26" s="1">
        <f t="shared" ref="D26:D28" si="7">D25/2</f>
        <v>50</v>
      </c>
      <c r="E26" s="1">
        <f t="shared" ref="E26:E28" si="8">(C26/O26)*100</f>
        <v>9.8611111111111125</v>
      </c>
      <c r="F26" s="1"/>
      <c r="G26" s="1">
        <f>AVERAGE(G13:I13)</f>
        <v>0.3116666666666667</v>
      </c>
      <c r="H26" s="1">
        <f t="shared" ref="H26:H28" si="9">H25/2</f>
        <v>50</v>
      </c>
      <c r="I26" s="1">
        <f t="shared" ref="I26:I28" si="10">(G26/O26)*100</f>
        <v>21.643518518518523</v>
      </c>
      <c r="J26" s="1"/>
      <c r="K26" s="1"/>
      <c r="L26" s="1"/>
      <c r="M26" s="1"/>
      <c r="N26" s="1"/>
      <c r="O26" s="1">
        <v>1.44</v>
      </c>
      <c r="P26" s="1"/>
      <c r="Q26" s="1"/>
    </row>
    <row r="27" spans="2:17" x14ac:dyDescent="0.2">
      <c r="B27" s="1"/>
      <c r="C27" s="1">
        <f>AVERAGE(C14:E14)</f>
        <v>0.20533333333333334</v>
      </c>
      <c r="D27" s="1">
        <f t="shared" si="7"/>
        <v>25</v>
      </c>
      <c r="E27" s="1">
        <f t="shared" si="8"/>
        <v>14.25925925925926</v>
      </c>
      <c r="F27" s="1"/>
      <c r="G27" s="1">
        <f>AVERAGE(G14:I14)</f>
        <v>0.36733333333333335</v>
      </c>
      <c r="H27" s="1">
        <f t="shared" si="9"/>
        <v>25</v>
      </c>
      <c r="I27" s="1">
        <f t="shared" si="10"/>
        <v>25.50925925925926</v>
      </c>
      <c r="J27" s="1"/>
      <c r="K27" s="1"/>
      <c r="L27" s="1"/>
      <c r="M27" s="1"/>
      <c r="N27" s="1"/>
      <c r="O27" s="1">
        <v>1.44</v>
      </c>
      <c r="P27" s="1"/>
      <c r="Q27" s="1"/>
    </row>
    <row r="28" spans="2:17" x14ac:dyDescent="0.2">
      <c r="B28" s="1"/>
      <c r="C28" s="1">
        <f>AVERAGE(C15:E15)</f>
        <v>0.40599999999999997</v>
      </c>
      <c r="D28" s="1">
        <f t="shared" si="7"/>
        <v>12.5</v>
      </c>
      <c r="E28" s="1">
        <f t="shared" si="8"/>
        <v>28.194444444444443</v>
      </c>
      <c r="F28" s="1"/>
      <c r="G28" s="1">
        <f>AVERAGE(G15:I15)</f>
        <v>0.60033333333333339</v>
      </c>
      <c r="H28" s="1">
        <f t="shared" si="9"/>
        <v>12.5</v>
      </c>
      <c r="I28" s="1">
        <f t="shared" si="10"/>
        <v>41.689814814814817</v>
      </c>
      <c r="J28" s="1"/>
      <c r="K28" s="1"/>
      <c r="L28" s="1"/>
      <c r="M28" s="1"/>
      <c r="N28" s="1"/>
      <c r="O28" s="1">
        <v>1.44</v>
      </c>
      <c r="P28" s="1"/>
      <c r="Q28" s="1"/>
    </row>
    <row r="40" spans="11:19" x14ac:dyDescent="0.2">
      <c r="K40" s="26" t="s">
        <v>8</v>
      </c>
      <c r="P40" s="13">
        <v>8</v>
      </c>
      <c r="Q40" s="13">
        <v>9</v>
      </c>
      <c r="R40" s="13">
        <v>10</v>
      </c>
      <c r="S40" s="13">
        <v>11</v>
      </c>
    </row>
    <row r="41" spans="11:19" x14ac:dyDescent="0.2">
      <c r="K41" t="s">
        <v>9</v>
      </c>
      <c r="P41" s="1">
        <f>_xlfn.STDEV.S(C6:E6)</f>
        <v>3.5218366420567117E-2</v>
      </c>
      <c r="Q41" s="1">
        <f>_xlfn.STDEV.S(G6:I6)</f>
        <v>5.5506756345511665E-2</v>
      </c>
      <c r="R41" s="1">
        <f>_xlfn.STDEV.S(K6:M6)</f>
        <v>1.0785793124908967E-2</v>
      </c>
      <c r="S41" s="1">
        <f>_xlfn.STDEV.S(O6:Q6)</f>
        <v>2.7736858750286319E-2</v>
      </c>
    </row>
    <row r="42" spans="11:19" x14ac:dyDescent="0.2">
      <c r="K42" s="13" t="s">
        <v>10</v>
      </c>
      <c r="L42" s="13" t="s">
        <v>11</v>
      </c>
      <c r="M42" s="13" t="s">
        <v>7</v>
      </c>
      <c r="P42" s="1">
        <f t="shared" ref="P42:P44" si="11">_xlfn.STDEV.S(C7:E7)</f>
        <v>3.3261589458913915E-2</v>
      </c>
      <c r="Q42" s="1">
        <f t="shared" ref="Q42:Q44" si="12">_xlfn.STDEV.S(G7:I7)</f>
        <v>4.9507575177946246E-2</v>
      </c>
      <c r="R42" s="1">
        <f t="shared" ref="R42:R44" si="13">_xlfn.STDEV.S(K7:M7)</f>
        <v>6.5642973729105186E-2</v>
      </c>
      <c r="S42" s="1">
        <f>_xlfn.STDEV.S(O7:Q7)</f>
        <v>2.2030282189144428E-2</v>
      </c>
    </row>
    <row r="43" spans="11:19" x14ac:dyDescent="0.2">
      <c r="K43" s="13">
        <v>8</v>
      </c>
      <c r="L43" s="29">
        <f>(73.924-50)/1.0149</f>
        <v>23.572765789732987</v>
      </c>
      <c r="M43" s="29">
        <v>1</v>
      </c>
      <c r="P43" s="1">
        <f t="shared" si="11"/>
        <v>6.7796263417192346E-2</v>
      </c>
      <c r="Q43" s="1">
        <f t="shared" si="12"/>
        <v>1.7616280348965115E-2</v>
      </c>
      <c r="R43" s="1">
        <f t="shared" si="13"/>
        <v>3.8527046776691005E-2</v>
      </c>
      <c r="S43" s="1">
        <f>_xlfn.STDEV.S(O8:Q8)</f>
        <v>2.0792626898334238E-2</v>
      </c>
    </row>
    <row r="44" spans="11:19" x14ac:dyDescent="0.2">
      <c r="K44" s="13">
        <v>9</v>
      </c>
      <c r="L44" s="29">
        <f>(82.294-50)/0.3199</f>
        <v>100.95029696780243</v>
      </c>
      <c r="M44" s="29">
        <v>4.2300000000000004</v>
      </c>
      <c r="P44" s="1">
        <f t="shared" si="11"/>
        <v>3.3381631675718476E-2</v>
      </c>
      <c r="Q44" s="1">
        <f t="shared" si="12"/>
        <v>4.4977772288098038E-2</v>
      </c>
      <c r="R44" s="1">
        <f t="shared" si="13"/>
        <v>8.4890125063716002E-2</v>
      </c>
      <c r="S44" s="1">
        <f>_xlfn.STDEV.S(O9:Q9)</f>
        <v>0.148409343820842</v>
      </c>
    </row>
    <row r="45" spans="11:19" x14ac:dyDescent="0.2">
      <c r="K45" s="13">
        <v>10</v>
      </c>
      <c r="L45" s="29">
        <f>(82.549-50)/0.4271</f>
        <v>76.209318660735207</v>
      </c>
      <c r="M45" s="29">
        <v>3.81</v>
      </c>
      <c r="P45" s="1">
        <f>AVERAGE(P41:P44)</f>
        <v>4.2414462743097965E-2</v>
      </c>
      <c r="Q45" s="1">
        <f t="shared" ref="Q45:S45" si="14">AVERAGE(Q41:Q44)</f>
        <v>4.1902096040130267E-2</v>
      </c>
      <c r="R45" s="1">
        <f t="shared" si="14"/>
        <v>4.9961484673605283E-2</v>
      </c>
      <c r="S45" s="1">
        <f t="shared" si="14"/>
        <v>5.4742277914651749E-2</v>
      </c>
    </row>
    <row r="46" spans="11:19" x14ac:dyDescent="0.2">
      <c r="K46" s="13">
        <v>11</v>
      </c>
      <c r="L46" s="29">
        <f>(89.617-50)/0.54</f>
        <v>73.364814814814821</v>
      </c>
      <c r="M46" s="29">
        <v>4.0199999999999996</v>
      </c>
      <c r="O46" t="s">
        <v>7</v>
      </c>
      <c r="P46" s="29">
        <f>P45*L43</f>
        <v>0.99982619634040404</v>
      </c>
      <c r="Q46" s="29">
        <f>Q45*L44</f>
        <v>4.2300290388245285</v>
      </c>
      <c r="R46" s="29">
        <f>R45*L45</f>
        <v>3.807530706254223</v>
      </c>
      <c r="S46" s="29">
        <f>S45*L46</f>
        <v>4.0161570817495527</v>
      </c>
    </row>
    <row r="47" spans="11:19" x14ac:dyDescent="0.2">
      <c r="K47" s="13">
        <v>12</v>
      </c>
      <c r="L47" s="29" t="s">
        <v>13</v>
      </c>
      <c r="M47" s="1" t="s">
        <v>12</v>
      </c>
      <c r="P47" s="1"/>
      <c r="Q47" s="1"/>
      <c r="R47" s="1"/>
      <c r="S47" s="1"/>
    </row>
    <row r="48" spans="11:19" x14ac:dyDescent="0.2">
      <c r="K48" s="13">
        <v>13</v>
      </c>
      <c r="L48" s="29" t="s">
        <v>13</v>
      </c>
      <c r="M48" s="29" t="s">
        <v>12</v>
      </c>
      <c r="P48" s="13">
        <v>12</v>
      </c>
      <c r="Q48" s="13">
        <v>13</v>
      </c>
      <c r="R48" s="13"/>
      <c r="S48" s="1"/>
    </row>
    <row r="49" spans="15:19" x14ac:dyDescent="0.2">
      <c r="P49" s="1">
        <f>_xlfn.STDEV.S(C12:E12)</f>
        <v>4.3577517139001827E-2</v>
      </c>
      <c r="Q49" s="1">
        <f>_xlfn.STDEV.S(G12:I12)</f>
        <v>1.1590225767142484E-2</v>
      </c>
      <c r="R49" s="1"/>
      <c r="S49" s="1"/>
    </row>
    <row r="50" spans="15:19" x14ac:dyDescent="0.2">
      <c r="P50" s="1">
        <f t="shared" ref="P50:P52" si="15">_xlfn.STDEV.S(C13:E13)</f>
        <v>1.9078784028338725E-2</v>
      </c>
      <c r="Q50" s="1">
        <f t="shared" ref="Q50:Q52" si="16">_xlfn.STDEV.S(G13:I13)</f>
        <v>3.7434387043643887E-2</v>
      </c>
      <c r="R50" s="1"/>
      <c r="S50" s="1"/>
    </row>
    <row r="51" spans="15:19" x14ac:dyDescent="0.2">
      <c r="P51" s="1">
        <f t="shared" si="15"/>
        <v>1.8903262505010437E-2</v>
      </c>
      <c r="Q51" s="1">
        <f t="shared" si="16"/>
        <v>3.1564748269760259E-2</v>
      </c>
      <c r="R51" s="1"/>
      <c r="S51" s="1"/>
    </row>
    <row r="52" spans="15:19" x14ac:dyDescent="0.2">
      <c r="P52" s="1">
        <f t="shared" si="15"/>
        <v>1.4106735979665868E-2</v>
      </c>
      <c r="Q52" s="1">
        <f t="shared" si="16"/>
        <v>2.4583192089989745E-2</v>
      </c>
      <c r="R52" s="1"/>
      <c r="S52" s="1"/>
    </row>
    <row r="53" spans="15:19" x14ac:dyDescent="0.2">
      <c r="P53" s="1">
        <f>AVERAGE(P49:P52)</f>
        <v>2.3916574913004217E-2</v>
      </c>
      <c r="Q53" s="1">
        <f>AVERAGE(Q49:Q52)</f>
        <v>2.6293138292634091E-2</v>
      </c>
      <c r="R53" s="1"/>
      <c r="S53" s="1"/>
    </row>
    <row r="54" spans="15:19" x14ac:dyDescent="0.2">
      <c r="O54" t="s">
        <v>7</v>
      </c>
      <c r="P54" s="1" t="s">
        <v>12</v>
      </c>
      <c r="Q54" s="29" t="s">
        <v>12</v>
      </c>
      <c r="R54" s="29"/>
      <c r="S54" s="1"/>
    </row>
  </sheetData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E735AE-ADDB-41A4-B9E4-0E1C6260C099}">
  <dimension ref="B2:Q25"/>
  <sheetViews>
    <sheetView workbookViewId="0">
      <selection activeCell="B2" sqref="B2"/>
    </sheetView>
  </sheetViews>
  <sheetFormatPr baseColWidth="10" defaultColWidth="8.83203125" defaultRowHeight="15" x14ac:dyDescent="0.2"/>
  <sheetData>
    <row r="2" spans="2:17" x14ac:dyDescent="0.2">
      <c r="B2" s="30" t="s">
        <v>16</v>
      </c>
      <c r="C2" s="30"/>
      <c r="D2" s="30"/>
      <c r="E2" s="30"/>
      <c r="F2" s="30"/>
    </row>
    <row r="3" spans="2:17" x14ac:dyDescent="0.2">
      <c r="B3" s="27" t="s">
        <v>1</v>
      </c>
      <c r="C3" s="27"/>
      <c r="D3" s="27"/>
      <c r="E3" s="27"/>
      <c r="F3" s="27"/>
    </row>
    <row r="5" spans="2:17" x14ac:dyDescent="0.2">
      <c r="B5" s="1" t="s">
        <v>2</v>
      </c>
      <c r="C5" s="1"/>
      <c r="D5" s="13">
        <v>1</v>
      </c>
      <c r="E5" s="1"/>
      <c r="F5" s="1" t="s">
        <v>2</v>
      </c>
      <c r="G5" s="1"/>
      <c r="H5" s="13">
        <v>2</v>
      </c>
      <c r="I5" s="1"/>
      <c r="J5" s="1" t="s">
        <v>2</v>
      </c>
      <c r="K5" s="1"/>
      <c r="L5" s="13">
        <v>3</v>
      </c>
      <c r="M5" s="1"/>
      <c r="N5" s="1" t="s">
        <v>2</v>
      </c>
      <c r="O5" s="1"/>
      <c r="P5" s="13">
        <v>4</v>
      </c>
      <c r="Q5" s="1"/>
    </row>
    <row r="6" spans="2:17" x14ac:dyDescent="0.2">
      <c r="B6" s="1" t="s">
        <v>4</v>
      </c>
      <c r="C6" s="2">
        <v>0.45700000000000002</v>
      </c>
      <c r="D6" s="3">
        <v>0.41199999999999998</v>
      </c>
      <c r="E6" s="4">
        <v>0.35399999999999998</v>
      </c>
      <c r="F6" s="1">
        <v>25</v>
      </c>
      <c r="G6" s="2">
        <v>0.378</v>
      </c>
      <c r="H6" s="3">
        <v>0.44900000000000001</v>
      </c>
      <c r="I6" s="4">
        <v>0.498</v>
      </c>
      <c r="J6" s="1">
        <v>100</v>
      </c>
      <c r="K6" s="2">
        <v>0.53700000000000003</v>
      </c>
      <c r="L6" s="3">
        <v>0.11</v>
      </c>
      <c r="M6" s="4">
        <v>0.58399999999999996</v>
      </c>
      <c r="N6" s="1">
        <v>50</v>
      </c>
      <c r="O6" s="2">
        <v>0.47699999999999998</v>
      </c>
      <c r="P6" s="3">
        <v>0.53100000000000003</v>
      </c>
      <c r="Q6" s="4">
        <v>0.49299999999999999</v>
      </c>
    </row>
    <row r="7" spans="2:17" x14ac:dyDescent="0.2">
      <c r="B7" s="1" t="s">
        <v>17</v>
      </c>
      <c r="C7" s="7">
        <v>0.434</v>
      </c>
      <c r="D7" s="8">
        <v>0.379</v>
      </c>
      <c r="E7" s="9">
        <v>0.39100000000000001</v>
      </c>
      <c r="F7" s="1" t="s">
        <v>4</v>
      </c>
      <c r="G7" s="7">
        <v>0.41199999999999998</v>
      </c>
      <c r="H7" s="8">
        <v>0.41</v>
      </c>
      <c r="I7" s="9">
        <v>0.40600000000000003</v>
      </c>
      <c r="J7" s="1">
        <v>50</v>
      </c>
      <c r="K7" s="7">
        <v>0.56299999999999994</v>
      </c>
      <c r="L7" s="8">
        <v>0.59199999999999997</v>
      </c>
      <c r="M7" s="9">
        <v>0.65600000000000003</v>
      </c>
      <c r="N7" s="1">
        <v>25</v>
      </c>
      <c r="O7" s="7">
        <v>0.58899999999999997</v>
      </c>
      <c r="P7" s="8">
        <v>0.66200000000000003</v>
      </c>
      <c r="Q7" s="9">
        <v>0.48899999999999999</v>
      </c>
    </row>
    <row r="8" spans="2:17" x14ac:dyDescent="0.2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2:17" x14ac:dyDescent="0.2">
      <c r="B9" s="1" t="s">
        <v>2</v>
      </c>
      <c r="C9" s="15"/>
      <c r="D9" s="23">
        <v>5</v>
      </c>
      <c r="E9" s="15"/>
      <c r="F9" s="1" t="s">
        <v>2</v>
      </c>
      <c r="G9" s="1"/>
      <c r="H9" s="13">
        <v>6</v>
      </c>
      <c r="I9" s="1"/>
      <c r="J9" s="1" t="s">
        <v>2</v>
      </c>
      <c r="K9" s="1"/>
      <c r="L9" s="13">
        <v>7</v>
      </c>
      <c r="M9" s="1"/>
      <c r="N9" s="1"/>
      <c r="O9" s="1"/>
      <c r="P9" s="1">
        <v>8</v>
      </c>
      <c r="Q9" s="1"/>
    </row>
    <row r="10" spans="2:17" x14ac:dyDescent="0.2">
      <c r="B10" s="1" t="s">
        <v>4</v>
      </c>
      <c r="C10" s="20">
        <v>0.39100000000000001</v>
      </c>
      <c r="D10" s="21">
        <v>0.29299999999999998</v>
      </c>
      <c r="E10" s="22">
        <v>0.33</v>
      </c>
      <c r="F10" s="1">
        <v>25</v>
      </c>
      <c r="G10" s="2">
        <v>0.36</v>
      </c>
      <c r="H10" s="3">
        <v>0.29299999999999998</v>
      </c>
      <c r="I10" s="4">
        <v>0.33900000000000002</v>
      </c>
      <c r="J10" s="1">
        <v>25</v>
      </c>
      <c r="K10" s="2">
        <v>0.45500000000000002</v>
      </c>
      <c r="L10" s="3">
        <v>0.59699999999999998</v>
      </c>
      <c r="M10" s="4">
        <v>0.53800000000000003</v>
      </c>
      <c r="N10" s="1" t="s">
        <v>4</v>
      </c>
      <c r="O10" s="2">
        <v>0.58399999999999996</v>
      </c>
      <c r="P10" s="3">
        <v>0.48099999999999998</v>
      </c>
      <c r="Q10" s="4">
        <v>0.42699999999999999</v>
      </c>
    </row>
    <row r="11" spans="2:17" x14ac:dyDescent="0.2">
      <c r="B11" s="1" t="s">
        <v>17</v>
      </c>
      <c r="C11" s="17">
        <v>0.442</v>
      </c>
      <c r="D11" s="18">
        <v>0.49</v>
      </c>
      <c r="E11" s="19">
        <v>0.43</v>
      </c>
      <c r="F11" s="1" t="s">
        <v>4</v>
      </c>
      <c r="G11" s="7">
        <v>0.40899999999999997</v>
      </c>
      <c r="H11" s="8">
        <v>0.40300000000000002</v>
      </c>
      <c r="I11" s="9">
        <v>0.54</v>
      </c>
      <c r="J11" s="1" t="s">
        <v>4</v>
      </c>
      <c r="K11" s="7">
        <v>0.47699999999999998</v>
      </c>
      <c r="L11" s="8">
        <v>0.53500000000000003</v>
      </c>
      <c r="M11" s="9">
        <v>0.67700000000000005</v>
      </c>
      <c r="N11" s="1" t="s">
        <v>17</v>
      </c>
      <c r="O11" s="7">
        <v>0.65600000000000003</v>
      </c>
      <c r="P11" s="8">
        <v>0.505</v>
      </c>
      <c r="Q11" s="9">
        <v>0.441</v>
      </c>
    </row>
    <row r="12" spans="2:17" x14ac:dyDescent="0.2">
      <c r="B12" s="1"/>
      <c r="C12" s="15"/>
      <c r="D12" s="15"/>
      <c r="E12" s="15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2:17" x14ac:dyDescent="0.2">
      <c r="B13" s="1" t="s">
        <v>2</v>
      </c>
      <c r="C13" s="15"/>
      <c r="D13" s="23">
        <v>9</v>
      </c>
      <c r="E13" s="15"/>
      <c r="F13" s="1" t="s">
        <v>2</v>
      </c>
      <c r="G13" s="1"/>
      <c r="H13" s="13">
        <v>10</v>
      </c>
      <c r="I13" s="1"/>
      <c r="J13" s="1" t="s">
        <v>2</v>
      </c>
      <c r="K13" s="1"/>
      <c r="L13" s="13">
        <v>11</v>
      </c>
      <c r="M13" s="1"/>
      <c r="N13" s="1" t="s">
        <v>2</v>
      </c>
      <c r="O13" s="1"/>
      <c r="P13" s="1">
        <v>12</v>
      </c>
      <c r="Q13" s="1"/>
    </row>
    <row r="14" spans="2:17" x14ac:dyDescent="0.2">
      <c r="B14" s="1">
        <v>50</v>
      </c>
      <c r="C14" s="24">
        <v>0.84599999999999997</v>
      </c>
      <c r="D14" s="32">
        <v>0.97499999999999998</v>
      </c>
      <c r="E14" s="25">
        <v>0.96799999999999997</v>
      </c>
      <c r="F14" s="1">
        <v>50</v>
      </c>
      <c r="G14" s="2">
        <v>0.48899999999999999</v>
      </c>
      <c r="H14" s="3">
        <v>0.52200000000000002</v>
      </c>
      <c r="I14" s="4">
        <v>0.44</v>
      </c>
      <c r="J14" s="1">
        <v>50</v>
      </c>
      <c r="K14" s="24">
        <v>0.88300000000000001</v>
      </c>
      <c r="L14" s="32">
        <v>0.93200000000000005</v>
      </c>
      <c r="M14" s="25">
        <v>0.95199999999999996</v>
      </c>
      <c r="N14" s="1" t="s">
        <v>4</v>
      </c>
      <c r="O14" s="24" t="s">
        <v>3</v>
      </c>
      <c r="P14" s="3">
        <v>0.625</v>
      </c>
      <c r="Q14" s="22">
        <v>0.51</v>
      </c>
    </row>
    <row r="15" spans="2:17" x14ac:dyDescent="0.2">
      <c r="B15" s="1">
        <v>25</v>
      </c>
      <c r="C15" s="17">
        <v>0.498</v>
      </c>
      <c r="D15" s="18">
        <v>0.59299999999999997</v>
      </c>
      <c r="E15" s="19">
        <v>0.61499999999999999</v>
      </c>
      <c r="F15" s="1">
        <v>25</v>
      </c>
      <c r="G15" s="7">
        <v>0.58799999999999997</v>
      </c>
      <c r="H15" s="8">
        <v>0.59899999999999998</v>
      </c>
      <c r="I15" s="9">
        <v>0.52500000000000002</v>
      </c>
      <c r="J15" s="1">
        <v>25</v>
      </c>
      <c r="K15" s="7">
        <v>0.55200000000000005</v>
      </c>
      <c r="L15" s="8">
        <v>0.60899999999999999</v>
      </c>
      <c r="M15" s="9">
        <v>0.57099999999999995</v>
      </c>
      <c r="N15" s="1" t="s">
        <v>17</v>
      </c>
      <c r="O15" s="31" t="s">
        <v>3</v>
      </c>
      <c r="P15" s="8">
        <v>0.629</v>
      </c>
      <c r="Q15" s="9">
        <v>0.52700000000000002</v>
      </c>
    </row>
    <row r="16" spans="2:17" x14ac:dyDescent="0.2">
      <c r="B16" s="1"/>
      <c r="F16" s="1"/>
      <c r="G16" s="1"/>
      <c r="H16" s="1"/>
      <c r="I16" s="1"/>
      <c r="J16" s="1"/>
      <c r="K16" s="11"/>
      <c r="L16" s="11"/>
      <c r="M16" s="11"/>
      <c r="N16" s="1"/>
      <c r="O16" s="1"/>
      <c r="P16" s="1"/>
      <c r="Q16" s="1"/>
    </row>
    <row r="17" spans="2:17" x14ac:dyDescent="0.2">
      <c r="B17" s="1" t="s">
        <v>2</v>
      </c>
      <c r="C17" s="15"/>
      <c r="D17" s="15">
        <v>13</v>
      </c>
      <c r="E17" s="15"/>
      <c r="F17" s="1"/>
      <c r="G17" s="26" t="s">
        <v>18</v>
      </c>
      <c r="I17" s="1"/>
      <c r="J17" s="1"/>
      <c r="K17" s="1"/>
      <c r="L17" s="1"/>
      <c r="M17" s="11"/>
      <c r="N17" s="1"/>
      <c r="O17" s="1"/>
      <c r="P17" s="1" t="s">
        <v>19</v>
      </c>
      <c r="Q17" s="1"/>
    </row>
    <row r="18" spans="2:17" x14ac:dyDescent="0.2">
      <c r="B18" s="1" t="s">
        <v>4</v>
      </c>
      <c r="C18" s="20">
        <v>0.41899999999999998</v>
      </c>
      <c r="D18" s="21">
        <v>0.48299999999999998</v>
      </c>
      <c r="E18" s="22">
        <v>0.53200000000000003</v>
      </c>
      <c r="F18" s="1"/>
      <c r="G18" s="2">
        <v>0.53700000000000003</v>
      </c>
      <c r="H18" s="3">
        <v>0.59799999999999998</v>
      </c>
      <c r="I18" s="3">
        <v>0.625</v>
      </c>
      <c r="J18" s="4">
        <v>0.51</v>
      </c>
      <c r="K18" s="1"/>
      <c r="L18" s="20" t="s">
        <v>12</v>
      </c>
      <c r="M18" s="22" t="s">
        <v>12</v>
      </c>
      <c r="N18" s="1"/>
      <c r="O18" s="24" t="s">
        <v>3</v>
      </c>
      <c r="P18" s="3">
        <v>1.2649999999999999</v>
      </c>
      <c r="Q18" s="4">
        <v>1.244</v>
      </c>
    </row>
    <row r="19" spans="2:17" x14ac:dyDescent="0.2">
      <c r="B19" s="1" t="s">
        <v>17</v>
      </c>
      <c r="C19" s="17">
        <v>0.40899999999999997</v>
      </c>
      <c r="D19" s="18">
        <v>0.53600000000000003</v>
      </c>
      <c r="E19" s="19">
        <v>0.55300000000000005</v>
      </c>
      <c r="F19" s="1"/>
      <c r="G19" s="7">
        <v>0.56299999999999994</v>
      </c>
      <c r="H19" s="8">
        <v>0.71099999999999997</v>
      </c>
      <c r="I19" s="8">
        <v>0.629</v>
      </c>
      <c r="J19" s="9">
        <v>0.52700000000000002</v>
      </c>
      <c r="K19" s="1"/>
      <c r="L19" s="17" t="s">
        <v>12</v>
      </c>
      <c r="M19" s="19" t="s">
        <v>12</v>
      </c>
      <c r="N19" s="1"/>
      <c r="O19" s="31" t="s">
        <v>3</v>
      </c>
      <c r="P19" s="8">
        <v>1.202</v>
      </c>
      <c r="Q19" s="9">
        <v>1.139</v>
      </c>
    </row>
    <row r="21" spans="2:17" x14ac:dyDescent="0.2">
      <c r="O21" s="13" t="s">
        <v>20</v>
      </c>
      <c r="P21" s="13" t="s">
        <v>5</v>
      </c>
      <c r="Q21" s="13" t="s">
        <v>21</v>
      </c>
    </row>
    <row r="22" spans="2:17" x14ac:dyDescent="0.2">
      <c r="O22" s="1">
        <f>AVERAGE(G18:J19)</f>
        <v>0.58750000000000002</v>
      </c>
      <c r="P22" s="1">
        <f>AVERAGE(P18:Q19)</f>
        <v>1.2124999999999999</v>
      </c>
      <c r="Q22" s="1">
        <f>(P22-O22)/2+O22</f>
        <v>0.89999999999999991</v>
      </c>
    </row>
    <row r="23" spans="2:17" x14ac:dyDescent="0.2">
      <c r="O23" s="1"/>
      <c r="P23" s="1"/>
      <c r="Q23" s="13" t="s">
        <v>22</v>
      </c>
    </row>
    <row r="24" spans="2:17" x14ac:dyDescent="0.2">
      <c r="O24" s="13">
        <v>9</v>
      </c>
      <c r="P24" s="13">
        <v>11</v>
      </c>
      <c r="Q24" s="1"/>
    </row>
    <row r="25" spans="2:17" x14ac:dyDescent="0.2">
      <c r="O25" s="1">
        <f>AVERAGE(C14:E14)</f>
        <v>0.92966666666666653</v>
      </c>
      <c r="P25" s="1">
        <f>AVERAGE(K14:M14)</f>
        <v>0.92233333333333334</v>
      </c>
      <c r="Q25" s="1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CC50 compounds 1-7</vt:lpstr>
      <vt:lpstr>CC50 compounds 8-13</vt:lpstr>
      <vt:lpstr>Antiviral assay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Mateus Serafim</dc:creator>
  <cp:keywords/>
  <dc:description/>
  <cp:lastModifiedBy>Microsoft Office User</cp:lastModifiedBy>
  <cp:revision/>
  <dcterms:created xsi:type="dcterms:W3CDTF">2023-08-28T17:29:47Z</dcterms:created>
  <dcterms:modified xsi:type="dcterms:W3CDTF">2023-09-04T16:21:56Z</dcterms:modified>
  <cp:category/>
  <cp:contentStatus/>
</cp:coreProperties>
</file>