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360" yWindow="360" windowWidth="14880" windowHeight="7755"/>
  </bookViews>
  <sheets>
    <sheet name="h=f(T,v) (2)" sheetId="4" r:id="rId1"/>
  </sheets>
  <calcPr calcId="145621"/>
</workbook>
</file>

<file path=xl/calcChain.xml><?xml version="1.0" encoding="utf-8"?>
<calcChain xmlns="http://schemas.openxmlformats.org/spreadsheetml/2006/main">
  <c r="K35" i="4" l="1"/>
  <c r="J35" i="4"/>
  <c r="K34" i="4"/>
  <c r="J34" i="4"/>
  <c r="K33" i="4"/>
  <c r="J33" i="4"/>
  <c r="K32" i="4"/>
  <c r="J32" i="4"/>
  <c r="K31" i="4"/>
  <c r="J31" i="4"/>
  <c r="K30" i="4"/>
  <c r="J30" i="4"/>
  <c r="K29" i="4"/>
  <c r="J29" i="4"/>
  <c r="K28" i="4"/>
  <c r="J28" i="4"/>
  <c r="K27" i="4"/>
  <c r="J27" i="4"/>
  <c r="K26" i="4"/>
  <c r="J26" i="4"/>
  <c r="K25" i="4"/>
  <c r="J25" i="4"/>
  <c r="K24" i="4"/>
  <c r="J24" i="4"/>
  <c r="K23" i="4"/>
  <c r="J23" i="4"/>
  <c r="K22" i="4"/>
  <c r="J22" i="4"/>
  <c r="K21" i="4"/>
  <c r="J21" i="4"/>
  <c r="K20" i="4"/>
  <c r="J20" i="4"/>
  <c r="K19" i="4"/>
  <c r="J19" i="4"/>
  <c r="K18" i="4"/>
  <c r="J18" i="4"/>
  <c r="K17" i="4"/>
  <c r="J17" i="4"/>
  <c r="K16" i="4"/>
  <c r="J16" i="4"/>
  <c r="K15" i="4"/>
  <c r="J15" i="4"/>
  <c r="K14" i="4"/>
  <c r="J14" i="4"/>
  <c r="K13" i="4"/>
  <c r="J13" i="4"/>
  <c r="K12" i="4"/>
  <c r="J12" i="4"/>
  <c r="K11" i="4"/>
  <c r="J11" i="4"/>
  <c r="K10" i="4"/>
  <c r="J10" i="4"/>
  <c r="K9" i="4"/>
  <c r="J9" i="4"/>
  <c r="K8" i="4"/>
  <c r="J8" i="4"/>
  <c r="K7" i="4"/>
  <c r="J7" i="4"/>
  <c r="K6" i="4"/>
  <c r="J6" i="4"/>
</calcChain>
</file>

<file path=xl/sharedStrings.xml><?xml version="1.0" encoding="utf-8"?>
<sst xmlns="http://schemas.openxmlformats.org/spreadsheetml/2006/main" count="23" uniqueCount="16">
  <si>
    <t>Vin</t>
  </si>
  <si>
    <t>Tmould</t>
  </si>
  <si>
    <t>m/s</t>
  </si>
  <si>
    <t>W/m2K</t>
  </si>
  <si>
    <t>ANSYS-FLUENT results</t>
  </si>
  <si>
    <t>ºC</t>
  </si>
  <si>
    <t>T_air_in</t>
  </si>
  <si>
    <t>T_air_out</t>
  </si>
  <si>
    <t>h_ave_01</t>
  </si>
  <si>
    <t>h_ave_all</t>
  </si>
  <si>
    <t>h_ave_02</t>
  </si>
  <si>
    <t>h_ave_03</t>
  </si>
  <si>
    <t>h_ave_04</t>
  </si>
  <si>
    <t>h_ave_05</t>
  </si>
  <si>
    <t>DATA TABLE</t>
  </si>
  <si>
    <t>GRAPHICAL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</si>
</sst>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V1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'h=f(T,v) (2)'!$D$4</c:f>
              <c:strCache>
                <c:ptCount val="1"/>
                <c:pt idx="0">
                  <c:v>h_ave_01</c:v>
                </c:pt>
              </c:strCache>
            </c:strRef>
          </c:tx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(2)'!$D$6:$D$11</c:f>
              <c:numCache>
                <c:formatCode>General</c:formatCode>
                <c:ptCount val="6"/>
                <c:pt idx="0">
                  <c:v>11.33</c:v>
                </c:pt>
                <c:pt idx="1">
                  <c:v>10.84</c:v>
                </c:pt>
                <c:pt idx="2">
                  <c:v>10.93</c:v>
                </c:pt>
                <c:pt idx="3">
                  <c:v>10.8</c:v>
                </c:pt>
                <c:pt idx="4">
                  <c:v>10.8</c:v>
                </c:pt>
                <c:pt idx="5">
                  <c:v>10.79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'h=f(T,v) (2)'!$E$4</c:f>
              <c:strCache>
                <c:ptCount val="1"/>
                <c:pt idx="0">
                  <c:v>h_ave_02</c:v>
                </c:pt>
              </c:strCache>
            </c:strRef>
          </c:tx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(2)'!$E$6:$E$11</c:f>
              <c:numCache>
                <c:formatCode>General</c:formatCode>
                <c:ptCount val="6"/>
                <c:pt idx="0">
                  <c:v>13.27</c:v>
                </c:pt>
                <c:pt idx="1">
                  <c:v>12.51</c:v>
                </c:pt>
                <c:pt idx="2">
                  <c:v>12.91</c:v>
                </c:pt>
                <c:pt idx="3">
                  <c:v>12.58</c:v>
                </c:pt>
                <c:pt idx="4">
                  <c:v>12.52</c:v>
                </c:pt>
                <c:pt idx="5">
                  <c:v>12.51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'h=f(T,v) (2)'!$F$4</c:f>
              <c:strCache>
                <c:ptCount val="1"/>
                <c:pt idx="0">
                  <c:v>h_ave_03</c:v>
                </c:pt>
              </c:strCache>
            </c:strRef>
          </c:tx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(2)'!$F$6:$F$11</c:f>
              <c:numCache>
                <c:formatCode>General</c:formatCode>
                <c:ptCount val="6"/>
                <c:pt idx="0">
                  <c:v>17.2</c:v>
                </c:pt>
                <c:pt idx="1">
                  <c:v>16.18</c:v>
                </c:pt>
                <c:pt idx="2">
                  <c:v>16.73</c:v>
                </c:pt>
                <c:pt idx="3">
                  <c:v>16.420000000000002</c:v>
                </c:pt>
                <c:pt idx="4">
                  <c:v>16.149999999999999</c:v>
                </c:pt>
                <c:pt idx="5">
                  <c:v>16.16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'h=f(T,v) (2)'!$G$4</c:f>
              <c:strCache>
                <c:ptCount val="1"/>
                <c:pt idx="0">
                  <c:v>h_ave_04</c:v>
                </c:pt>
              </c:strCache>
            </c:strRef>
          </c:tx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(2)'!$G$6:$G$11</c:f>
              <c:numCache>
                <c:formatCode>General</c:formatCode>
                <c:ptCount val="6"/>
                <c:pt idx="0">
                  <c:v>18.11</c:v>
                </c:pt>
                <c:pt idx="1">
                  <c:v>16.93</c:v>
                </c:pt>
                <c:pt idx="2">
                  <c:v>17.63</c:v>
                </c:pt>
                <c:pt idx="3">
                  <c:v>17.59</c:v>
                </c:pt>
                <c:pt idx="4">
                  <c:v>17.27</c:v>
                </c:pt>
                <c:pt idx="5">
                  <c:v>17.28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'h=f(T,v) (2)'!$H$4</c:f>
              <c:strCache>
                <c:ptCount val="1"/>
                <c:pt idx="0">
                  <c:v>h_ave_05</c:v>
                </c:pt>
              </c:strCache>
            </c:strRef>
          </c:tx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(2)'!$H$6:$H$11</c:f>
              <c:numCache>
                <c:formatCode>General</c:formatCode>
                <c:ptCount val="6"/>
                <c:pt idx="0">
                  <c:v>16.64</c:v>
                </c:pt>
                <c:pt idx="1">
                  <c:v>16.18</c:v>
                </c:pt>
                <c:pt idx="2">
                  <c:v>16.34</c:v>
                </c:pt>
                <c:pt idx="3">
                  <c:v>16.18</c:v>
                </c:pt>
                <c:pt idx="4">
                  <c:v>15.88</c:v>
                </c:pt>
                <c:pt idx="5">
                  <c:v>15.91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039104"/>
        <c:axId val="101045376"/>
      </c:scatterChart>
      <c:valAx>
        <c:axId val="101039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045376"/>
        <c:crosses val="autoZero"/>
        <c:crossBetween val="midCat"/>
      </c:valAx>
      <c:valAx>
        <c:axId val="1010453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 [W/m2K]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03910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V15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(2)'!$J$30:$J$35</c:f>
              <c:numCache>
                <c:formatCode>General</c:formatCode>
                <c:ptCount val="6"/>
                <c:pt idx="0">
                  <c:v>38</c:v>
                </c:pt>
                <c:pt idx="1">
                  <c:v>47</c:v>
                </c:pt>
                <c:pt idx="2">
                  <c:v>59</c:v>
                </c:pt>
                <c:pt idx="3">
                  <c:v>72</c:v>
                </c:pt>
                <c:pt idx="4">
                  <c:v>86</c:v>
                </c:pt>
                <c:pt idx="5">
                  <c:v>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21152"/>
        <c:axId val="103923072"/>
      </c:scatterChart>
      <c:valAx>
        <c:axId val="103921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</a:t>
                </a:r>
                <a:r>
                  <a:rPr lang="es-ES" baseline="0"/>
                  <a:t> [C]]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3923072"/>
        <c:crosses val="autoZero"/>
        <c:crossBetween val="midCat"/>
      </c:valAx>
      <c:valAx>
        <c:axId val="1039230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Tout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39211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V1,2,5,10,15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V1</c:v>
          </c:tx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(2)'!$J$6:$J$11</c:f>
              <c:numCache>
                <c:formatCode>General</c:formatCode>
                <c:ptCount val="6"/>
                <c:pt idx="0">
                  <c:v>43</c:v>
                </c:pt>
                <c:pt idx="1">
                  <c:v>60</c:v>
                </c:pt>
                <c:pt idx="2">
                  <c:v>92</c:v>
                </c:pt>
                <c:pt idx="3">
                  <c:v>122</c:v>
                </c:pt>
                <c:pt idx="4">
                  <c:v>150</c:v>
                </c:pt>
                <c:pt idx="5">
                  <c:v>174</c:v>
                </c:pt>
              </c:numCache>
            </c:numRef>
          </c:yVal>
          <c:smooth val="1"/>
        </c:ser>
        <c:ser>
          <c:idx val="1"/>
          <c:order val="1"/>
          <c:tx>
            <c:v>V2</c:v>
          </c:tx>
          <c:xVal>
            <c:numRef>
              <c:f>'h=f(T,v) (2)'!$C$12:$C$17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(2)'!$J$12:$J$17</c:f>
              <c:numCache>
                <c:formatCode>General</c:formatCode>
                <c:ptCount val="6"/>
                <c:pt idx="0">
                  <c:v>40</c:v>
                </c:pt>
                <c:pt idx="1">
                  <c:v>52</c:v>
                </c:pt>
                <c:pt idx="2">
                  <c:v>73</c:v>
                </c:pt>
                <c:pt idx="3">
                  <c:v>103</c:v>
                </c:pt>
                <c:pt idx="4">
                  <c:v>121</c:v>
                </c:pt>
                <c:pt idx="5">
                  <c:v>130</c:v>
                </c:pt>
              </c:numCache>
            </c:numRef>
          </c:yVal>
          <c:smooth val="1"/>
        </c:ser>
        <c:ser>
          <c:idx val="2"/>
          <c:order val="2"/>
          <c:tx>
            <c:v>V5</c:v>
          </c:tx>
          <c:xVal>
            <c:numRef>
              <c:f>'h=f(T,v) (2)'!$C$18:$C$23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(2)'!$J$18:$J$23</c:f>
              <c:numCache>
                <c:formatCode>General</c:formatCode>
                <c:ptCount val="6"/>
                <c:pt idx="0">
                  <c:v>39</c:v>
                </c:pt>
                <c:pt idx="1">
                  <c:v>50</c:v>
                </c:pt>
                <c:pt idx="2">
                  <c:v>65</c:v>
                </c:pt>
                <c:pt idx="3">
                  <c:v>86</c:v>
                </c:pt>
                <c:pt idx="4">
                  <c:v>100</c:v>
                </c:pt>
                <c:pt idx="5">
                  <c:v>108</c:v>
                </c:pt>
              </c:numCache>
            </c:numRef>
          </c:yVal>
          <c:smooth val="1"/>
        </c:ser>
        <c:ser>
          <c:idx val="3"/>
          <c:order val="3"/>
          <c:tx>
            <c:v>V10</c:v>
          </c:tx>
          <c:xVal>
            <c:numRef>
              <c:f>'h=f(T,v) (2)'!$C$24:$C$29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(2)'!$J$24:$J$29</c:f>
              <c:numCache>
                <c:formatCode>General</c:formatCode>
                <c:ptCount val="6"/>
                <c:pt idx="0">
                  <c:v>39</c:v>
                </c:pt>
                <c:pt idx="1">
                  <c:v>47</c:v>
                </c:pt>
                <c:pt idx="2">
                  <c:v>62</c:v>
                </c:pt>
                <c:pt idx="3">
                  <c:v>76</c:v>
                </c:pt>
                <c:pt idx="4">
                  <c:v>88</c:v>
                </c:pt>
                <c:pt idx="5">
                  <c:v>98</c:v>
                </c:pt>
              </c:numCache>
            </c:numRef>
          </c:yVal>
          <c:smooth val="1"/>
        </c:ser>
        <c:ser>
          <c:idx val="4"/>
          <c:order val="4"/>
          <c:tx>
            <c:v>V15</c:v>
          </c:tx>
          <c:xVal>
            <c:numRef>
              <c:f>'h=f(T,v) (2)'!$C$30:$C$35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(2)'!$J$30:$J$35</c:f>
              <c:numCache>
                <c:formatCode>General</c:formatCode>
                <c:ptCount val="6"/>
                <c:pt idx="0">
                  <c:v>38</c:v>
                </c:pt>
                <c:pt idx="1">
                  <c:v>47</c:v>
                </c:pt>
                <c:pt idx="2">
                  <c:v>59</c:v>
                </c:pt>
                <c:pt idx="3">
                  <c:v>72</c:v>
                </c:pt>
                <c:pt idx="4">
                  <c:v>86</c:v>
                </c:pt>
                <c:pt idx="5">
                  <c:v>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233792"/>
        <c:axId val="59235712"/>
      </c:scatterChart>
      <c:valAx>
        <c:axId val="5923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</a:t>
                </a:r>
                <a:r>
                  <a:rPr lang="es-ES" baseline="0"/>
                  <a:t> [C]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9235712"/>
        <c:crosses val="autoZero"/>
        <c:crossBetween val="midCat"/>
      </c:valAx>
      <c:valAx>
        <c:axId val="59235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Tout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592337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V2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'h=f(T,v) (2)'!$D$4</c:f>
              <c:strCache>
                <c:ptCount val="1"/>
                <c:pt idx="0">
                  <c:v>h_ave_01</c:v>
                </c:pt>
              </c:strCache>
            </c:strRef>
          </c:tx>
          <c:xVal>
            <c:numRef>
              <c:f>'h=f(T,v) (2)'!$C$12:$C$17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(2)'!$D$12:$D$17</c:f>
              <c:numCache>
                <c:formatCode>General</c:formatCode>
                <c:ptCount val="6"/>
                <c:pt idx="0">
                  <c:v>16.53</c:v>
                </c:pt>
                <c:pt idx="1">
                  <c:v>15.49</c:v>
                </c:pt>
                <c:pt idx="2">
                  <c:v>15.22</c:v>
                </c:pt>
                <c:pt idx="3">
                  <c:v>15.25</c:v>
                </c:pt>
                <c:pt idx="4">
                  <c:v>15.29</c:v>
                </c:pt>
                <c:pt idx="5">
                  <c:v>15.26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'h=f(T,v) (2)'!$E$4</c:f>
              <c:strCache>
                <c:ptCount val="1"/>
                <c:pt idx="0">
                  <c:v>h_ave_02</c:v>
                </c:pt>
              </c:strCache>
            </c:strRef>
          </c:tx>
          <c:xVal>
            <c:numRef>
              <c:f>'h=f(T,v) (2)'!$C$12:$C$17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(2)'!$E$12:$E$17</c:f>
              <c:numCache>
                <c:formatCode>General</c:formatCode>
                <c:ptCount val="6"/>
                <c:pt idx="0">
                  <c:v>17.34</c:v>
                </c:pt>
                <c:pt idx="1">
                  <c:v>16.46</c:v>
                </c:pt>
                <c:pt idx="2">
                  <c:v>15.76</c:v>
                </c:pt>
                <c:pt idx="3">
                  <c:v>15.95</c:v>
                </c:pt>
                <c:pt idx="4">
                  <c:v>16.2</c:v>
                </c:pt>
                <c:pt idx="5">
                  <c:v>16.420000000000002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'h=f(T,v) (2)'!$F$4</c:f>
              <c:strCache>
                <c:ptCount val="1"/>
                <c:pt idx="0">
                  <c:v>h_ave_03</c:v>
                </c:pt>
              </c:strCache>
            </c:strRef>
          </c:tx>
          <c:xVal>
            <c:numRef>
              <c:f>'h=f(T,v) (2)'!$C$12:$C$17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(2)'!$F$12:$F$17</c:f>
              <c:numCache>
                <c:formatCode>General</c:formatCode>
                <c:ptCount val="6"/>
                <c:pt idx="0">
                  <c:v>21</c:v>
                </c:pt>
                <c:pt idx="1">
                  <c:v>19.96</c:v>
                </c:pt>
                <c:pt idx="2">
                  <c:v>19.66</c:v>
                </c:pt>
                <c:pt idx="3">
                  <c:v>19.37</c:v>
                </c:pt>
                <c:pt idx="4">
                  <c:v>19.72</c:v>
                </c:pt>
                <c:pt idx="5">
                  <c:v>20.68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'h=f(T,v) (2)'!$G$4</c:f>
              <c:strCache>
                <c:ptCount val="1"/>
                <c:pt idx="0">
                  <c:v>h_ave_04</c:v>
                </c:pt>
              </c:strCache>
            </c:strRef>
          </c:tx>
          <c:xVal>
            <c:numRef>
              <c:f>'h=f(T,v) (2)'!$C$12:$C$17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(2)'!$G$12:$G$17</c:f>
              <c:numCache>
                <c:formatCode>General</c:formatCode>
                <c:ptCount val="6"/>
                <c:pt idx="0">
                  <c:v>25.3</c:v>
                </c:pt>
                <c:pt idx="1">
                  <c:v>23.72</c:v>
                </c:pt>
                <c:pt idx="2">
                  <c:v>23.36</c:v>
                </c:pt>
                <c:pt idx="3">
                  <c:v>22.42</c:v>
                </c:pt>
                <c:pt idx="4">
                  <c:v>23.83</c:v>
                </c:pt>
                <c:pt idx="5">
                  <c:v>23.16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'h=f(T,v) (2)'!$H$4</c:f>
              <c:strCache>
                <c:ptCount val="1"/>
                <c:pt idx="0">
                  <c:v>h_ave_05</c:v>
                </c:pt>
              </c:strCache>
            </c:strRef>
          </c:tx>
          <c:xVal>
            <c:numRef>
              <c:f>'h=f(T,v) (2)'!$C$12:$C$17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(2)'!$H$12:$H$17</c:f>
              <c:numCache>
                <c:formatCode>General</c:formatCode>
                <c:ptCount val="6"/>
                <c:pt idx="0">
                  <c:v>27.16</c:v>
                </c:pt>
                <c:pt idx="1">
                  <c:v>25.7</c:v>
                </c:pt>
                <c:pt idx="2">
                  <c:v>24.1</c:v>
                </c:pt>
                <c:pt idx="3">
                  <c:v>23.76</c:v>
                </c:pt>
                <c:pt idx="4">
                  <c:v>24.98</c:v>
                </c:pt>
                <c:pt idx="5">
                  <c:v>24.05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684544"/>
        <c:axId val="100686464"/>
      </c:scatterChart>
      <c:valAx>
        <c:axId val="100684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686464"/>
        <c:crosses val="autoZero"/>
        <c:crossBetween val="midCat"/>
      </c:valAx>
      <c:valAx>
        <c:axId val="100686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 [W/m2K]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0684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V5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'h=f(T,v) (2)'!$D$4</c:f>
              <c:strCache>
                <c:ptCount val="1"/>
                <c:pt idx="0">
                  <c:v>h_ave_01</c:v>
                </c:pt>
              </c:strCache>
            </c:strRef>
          </c:tx>
          <c:xVal>
            <c:numRef>
              <c:f>'h=f(T,v) (2)'!$C$18:$C$23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(2)'!$D$18:$D$23</c:f>
              <c:numCache>
                <c:formatCode>General</c:formatCode>
                <c:ptCount val="6"/>
                <c:pt idx="0">
                  <c:v>31.48</c:v>
                </c:pt>
                <c:pt idx="1">
                  <c:v>29.45</c:v>
                </c:pt>
                <c:pt idx="2">
                  <c:v>29.57</c:v>
                </c:pt>
                <c:pt idx="3">
                  <c:v>28.77</c:v>
                </c:pt>
                <c:pt idx="4">
                  <c:v>28.85</c:v>
                </c:pt>
                <c:pt idx="5">
                  <c:v>28.55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'h=f(T,v) (2)'!$E$4</c:f>
              <c:strCache>
                <c:ptCount val="1"/>
                <c:pt idx="0">
                  <c:v>h_ave_02</c:v>
                </c:pt>
              </c:strCache>
            </c:strRef>
          </c:tx>
          <c:xVal>
            <c:numRef>
              <c:f>'h=f(T,v) (2)'!$C$18:$C$23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(2)'!$E$18:$E$23</c:f>
              <c:numCache>
                <c:formatCode>General</c:formatCode>
                <c:ptCount val="6"/>
                <c:pt idx="0">
                  <c:v>31.49</c:v>
                </c:pt>
                <c:pt idx="1">
                  <c:v>30.15</c:v>
                </c:pt>
                <c:pt idx="2">
                  <c:v>30.45</c:v>
                </c:pt>
                <c:pt idx="3">
                  <c:v>29.67</c:v>
                </c:pt>
                <c:pt idx="4">
                  <c:v>30.61</c:v>
                </c:pt>
                <c:pt idx="5">
                  <c:v>29.55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'h=f(T,v) (2)'!$F$4</c:f>
              <c:strCache>
                <c:ptCount val="1"/>
                <c:pt idx="0">
                  <c:v>h_ave_03</c:v>
                </c:pt>
              </c:strCache>
            </c:strRef>
          </c:tx>
          <c:xVal>
            <c:numRef>
              <c:f>'h=f(T,v) (2)'!$C$18:$C$23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(2)'!$F$18:$F$23</c:f>
              <c:numCache>
                <c:formatCode>General</c:formatCode>
                <c:ptCount val="6"/>
                <c:pt idx="0">
                  <c:v>39.090000000000003</c:v>
                </c:pt>
                <c:pt idx="1">
                  <c:v>37.83</c:v>
                </c:pt>
                <c:pt idx="2">
                  <c:v>39.380000000000003</c:v>
                </c:pt>
                <c:pt idx="3">
                  <c:v>38.270000000000003</c:v>
                </c:pt>
                <c:pt idx="4">
                  <c:v>38.21</c:v>
                </c:pt>
                <c:pt idx="5">
                  <c:v>38.51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'h=f(T,v) (2)'!$G$4</c:f>
              <c:strCache>
                <c:ptCount val="1"/>
                <c:pt idx="0">
                  <c:v>h_ave_04</c:v>
                </c:pt>
              </c:strCache>
            </c:strRef>
          </c:tx>
          <c:xVal>
            <c:numRef>
              <c:f>'h=f(T,v) (2)'!$C$18:$C$23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(2)'!$G$18:$G$23</c:f>
              <c:numCache>
                <c:formatCode>General</c:formatCode>
                <c:ptCount val="6"/>
                <c:pt idx="0">
                  <c:v>51.2</c:v>
                </c:pt>
                <c:pt idx="1">
                  <c:v>47.22</c:v>
                </c:pt>
                <c:pt idx="2">
                  <c:v>44.06</c:v>
                </c:pt>
                <c:pt idx="3">
                  <c:v>47.41</c:v>
                </c:pt>
                <c:pt idx="4">
                  <c:v>48.71</c:v>
                </c:pt>
                <c:pt idx="5">
                  <c:v>45.32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'h=f(T,v) (2)'!$H$4</c:f>
              <c:strCache>
                <c:ptCount val="1"/>
                <c:pt idx="0">
                  <c:v>h_ave_05</c:v>
                </c:pt>
              </c:strCache>
            </c:strRef>
          </c:tx>
          <c:xVal>
            <c:numRef>
              <c:f>'h=f(T,v) (2)'!$C$18:$C$23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(2)'!$H$18:$H$23</c:f>
              <c:numCache>
                <c:formatCode>General</c:formatCode>
                <c:ptCount val="6"/>
                <c:pt idx="0">
                  <c:v>58.22</c:v>
                </c:pt>
                <c:pt idx="1">
                  <c:v>50.05</c:v>
                </c:pt>
                <c:pt idx="2">
                  <c:v>49.39</c:v>
                </c:pt>
                <c:pt idx="3">
                  <c:v>50.53</c:v>
                </c:pt>
                <c:pt idx="4">
                  <c:v>51.21</c:v>
                </c:pt>
                <c:pt idx="5">
                  <c:v>47.81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48640"/>
        <c:axId val="101663104"/>
      </c:scatterChart>
      <c:valAx>
        <c:axId val="101648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663104"/>
        <c:crosses val="autoZero"/>
        <c:crossBetween val="midCat"/>
      </c:valAx>
      <c:valAx>
        <c:axId val="10166310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 [W/m2K]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6486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V10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'h=f(T,v) (2)'!$D$4</c:f>
              <c:strCache>
                <c:ptCount val="1"/>
                <c:pt idx="0">
                  <c:v>h_ave_01</c:v>
                </c:pt>
              </c:strCache>
            </c:strRef>
          </c:tx>
          <c:xVal>
            <c:numRef>
              <c:f>'h=f(T,v) (2)'!$C$24:$C$29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(2)'!$D$24:$D$29</c:f>
              <c:numCache>
                <c:formatCode>General</c:formatCode>
                <c:ptCount val="6"/>
                <c:pt idx="0">
                  <c:v>54.91</c:v>
                </c:pt>
                <c:pt idx="1">
                  <c:v>52.85</c:v>
                </c:pt>
                <c:pt idx="2">
                  <c:v>50.97</c:v>
                </c:pt>
                <c:pt idx="3">
                  <c:v>50.25</c:v>
                </c:pt>
                <c:pt idx="4">
                  <c:v>50.46</c:v>
                </c:pt>
                <c:pt idx="5">
                  <c:v>51.04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'h=f(T,v) (2)'!$E$4</c:f>
              <c:strCache>
                <c:ptCount val="1"/>
                <c:pt idx="0">
                  <c:v>h_ave_02</c:v>
                </c:pt>
              </c:strCache>
            </c:strRef>
          </c:tx>
          <c:xVal>
            <c:numRef>
              <c:f>'h=f(T,v) (2)'!$C$24:$C$29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(2)'!$E$24:$E$29</c:f>
              <c:numCache>
                <c:formatCode>General</c:formatCode>
                <c:ptCount val="6"/>
                <c:pt idx="0">
                  <c:v>54.89</c:v>
                </c:pt>
                <c:pt idx="1">
                  <c:v>52.75</c:v>
                </c:pt>
                <c:pt idx="2">
                  <c:v>51.25</c:v>
                </c:pt>
                <c:pt idx="3">
                  <c:v>53.6</c:v>
                </c:pt>
                <c:pt idx="4">
                  <c:v>51.25</c:v>
                </c:pt>
                <c:pt idx="5">
                  <c:v>50.59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'h=f(T,v) (2)'!$F$4</c:f>
              <c:strCache>
                <c:ptCount val="1"/>
                <c:pt idx="0">
                  <c:v>h_ave_03</c:v>
                </c:pt>
              </c:strCache>
            </c:strRef>
          </c:tx>
          <c:xVal>
            <c:numRef>
              <c:f>'h=f(T,v) (2)'!$C$24:$C$29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(2)'!$F$24:$F$29</c:f>
              <c:numCache>
                <c:formatCode>General</c:formatCode>
                <c:ptCount val="6"/>
                <c:pt idx="0">
                  <c:v>73.06</c:v>
                </c:pt>
                <c:pt idx="1">
                  <c:v>69.489999999999995</c:v>
                </c:pt>
                <c:pt idx="2">
                  <c:v>68.78</c:v>
                </c:pt>
                <c:pt idx="3">
                  <c:v>70.73</c:v>
                </c:pt>
                <c:pt idx="4">
                  <c:v>64.12</c:v>
                </c:pt>
                <c:pt idx="5">
                  <c:v>66.319999999999993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'h=f(T,v) (2)'!$G$4</c:f>
              <c:strCache>
                <c:ptCount val="1"/>
                <c:pt idx="0">
                  <c:v>h_ave_04</c:v>
                </c:pt>
              </c:strCache>
            </c:strRef>
          </c:tx>
          <c:xVal>
            <c:numRef>
              <c:f>'h=f(T,v) (2)'!$C$24:$C$29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(2)'!$G$24:$G$29</c:f>
              <c:numCache>
                <c:formatCode>General</c:formatCode>
                <c:ptCount val="6"/>
                <c:pt idx="0">
                  <c:v>93.1</c:v>
                </c:pt>
                <c:pt idx="1">
                  <c:v>86.1</c:v>
                </c:pt>
                <c:pt idx="2">
                  <c:v>88.32</c:v>
                </c:pt>
                <c:pt idx="3">
                  <c:v>85.17</c:v>
                </c:pt>
                <c:pt idx="4">
                  <c:v>79.739999999999995</c:v>
                </c:pt>
                <c:pt idx="5">
                  <c:v>84.19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'h=f(T,v) (2)'!$H$4</c:f>
              <c:strCache>
                <c:ptCount val="1"/>
                <c:pt idx="0">
                  <c:v>h_ave_05</c:v>
                </c:pt>
              </c:strCache>
            </c:strRef>
          </c:tx>
          <c:xVal>
            <c:numRef>
              <c:f>'h=f(T,v) (2)'!$C$24:$C$29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(2)'!$H$24:$H$29</c:f>
              <c:numCache>
                <c:formatCode>General</c:formatCode>
                <c:ptCount val="6"/>
                <c:pt idx="0">
                  <c:v>97.6</c:v>
                </c:pt>
                <c:pt idx="1">
                  <c:v>89</c:v>
                </c:pt>
                <c:pt idx="2">
                  <c:v>91.02</c:v>
                </c:pt>
                <c:pt idx="3">
                  <c:v>87.35</c:v>
                </c:pt>
                <c:pt idx="4">
                  <c:v>86.24</c:v>
                </c:pt>
                <c:pt idx="5">
                  <c:v>91.1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691392"/>
        <c:axId val="101693312"/>
      </c:scatterChart>
      <c:valAx>
        <c:axId val="101691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693312"/>
        <c:crosses val="autoZero"/>
        <c:crossBetween val="midCat"/>
      </c:valAx>
      <c:valAx>
        <c:axId val="1016933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 [W/m2K]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691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V15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'h=f(T,v) (2)'!$D$4</c:f>
              <c:strCache>
                <c:ptCount val="1"/>
                <c:pt idx="0">
                  <c:v>h_ave_01</c:v>
                </c:pt>
              </c:strCache>
            </c:strRef>
          </c:tx>
          <c:xVal>
            <c:numRef>
              <c:f>'h=f(T,v) (2)'!$C$30:$C$35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(2)'!$D$30:$D$35</c:f>
              <c:numCache>
                <c:formatCode>General</c:formatCode>
                <c:ptCount val="6"/>
                <c:pt idx="0">
                  <c:v>74.75</c:v>
                </c:pt>
                <c:pt idx="1">
                  <c:v>71.08</c:v>
                </c:pt>
                <c:pt idx="2">
                  <c:v>69.83</c:v>
                </c:pt>
                <c:pt idx="3">
                  <c:v>70.45</c:v>
                </c:pt>
                <c:pt idx="4">
                  <c:v>69.53</c:v>
                </c:pt>
                <c:pt idx="5">
                  <c:v>69.88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'h=f(T,v) (2)'!$E$4</c:f>
              <c:strCache>
                <c:ptCount val="1"/>
                <c:pt idx="0">
                  <c:v>h_ave_02</c:v>
                </c:pt>
              </c:strCache>
            </c:strRef>
          </c:tx>
          <c:xVal>
            <c:numRef>
              <c:f>'h=f(T,v) (2)'!$C$30:$C$35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(2)'!$E$30:$E$35</c:f>
              <c:numCache>
                <c:formatCode>General</c:formatCode>
                <c:ptCount val="6"/>
                <c:pt idx="0">
                  <c:v>78.36</c:v>
                </c:pt>
                <c:pt idx="1">
                  <c:v>73.73</c:v>
                </c:pt>
                <c:pt idx="2">
                  <c:v>75.5</c:v>
                </c:pt>
                <c:pt idx="3">
                  <c:v>72.88</c:v>
                </c:pt>
                <c:pt idx="4">
                  <c:v>74.98</c:v>
                </c:pt>
                <c:pt idx="5">
                  <c:v>72.45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'h=f(T,v) (2)'!$F$4</c:f>
              <c:strCache>
                <c:ptCount val="1"/>
                <c:pt idx="0">
                  <c:v>h_ave_03</c:v>
                </c:pt>
              </c:strCache>
            </c:strRef>
          </c:tx>
          <c:xVal>
            <c:numRef>
              <c:f>'h=f(T,v) (2)'!$C$30:$C$35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(2)'!$F$30:$F$35</c:f>
              <c:numCache>
                <c:formatCode>General</c:formatCode>
                <c:ptCount val="6"/>
                <c:pt idx="0">
                  <c:v>99.05</c:v>
                </c:pt>
                <c:pt idx="1">
                  <c:v>96.58</c:v>
                </c:pt>
                <c:pt idx="2">
                  <c:v>96.52</c:v>
                </c:pt>
                <c:pt idx="3">
                  <c:v>94.19</c:v>
                </c:pt>
                <c:pt idx="4">
                  <c:v>95.43</c:v>
                </c:pt>
                <c:pt idx="5">
                  <c:v>95.36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'h=f(T,v) (2)'!$G$4</c:f>
              <c:strCache>
                <c:ptCount val="1"/>
                <c:pt idx="0">
                  <c:v>h_ave_04</c:v>
                </c:pt>
              </c:strCache>
            </c:strRef>
          </c:tx>
          <c:xVal>
            <c:numRef>
              <c:f>'h=f(T,v) (2)'!$C$30:$C$35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(2)'!$G$30:$G$35</c:f>
              <c:numCache>
                <c:formatCode>General</c:formatCode>
                <c:ptCount val="6"/>
                <c:pt idx="0">
                  <c:v>120.25</c:v>
                </c:pt>
                <c:pt idx="1">
                  <c:v>123.91</c:v>
                </c:pt>
                <c:pt idx="2">
                  <c:v>120.77</c:v>
                </c:pt>
                <c:pt idx="3">
                  <c:v>112.24</c:v>
                </c:pt>
                <c:pt idx="4">
                  <c:v>117.38</c:v>
                </c:pt>
                <c:pt idx="5">
                  <c:v>118.5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'h=f(T,v) (2)'!$H$4</c:f>
              <c:strCache>
                <c:ptCount val="1"/>
                <c:pt idx="0">
                  <c:v>h_ave_05</c:v>
                </c:pt>
              </c:strCache>
            </c:strRef>
          </c:tx>
          <c:xVal>
            <c:numRef>
              <c:f>'h=f(T,v) (2)'!$C$30:$C$35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(2)'!$H$30:$H$35</c:f>
              <c:numCache>
                <c:formatCode>General</c:formatCode>
                <c:ptCount val="6"/>
                <c:pt idx="0">
                  <c:v>135.77000000000001</c:v>
                </c:pt>
                <c:pt idx="1">
                  <c:v>131.03</c:v>
                </c:pt>
                <c:pt idx="2">
                  <c:v>130.46</c:v>
                </c:pt>
                <c:pt idx="3">
                  <c:v>126.81</c:v>
                </c:pt>
                <c:pt idx="4">
                  <c:v>126.56</c:v>
                </c:pt>
                <c:pt idx="5">
                  <c:v>124.58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33888"/>
        <c:axId val="101735808"/>
      </c:scatterChart>
      <c:valAx>
        <c:axId val="1017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735808"/>
        <c:crosses val="autoZero"/>
        <c:crossBetween val="midCat"/>
      </c:valAx>
      <c:valAx>
        <c:axId val="1017358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h [W/m2K]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73388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V1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(2)'!$J$6:$J$11</c:f>
              <c:numCache>
                <c:formatCode>General</c:formatCode>
                <c:ptCount val="6"/>
                <c:pt idx="0">
                  <c:v>43</c:v>
                </c:pt>
                <c:pt idx="1">
                  <c:v>60</c:v>
                </c:pt>
                <c:pt idx="2">
                  <c:v>92</c:v>
                </c:pt>
                <c:pt idx="3">
                  <c:v>122</c:v>
                </c:pt>
                <c:pt idx="4">
                  <c:v>150</c:v>
                </c:pt>
                <c:pt idx="5">
                  <c:v>174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769216"/>
        <c:axId val="101771136"/>
      </c:scatterChart>
      <c:valAx>
        <c:axId val="10176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</a:t>
                </a:r>
                <a:r>
                  <a:rPr lang="es-ES" baseline="0"/>
                  <a:t> [C]</a:t>
                </a:r>
                <a:endParaRPr lang="es-E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771136"/>
        <c:crosses val="autoZero"/>
        <c:crossBetween val="midCat"/>
      </c:valAx>
      <c:valAx>
        <c:axId val="1017711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Tout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17692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V2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(2)'!$J$12:$J$17</c:f>
              <c:numCache>
                <c:formatCode>General</c:formatCode>
                <c:ptCount val="6"/>
                <c:pt idx="0">
                  <c:v>40</c:v>
                </c:pt>
                <c:pt idx="1">
                  <c:v>52</c:v>
                </c:pt>
                <c:pt idx="2">
                  <c:v>73</c:v>
                </c:pt>
                <c:pt idx="3">
                  <c:v>103</c:v>
                </c:pt>
                <c:pt idx="4">
                  <c:v>121</c:v>
                </c:pt>
                <c:pt idx="5">
                  <c:v>130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35904"/>
        <c:axId val="103846272"/>
      </c:scatterChart>
      <c:valAx>
        <c:axId val="1038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3846272"/>
        <c:crosses val="autoZero"/>
        <c:crossBetween val="midCat"/>
      </c:valAx>
      <c:valAx>
        <c:axId val="10384627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Tout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38359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V5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(2)'!$J$18:$J$23</c:f>
              <c:numCache>
                <c:formatCode>General</c:formatCode>
                <c:ptCount val="6"/>
                <c:pt idx="0">
                  <c:v>39</c:v>
                </c:pt>
                <c:pt idx="1">
                  <c:v>50</c:v>
                </c:pt>
                <c:pt idx="2">
                  <c:v>65</c:v>
                </c:pt>
                <c:pt idx="3">
                  <c:v>86</c:v>
                </c:pt>
                <c:pt idx="4">
                  <c:v>100</c:v>
                </c:pt>
                <c:pt idx="5">
                  <c:v>108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63040"/>
        <c:axId val="103864960"/>
      </c:scatterChart>
      <c:valAx>
        <c:axId val="103863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3864960"/>
        <c:crosses val="autoZero"/>
        <c:crossBetween val="midCat"/>
      </c:valAx>
      <c:valAx>
        <c:axId val="103864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Tout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38630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V10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'h=f(T,v) (2)'!$C$6:$C$11</c:f>
              <c:numCache>
                <c:formatCode>General</c:formatCode>
                <c:ptCount val="6"/>
                <c:pt idx="0">
                  <c:v>100</c:v>
                </c:pt>
                <c:pt idx="1">
                  <c:v>250</c:v>
                </c:pt>
                <c:pt idx="2">
                  <c:v>500</c:v>
                </c:pt>
                <c:pt idx="3">
                  <c:v>750</c:v>
                </c:pt>
                <c:pt idx="4">
                  <c:v>1000</c:v>
                </c:pt>
                <c:pt idx="5">
                  <c:v>1200</c:v>
                </c:pt>
              </c:numCache>
            </c:numRef>
          </c:xVal>
          <c:yVal>
            <c:numRef>
              <c:f>'h=f(T,v) (2)'!$J$24:$J$29</c:f>
              <c:numCache>
                <c:formatCode>General</c:formatCode>
                <c:ptCount val="6"/>
                <c:pt idx="0">
                  <c:v>39</c:v>
                </c:pt>
                <c:pt idx="1">
                  <c:v>47</c:v>
                </c:pt>
                <c:pt idx="2">
                  <c:v>62</c:v>
                </c:pt>
                <c:pt idx="3">
                  <c:v>76</c:v>
                </c:pt>
                <c:pt idx="4">
                  <c:v>88</c:v>
                </c:pt>
                <c:pt idx="5">
                  <c:v>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89920"/>
        <c:axId val="103904384"/>
      </c:scatterChart>
      <c:valAx>
        <c:axId val="10388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Tm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3904384"/>
        <c:crosses val="autoZero"/>
        <c:crossBetween val="midCat"/>
      </c:valAx>
      <c:valAx>
        <c:axId val="1039043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s-ES"/>
                  <a:t>Tout [C]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03889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38</xdr:row>
      <xdr:rowOff>38099</xdr:rowOff>
    </xdr:from>
    <xdr:to>
      <xdr:col>7</xdr:col>
      <xdr:colOff>647699</xdr:colOff>
      <xdr:row>54</xdr:row>
      <xdr:rowOff>180974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56</xdr:row>
      <xdr:rowOff>0</xdr:rowOff>
    </xdr:from>
    <xdr:to>
      <xdr:col>7</xdr:col>
      <xdr:colOff>638175</xdr:colOff>
      <xdr:row>72</xdr:row>
      <xdr:rowOff>142875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7</xdr:col>
      <xdr:colOff>638175</xdr:colOff>
      <xdr:row>90</xdr:row>
      <xdr:rowOff>142875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92</xdr:row>
      <xdr:rowOff>0</xdr:rowOff>
    </xdr:from>
    <xdr:to>
      <xdr:col>7</xdr:col>
      <xdr:colOff>638175</xdr:colOff>
      <xdr:row>108</xdr:row>
      <xdr:rowOff>142875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110</xdr:row>
      <xdr:rowOff>0</xdr:rowOff>
    </xdr:from>
    <xdr:to>
      <xdr:col>7</xdr:col>
      <xdr:colOff>638175</xdr:colOff>
      <xdr:row>126</xdr:row>
      <xdr:rowOff>142875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9525</xdr:colOff>
      <xdr:row>38</xdr:row>
      <xdr:rowOff>0</xdr:rowOff>
    </xdr:from>
    <xdr:to>
      <xdr:col>14</xdr:col>
      <xdr:colOff>609600</xdr:colOff>
      <xdr:row>52</xdr:row>
      <xdr:rowOff>76200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19050</xdr:colOff>
      <xdr:row>56</xdr:row>
      <xdr:rowOff>19050</xdr:rowOff>
    </xdr:from>
    <xdr:to>
      <xdr:col>14</xdr:col>
      <xdr:colOff>666750</xdr:colOff>
      <xdr:row>70</xdr:row>
      <xdr:rowOff>95250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0</xdr:colOff>
      <xdr:row>74</xdr:row>
      <xdr:rowOff>0</xdr:rowOff>
    </xdr:from>
    <xdr:to>
      <xdr:col>14</xdr:col>
      <xdr:colOff>704850</xdr:colOff>
      <xdr:row>88</xdr:row>
      <xdr:rowOff>76200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761999</xdr:colOff>
      <xdr:row>92</xdr:row>
      <xdr:rowOff>0</xdr:rowOff>
    </xdr:from>
    <xdr:to>
      <xdr:col>14</xdr:col>
      <xdr:colOff>733424</xdr:colOff>
      <xdr:row>106</xdr:row>
      <xdr:rowOff>76200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761999</xdr:colOff>
      <xdr:row>110</xdr:row>
      <xdr:rowOff>0</xdr:rowOff>
    </xdr:from>
    <xdr:to>
      <xdr:col>15</xdr:col>
      <xdr:colOff>28574</xdr:colOff>
      <xdr:row>124</xdr:row>
      <xdr:rowOff>76200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0</xdr:colOff>
      <xdr:row>38</xdr:row>
      <xdr:rowOff>0</xdr:rowOff>
    </xdr:from>
    <xdr:to>
      <xdr:col>25</xdr:col>
      <xdr:colOff>9525</xdr:colOff>
      <xdr:row>68</xdr:row>
      <xdr:rowOff>161925</xdr:rowOff>
    </xdr:to>
    <xdr:graphicFrame macro="">
      <xdr:nvGraphicFramePr>
        <xdr:cNvPr id="13" name="1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8"/>
  <sheetViews>
    <sheetView tabSelected="1" workbookViewId="0"/>
  </sheetViews>
  <sheetFormatPr baseColWidth="10" defaultRowHeight="15" x14ac:dyDescent="0.25"/>
  <sheetData>
    <row r="1" spans="2:11" x14ac:dyDescent="0.25">
      <c r="B1" s="1" t="s">
        <v>4</v>
      </c>
    </row>
    <row r="3" spans="2:11" ht="15.75" thickBot="1" x14ac:dyDescent="0.3">
      <c r="B3" s="1" t="s">
        <v>14</v>
      </c>
    </row>
    <row r="4" spans="2:11" x14ac:dyDescent="0.25">
      <c r="B4" s="2" t="s">
        <v>0</v>
      </c>
      <c r="C4" s="3" t="s">
        <v>1</v>
      </c>
      <c r="D4" s="3" t="s">
        <v>8</v>
      </c>
      <c r="E4" s="3" t="s">
        <v>10</v>
      </c>
      <c r="F4" s="3" t="s">
        <v>11</v>
      </c>
      <c r="G4" s="3" t="s">
        <v>12</v>
      </c>
      <c r="H4" s="3" t="s">
        <v>13</v>
      </c>
      <c r="I4" s="3" t="s">
        <v>6</v>
      </c>
      <c r="J4" s="3" t="s">
        <v>7</v>
      </c>
      <c r="K4" s="4" t="s">
        <v>9</v>
      </c>
    </row>
    <row r="5" spans="2:11" ht="15.75" thickBot="1" x14ac:dyDescent="0.3">
      <c r="B5" s="11" t="s">
        <v>2</v>
      </c>
      <c r="C5" s="12" t="s">
        <v>5</v>
      </c>
      <c r="D5" s="12" t="s">
        <v>3</v>
      </c>
      <c r="E5" s="12" t="s">
        <v>3</v>
      </c>
      <c r="F5" s="12" t="s">
        <v>3</v>
      </c>
      <c r="G5" s="12" t="s">
        <v>3</v>
      </c>
      <c r="H5" s="12" t="s">
        <v>3</v>
      </c>
      <c r="I5" s="12" t="s">
        <v>5</v>
      </c>
      <c r="J5" s="12" t="s">
        <v>5</v>
      </c>
      <c r="K5" s="13" t="s">
        <v>3</v>
      </c>
    </row>
    <row r="6" spans="2:11" x14ac:dyDescent="0.25">
      <c r="B6" s="5">
        <v>1</v>
      </c>
      <c r="C6" s="6">
        <v>100</v>
      </c>
      <c r="D6" s="6">
        <v>11.33</v>
      </c>
      <c r="E6" s="6">
        <v>13.27</v>
      </c>
      <c r="F6" s="6">
        <v>17.2</v>
      </c>
      <c r="G6" s="6">
        <v>18.11</v>
      </c>
      <c r="H6" s="6">
        <v>16.64</v>
      </c>
      <c r="I6" s="6">
        <v>35</v>
      </c>
      <c r="J6" s="6">
        <f>316-273</f>
        <v>43</v>
      </c>
      <c r="K6" s="7">
        <f t="shared" ref="K6:K35" si="0">SUM(D6:H6)/5</f>
        <v>15.309999999999999</v>
      </c>
    </row>
    <row r="7" spans="2:11" x14ac:dyDescent="0.25">
      <c r="B7" s="5">
        <v>1</v>
      </c>
      <c r="C7" s="6">
        <v>250</v>
      </c>
      <c r="D7" s="6">
        <v>10.84</v>
      </c>
      <c r="E7" s="6">
        <v>12.51</v>
      </c>
      <c r="F7" s="6">
        <v>16.18</v>
      </c>
      <c r="G7" s="6">
        <v>16.93</v>
      </c>
      <c r="H7" s="6">
        <v>16.18</v>
      </c>
      <c r="I7" s="6">
        <v>35</v>
      </c>
      <c r="J7" s="6">
        <f>333-273</f>
        <v>60</v>
      </c>
      <c r="K7" s="7">
        <f t="shared" si="0"/>
        <v>14.528</v>
      </c>
    </row>
    <row r="8" spans="2:11" x14ac:dyDescent="0.25">
      <c r="B8" s="5">
        <v>1</v>
      </c>
      <c r="C8" s="6">
        <v>500</v>
      </c>
      <c r="D8" s="6">
        <v>10.93</v>
      </c>
      <c r="E8" s="6">
        <v>12.91</v>
      </c>
      <c r="F8" s="6">
        <v>16.73</v>
      </c>
      <c r="G8" s="6">
        <v>17.63</v>
      </c>
      <c r="H8" s="6">
        <v>16.34</v>
      </c>
      <c r="I8" s="6">
        <v>35</v>
      </c>
      <c r="J8" s="6">
        <f>365-273</f>
        <v>92</v>
      </c>
      <c r="K8" s="7">
        <f t="shared" si="0"/>
        <v>14.908000000000001</v>
      </c>
    </row>
    <row r="9" spans="2:11" x14ac:dyDescent="0.25">
      <c r="B9" s="5">
        <v>1</v>
      </c>
      <c r="C9" s="6">
        <v>750</v>
      </c>
      <c r="D9" s="6">
        <v>10.8</v>
      </c>
      <c r="E9" s="6">
        <v>12.58</v>
      </c>
      <c r="F9" s="6">
        <v>16.420000000000002</v>
      </c>
      <c r="G9" s="6">
        <v>17.59</v>
      </c>
      <c r="H9" s="6">
        <v>16.18</v>
      </c>
      <c r="I9" s="6">
        <v>35</v>
      </c>
      <c r="J9" s="6">
        <f>395-273</f>
        <v>122</v>
      </c>
      <c r="K9" s="7">
        <f t="shared" si="0"/>
        <v>14.713999999999999</v>
      </c>
    </row>
    <row r="10" spans="2:11" x14ac:dyDescent="0.25">
      <c r="B10" s="5">
        <v>1</v>
      </c>
      <c r="C10" s="6">
        <v>1000</v>
      </c>
      <c r="D10" s="6">
        <v>10.8</v>
      </c>
      <c r="E10" s="6">
        <v>12.52</v>
      </c>
      <c r="F10" s="6">
        <v>16.149999999999999</v>
      </c>
      <c r="G10" s="6">
        <v>17.27</v>
      </c>
      <c r="H10" s="6">
        <v>15.88</v>
      </c>
      <c r="I10" s="6">
        <v>35</v>
      </c>
      <c r="J10" s="6">
        <f>423-273</f>
        <v>150</v>
      </c>
      <c r="K10" s="7">
        <f t="shared" si="0"/>
        <v>14.523999999999997</v>
      </c>
    </row>
    <row r="11" spans="2:11" x14ac:dyDescent="0.25">
      <c r="B11" s="5">
        <v>1</v>
      </c>
      <c r="C11" s="6">
        <v>1200</v>
      </c>
      <c r="D11" s="6">
        <v>10.79</v>
      </c>
      <c r="E11" s="6">
        <v>12.51</v>
      </c>
      <c r="F11" s="6">
        <v>16.16</v>
      </c>
      <c r="G11" s="6">
        <v>17.28</v>
      </c>
      <c r="H11" s="6">
        <v>15.91</v>
      </c>
      <c r="I11" s="6">
        <v>35</v>
      </c>
      <c r="J11" s="6">
        <f>447-273</f>
        <v>174</v>
      </c>
      <c r="K11" s="7">
        <f t="shared" si="0"/>
        <v>14.529999999999998</v>
      </c>
    </row>
    <row r="12" spans="2:11" x14ac:dyDescent="0.25">
      <c r="B12" s="14">
        <v>2</v>
      </c>
      <c r="C12" s="15">
        <v>100</v>
      </c>
      <c r="D12" s="15">
        <v>16.53</v>
      </c>
      <c r="E12" s="15">
        <v>17.34</v>
      </c>
      <c r="F12" s="15">
        <v>21</v>
      </c>
      <c r="G12" s="15">
        <v>25.3</v>
      </c>
      <c r="H12" s="15">
        <v>27.16</v>
      </c>
      <c r="I12" s="15">
        <v>35</v>
      </c>
      <c r="J12" s="15">
        <f>313-273</f>
        <v>40</v>
      </c>
      <c r="K12" s="16">
        <f t="shared" si="0"/>
        <v>21.466000000000001</v>
      </c>
    </row>
    <row r="13" spans="2:11" x14ac:dyDescent="0.25">
      <c r="B13" s="5">
        <v>2</v>
      </c>
      <c r="C13" s="6">
        <v>250</v>
      </c>
      <c r="D13" s="6">
        <v>15.49</v>
      </c>
      <c r="E13" s="6">
        <v>16.46</v>
      </c>
      <c r="F13" s="6">
        <v>19.96</v>
      </c>
      <c r="G13" s="6">
        <v>23.72</v>
      </c>
      <c r="H13" s="6">
        <v>25.7</v>
      </c>
      <c r="I13" s="6">
        <v>35</v>
      </c>
      <c r="J13" s="6">
        <f>325-273</f>
        <v>52</v>
      </c>
      <c r="K13" s="7">
        <f t="shared" si="0"/>
        <v>20.265999999999998</v>
      </c>
    </row>
    <row r="14" spans="2:11" x14ac:dyDescent="0.25">
      <c r="B14" s="5">
        <v>2</v>
      </c>
      <c r="C14" s="6">
        <v>500</v>
      </c>
      <c r="D14" s="6">
        <v>15.22</v>
      </c>
      <c r="E14" s="6">
        <v>15.76</v>
      </c>
      <c r="F14" s="6">
        <v>19.66</v>
      </c>
      <c r="G14" s="6">
        <v>23.36</v>
      </c>
      <c r="H14" s="6">
        <v>24.1</v>
      </c>
      <c r="I14" s="6">
        <v>35</v>
      </c>
      <c r="J14" s="6">
        <f>346-273</f>
        <v>73</v>
      </c>
      <c r="K14" s="7">
        <f t="shared" si="0"/>
        <v>19.619999999999997</v>
      </c>
    </row>
    <row r="15" spans="2:11" x14ac:dyDescent="0.25">
      <c r="B15" s="5">
        <v>2</v>
      </c>
      <c r="C15" s="6">
        <v>750</v>
      </c>
      <c r="D15" s="6">
        <v>15.25</v>
      </c>
      <c r="E15" s="6">
        <v>15.95</v>
      </c>
      <c r="F15" s="6">
        <v>19.37</v>
      </c>
      <c r="G15" s="6">
        <v>22.42</v>
      </c>
      <c r="H15" s="6">
        <v>23.76</v>
      </c>
      <c r="I15" s="6">
        <v>35</v>
      </c>
      <c r="J15" s="6">
        <f>376-273</f>
        <v>103</v>
      </c>
      <c r="K15" s="7">
        <f t="shared" si="0"/>
        <v>19.350000000000001</v>
      </c>
    </row>
    <row r="16" spans="2:11" x14ac:dyDescent="0.25">
      <c r="B16" s="5">
        <v>2</v>
      </c>
      <c r="C16" s="6">
        <v>1000</v>
      </c>
      <c r="D16" s="6">
        <v>15.29</v>
      </c>
      <c r="E16" s="6">
        <v>16.2</v>
      </c>
      <c r="F16" s="6">
        <v>19.72</v>
      </c>
      <c r="G16" s="6">
        <v>23.83</v>
      </c>
      <c r="H16" s="6">
        <v>24.98</v>
      </c>
      <c r="I16" s="6">
        <v>35</v>
      </c>
      <c r="J16" s="6">
        <f>394-273</f>
        <v>121</v>
      </c>
      <c r="K16" s="7">
        <f t="shared" si="0"/>
        <v>20.003999999999998</v>
      </c>
    </row>
    <row r="17" spans="2:11" x14ac:dyDescent="0.25">
      <c r="B17" s="17">
        <v>2</v>
      </c>
      <c r="C17" s="18">
        <v>1200</v>
      </c>
      <c r="D17" s="18">
        <v>15.26</v>
      </c>
      <c r="E17" s="18">
        <v>16.420000000000002</v>
      </c>
      <c r="F17" s="18">
        <v>20.68</v>
      </c>
      <c r="G17" s="18">
        <v>23.16</v>
      </c>
      <c r="H17" s="18">
        <v>24.05</v>
      </c>
      <c r="I17" s="18">
        <v>35</v>
      </c>
      <c r="J17" s="18">
        <f>403-273</f>
        <v>130</v>
      </c>
      <c r="K17" s="19">
        <f t="shared" si="0"/>
        <v>19.913999999999998</v>
      </c>
    </row>
    <row r="18" spans="2:11" x14ac:dyDescent="0.25">
      <c r="B18" s="5">
        <v>5</v>
      </c>
      <c r="C18" s="6">
        <v>100</v>
      </c>
      <c r="D18" s="6">
        <v>31.48</v>
      </c>
      <c r="E18" s="6">
        <v>31.49</v>
      </c>
      <c r="F18" s="6">
        <v>39.090000000000003</v>
      </c>
      <c r="G18" s="6">
        <v>51.2</v>
      </c>
      <c r="H18" s="6">
        <v>58.22</v>
      </c>
      <c r="I18" s="6">
        <v>35</v>
      </c>
      <c r="J18" s="6">
        <f>312-273</f>
        <v>39</v>
      </c>
      <c r="K18" s="7">
        <f t="shared" si="0"/>
        <v>42.295999999999999</v>
      </c>
    </row>
    <row r="19" spans="2:11" x14ac:dyDescent="0.25">
      <c r="B19" s="5">
        <v>5</v>
      </c>
      <c r="C19" s="6">
        <v>250</v>
      </c>
      <c r="D19" s="6">
        <v>29.45</v>
      </c>
      <c r="E19" s="6">
        <v>30.15</v>
      </c>
      <c r="F19" s="6">
        <v>37.83</v>
      </c>
      <c r="G19" s="6">
        <v>47.22</v>
      </c>
      <c r="H19" s="6">
        <v>50.05</v>
      </c>
      <c r="I19" s="6">
        <v>35</v>
      </c>
      <c r="J19" s="6">
        <f>323-273</f>
        <v>50</v>
      </c>
      <c r="K19" s="7">
        <f t="shared" si="0"/>
        <v>38.94</v>
      </c>
    </row>
    <row r="20" spans="2:11" x14ac:dyDescent="0.25">
      <c r="B20" s="5">
        <v>5</v>
      </c>
      <c r="C20" s="6">
        <v>500</v>
      </c>
      <c r="D20" s="6">
        <v>29.57</v>
      </c>
      <c r="E20" s="6">
        <v>30.45</v>
      </c>
      <c r="F20" s="6">
        <v>39.380000000000003</v>
      </c>
      <c r="G20" s="6">
        <v>44.06</v>
      </c>
      <c r="H20" s="6">
        <v>49.39</v>
      </c>
      <c r="I20" s="6">
        <v>35</v>
      </c>
      <c r="J20" s="6">
        <f>338-273</f>
        <v>65</v>
      </c>
      <c r="K20" s="7">
        <f t="shared" si="0"/>
        <v>38.570000000000007</v>
      </c>
    </row>
    <row r="21" spans="2:11" x14ac:dyDescent="0.25">
      <c r="B21" s="5">
        <v>5</v>
      </c>
      <c r="C21" s="6">
        <v>750</v>
      </c>
      <c r="D21" s="6">
        <v>28.77</v>
      </c>
      <c r="E21" s="6">
        <v>29.67</v>
      </c>
      <c r="F21" s="6">
        <v>38.270000000000003</v>
      </c>
      <c r="G21" s="6">
        <v>47.41</v>
      </c>
      <c r="H21" s="6">
        <v>50.53</v>
      </c>
      <c r="I21" s="6">
        <v>35</v>
      </c>
      <c r="J21" s="6">
        <f>359-273</f>
        <v>86</v>
      </c>
      <c r="K21" s="7">
        <f t="shared" si="0"/>
        <v>38.93</v>
      </c>
    </row>
    <row r="22" spans="2:11" x14ac:dyDescent="0.25">
      <c r="B22" s="5">
        <v>5</v>
      </c>
      <c r="C22" s="6">
        <v>1000</v>
      </c>
      <c r="D22" s="6">
        <v>28.85</v>
      </c>
      <c r="E22" s="6">
        <v>30.61</v>
      </c>
      <c r="F22" s="6">
        <v>38.21</v>
      </c>
      <c r="G22" s="6">
        <v>48.71</v>
      </c>
      <c r="H22" s="6">
        <v>51.21</v>
      </c>
      <c r="I22" s="6">
        <v>35</v>
      </c>
      <c r="J22" s="6">
        <f>373-273</f>
        <v>100</v>
      </c>
      <c r="K22" s="7">
        <f t="shared" si="0"/>
        <v>39.518000000000001</v>
      </c>
    </row>
    <row r="23" spans="2:11" x14ac:dyDescent="0.25">
      <c r="B23" s="17">
        <v>5</v>
      </c>
      <c r="C23" s="18">
        <v>1200</v>
      </c>
      <c r="D23" s="18">
        <v>28.55</v>
      </c>
      <c r="E23" s="18">
        <v>29.55</v>
      </c>
      <c r="F23" s="18">
        <v>38.51</v>
      </c>
      <c r="G23" s="18">
        <v>45.32</v>
      </c>
      <c r="H23" s="18">
        <v>47.81</v>
      </c>
      <c r="I23" s="18">
        <v>35</v>
      </c>
      <c r="J23" s="18">
        <f>381-273</f>
        <v>108</v>
      </c>
      <c r="K23" s="19">
        <f t="shared" si="0"/>
        <v>37.948</v>
      </c>
    </row>
    <row r="24" spans="2:11" x14ac:dyDescent="0.25">
      <c r="B24" s="5">
        <v>10</v>
      </c>
      <c r="C24" s="6">
        <v>100</v>
      </c>
      <c r="D24" s="6">
        <v>54.91</v>
      </c>
      <c r="E24" s="6">
        <v>54.89</v>
      </c>
      <c r="F24" s="6">
        <v>73.06</v>
      </c>
      <c r="G24" s="6">
        <v>93.1</v>
      </c>
      <c r="H24" s="6">
        <v>97.6</v>
      </c>
      <c r="I24" s="6">
        <v>35</v>
      </c>
      <c r="J24" s="6">
        <f>312-273</f>
        <v>39</v>
      </c>
      <c r="K24" s="7">
        <f t="shared" si="0"/>
        <v>74.712000000000018</v>
      </c>
    </row>
    <row r="25" spans="2:11" x14ac:dyDescent="0.25">
      <c r="B25" s="5">
        <v>10</v>
      </c>
      <c r="C25" s="6">
        <v>250</v>
      </c>
      <c r="D25" s="6">
        <v>52.85</v>
      </c>
      <c r="E25" s="6">
        <v>52.75</v>
      </c>
      <c r="F25" s="6">
        <v>69.489999999999995</v>
      </c>
      <c r="G25" s="6">
        <v>86.1</v>
      </c>
      <c r="H25" s="6">
        <v>89</v>
      </c>
      <c r="I25" s="6">
        <v>35</v>
      </c>
      <c r="J25" s="6">
        <f>320-273</f>
        <v>47</v>
      </c>
      <c r="K25" s="7">
        <f t="shared" si="0"/>
        <v>70.037999999999982</v>
      </c>
    </row>
    <row r="26" spans="2:11" x14ac:dyDescent="0.25">
      <c r="B26" s="5">
        <v>10</v>
      </c>
      <c r="C26" s="6">
        <v>500</v>
      </c>
      <c r="D26" s="6">
        <v>50.97</v>
      </c>
      <c r="E26" s="6">
        <v>51.25</v>
      </c>
      <c r="F26" s="6">
        <v>68.78</v>
      </c>
      <c r="G26" s="6">
        <v>88.32</v>
      </c>
      <c r="H26" s="6">
        <v>91.02</v>
      </c>
      <c r="I26" s="6">
        <v>35</v>
      </c>
      <c r="J26" s="6">
        <f>335-273</f>
        <v>62</v>
      </c>
      <c r="K26" s="7">
        <f t="shared" si="0"/>
        <v>70.067999999999998</v>
      </c>
    </row>
    <row r="27" spans="2:11" x14ac:dyDescent="0.25">
      <c r="B27" s="5">
        <v>10</v>
      </c>
      <c r="C27" s="6">
        <v>750</v>
      </c>
      <c r="D27" s="6">
        <v>50.25</v>
      </c>
      <c r="E27" s="6">
        <v>53.6</v>
      </c>
      <c r="F27" s="6">
        <v>70.73</v>
      </c>
      <c r="G27" s="6">
        <v>85.17</v>
      </c>
      <c r="H27" s="6">
        <v>87.35</v>
      </c>
      <c r="I27" s="6">
        <v>35</v>
      </c>
      <c r="J27" s="6">
        <f>349-273</f>
        <v>76</v>
      </c>
      <c r="K27" s="7">
        <f t="shared" si="0"/>
        <v>69.42</v>
      </c>
    </row>
    <row r="28" spans="2:11" x14ac:dyDescent="0.25">
      <c r="B28" s="5">
        <v>10</v>
      </c>
      <c r="C28" s="6">
        <v>1000</v>
      </c>
      <c r="D28" s="6">
        <v>50.46</v>
      </c>
      <c r="E28" s="6">
        <v>51.25</v>
      </c>
      <c r="F28" s="6">
        <v>64.12</v>
      </c>
      <c r="G28" s="6">
        <v>79.739999999999995</v>
      </c>
      <c r="H28" s="6">
        <v>86.24</v>
      </c>
      <c r="I28" s="6">
        <v>35</v>
      </c>
      <c r="J28" s="6">
        <f>361-273</f>
        <v>88</v>
      </c>
      <c r="K28" s="7">
        <f t="shared" si="0"/>
        <v>66.361999999999995</v>
      </c>
    </row>
    <row r="29" spans="2:11" x14ac:dyDescent="0.25">
      <c r="B29" s="17">
        <v>10</v>
      </c>
      <c r="C29" s="18">
        <v>1200</v>
      </c>
      <c r="D29" s="18">
        <v>51.04</v>
      </c>
      <c r="E29" s="18">
        <v>50.59</v>
      </c>
      <c r="F29" s="18">
        <v>66.319999999999993</v>
      </c>
      <c r="G29" s="18">
        <v>84.19</v>
      </c>
      <c r="H29" s="18">
        <v>91.1</v>
      </c>
      <c r="I29" s="18">
        <v>35</v>
      </c>
      <c r="J29" s="18">
        <f>371-273</f>
        <v>98</v>
      </c>
      <c r="K29" s="19">
        <f t="shared" si="0"/>
        <v>68.647999999999996</v>
      </c>
    </row>
    <row r="30" spans="2:11" x14ac:dyDescent="0.25">
      <c r="B30" s="5">
        <v>15</v>
      </c>
      <c r="C30" s="6">
        <v>100</v>
      </c>
      <c r="D30" s="6">
        <v>74.75</v>
      </c>
      <c r="E30" s="6">
        <v>78.36</v>
      </c>
      <c r="F30" s="6">
        <v>99.05</v>
      </c>
      <c r="G30" s="6">
        <v>120.25</v>
      </c>
      <c r="H30" s="6">
        <v>135.77000000000001</v>
      </c>
      <c r="I30" s="6">
        <v>35</v>
      </c>
      <c r="J30" s="6">
        <f>311-273</f>
        <v>38</v>
      </c>
      <c r="K30" s="7">
        <f t="shared" si="0"/>
        <v>101.63600000000001</v>
      </c>
    </row>
    <row r="31" spans="2:11" x14ac:dyDescent="0.25">
      <c r="B31" s="5">
        <v>15</v>
      </c>
      <c r="C31" s="6">
        <v>250</v>
      </c>
      <c r="D31" s="6">
        <v>71.08</v>
      </c>
      <c r="E31" s="6">
        <v>73.73</v>
      </c>
      <c r="F31" s="6">
        <v>96.58</v>
      </c>
      <c r="G31" s="6">
        <v>123.91</v>
      </c>
      <c r="H31" s="6">
        <v>131.03</v>
      </c>
      <c r="I31" s="6">
        <v>35</v>
      </c>
      <c r="J31" s="6">
        <f>320-273</f>
        <v>47</v>
      </c>
      <c r="K31" s="7">
        <f t="shared" si="0"/>
        <v>99.265999999999991</v>
      </c>
    </row>
    <row r="32" spans="2:11" x14ac:dyDescent="0.25">
      <c r="B32" s="5">
        <v>15</v>
      </c>
      <c r="C32" s="6">
        <v>500</v>
      </c>
      <c r="D32" s="6">
        <v>69.83</v>
      </c>
      <c r="E32" s="6">
        <v>75.5</v>
      </c>
      <c r="F32" s="6">
        <v>96.52</v>
      </c>
      <c r="G32" s="6">
        <v>120.77</v>
      </c>
      <c r="H32" s="6">
        <v>130.46</v>
      </c>
      <c r="I32" s="6">
        <v>35</v>
      </c>
      <c r="J32" s="6">
        <f>332-273</f>
        <v>59</v>
      </c>
      <c r="K32" s="7">
        <f t="shared" si="0"/>
        <v>98.615999999999985</v>
      </c>
    </row>
    <row r="33" spans="2:11" x14ac:dyDescent="0.25">
      <c r="B33" s="5">
        <v>15</v>
      </c>
      <c r="C33" s="6">
        <v>750</v>
      </c>
      <c r="D33" s="6">
        <v>70.45</v>
      </c>
      <c r="E33" s="6">
        <v>72.88</v>
      </c>
      <c r="F33" s="6">
        <v>94.19</v>
      </c>
      <c r="G33" s="6">
        <v>112.24</v>
      </c>
      <c r="H33" s="6">
        <v>126.81</v>
      </c>
      <c r="I33" s="6">
        <v>35</v>
      </c>
      <c r="J33" s="6">
        <f>345-273</f>
        <v>72</v>
      </c>
      <c r="K33" s="7">
        <f t="shared" si="0"/>
        <v>95.313999999999993</v>
      </c>
    </row>
    <row r="34" spans="2:11" x14ac:dyDescent="0.25">
      <c r="B34" s="5">
        <v>15</v>
      </c>
      <c r="C34" s="6">
        <v>1000</v>
      </c>
      <c r="D34" s="6">
        <v>69.53</v>
      </c>
      <c r="E34" s="6">
        <v>74.98</v>
      </c>
      <c r="F34" s="6">
        <v>95.43</v>
      </c>
      <c r="G34" s="6">
        <v>117.38</v>
      </c>
      <c r="H34" s="6">
        <v>126.56</v>
      </c>
      <c r="I34" s="6">
        <v>35</v>
      </c>
      <c r="J34" s="6">
        <f>359-273</f>
        <v>86</v>
      </c>
      <c r="K34" s="7">
        <f t="shared" si="0"/>
        <v>96.775999999999996</v>
      </c>
    </row>
    <row r="35" spans="2:11" ht="15.75" thickBot="1" x14ac:dyDescent="0.3">
      <c r="B35" s="8">
        <v>15</v>
      </c>
      <c r="C35" s="9">
        <v>1200</v>
      </c>
      <c r="D35" s="9">
        <v>69.88</v>
      </c>
      <c r="E35" s="9">
        <v>72.45</v>
      </c>
      <c r="F35" s="9">
        <v>95.36</v>
      </c>
      <c r="G35" s="9">
        <v>118.5</v>
      </c>
      <c r="H35" s="9">
        <v>124.58</v>
      </c>
      <c r="I35" s="9">
        <v>35</v>
      </c>
      <c r="J35" s="9">
        <f>368-273</f>
        <v>95</v>
      </c>
      <c r="K35" s="10">
        <f t="shared" si="0"/>
        <v>96.153999999999996</v>
      </c>
    </row>
    <row r="38" spans="2:11" x14ac:dyDescent="0.25">
      <c r="B38" s="1" t="s">
        <v>15</v>
      </c>
    </row>
  </sheetData>
  <pageMargins left="0.7" right="0.7" top="0.75" bottom="0.75" header="0.3" footer="0.3"/>
  <pageSetup paperSize="9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h=f(T,v)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2006-09-12T12:46:56Z</dcterms:created>
  <dcterms:modified xsi:type="dcterms:W3CDTF">2017-10-06T09:40:51Z</dcterms:modified>
</cp:coreProperties>
</file>