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ata4Diss\Ecoinvent_Battery_FC\Revision\"/>
    </mc:Choice>
  </mc:AlternateContent>
  <xr:revisionPtr revIDLastSave="0" documentId="13_ncr:1_{93D4002B-360D-485C-BC59-0DCD0C123A88}" xr6:coauthVersionLast="47" xr6:coauthVersionMax="47" xr10:uidLastSave="{00000000-0000-0000-0000-000000000000}"/>
  <bookViews>
    <workbookView xWindow="19840" yWindow="-5260" windowWidth="28800" windowHeight="15410" tabRatio="830" xr2:uid="{1A24D677-9E34-5642-A2DD-BB81A9F659F4}"/>
  </bookViews>
  <sheets>
    <sheet name="FC Production GWP" sheetId="64" r:id="rId1"/>
    <sheet name="FC Recycling GWP" sheetId="66" r:id="rId2"/>
    <sheet name="FC ReCePi" sheetId="58" r:id="rId3"/>
    <sheet name="Batteries Production GWP" sheetId="63" r:id="rId4"/>
    <sheet name="Batteries Recycling GWP Infra" sheetId="62" r:id="rId5"/>
    <sheet name="Batteries ReCePi" sheetId="59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64" l="1"/>
  <c r="C17" i="66"/>
  <c r="D4" i="66"/>
  <c r="D5" i="66"/>
  <c r="D10" i="66"/>
  <c r="D16" i="66"/>
  <c r="D3" i="66"/>
  <c r="D2" i="64"/>
  <c r="D10" i="64"/>
  <c r="D18" i="64"/>
  <c r="D5" i="64"/>
  <c r="D4" i="64"/>
  <c r="D3" i="64"/>
  <c r="D20" i="63"/>
  <c r="E20" i="63"/>
  <c r="F20" i="63"/>
  <c r="C20" i="63"/>
  <c r="J20" i="63" s="1"/>
  <c r="L20" i="63"/>
  <c r="K20" i="63"/>
  <c r="M19" i="63"/>
  <c r="L19" i="63"/>
  <c r="K19" i="63"/>
  <c r="J19" i="63"/>
  <c r="M18" i="63"/>
  <c r="L18" i="63"/>
  <c r="K18" i="63"/>
  <c r="J18" i="63"/>
  <c r="M17" i="63"/>
  <c r="L17" i="63"/>
  <c r="K17" i="63"/>
  <c r="J17" i="63"/>
  <c r="M16" i="63"/>
  <c r="L16" i="63"/>
  <c r="K16" i="63"/>
  <c r="J16" i="63"/>
  <c r="M15" i="63"/>
  <c r="L15" i="63"/>
  <c r="K15" i="63"/>
  <c r="J15" i="63"/>
  <c r="M14" i="63"/>
  <c r="L14" i="63"/>
  <c r="K14" i="63"/>
  <c r="J14" i="63"/>
  <c r="M13" i="63"/>
  <c r="L13" i="63"/>
  <c r="K13" i="63"/>
  <c r="J13" i="63"/>
  <c r="M12" i="63"/>
  <c r="L12" i="63"/>
  <c r="K12" i="63"/>
  <c r="J12" i="63"/>
  <c r="M11" i="63"/>
  <c r="L11" i="63"/>
  <c r="K11" i="63"/>
  <c r="J11" i="63"/>
  <c r="M10" i="63"/>
  <c r="L10" i="63"/>
  <c r="K10" i="63"/>
  <c r="J10" i="63"/>
  <c r="M9" i="63"/>
  <c r="L9" i="63"/>
  <c r="K9" i="63"/>
  <c r="J9" i="63"/>
  <c r="M8" i="63"/>
  <c r="L8" i="63"/>
  <c r="K8" i="63"/>
  <c r="J8" i="63"/>
  <c r="M7" i="63"/>
  <c r="L7" i="63"/>
  <c r="K7" i="63"/>
  <c r="J7" i="63"/>
  <c r="M6" i="63"/>
  <c r="L6" i="63"/>
  <c r="K6" i="63"/>
  <c r="J6" i="63"/>
  <c r="M5" i="63"/>
  <c r="L5" i="63"/>
  <c r="K5" i="63"/>
  <c r="J5" i="63"/>
  <c r="M4" i="63"/>
  <c r="L4" i="63"/>
  <c r="K4" i="63"/>
  <c r="J4" i="63"/>
  <c r="E19" i="62"/>
  <c r="D19" i="62"/>
  <c r="C19" i="62"/>
  <c r="B19" i="62"/>
  <c r="H7" i="62"/>
  <c r="F7" i="62"/>
  <c r="D7" i="62"/>
  <c r="B7" i="62"/>
  <c r="I6" i="62"/>
  <c r="I19" i="62" s="1"/>
  <c r="H6" i="62"/>
  <c r="H19" i="62" s="1"/>
  <c r="G6" i="62"/>
  <c r="G19" i="62" s="1"/>
  <c r="F6" i="62"/>
  <c r="F19" i="62" s="1"/>
  <c r="E6" i="62"/>
  <c r="D6" i="62"/>
  <c r="C6" i="62"/>
  <c r="B6" i="62"/>
  <c r="C19" i="64" l="1"/>
  <c r="M20" i="63"/>
</calcChain>
</file>

<file path=xl/sharedStrings.xml><?xml version="1.0" encoding="utf-8"?>
<sst xmlns="http://schemas.openxmlformats.org/spreadsheetml/2006/main" count="196" uniqueCount="119">
  <si>
    <t>NMC811</t>
  </si>
  <si>
    <t>NMC111</t>
  </si>
  <si>
    <t>NCA</t>
  </si>
  <si>
    <t>LFP</t>
  </si>
  <si>
    <t>Electronics</t>
  </si>
  <si>
    <t>Other</t>
  </si>
  <si>
    <t>BMS</t>
  </si>
  <si>
    <t>Hydrogen Tank</t>
  </si>
  <si>
    <t>Aluminium</t>
  </si>
  <si>
    <t>Natural Gas</t>
  </si>
  <si>
    <t>Nickel Sulfate</t>
  </si>
  <si>
    <t>Lithium Hydroxide</t>
  </si>
  <si>
    <t>Cobalt Sulfate</t>
  </si>
  <si>
    <t>Lithium Iron Phosphate</t>
  </si>
  <si>
    <t>Copper</t>
  </si>
  <si>
    <t>Graphite</t>
  </si>
  <si>
    <t>Electrolyte</t>
  </si>
  <si>
    <t>Electricity</t>
  </si>
  <si>
    <t>Separator</t>
  </si>
  <si>
    <t>Transport</t>
  </si>
  <si>
    <t>Lithium Carbonate</t>
  </si>
  <si>
    <t>Steel</t>
  </si>
  <si>
    <t>Hydrogen Peroxide</t>
  </si>
  <si>
    <t>Sodium Hydroxide</t>
  </si>
  <si>
    <t>Sulfuric Acid</t>
  </si>
  <si>
    <t>Hydrometallurgical</t>
  </si>
  <si>
    <t>Pyrometallurgical</t>
  </si>
  <si>
    <t>non-Fe-Co-metals</t>
  </si>
  <si>
    <t>Nickel</t>
  </si>
  <si>
    <t>Cobalt</t>
  </si>
  <si>
    <t>Manganese</t>
  </si>
  <si>
    <t>FC Air Management Production</t>
  </si>
  <si>
    <t>FC Bipolar Plates Production</t>
  </si>
  <si>
    <t>FC Catalyst Production</t>
  </si>
  <si>
    <t>FC Current collectors Production</t>
  </si>
  <si>
    <t>FC End gaskets Production</t>
  </si>
  <si>
    <t>FC Fuel management Production</t>
  </si>
  <si>
    <t>FC Gas Diffusion Layer Production</t>
  </si>
  <si>
    <t>FC Heat Management Production</t>
  </si>
  <si>
    <t>FC Membrane Electrode Assembley Production</t>
  </si>
  <si>
    <t>FC Membrane Production</t>
  </si>
  <si>
    <t>FC Other BOP Production</t>
  </si>
  <si>
    <t>FC Production transport</t>
  </si>
  <si>
    <t>FC Stack Endplates Production</t>
  </si>
  <si>
    <t>FC Stack compression bands Production</t>
  </si>
  <si>
    <t>FC Stack housing Production</t>
  </si>
  <si>
    <t>FC Water Management Recycling</t>
  </si>
  <si>
    <t>FC Water Management Production</t>
  </si>
  <si>
    <t>FC Air Management Recycling</t>
  </si>
  <si>
    <t>FC Bipolar Plates Recycling</t>
  </si>
  <si>
    <t>FC Current Collectors Recycling</t>
  </si>
  <si>
    <t>FC End Gaskets Recycling</t>
  </si>
  <si>
    <t>FC Fuel Management Recycling</t>
  </si>
  <si>
    <t>FC Gas Diffusion Layer Recycling</t>
  </si>
  <si>
    <t>FC Heat Management Recycling</t>
  </si>
  <si>
    <t>FC Other BOP Recycling</t>
  </si>
  <si>
    <t>FC Stack Endplates Recycling</t>
  </si>
  <si>
    <t>FC Stack Housing Recycling</t>
  </si>
  <si>
    <t>FC Stack compression bands Recycling</t>
  </si>
  <si>
    <t>FC Recycling GREET Collection and Transportation EverBatt</t>
  </si>
  <si>
    <t>Hydrogen Tank Reuse</t>
  </si>
  <si>
    <t xml:space="preserve">Hydrogen Tank Production </t>
  </si>
  <si>
    <t>Component</t>
  </si>
  <si>
    <t>GWP [kg CO2 eq. / kW FC]</t>
  </si>
  <si>
    <t xml:space="preserve">Proton Exchange Membrane  </t>
  </si>
  <si>
    <t>Balance of Plant</t>
  </si>
  <si>
    <t>Bipolar Plates</t>
  </si>
  <si>
    <t>Category GWP</t>
  </si>
  <si>
    <t xml:space="preserve"> Categories </t>
  </si>
  <si>
    <t>PEM recycling</t>
  </si>
  <si>
    <t>Stack Components</t>
  </si>
  <si>
    <t>GWP [kg CO2 eq. / kWh Battery]</t>
  </si>
  <si>
    <t>Material/Process</t>
  </si>
  <si>
    <t>GWP [kg CO2 eq. / kg Battery]</t>
  </si>
  <si>
    <t>Summary</t>
  </si>
  <si>
    <t>acidification: terrestrial - terrestrial acidification potential (TAP)</t>
  </si>
  <si>
    <t>climate change - global warming potential (GWP100)</t>
  </si>
  <si>
    <t>ecotoxicity: freshwater - freshwater ecotoxicity potential (FETP)</t>
  </si>
  <si>
    <t>ecotoxicity: marine - marine ecotoxicity potential (METP)</t>
  </si>
  <si>
    <t>ecotoxicity: terrestrial - terrestrial ecotoxicity potential (TETP)</t>
  </si>
  <si>
    <t>energy resources: non-renewable, fossil - fossil fuel potential (FFP)</t>
  </si>
  <si>
    <t>eutrophication: freshwater - freshwater eutrophication potential (FEP)</t>
  </si>
  <si>
    <t>eutrophication: marine - marine eutrophication potential (MEP)</t>
  </si>
  <si>
    <t>human toxicity: carcinogenic - human toxicity potential (HTPc)</t>
  </si>
  <si>
    <t>human toxicity: non-carcinogenic - human toxicity potential (HTPnc)</t>
  </si>
  <si>
    <t>ionising radiation - ionising radiation potential (IRP)</t>
  </si>
  <si>
    <t>land use - agricultural land occupation (LOP)</t>
  </si>
  <si>
    <t>material resources: metals/minerals - surplus ore potential (SOP)</t>
  </si>
  <si>
    <t>ozone depletion - ozone depletion potential (ODPinfinite)</t>
  </si>
  <si>
    <t>particulate matter formation - particulate matter formation potential (PMFP)</t>
  </si>
  <si>
    <t>photochemical oxidant formation: human health - photochemical oxidant formation potential: humans (HOFP)</t>
  </si>
  <si>
    <t>photochemical oxidant formation: terrestrial ecosystems - photochemical oxidant formation potential: ecosystems (EOFP)</t>
  </si>
  <si>
    <t>water use - water consumption potential (WCP)</t>
  </si>
  <si>
    <t>Production</t>
  </si>
  <si>
    <t>Recycling Pyrometallurgy</t>
  </si>
  <si>
    <t>Recycling Hydrometallurgy</t>
  </si>
  <si>
    <t>Battery Chemistry</t>
  </si>
  <si>
    <t>Process Step</t>
  </si>
  <si>
    <t>Proton Exchange Membrane  (1 kW)</t>
  </si>
  <si>
    <t>Bipolar Plates (1 kW)</t>
  </si>
  <si>
    <t>Balance of Plant (1 kW)</t>
  </si>
  <si>
    <t xml:space="preserve"> Stack Components (1 kW)</t>
  </si>
  <si>
    <t>Transportation (1 kW)</t>
  </si>
  <si>
    <t>Hydrogen Tank (80 kW)</t>
  </si>
  <si>
    <t>Total</t>
  </si>
  <si>
    <t>Sum</t>
  </si>
  <si>
    <t>1 kW Fuel Cell System Recycling</t>
  </si>
  <si>
    <t>1 kW Fuel Cell System Production</t>
  </si>
  <si>
    <t>NMC111 [kg CO2 eq. / kg Battery]</t>
  </si>
  <si>
    <t>NMC811 [kg CO2 eq. / kg Battery]</t>
  </si>
  <si>
    <t>NCA [kg CO2 eq. / kg Battery]</t>
  </si>
  <si>
    <t>LFP [kg CO2 eq. / kg Battery]</t>
  </si>
  <si>
    <t>FC Recycling Collection and Transportation</t>
  </si>
  <si>
    <t>NCA per kg Battery</t>
  </si>
  <si>
    <t>LFP per kg Battery</t>
  </si>
  <si>
    <t>NMC111 per kg Battery</t>
  </si>
  <si>
    <t>NMC811 per kg Battery</t>
  </si>
  <si>
    <t>Collection</t>
  </si>
  <si>
    <t>Dismantling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</si>
</sst>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00"/>
    <numFmt numFmtId="166" formatCode="0.000000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96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0" xfId="0" applyAlignment="1">
      <alignment vertical="center" wrapText="1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49" fontId="0" fillId="0" borderId="10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0" fontId="0" fillId="0" borderId="11" xfId="0" applyBorder="1"/>
    <xf numFmtId="0" fontId="0" fillId="0" borderId="14" xfId="0" applyBorder="1"/>
    <xf numFmtId="0" fontId="0" fillId="0" borderId="15" xfId="0" applyBorder="1"/>
    <xf numFmtId="11" fontId="0" fillId="0" borderId="7" xfId="0" applyNumberFormat="1" applyBorder="1" applyAlignment="1">
      <alignment horizontal="center" vertical="center"/>
    </xf>
    <xf numFmtId="49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49" fontId="0" fillId="0" borderId="9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left" vertical="center"/>
    </xf>
    <xf numFmtId="49" fontId="0" fillId="0" borderId="17" xfId="0" applyNumberFormat="1" applyBorder="1" applyAlignment="1">
      <alignment horizontal="left" vertical="center"/>
    </xf>
    <xf numFmtId="49" fontId="0" fillId="0" borderId="22" xfId="0" applyNumberFormat="1" applyBorder="1" applyAlignment="1">
      <alignment horizontal="left" vertical="center"/>
    </xf>
    <xf numFmtId="49" fontId="0" fillId="0" borderId="23" xfId="0" applyNumberFormat="1" applyBorder="1" applyAlignment="1">
      <alignment horizontal="left" vertical="center"/>
    </xf>
    <xf numFmtId="164" fontId="0" fillId="0" borderId="12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5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5" fontId="0" fillId="0" borderId="23" xfId="0" applyNumberFormat="1" applyBorder="1" applyAlignment="1">
      <alignment horizontal="center" vertical="center"/>
    </xf>
    <xf numFmtId="0" fontId="0" fillId="0" borderId="10" xfId="0" applyBorder="1"/>
    <xf numFmtId="0" fontId="0" fillId="0" borderId="9" xfId="0" applyBorder="1"/>
    <xf numFmtId="0" fontId="3" fillId="0" borderId="0" xfId="0" applyFont="1"/>
    <xf numFmtId="164" fontId="0" fillId="0" borderId="0" xfId="0" applyNumberFormat="1"/>
    <xf numFmtId="164" fontId="0" fillId="0" borderId="13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0" fontId="0" fillId="0" borderId="6" xfId="0" applyBorder="1"/>
    <xf numFmtId="0" fontId="0" fillId="0" borderId="8" xfId="0" applyBorder="1"/>
    <xf numFmtId="0" fontId="0" fillId="0" borderId="19" xfId="0" applyBorder="1"/>
    <xf numFmtId="0" fontId="0" fillId="0" borderId="21" xfId="0" applyBorder="1"/>
    <xf numFmtId="0" fontId="0" fillId="0" borderId="20" xfId="0" applyBorder="1"/>
    <xf numFmtId="0" fontId="0" fillId="0" borderId="18" xfId="0" applyBorder="1"/>
    <xf numFmtId="0" fontId="0" fillId="0" borderId="16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165" fontId="0" fillId="0" borderId="24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left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66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3">
    <cellStyle name="Link 2" xfId="2" xr:uid="{7A6E05AC-C6E4-4B23-BD81-E2196E3AED48}"/>
    <cellStyle name="Standard" xfId="0" builtinId="0"/>
    <cellStyle name="Standard 2" xfId="1" xr:uid="{6B68E007-8049-4E1E-8389-2CB718227271}"/>
  </cellStyles>
  <dxfs count="0"/>
  <tableStyles count="0" defaultTableStyle="TableStyleMedium2" defaultPivotStyle="PivotStyleLight16"/>
  <colors>
    <mruColors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699296467860565"/>
          <c:y val="2.2633748523014245E-2"/>
          <c:w val="0.53620309185125725"/>
          <c:h val="0.6078716839816733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'FC Production GWP'!$B$2</c:f>
              <c:strCache>
                <c:ptCount val="1"/>
                <c:pt idx="0">
                  <c:v>Hydrogen Tank Production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GWP'!$C$2</c:f>
              <c:numCache>
                <c:formatCode>0.0000</c:formatCode>
                <c:ptCount val="1"/>
                <c:pt idx="0">
                  <c:v>38.889193999999996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EB-481B-93C9-82B7595DB975}"/>
            </c:ext>
          </c:extLst>
        </c:ser>
        <c:ser>
          <c:idx val="1"/>
          <c:order val="1"/>
          <c:tx>
            <c:strRef>
              <c:f>'FC Production GWP'!$B$3</c:f>
              <c:strCache>
                <c:ptCount val="1"/>
                <c:pt idx="0">
                  <c:v>FC Catalyst Production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GWP'!$C$3</c:f>
              <c:numCache>
                <c:formatCode>0.00000</c:formatCode>
                <c:ptCount val="1"/>
                <c:pt idx="0">
                  <c:v>22.1663882268154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EB-481B-93C9-82B7595DB975}"/>
            </c:ext>
          </c:extLst>
        </c:ser>
        <c:ser>
          <c:idx val="2"/>
          <c:order val="2"/>
          <c:tx>
            <c:strRef>
              <c:f>'FC Production GWP'!$B$4</c:f>
              <c:strCache>
                <c:ptCount val="1"/>
                <c:pt idx="0">
                  <c:v>FC Bipolar Plates Production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GWP'!$C$4</c:f>
              <c:numCache>
                <c:formatCode>0.00000</c:formatCode>
                <c:ptCount val="1"/>
                <c:pt idx="0">
                  <c:v>12.5380923169042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EB-481B-93C9-82B7595DB975}"/>
            </c:ext>
          </c:extLst>
        </c:ser>
        <c:ser>
          <c:idx val="3"/>
          <c:order val="3"/>
          <c:tx>
            <c:strRef>
              <c:f>'FC Production GWP'!$B$5</c:f>
              <c:strCache>
                <c:ptCount val="1"/>
                <c:pt idx="0">
                  <c:v>FC Air Management Production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GWP'!$C$5</c:f>
              <c:numCache>
                <c:formatCode>0.00000</c:formatCode>
                <c:ptCount val="1"/>
                <c:pt idx="0">
                  <c:v>1.63353373794347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EB-481B-93C9-82B7595DB975}"/>
            </c:ext>
          </c:extLst>
        </c:ser>
        <c:ser>
          <c:idx val="4"/>
          <c:order val="4"/>
          <c:tx>
            <c:strRef>
              <c:f>'FC Production GWP'!$B$6</c:f>
              <c:strCache>
                <c:ptCount val="1"/>
                <c:pt idx="0">
                  <c:v>FC Fuel management Production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GWP'!$C$6</c:f>
              <c:numCache>
                <c:formatCode>0.00000</c:formatCode>
                <c:ptCount val="1"/>
                <c:pt idx="0">
                  <c:v>0.96587017307995504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EB-481B-93C9-82B7595DB975}"/>
            </c:ext>
          </c:extLst>
        </c:ser>
        <c:ser>
          <c:idx val="5"/>
          <c:order val="5"/>
          <c:tx>
            <c:strRef>
              <c:f>'FC Production GWP'!$B$7</c:f>
              <c:strCache>
                <c:ptCount val="1"/>
                <c:pt idx="0">
                  <c:v>FC Heat Management Production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GWP'!$C$7</c:f>
              <c:numCache>
                <c:formatCode>0.00000</c:formatCode>
                <c:ptCount val="1"/>
                <c:pt idx="0">
                  <c:v>0.75632049562973203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EB-481B-93C9-82B7595DB975}"/>
            </c:ext>
          </c:extLst>
        </c:ser>
        <c:ser>
          <c:idx val="6"/>
          <c:order val="6"/>
          <c:tx>
            <c:strRef>
              <c:f>'FC Production GWP'!$B$8</c:f>
              <c:strCache>
                <c:ptCount val="1"/>
                <c:pt idx="0">
                  <c:v>FC Other BOP Production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GWP'!$C$8</c:f>
              <c:numCache>
                <c:formatCode>0.00000</c:formatCode>
                <c:ptCount val="1"/>
                <c:pt idx="0">
                  <c:v>4.5894704223545801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EB-481B-93C9-82B7595DB975}"/>
            </c:ext>
          </c:extLst>
        </c:ser>
        <c:ser>
          <c:idx val="7"/>
          <c:order val="7"/>
          <c:tx>
            <c:strRef>
              <c:f>'FC Production GWP'!$B$9</c:f>
              <c:strCache>
                <c:ptCount val="1"/>
                <c:pt idx="0">
                  <c:v>FC Water Management Production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GWP'!$C$9</c:f>
              <c:numCache>
                <c:formatCode>General</c:formatCode>
                <c:ptCount val="1"/>
                <c:pt idx="0">
                  <c:v>3.6408900000000002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EB-481B-93C9-82B7595DB975}"/>
            </c:ext>
          </c:extLst>
        </c:ser>
        <c:ser>
          <c:idx val="8"/>
          <c:order val="8"/>
          <c:tx>
            <c:strRef>
              <c:f>'FC Production GWP'!$B$10</c:f>
              <c:strCache>
                <c:ptCount val="1"/>
                <c:pt idx="0">
                  <c:v>FC Current collectors Production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GWP'!$C$10</c:f>
              <c:numCache>
                <c:formatCode>0.00000</c:formatCode>
                <c:ptCount val="1"/>
                <c:pt idx="0">
                  <c:v>7.1115724722140797E-2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EB-481B-93C9-82B7595DB975}"/>
            </c:ext>
          </c:extLst>
        </c:ser>
        <c:ser>
          <c:idx val="9"/>
          <c:order val="9"/>
          <c:tx>
            <c:strRef>
              <c:f>'FC Production GWP'!$B$11</c:f>
              <c:strCache>
                <c:ptCount val="1"/>
                <c:pt idx="0">
                  <c:v>FC End gaskets Production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GWP'!$C$11</c:f>
              <c:numCache>
                <c:formatCode>0.00000</c:formatCode>
                <c:ptCount val="1"/>
                <c:pt idx="0">
                  <c:v>2.0400000000000001E-2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EB-481B-93C9-82B7595DB975}"/>
            </c:ext>
          </c:extLst>
        </c:ser>
        <c:ser>
          <c:idx val="10"/>
          <c:order val="10"/>
          <c:tx>
            <c:strRef>
              <c:f>'FC Production GWP'!$B$12</c:f>
              <c:strCache>
                <c:ptCount val="1"/>
                <c:pt idx="0">
                  <c:v>FC Membrane Production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GWP'!$C$12</c:f>
              <c:numCache>
                <c:formatCode>0.00000</c:formatCode>
                <c:ptCount val="1"/>
                <c:pt idx="0">
                  <c:v>0.75168780555092096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3EB-481B-93C9-82B7595DB975}"/>
            </c:ext>
          </c:extLst>
        </c:ser>
        <c:ser>
          <c:idx val="11"/>
          <c:order val="11"/>
          <c:tx>
            <c:strRef>
              <c:f>'FC Production GWP'!$B$13</c:f>
              <c:strCache>
                <c:ptCount val="1"/>
                <c:pt idx="0">
                  <c:v>FC Gas Diffusion Layer Production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GWP'!$C$13</c:f>
              <c:numCache>
                <c:formatCode>0.00000</c:formatCode>
                <c:ptCount val="1"/>
                <c:pt idx="0">
                  <c:v>0.41072999999999998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3EB-481B-93C9-82B7595DB975}"/>
            </c:ext>
          </c:extLst>
        </c:ser>
        <c:ser>
          <c:idx val="12"/>
          <c:order val="12"/>
          <c:tx>
            <c:strRef>
              <c:f>'FC Production GWP'!$B$14</c:f>
              <c:strCache>
                <c:ptCount val="1"/>
                <c:pt idx="0">
                  <c:v>FC Membrane Electrode Assembley Production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GWP'!$C$14</c:f>
              <c:numCache>
                <c:formatCode>0.00000</c:formatCode>
                <c:ptCount val="1"/>
                <c:pt idx="0">
                  <c:v>0.51365000000000005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3EB-481B-93C9-82B7595DB975}"/>
            </c:ext>
          </c:extLst>
        </c:ser>
        <c:ser>
          <c:idx val="13"/>
          <c:order val="13"/>
          <c:tx>
            <c:strRef>
              <c:f>'FC Production GWP'!$B$15</c:f>
              <c:strCache>
                <c:ptCount val="1"/>
                <c:pt idx="0">
                  <c:v>FC Stack Endplates Production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GWP'!$C$15</c:f>
              <c:numCache>
                <c:formatCode>0.00000</c:formatCode>
                <c:ptCount val="1"/>
                <c:pt idx="0">
                  <c:v>0.14942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3EB-481B-93C9-82B7595DB975}"/>
            </c:ext>
          </c:extLst>
        </c:ser>
        <c:ser>
          <c:idx val="14"/>
          <c:order val="14"/>
          <c:tx>
            <c:strRef>
              <c:f>'FC Production GWP'!$B$16</c:f>
              <c:strCache>
                <c:ptCount val="1"/>
                <c:pt idx="0">
                  <c:v>FC Stack compression bands Production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GWP'!$C$16</c:f>
              <c:numCache>
                <c:formatCode>0.00000</c:formatCode>
                <c:ptCount val="1"/>
                <c:pt idx="0">
                  <c:v>8.9160000000000003E-2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3EB-481B-93C9-82B7595DB975}"/>
            </c:ext>
          </c:extLst>
        </c:ser>
        <c:ser>
          <c:idx val="15"/>
          <c:order val="15"/>
          <c:tx>
            <c:strRef>
              <c:f>'FC Production GWP'!$B$17</c:f>
              <c:strCache>
                <c:ptCount val="1"/>
                <c:pt idx="0">
                  <c:v>FC Stack housing Production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GWP'!$C$17</c:f>
              <c:numCache>
                <c:formatCode>0.00000</c:formatCode>
                <c:ptCount val="1"/>
                <c:pt idx="0">
                  <c:v>0.1075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3EB-481B-93C9-82B7595DB975}"/>
            </c:ext>
          </c:extLst>
        </c:ser>
        <c:ser>
          <c:idx val="16"/>
          <c:order val="16"/>
          <c:tx>
            <c:strRef>
              <c:f>'FC Production GWP'!$B$18</c:f>
              <c:strCache>
                <c:ptCount val="1"/>
                <c:pt idx="0">
                  <c:v>FC Production transport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'FC Production GWP'!$C$1</c:f>
              <c:strCache>
                <c:ptCount val="1"/>
                <c:pt idx="0">
                  <c:v>GWP [kg CO2 eq. / kW FC]</c:v>
                </c:pt>
              </c:strCache>
            </c:strRef>
          </c:cat>
          <c:val>
            <c:numRef>
              <c:f>'FC Production GWP'!$C$18</c:f>
              <c:numCache>
                <c:formatCode>0.00000</c:formatCode>
                <c:ptCount val="1"/>
                <c:pt idx="0">
                  <c:v>0.15826505082950201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3EB-481B-93C9-82B7595DB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93328032"/>
        <c:axId val="8330751"/>
      </c:barChart>
      <c:catAx>
        <c:axId val="159332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30751"/>
        <c:crosses val="autoZero"/>
        <c:auto val="1"/>
        <c:lblAlgn val="ctr"/>
        <c:lblOffset val="100"/>
        <c:noMultiLvlLbl val="0"/>
      </c:catAx>
      <c:valAx>
        <c:axId val="8330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32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003608203171309E-2"/>
          <c:y val="0.74176561708395983"/>
          <c:w val="0.85992783593657385"/>
          <c:h val="0.245888701903486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Fuel Cell System Production (without Hydrogen Tank) </a:t>
            </a:r>
          </a:p>
          <a:p>
            <a:pPr>
              <a:defRPr/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CED  [MJ eq. / kW FC]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93504266290618"/>
          <c:y val="0.10620988337369883"/>
          <c:w val="0.68120936063665549"/>
          <c:h val="0.6318437068330627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'FC Recycling GWP'!$B$3</c:f>
              <c:strCache>
                <c:ptCount val="1"/>
                <c:pt idx="0">
                  <c:v>PEM recycling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'FC Recycling GWP'!$C$3</c:f>
              <c:numCache>
                <c:formatCode>General</c:formatCode>
                <c:ptCount val="1"/>
                <c:pt idx="0">
                  <c:v>-16.738569999999999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7-46F7-B4E1-FB02C08237CA}"/>
            </c:ext>
          </c:extLst>
        </c:ser>
        <c:ser>
          <c:idx val="2"/>
          <c:order val="1"/>
          <c:tx>
            <c:strRef>
              <c:f>'FC Recycling GWP'!$B$4</c:f>
              <c:strCache>
                <c:ptCount val="1"/>
                <c:pt idx="0">
                  <c:v>FC Bipolar Plates Recycling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'FC Recycling GWP'!$C$4</c:f>
              <c:numCache>
                <c:formatCode>General</c:formatCode>
                <c:ptCount val="1"/>
                <c:pt idx="0">
                  <c:v>-8.4543199999999992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C7-46F7-B4E1-FB02C08237CA}"/>
            </c:ext>
          </c:extLst>
        </c:ser>
        <c:ser>
          <c:idx val="3"/>
          <c:order val="2"/>
          <c:tx>
            <c:strRef>
              <c:f>'FC Recycling GWP'!$B$5</c:f>
              <c:strCache>
                <c:ptCount val="1"/>
                <c:pt idx="0">
                  <c:v>FC Other BOP Recycling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'FC Recycling GWP'!$C$5</c:f>
              <c:numCache>
                <c:formatCode>0.000000</c:formatCode>
                <c:ptCount val="1"/>
                <c:pt idx="0">
                  <c:v>0.18459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C7-46F7-B4E1-FB02C08237CA}"/>
            </c:ext>
          </c:extLst>
        </c:ser>
        <c:ser>
          <c:idx val="4"/>
          <c:order val="3"/>
          <c:tx>
            <c:strRef>
              <c:f>'FC Recycling GWP'!$B$6</c:f>
              <c:strCache>
                <c:ptCount val="1"/>
                <c:pt idx="0">
                  <c:v>FC Air Management Recycling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'FC Recycling GWP'!$C$6</c:f>
              <c:numCache>
                <c:formatCode>0.000000</c:formatCode>
                <c:ptCount val="1"/>
                <c:pt idx="0">
                  <c:v>-0.72324999999999995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C7-46F7-B4E1-FB02C08237CA}"/>
            </c:ext>
          </c:extLst>
        </c:ser>
        <c:ser>
          <c:idx val="5"/>
          <c:order val="4"/>
          <c:tx>
            <c:strRef>
              <c:f>'FC Recycling GWP'!$B$7</c:f>
              <c:strCache>
                <c:ptCount val="1"/>
                <c:pt idx="0">
                  <c:v>FC Fuel Management Recycling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'FC Recycling GWP'!$C$7</c:f>
              <c:numCache>
                <c:formatCode>0.000000</c:formatCode>
                <c:ptCount val="1"/>
                <c:pt idx="0">
                  <c:v>-0.26294115251399902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C7-46F7-B4E1-FB02C08237CA}"/>
            </c:ext>
          </c:extLst>
        </c:ser>
        <c:ser>
          <c:idx val="6"/>
          <c:order val="5"/>
          <c:tx>
            <c:strRef>
              <c:f>'FC Recycling GWP'!$B$8</c:f>
              <c:strCache>
                <c:ptCount val="1"/>
                <c:pt idx="0">
                  <c:v>FC Heat Management Recycling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'FC Recycling GWP'!$C$8</c:f>
              <c:numCache>
                <c:formatCode>0.000000</c:formatCode>
                <c:ptCount val="1"/>
                <c:pt idx="0">
                  <c:v>-0.19528999999999999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C7-46F7-B4E1-FB02C08237CA}"/>
            </c:ext>
          </c:extLst>
        </c:ser>
        <c:ser>
          <c:idx val="7"/>
          <c:order val="6"/>
          <c:tx>
            <c:strRef>
              <c:f>'FC Recycling GWP'!$B$9</c:f>
              <c:strCache>
                <c:ptCount val="1"/>
                <c:pt idx="0">
                  <c:v>FC Water Management Recycling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'FC Recycling GWP'!$C$9</c:f>
              <c:numCache>
                <c:formatCode>0.000000</c:formatCode>
                <c:ptCount val="1"/>
                <c:pt idx="0">
                  <c:v>-0.38793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C7-46F7-B4E1-FB02C08237CA}"/>
            </c:ext>
          </c:extLst>
        </c:ser>
        <c:ser>
          <c:idx val="8"/>
          <c:order val="7"/>
          <c:tx>
            <c:strRef>
              <c:f>'FC Recycling GWP'!$B$10</c:f>
              <c:strCache>
                <c:ptCount val="1"/>
                <c:pt idx="0">
                  <c:v>FC Current Collectors Recycling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'FC Recycling GWP'!$C$10</c:f>
              <c:numCache>
                <c:formatCode>0.000000</c:formatCode>
                <c:ptCount val="1"/>
                <c:pt idx="0">
                  <c:v>-1.2460000000000001E-2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1C7-46F7-B4E1-FB02C08237CA}"/>
            </c:ext>
          </c:extLst>
        </c:ser>
        <c:ser>
          <c:idx val="9"/>
          <c:order val="8"/>
          <c:tx>
            <c:strRef>
              <c:f>'FC Recycling GWP'!$B$11</c:f>
              <c:strCache>
                <c:ptCount val="1"/>
                <c:pt idx="0">
                  <c:v>FC End Gaskets Recycling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'FC Recycling GWP'!$C$11</c:f>
              <c:numCache>
                <c:formatCode>0.000000</c:formatCode>
                <c:ptCount val="1"/>
                <c:pt idx="0">
                  <c:v>3.2000000000000003E-4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1C7-46F7-B4E1-FB02C08237CA}"/>
            </c:ext>
          </c:extLst>
        </c:ser>
        <c:ser>
          <c:idx val="10"/>
          <c:order val="9"/>
          <c:tx>
            <c:strRef>
              <c:f>'FC Recycling GWP'!$B$12</c:f>
              <c:strCache>
                <c:ptCount val="1"/>
                <c:pt idx="0">
                  <c:v>FC Gas Diffusion Layer Recycling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'FC Recycling GWP'!$C$12</c:f>
              <c:numCache>
                <c:formatCode>0.000000</c:formatCode>
                <c:ptCount val="1"/>
                <c:pt idx="0">
                  <c:v>0.31731999999999999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1C7-46F7-B4E1-FB02C08237CA}"/>
            </c:ext>
          </c:extLst>
        </c:ser>
        <c:ser>
          <c:idx val="11"/>
          <c:order val="10"/>
          <c:tx>
            <c:strRef>
              <c:f>'FC Recycling GWP'!$B$13</c:f>
              <c:strCache>
                <c:ptCount val="1"/>
                <c:pt idx="0">
                  <c:v>FC Stack Endplates Recycling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'FC Recycling GWP'!$C$13</c:f>
              <c:numCache>
                <c:formatCode>0.000000</c:formatCode>
                <c:ptCount val="1"/>
                <c:pt idx="0">
                  <c:v>4.7600000000000003E-2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1C7-46F7-B4E1-FB02C08237CA}"/>
            </c:ext>
          </c:extLst>
        </c:ser>
        <c:ser>
          <c:idx val="12"/>
          <c:order val="11"/>
          <c:tx>
            <c:strRef>
              <c:f>'FC Recycling GWP'!$B$14</c:f>
              <c:strCache>
                <c:ptCount val="1"/>
                <c:pt idx="0">
                  <c:v>FC Stack Housing Recycling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'FC Recycling GWP'!$C$14</c:f>
              <c:numCache>
                <c:formatCode>0.000000</c:formatCode>
                <c:ptCount val="1"/>
                <c:pt idx="0">
                  <c:v>7.9329999999999998E-2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1C7-46F7-B4E1-FB02C08237CA}"/>
            </c:ext>
          </c:extLst>
        </c:ser>
        <c:ser>
          <c:idx val="13"/>
          <c:order val="12"/>
          <c:tx>
            <c:strRef>
              <c:f>'FC Recycling GWP'!$B$15</c:f>
              <c:strCache>
                <c:ptCount val="1"/>
                <c:pt idx="0">
                  <c:v>FC Stack compression bands Recycling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'FC Recycling GWP'!$C$15</c:f>
              <c:numCache>
                <c:formatCode>0.000000</c:formatCode>
                <c:ptCount val="1"/>
                <c:pt idx="0">
                  <c:v>-1.0789999999999999E-2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1C7-46F7-B4E1-FB02C08237CA}"/>
            </c:ext>
          </c:extLst>
        </c:ser>
        <c:ser>
          <c:idx val="14"/>
          <c:order val="13"/>
          <c:tx>
            <c:strRef>
              <c:f>'FC Recycling GWP'!$B$16</c:f>
              <c:strCache>
                <c:ptCount val="1"/>
                <c:pt idx="0">
                  <c:v>FC Recycling GREET Collection and Transportation EverBatt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val>
            <c:numRef>
              <c:f>'FC Recycling GWP'!$C$16</c:f>
              <c:numCache>
                <c:formatCode>General</c:formatCode>
                <c:ptCount val="1"/>
                <c:pt idx="0">
                  <c:v>0.63944000000000001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1C7-46F7-B4E1-FB02C0823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38495"/>
        <c:axId val="2102398496"/>
      </c:barChart>
      <c:catAx>
        <c:axId val="163849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102398496"/>
        <c:crosses val="autoZero"/>
        <c:auto val="1"/>
        <c:lblAlgn val="ctr"/>
        <c:lblOffset val="100"/>
        <c:noMultiLvlLbl val="0"/>
      </c:catAx>
      <c:valAx>
        <c:axId val="2102398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4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338137</xdr:colOff>
      <xdr:row>0</xdr:row>
      <xdr:rowOff>0</xdr:rowOff>
    </xdr:from>
    <xdr:to>
      <xdr:col>9</xdr:col>
      <xdr:colOff>600075</xdr:colOff>
      <xdr:row>28</xdr:row>
      <xdr:rowOff>104774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2765452-A082-4584-A008-7A8D673435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160337</xdr:colOff>
      <xdr:row>0</xdr:row>
      <xdr:rowOff>279400</xdr:rowOff>
    </xdr:from>
    <xdr:to>
      <xdr:col>12</xdr:col>
      <xdr:colOff>381001</xdr:colOff>
      <xdr:row>31</xdr:row>
      <xdr:rowOff>28575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25CD823-FF18-4FDA-85A1-42D4272C91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6A7E6-D7FB-429D-AA88-EAC0309A8452}">
  <sheetPr>
    <tabColor theme="9" tint="-0.499984740745262"/>
  </sheetPr>
  <dimension ref="A1:D28"/>
  <sheetViews>
    <sheetView tabSelected="1" topLeftCell="A2" zoomScaleNormal="100" workbookViewId="0">
      <selection activeCell="C3" sqref="C3"/>
    </sheetView>
  </sheetViews>
  <sheetFormatPr baseColWidth="10" defaultRowHeight="15.6" x14ac:dyDescent="0.3"/>
  <cols>
    <col min="1" max="1" width="20.296875" bestFit="1" customWidth="1"/>
    <col min="2" max="2" width="40.09765625" bestFit="1" customWidth="1"/>
    <col min="3" max="3" width="8.796875" bestFit="1" customWidth="1"/>
    <col min="4" max="4" width="13" bestFit="1" customWidth="1"/>
    <col min="5" max="5" width="34.09765625" bestFit="1" customWidth="1"/>
    <col min="6" max="6" width="11.296875" customWidth="1"/>
  </cols>
  <sheetData>
    <row r="1" spans="1:4" ht="47.4" thickBot="1" x14ac:dyDescent="0.35">
      <c r="A1" s="9" t="s">
        <v>68</v>
      </c>
      <c r="B1" s="12" t="s">
        <v>62</v>
      </c>
      <c r="C1" s="13" t="s">
        <v>63</v>
      </c>
      <c r="D1" s="14" t="s">
        <v>67</v>
      </c>
    </row>
    <row r="2" spans="1:4" ht="16.2" thickBot="1" x14ac:dyDescent="0.35">
      <c r="A2" s="9" t="s">
        <v>103</v>
      </c>
      <c r="B2" s="47" t="s">
        <v>61</v>
      </c>
      <c r="C2" s="51">
        <f>3111.13552/80</f>
        <v>38.889193999999996</v>
      </c>
      <c r="D2" s="61">
        <f>C2</f>
        <v>38.889193999999996</v>
      </c>
    </row>
    <row r="3" spans="1:4" ht="31.8" thickBot="1" x14ac:dyDescent="0.35">
      <c r="A3" s="10" t="s">
        <v>98</v>
      </c>
      <c r="B3" s="47" t="s">
        <v>33</v>
      </c>
      <c r="C3" s="52">
        <v>22.1663882268154</v>
      </c>
      <c r="D3" s="62">
        <f>C3</f>
        <v>22.1663882268154</v>
      </c>
    </row>
    <row r="4" spans="1:4" ht="16.2" thickBot="1" x14ac:dyDescent="0.35">
      <c r="A4" s="9" t="s">
        <v>99</v>
      </c>
      <c r="B4" s="47" t="s">
        <v>32</v>
      </c>
      <c r="C4" s="52">
        <v>12.5380923169042</v>
      </c>
      <c r="D4" s="62">
        <f>C4</f>
        <v>12.5380923169042</v>
      </c>
    </row>
    <row r="5" spans="1:4" ht="16.05" customHeight="1" x14ac:dyDescent="0.3">
      <c r="A5" s="71" t="s">
        <v>100</v>
      </c>
      <c r="B5" s="48" t="s">
        <v>31</v>
      </c>
      <c r="C5" s="53">
        <v>1.63353373794347</v>
      </c>
      <c r="D5" s="74">
        <f>SUM(C5:C9)</f>
        <v>11.586084829007739</v>
      </c>
    </row>
    <row r="6" spans="1:4" x14ac:dyDescent="0.3">
      <c r="A6" s="72"/>
      <c r="B6" s="49" t="s">
        <v>36</v>
      </c>
      <c r="C6" s="54">
        <v>0.96587017307995504</v>
      </c>
      <c r="D6" s="75"/>
    </row>
    <row r="7" spans="1:4" x14ac:dyDescent="0.3">
      <c r="A7" s="72"/>
      <c r="B7" s="49" t="s">
        <v>38</v>
      </c>
      <c r="C7" s="54">
        <v>0.75632049562973203</v>
      </c>
      <c r="D7" s="75"/>
    </row>
    <row r="8" spans="1:4" x14ac:dyDescent="0.3">
      <c r="A8" s="72"/>
      <c r="B8" s="49" t="s">
        <v>41</v>
      </c>
      <c r="C8" s="54">
        <v>4.5894704223545801</v>
      </c>
      <c r="D8" s="75"/>
    </row>
    <row r="9" spans="1:4" ht="16.2" thickBot="1" x14ac:dyDescent="0.35">
      <c r="A9" s="73"/>
      <c r="B9" s="50" t="s">
        <v>47</v>
      </c>
      <c r="C9" s="55">
        <v>3.6408900000000002</v>
      </c>
      <c r="D9" s="76"/>
    </row>
    <row r="10" spans="1:4" ht="16.05" customHeight="1" x14ac:dyDescent="0.3">
      <c r="A10" s="71" t="s">
        <v>101</v>
      </c>
      <c r="B10" s="48" t="s">
        <v>34</v>
      </c>
      <c r="C10" s="53">
        <v>7.1115724722140797E-2</v>
      </c>
      <c r="D10" s="74">
        <f>SUM(C10:C17)</f>
        <v>2.1136635302730618</v>
      </c>
    </row>
    <row r="11" spans="1:4" x14ac:dyDescent="0.3">
      <c r="A11" s="72"/>
      <c r="B11" s="49" t="s">
        <v>35</v>
      </c>
      <c r="C11" s="54">
        <v>2.0400000000000001E-2</v>
      </c>
      <c r="D11" s="75"/>
    </row>
    <row r="12" spans="1:4" x14ac:dyDescent="0.3">
      <c r="A12" s="72"/>
      <c r="B12" s="49" t="s">
        <v>40</v>
      </c>
      <c r="C12" s="54">
        <v>0.75168780555092096</v>
      </c>
      <c r="D12" s="75"/>
    </row>
    <row r="13" spans="1:4" x14ac:dyDescent="0.3">
      <c r="A13" s="72"/>
      <c r="B13" s="49" t="s">
        <v>37</v>
      </c>
      <c r="C13" s="54">
        <v>0.41072999999999998</v>
      </c>
      <c r="D13" s="75"/>
    </row>
    <row r="14" spans="1:4" x14ac:dyDescent="0.3">
      <c r="A14" s="72"/>
      <c r="B14" s="49" t="s">
        <v>39</v>
      </c>
      <c r="C14" s="54">
        <v>0.51365000000000005</v>
      </c>
      <c r="D14" s="75"/>
    </row>
    <row r="15" spans="1:4" x14ac:dyDescent="0.3">
      <c r="A15" s="72"/>
      <c r="B15" s="49" t="s">
        <v>43</v>
      </c>
      <c r="C15" s="54">
        <v>0.14942</v>
      </c>
      <c r="D15" s="75"/>
    </row>
    <row r="16" spans="1:4" x14ac:dyDescent="0.3">
      <c r="A16" s="72"/>
      <c r="B16" s="49" t="s">
        <v>44</v>
      </c>
      <c r="C16" s="54">
        <v>8.9160000000000003E-2</v>
      </c>
      <c r="D16" s="75"/>
    </row>
    <row r="17" spans="1:4" ht="16.2" thickBot="1" x14ac:dyDescent="0.35">
      <c r="A17" s="73"/>
      <c r="B17" s="50" t="s">
        <v>45</v>
      </c>
      <c r="C17" s="56">
        <v>0.1075</v>
      </c>
      <c r="D17" s="76"/>
    </row>
    <row r="18" spans="1:4" ht="16.2" thickBot="1" x14ac:dyDescent="0.35">
      <c r="A18" s="9" t="s">
        <v>102</v>
      </c>
      <c r="B18" s="47" t="s">
        <v>42</v>
      </c>
      <c r="C18" s="52">
        <v>0.15826505082950201</v>
      </c>
      <c r="D18" s="62">
        <f>C18</f>
        <v>0.15826505082950201</v>
      </c>
    </row>
    <row r="19" spans="1:4" ht="16.2" thickBot="1" x14ac:dyDescent="0.35">
      <c r="A19" s="77" t="s">
        <v>104</v>
      </c>
      <c r="B19" s="78"/>
      <c r="C19" s="79">
        <f>SUM(C2:C18)</f>
        <v>87.451687953829904</v>
      </c>
      <c r="D19" s="80"/>
    </row>
    <row r="20" spans="1:4" x14ac:dyDescent="0.3">
      <c r="C20" s="60"/>
    </row>
    <row r="26" spans="1:4" x14ac:dyDescent="0.3">
      <c r="A26" s="5"/>
    </row>
    <row r="28" spans="1:4" x14ac:dyDescent="0.3">
      <c r="A28" s="5"/>
    </row>
  </sheetData>
  <mergeCells count="6">
    <mergeCell ref="A5:A9"/>
    <mergeCell ref="D5:D9"/>
    <mergeCell ref="A10:A17"/>
    <mergeCell ref="D10:D17"/>
    <mergeCell ref="A19:B19"/>
    <mergeCell ref="C19:D19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2E702-BBA9-4515-A274-FD47A992FDD5}">
  <sheetPr>
    <tabColor theme="9" tint="-0.499984740745262"/>
  </sheetPr>
  <dimension ref="A1:D39"/>
  <sheetViews>
    <sheetView topLeftCell="A3" workbookViewId="0">
      <selection activeCell="C17" sqref="C17:D17"/>
    </sheetView>
  </sheetViews>
  <sheetFormatPr baseColWidth="10" defaultRowHeight="15.6" x14ac:dyDescent="0.3"/>
  <cols>
    <col min="1" max="1" width="13" bestFit="1" customWidth="1"/>
    <col min="2" max="2" width="49.59765625" bestFit="1" customWidth="1"/>
    <col min="3" max="3" width="12.5" bestFit="1" customWidth="1"/>
    <col min="4" max="4" width="12.59765625" bestFit="1" customWidth="1"/>
  </cols>
  <sheetData>
    <row r="1" spans="1:4" ht="31.8" thickBot="1" x14ac:dyDescent="0.35">
      <c r="A1" s="11" t="s">
        <v>68</v>
      </c>
      <c r="B1" s="12" t="s">
        <v>62</v>
      </c>
      <c r="C1" s="13" t="s">
        <v>63</v>
      </c>
      <c r="D1" s="14" t="s">
        <v>67</v>
      </c>
    </row>
    <row r="2" spans="1:4" ht="16.2" thickBot="1" x14ac:dyDescent="0.35">
      <c r="A2" s="11" t="s">
        <v>7</v>
      </c>
      <c r="B2" s="16" t="s">
        <v>60</v>
      </c>
      <c r="C2" s="20">
        <v>0</v>
      </c>
      <c r="D2" s="15">
        <v>0</v>
      </c>
    </row>
    <row r="3" spans="1:4" ht="47.4" thickBot="1" x14ac:dyDescent="0.35">
      <c r="A3" s="10" t="s">
        <v>64</v>
      </c>
      <c r="B3" s="17" t="s">
        <v>69</v>
      </c>
      <c r="C3" s="8">
        <v>-16.738569999999999</v>
      </c>
      <c r="D3" s="7">
        <f>C3</f>
        <v>-16.738569999999999</v>
      </c>
    </row>
    <row r="4" spans="1:4" ht="16.2" thickBot="1" x14ac:dyDescent="0.35">
      <c r="A4" s="9" t="s">
        <v>66</v>
      </c>
      <c r="B4" s="17" t="s">
        <v>49</v>
      </c>
      <c r="C4" s="8">
        <v>-8.4543199999999992</v>
      </c>
      <c r="D4" s="7">
        <f>C4</f>
        <v>-8.4543199999999992</v>
      </c>
    </row>
    <row r="5" spans="1:4" ht="15.45" customHeight="1" x14ac:dyDescent="0.3">
      <c r="A5" s="85" t="s">
        <v>65</v>
      </c>
      <c r="B5" s="16" t="s">
        <v>55</v>
      </c>
      <c r="C5" s="21">
        <v>0.18459</v>
      </c>
      <c r="D5" s="88">
        <f>SUM(C5:C9)</f>
        <v>-1.3848211525139988</v>
      </c>
    </row>
    <row r="6" spans="1:4" x14ac:dyDescent="0.3">
      <c r="A6" s="86"/>
      <c r="B6" s="18" t="s">
        <v>48</v>
      </c>
      <c r="C6" s="22">
        <v>-0.72324999999999995</v>
      </c>
      <c r="D6" s="89"/>
    </row>
    <row r="7" spans="1:4" x14ac:dyDescent="0.3">
      <c r="A7" s="86"/>
      <c r="B7" s="18" t="s">
        <v>52</v>
      </c>
      <c r="C7" s="22">
        <v>-0.26294115251399902</v>
      </c>
      <c r="D7" s="89"/>
    </row>
    <row r="8" spans="1:4" x14ac:dyDescent="0.3">
      <c r="A8" s="86"/>
      <c r="B8" s="18" t="s">
        <v>54</v>
      </c>
      <c r="C8" s="22">
        <v>-0.19528999999999999</v>
      </c>
      <c r="D8" s="89"/>
    </row>
    <row r="9" spans="1:4" ht="16.2" thickBot="1" x14ac:dyDescent="0.35">
      <c r="A9" s="87"/>
      <c r="B9" s="19" t="s">
        <v>46</v>
      </c>
      <c r="C9" s="23">
        <v>-0.38793</v>
      </c>
      <c r="D9" s="90"/>
    </row>
    <row r="10" spans="1:4" ht="15.45" customHeight="1" x14ac:dyDescent="0.3">
      <c r="A10" s="85" t="s">
        <v>70</v>
      </c>
      <c r="B10" s="16" t="s">
        <v>50</v>
      </c>
      <c r="C10" s="21">
        <v>-1.2460000000000001E-2</v>
      </c>
      <c r="D10" s="88">
        <f>SUM(C10:C15)</f>
        <v>0.42131999999999997</v>
      </c>
    </row>
    <row r="11" spans="1:4" x14ac:dyDescent="0.3">
      <c r="A11" s="86"/>
      <c r="B11" s="18" t="s">
        <v>51</v>
      </c>
      <c r="C11" s="22">
        <v>3.2000000000000003E-4</v>
      </c>
      <c r="D11" s="89"/>
    </row>
    <row r="12" spans="1:4" x14ac:dyDescent="0.3">
      <c r="A12" s="86"/>
      <c r="B12" s="18" t="s">
        <v>53</v>
      </c>
      <c r="C12" s="22">
        <v>0.31731999999999999</v>
      </c>
      <c r="D12" s="89"/>
    </row>
    <row r="13" spans="1:4" x14ac:dyDescent="0.3">
      <c r="A13" s="86"/>
      <c r="B13" s="18" t="s">
        <v>56</v>
      </c>
      <c r="C13" s="22">
        <v>4.7600000000000003E-2</v>
      </c>
      <c r="D13" s="89"/>
    </row>
    <row r="14" spans="1:4" x14ac:dyDescent="0.3">
      <c r="A14" s="86"/>
      <c r="B14" s="18" t="s">
        <v>57</v>
      </c>
      <c r="C14" s="22">
        <v>7.9329999999999998E-2</v>
      </c>
      <c r="D14" s="89"/>
    </row>
    <row r="15" spans="1:4" ht="16.2" thickBot="1" x14ac:dyDescent="0.35">
      <c r="A15" s="87"/>
      <c r="B15" s="19" t="s">
        <v>58</v>
      </c>
      <c r="C15" s="23">
        <v>-1.0789999999999999E-2</v>
      </c>
      <c r="D15" s="90"/>
    </row>
    <row r="16" spans="1:4" ht="16.2" thickBot="1" x14ac:dyDescent="0.35">
      <c r="A16" s="11" t="s">
        <v>19</v>
      </c>
      <c r="B16" s="16" t="s">
        <v>59</v>
      </c>
      <c r="C16" s="20">
        <v>0.63944000000000001</v>
      </c>
      <c r="D16" s="15">
        <f>C16</f>
        <v>0.63944000000000001</v>
      </c>
    </row>
    <row r="17" spans="1:4" ht="16.2" thickBot="1" x14ac:dyDescent="0.35">
      <c r="A17" s="91" t="s">
        <v>74</v>
      </c>
      <c r="B17" s="92"/>
      <c r="C17" s="91">
        <f>SUM(C3:C16)</f>
        <v>-25.516951152514004</v>
      </c>
      <c r="D17" s="92"/>
    </row>
    <row r="23" spans="1:4" x14ac:dyDescent="0.3">
      <c r="A23" s="18"/>
      <c r="B23" s="37"/>
      <c r="C23" s="63"/>
      <c r="D23" s="37"/>
    </row>
    <row r="24" spans="1:4" x14ac:dyDescent="0.3">
      <c r="A24" s="18"/>
      <c r="B24" s="18"/>
      <c r="C24" s="37"/>
      <c r="D24" s="37"/>
    </row>
    <row r="25" spans="1:4" x14ac:dyDescent="0.3">
      <c r="A25" s="64"/>
      <c r="B25" s="18"/>
      <c r="C25" s="37"/>
      <c r="D25" s="37"/>
    </row>
    <row r="26" spans="1:4" x14ac:dyDescent="0.3">
      <c r="A26" s="18"/>
      <c r="B26" s="18"/>
      <c r="C26" s="37"/>
      <c r="D26" s="37"/>
    </row>
    <row r="27" spans="1:4" x14ac:dyDescent="0.3">
      <c r="A27" s="81"/>
      <c r="B27" s="18"/>
      <c r="C27" s="22"/>
      <c r="D27" s="82"/>
    </row>
    <row r="28" spans="1:4" x14ac:dyDescent="0.3">
      <c r="A28" s="81"/>
      <c r="B28" s="18"/>
      <c r="C28" s="22"/>
      <c r="D28" s="83"/>
    </row>
    <row r="29" spans="1:4" x14ac:dyDescent="0.3">
      <c r="A29" s="81"/>
      <c r="B29" s="18"/>
      <c r="C29" s="22"/>
      <c r="D29" s="83"/>
    </row>
    <row r="30" spans="1:4" x14ac:dyDescent="0.3">
      <c r="A30" s="81"/>
      <c r="B30" s="18"/>
      <c r="C30" s="22"/>
      <c r="D30" s="83"/>
    </row>
    <row r="31" spans="1:4" x14ac:dyDescent="0.3">
      <c r="A31" s="81"/>
      <c r="B31" s="18"/>
      <c r="C31" s="22"/>
      <c r="D31" s="83"/>
    </row>
    <row r="32" spans="1:4" x14ac:dyDescent="0.3">
      <c r="A32" s="81"/>
      <c r="B32" s="18"/>
      <c r="C32" s="22"/>
      <c r="D32" s="82"/>
    </row>
    <row r="33" spans="1:4" x14ac:dyDescent="0.3">
      <c r="A33" s="81"/>
      <c r="B33" s="18"/>
      <c r="C33" s="22"/>
      <c r="D33" s="83"/>
    </row>
    <row r="34" spans="1:4" x14ac:dyDescent="0.3">
      <c r="A34" s="81"/>
      <c r="B34" s="18"/>
      <c r="C34" s="22"/>
      <c r="D34" s="83"/>
    </row>
    <row r="35" spans="1:4" x14ac:dyDescent="0.3">
      <c r="A35" s="81"/>
      <c r="B35" s="18"/>
      <c r="C35" s="22"/>
      <c r="D35" s="83"/>
    </row>
    <row r="36" spans="1:4" x14ac:dyDescent="0.3">
      <c r="A36" s="81"/>
      <c r="B36" s="18"/>
      <c r="C36" s="22"/>
      <c r="D36" s="83"/>
    </row>
    <row r="37" spans="1:4" x14ac:dyDescent="0.3">
      <c r="A37" s="81"/>
      <c r="B37" s="18"/>
      <c r="C37" s="22"/>
      <c r="D37" s="83"/>
    </row>
    <row r="38" spans="1:4" x14ac:dyDescent="0.3">
      <c r="A38" s="18"/>
      <c r="B38" s="18"/>
      <c r="C38" s="37"/>
      <c r="D38" s="37"/>
    </row>
    <row r="39" spans="1:4" x14ac:dyDescent="0.3">
      <c r="A39" s="84"/>
      <c r="B39" s="84"/>
      <c r="C39" s="84"/>
      <c r="D39" s="84"/>
    </row>
  </sheetData>
  <mergeCells count="12">
    <mergeCell ref="A5:A9"/>
    <mergeCell ref="D5:D9"/>
    <mergeCell ref="A10:A15"/>
    <mergeCell ref="D10:D15"/>
    <mergeCell ref="A17:B17"/>
    <mergeCell ref="C17:D17"/>
    <mergeCell ref="A27:A31"/>
    <mergeCell ref="D27:D31"/>
    <mergeCell ref="A32:A37"/>
    <mergeCell ref="D32:D37"/>
    <mergeCell ref="A39:B39"/>
    <mergeCell ref="C39:D39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BE633-6504-3443-A132-9E40972164DE}">
  <sheetPr>
    <tabColor theme="9" tint="-0.499984740745262"/>
  </sheetPr>
  <dimension ref="A1:T34"/>
  <sheetViews>
    <sheetView topLeftCell="A2" zoomScaleNormal="100" workbookViewId="0">
      <selection activeCell="B6" sqref="B6"/>
    </sheetView>
  </sheetViews>
  <sheetFormatPr baseColWidth="10" defaultRowHeight="15.6" x14ac:dyDescent="0.3"/>
  <cols>
    <col min="1" max="1" width="10.09765625" customWidth="1"/>
    <col min="2" max="2" width="62.796875" customWidth="1"/>
    <col min="3" max="3" width="12.5" bestFit="1" customWidth="1"/>
    <col min="4" max="4" width="12.59765625" bestFit="1" customWidth="1"/>
  </cols>
  <sheetData>
    <row r="1" spans="2:20" ht="16.2" thickBot="1" x14ac:dyDescent="0.35"/>
    <row r="2" spans="2:20" ht="264" customHeight="1" thickBot="1" x14ac:dyDescent="0.35">
      <c r="B2" s="35" t="s">
        <v>97</v>
      </c>
      <c r="C2" s="33" t="s">
        <v>75</v>
      </c>
      <c r="D2" s="33" t="s">
        <v>76</v>
      </c>
      <c r="E2" s="33" t="s">
        <v>77</v>
      </c>
      <c r="F2" s="33" t="s">
        <v>78</v>
      </c>
      <c r="G2" s="33" t="s">
        <v>79</v>
      </c>
      <c r="H2" s="33" t="s">
        <v>80</v>
      </c>
      <c r="I2" s="33" t="s">
        <v>81</v>
      </c>
      <c r="J2" s="33" t="s">
        <v>82</v>
      </c>
      <c r="K2" s="33" t="s">
        <v>83</v>
      </c>
      <c r="L2" s="33" t="s">
        <v>84</v>
      </c>
      <c r="M2" s="33" t="s">
        <v>85</v>
      </c>
      <c r="N2" s="33" t="s">
        <v>86</v>
      </c>
      <c r="O2" s="33" t="s">
        <v>87</v>
      </c>
      <c r="P2" s="33" t="s">
        <v>88</v>
      </c>
      <c r="Q2" s="33" t="s">
        <v>89</v>
      </c>
      <c r="R2" s="33" t="s">
        <v>90</v>
      </c>
      <c r="S2" s="33" t="s">
        <v>91</v>
      </c>
      <c r="T2" s="34" t="s">
        <v>92</v>
      </c>
    </row>
    <row r="3" spans="2:20" x14ac:dyDescent="0.3">
      <c r="B3" s="39" t="s">
        <v>107</v>
      </c>
      <c r="C3">
        <v>-4.6245160205338625</v>
      </c>
      <c r="D3">
        <v>48.562494264000222</v>
      </c>
      <c r="E3">
        <v>32.588404429731852</v>
      </c>
      <c r="F3">
        <v>43.420409954923947</v>
      </c>
      <c r="G3">
        <v>5675.1948488885391</v>
      </c>
      <c r="H3">
        <v>13.1622601296843</v>
      </c>
      <c r="I3">
        <v>6.0793555394679344E-2</v>
      </c>
      <c r="J3">
        <v>4.6701488222744281E-3</v>
      </c>
      <c r="K3">
        <v>14.942964351569124</v>
      </c>
      <c r="L3">
        <v>985.95780709129588</v>
      </c>
      <c r="M3">
        <v>2.2317993055216574</v>
      </c>
      <c r="N3">
        <v>6.2864089560257499</v>
      </c>
      <c r="O3">
        <v>13.285225981935968</v>
      </c>
      <c r="P3">
        <v>1.3931229004887036E-4</v>
      </c>
      <c r="Q3">
        <v>-1.3056378856450812</v>
      </c>
      <c r="R3">
        <v>0.51351018302862028</v>
      </c>
      <c r="S3">
        <v>0.52841616708473949</v>
      </c>
      <c r="T3">
        <v>0.18797258917140375</v>
      </c>
    </row>
    <row r="4" spans="2:20" x14ac:dyDescent="0.3">
      <c r="B4" s="40" t="s">
        <v>106</v>
      </c>
      <c r="C4" s="37">
        <v>3.154553493289284</v>
      </c>
      <c r="D4" s="37">
        <v>-26.154596986354072</v>
      </c>
      <c r="E4" s="37">
        <v>1.4888936617244526</v>
      </c>
      <c r="F4" s="37">
        <v>-1.2241479437346263</v>
      </c>
      <c r="G4" s="37">
        <v>-3432.1403904963377</v>
      </c>
      <c r="H4" s="37">
        <v>-8.0163387881702874</v>
      </c>
      <c r="I4" s="37">
        <v>-4.1539564756540213E-2</v>
      </c>
      <c r="J4" s="37">
        <v>-1.1845019696290354E-3</v>
      </c>
      <c r="K4" s="37">
        <v>-10.17106726366548</v>
      </c>
      <c r="L4" s="37">
        <v>-661.45571036382319</v>
      </c>
      <c r="M4" s="37">
        <v>-1.5041513510936801</v>
      </c>
      <c r="N4" s="37">
        <v>-4.4605293416761986</v>
      </c>
      <c r="O4" s="37">
        <v>-1.587398684540654</v>
      </c>
      <c r="P4" s="38">
        <v>-4.3007079538076927E-5</v>
      </c>
      <c r="Q4" s="37">
        <v>0.88993515615885155</v>
      </c>
      <c r="R4" s="37">
        <v>-0.35290948702520492</v>
      </c>
      <c r="S4" s="37">
        <v>-0.36318866338115108</v>
      </c>
      <c r="T4" s="29">
        <v>-9.946387927665494E-2</v>
      </c>
    </row>
    <row r="5" spans="2:20" ht="16.2" thickBot="1" x14ac:dyDescent="0.35">
      <c r="B5" s="41" t="s">
        <v>112</v>
      </c>
      <c r="C5" s="6">
        <v>8.054774909470381E-4</v>
      </c>
      <c r="D5" s="6">
        <v>0.63944438128619874</v>
      </c>
      <c r="E5" s="6">
        <v>1.7875387089722864E-2</v>
      </c>
      <c r="F5" s="6">
        <v>2.9922274896808407E-2</v>
      </c>
      <c r="G5" s="6">
        <v>11.912555279961291</v>
      </c>
      <c r="H5" s="6">
        <v>0.20319275496072758</v>
      </c>
      <c r="I5" s="6">
        <v>6.6519810071021958E-5</v>
      </c>
      <c r="J5" s="27">
        <v>1.7260385270634122E-5</v>
      </c>
      <c r="K5" s="6">
        <v>8.890716423988641E-3</v>
      </c>
      <c r="L5" s="6">
        <v>0.54400196033741044</v>
      </c>
      <c r="M5" s="6">
        <v>2.6832661115688654E-3</v>
      </c>
      <c r="N5" s="6">
        <v>2.601627143969425E-2</v>
      </c>
      <c r="O5" s="6">
        <v>2.7709762220164977E-3</v>
      </c>
      <c r="P5" s="27">
        <v>2.8187224523285869E-7</v>
      </c>
      <c r="Q5" s="6">
        <v>4.9655939682537577E-4</v>
      </c>
      <c r="R5" s="6">
        <v>1.0121113190854315E-3</v>
      </c>
      <c r="S5" s="6">
        <v>1.1474120045479824E-3</v>
      </c>
      <c r="T5" s="30">
        <v>9.5970417797513661E-4</v>
      </c>
    </row>
    <row r="19" spans="1:4" s="32" customFormat="1" x14ac:dyDescent="0.3">
      <c r="A19"/>
      <c r="B19"/>
      <c r="C19"/>
      <c r="D19"/>
    </row>
    <row r="20" spans="1:4" s="28" customFormat="1" x14ac:dyDescent="0.3">
      <c r="A20"/>
      <c r="B20"/>
      <c r="C20"/>
      <c r="D20"/>
    </row>
    <row r="21" spans="1:4" s="28" customFormat="1" x14ac:dyDescent="0.3">
      <c r="A21"/>
      <c r="B21"/>
      <c r="C21"/>
      <c r="D21"/>
    </row>
    <row r="22" spans="1:4" s="28" customFormat="1" x14ac:dyDescent="0.3">
      <c r="A22"/>
      <c r="B22"/>
      <c r="C22"/>
      <c r="D22"/>
    </row>
    <row r="23" spans="1:4" s="28" customFormat="1" x14ac:dyDescent="0.3">
      <c r="A23"/>
      <c r="B23"/>
      <c r="C23"/>
      <c r="D23"/>
    </row>
    <row r="24" spans="1:4" s="28" customFormat="1" x14ac:dyDescent="0.3">
      <c r="A24"/>
      <c r="B24"/>
      <c r="C24"/>
      <c r="D24"/>
    </row>
    <row r="25" spans="1:4" s="28" customFormat="1" x14ac:dyDescent="0.3">
      <c r="A25"/>
      <c r="B25"/>
      <c r="C25"/>
      <c r="D25"/>
    </row>
    <row r="26" spans="1:4" s="28" customFormat="1" x14ac:dyDescent="0.3">
      <c r="A26"/>
      <c r="B26"/>
      <c r="C26"/>
      <c r="D26"/>
    </row>
    <row r="27" spans="1:4" s="28" customFormat="1" x14ac:dyDescent="0.3">
      <c r="A27"/>
      <c r="B27"/>
      <c r="C27"/>
      <c r="D27"/>
    </row>
    <row r="28" spans="1:4" s="28" customFormat="1" x14ac:dyDescent="0.3">
      <c r="A28"/>
      <c r="B28"/>
      <c r="C28"/>
      <c r="D28"/>
    </row>
    <row r="29" spans="1:4" s="28" customFormat="1" x14ac:dyDescent="0.3">
      <c r="A29"/>
      <c r="B29"/>
      <c r="C29"/>
      <c r="D29"/>
    </row>
    <row r="30" spans="1:4" s="28" customFormat="1" x14ac:dyDescent="0.3">
      <c r="A30"/>
      <c r="B30"/>
      <c r="C30"/>
      <c r="D30"/>
    </row>
    <row r="31" spans="1:4" s="28" customFormat="1" x14ac:dyDescent="0.3">
      <c r="A31"/>
      <c r="B31"/>
      <c r="C31"/>
      <c r="D31"/>
    </row>
    <row r="32" spans="1:4" s="28" customFormat="1" x14ac:dyDescent="0.3">
      <c r="A32"/>
      <c r="B32"/>
      <c r="C32"/>
      <c r="D32"/>
    </row>
    <row r="33" spans="1:4" s="28" customFormat="1" x14ac:dyDescent="0.3">
      <c r="A33"/>
      <c r="B33"/>
      <c r="C33"/>
      <c r="D33"/>
    </row>
    <row r="34" spans="1:4" s="28" customFormat="1" x14ac:dyDescent="0.3">
      <c r="A34"/>
      <c r="B34"/>
      <c r="C34"/>
      <c r="D34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B8F1D-AF88-4450-B359-6731CC52E9CC}">
  <sheetPr>
    <tabColor theme="9" tint="-0.499984740745262"/>
  </sheetPr>
  <dimension ref="B1:M38"/>
  <sheetViews>
    <sheetView topLeftCell="B1" workbookViewId="0">
      <selection activeCell="M31" sqref="M31"/>
    </sheetView>
  </sheetViews>
  <sheetFormatPr baseColWidth="10" defaultRowHeight="15.6" x14ac:dyDescent="0.3"/>
  <cols>
    <col min="2" max="2" width="23.296875" bestFit="1" customWidth="1"/>
    <col min="12" max="12" width="16.19921875" customWidth="1"/>
    <col min="15" max="15" width="28.09765625" customWidth="1"/>
  </cols>
  <sheetData>
    <row r="1" spans="2:13" ht="16.2" thickBot="1" x14ac:dyDescent="0.35"/>
    <row r="2" spans="2:13" ht="16.2" thickBot="1" x14ac:dyDescent="0.35">
      <c r="B2" s="77" t="s">
        <v>73</v>
      </c>
      <c r="C2" s="78"/>
      <c r="D2" s="78"/>
      <c r="E2" s="78"/>
      <c r="F2" s="80"/>
      <c r="I2" s="77" t="s">
        <v>71</v>
      </c>
      <c r="J2" s="78"/>
      <c r="K2" s="78"/>
      <c r="L2" s="78"/>
      <c r="M2" s="80"/>
    </row>
    <row r="3" spans="2:13" ht="16.2" thickBot="1" x14ac:dyDescent="0.35">
      <c r="B3" s="25" t="s">
        <v>72</v>
      </c>
      <c r="C3" s="26" t="s">
        <v>3</v>
      </c>
      <c r="D3" s="26" t="s">
        <v>0</v>
      </c>
      <c r="E3" s="26" t="s">
        <v>1</v>
      </c>
      <c r="F3" s="24" t="s">
        <v>2</v>
      </c>
      <c r="I3" s="25" t="s">
        <v>72</v>
      </c>
      <c r="J3" s="26" t="s">
        <v>3</v>
      </c>
      <c r="K3" s="26" t="s">
        <v>0</v>
      </c>
      <c r="L3" s="26" t="s">
        <v>1</v>
      </c>
      <c r="M3" s="24" t="s">
        <v>2</v>
      </c>
    </row>
    <row r="4" spans="2:13" x14ac:dyDescent="0.3">
      <c r="B4" s="1" t="s">
        <v>8</v>
      </c>
      <c r="C4">
        <v>4.15083</v>
      </c>
      <c r="D4">
        <v>3.9683199999999998</v>
      </c>
      <c r="E4">
        <v>3.87148</v>
      </c>
      <c r="F4" s="3">
        <v>4.0349399999999997</v>
      </c>
      <c r="I4" s="1" t="s">
        <v>8</v>
      </c>
      <c r="J4">
        <f>C4/0.116</f>
        <v>35.783017241379312</v>
      </c>
      <c r="K4">
        <f>D4/0.149</f>
        <v>26.63302013422819</v>
      </c>
      <c r="L4">
        <f>E4/0.143</f>
        <v>27.073286713286716</v>
      </c>
      <c r="M4" s="3">
        <f>F4/0.158</f>
        <v>25.53759493670886</v>
      </c>
    </row>
    <row r="5" spans="2:13" x14ac:dyDescent="0.3">
      <c r="B5" s="2" t="s">
        <v>9</v>
      </c>
      <c r="C5">
        <v>1.59596</v>
      </c>
      <c r="D5">
        <v>2.1522999999999999</v>
      </c>
      <c r="E5">
        <v>2.21454</v>
      </c>
      <c r="F5" s="3">
        <v>2.1689500000000002</v>
      </c>
      <c r="I5" s="2" t="s">
        <v>9</v>
      </c>
      <c r="J5">
        <f t="shared" ref="J5:J19" si="0">C5/0.116</f>
        <v>13.758275862068965</v>
      </c>
      <c r="K5">
        <f t="shared" ref="K5:K20" si="1">D5/0.149</f>
        <v>14.444966442953019</v>
      </c>
      <c r="L5">
        <f t="shared" ref="L5:L20" si="2">E5/0.143</f>
        <v>15.486293706293708</v>
      </c>
      <c r="M5" s="3">
        <f t="shared" ref="M5:M20" si="3">F5/0.158</f>
        <v>13.727531645569622</v>
      </c>
    </row>
    <row r="6" spans="2:13" x14ac:dyDescent="0.3">
      <c r="B6" s="2" t="s">
        <v>10</v>
      </c>
      <c r="D6">
        <v>2.3944800000000002</v>
      </c>
      <c r="E6">
        <v>1.11276</v>
      </c>
      <c r="F6" s="3">
        <v>2.3888600000000002</v>
      </c>
      <c r="I6" s="2" t="s">
        <v>10</v>
      </c>
      <c r="J6">
        <f t="shared" si="0"/>
        <v>0</v>
      </c>
      <c r="K6">
        <f t="shared" si="1"/>
        <v>16.070335570469801</v>
      </c>
      <c r="L6">
        <f t="shared" si="2"/>
        <v>7.781538461538462</v>
      </c>
      <c r="M6" s="3">
        <f t="shared" si="3"/>
        <v>15.119367088607596</v>
      </c>
    </row>
    <row r="7" spans="2:13" x14ac:dyDescent="0.3">
      <c r="B7" s="2" t="s">
        <v>11</v>
      </c>
      <c r="D7">
        <v>1.11032</v>
      </c>
      <c r="F7" s="3">
        <v>1.1083499999999999</v>
      </c>
      <c r="I7" s="2" t="s">
        <v>11</v>
      </c>
      <c r="J7">
        <f t="shared" si="0"/>
        <v>0</v>
      </c>
      <c r="K7">
        <f t="shared" si="1"/>
        <v>7.4518120805369126</v>
      </c>
      <c r="L7">
        <f t="shared" si="2"/>
        <v>0</v>
      </c>
      <c r="M7" s="3">
        <f t="shared" si="3"/>
        <v>7.0148734177215184</v>
      </c>
    </row>
    <row r="8" spans="2:13" x14ac:dyDescent="0.3">
      <c r="B8" s="2" t="s">
        <v>12</v>
      </c>
      <c r="D8">
        <v>0.93320000000000003</v>
      </c>
      <c r="E8">
        <v>3.4693800000000001</v>
      </c>
      <c r="F8" s="3">
        <v>1.4216899999999999</v>
      </c>
      <c r="I8" s="2" t="s">
        <v>12</v>
      </c>
      <c r="J8">
        <f t="shared" si="0"/>
        <v>0</v>
      </c>
      <c r="K8">
        <f t="shared" si="1"/>
        <v>6.2630872483221482</v>
      </c>
      <c r="L8">
        <f t="shared" si="2"/>
        <v>24.261398601398604</v>
      </c>
      <c r="M8" s="3">
        <f t="shared" si="3"/>
        <v>8.9980379746835428</v>
      </c>
    </row>
    <row r="9" spans="2:13" x14ac:dyDescent="0.3">
      <c r="B9" s="2" t="s">
        <v>20</v>
      </c>
      <c r="E9">
        <v>1.00756</v>
      </c>
      <c r="F9" s="3"/>
      <c r="I9" s="2" t="s">
        <v>20</v>
      </c>
      <c r="J9">
        <f t="shared" si="0"/>
        <v>0</v>
      </c>
      <c r="K9">
        <f t="shared" si="1"/>
        <v>0</v>
      </c>
      <c r="L9">
        <f t="shared" si="2"/>
        <v>7.0458741258741266</v>
      </c>
      <c r="M9" s="3">
        <f t="shared" si="3"/>
        <v>0</v>
      </c>
    </row>
    <row r="10" spans="2:13" x14ac:dyDescent="0.3">
      <c r="B10" s="2" t="s">
        <v>13</v>
      </c>
      <c r="C10">
        <v>1.33653</v>
      </c>
      <c r="F10" s="3"/>
      <c r="I10" s="2" t="s">
        <v>13</v>
      </c>
      <c r="J10">
        <f t="shared" si="0"/>
        <v>11.521810344827585</v>
      </c>
      <c r="K10">
        <f t="shared" si="1"/>
        <v>0</v>
      </c>
      <c r="L10">
        <f t="shared" si="2"/>
        <v>0</v>
      </c>
      <c r="M10" s="3">
        <f t="shared" si="3"/>
        <v>0</v>
      </c>
    </row>
    <row r="11" spans="2:13" x14ac:dyDescent="0.3">
      <c r="B11" s="2" t="s">
        <v>14</v>
      </c>
      <c r="C11">
        <v>1.32843</v>
      </c>
      <c r="D11">
        <v>1.4792100000000001</v>
      </c>
      <c r="E11">
        <v>1.4614100000000001</v>
      </c>
      <c r="F11" s="3">
        <v>1.5490900000000001</v>
      </c>
      <c r="I11" s="2" t="s">
        <v>14</v>
      </c>
      <c r="J11">
        <f t="shared" si="0"/>
        <v>11.451982758620689</v>
      </c>
      <c r="K11">
        <f t="shared" si="1"/>
        <v>9.9275838926174504</v>
      </c>
      <c r="L11">
        <f t="shared" si="2"/>
        <v>10.219650349650351</v>
      </c>
      <c r="M11" s="3">
        <f t="shared" si="3"/>
        <v>9.8043670886075951</v>
      </c>
    </row>
    <row r="12" spans="2:13" x14ac:dyDescent="0.3">
      <c r="B12" s="2" t="s">
        <v>6</v>
      </c>
      <c r="C12">
        <v>1.0439700000000001</v>
      </c>
      <c r="D12">
        <v>1.26004</v>
      </c>
      <c r="E12">
        <v>1.2589999999999999</v>
      </c>
      <c r="F12" s="3">
        <v>1.3924799999999999</v>
      </c>
      <c r="I12" s="2" t="s">
        <v>6</v>
      </c>
      <c r="J12">
        <f t="shared" si="0"/>
        <v>8.9997413793103451</v>
      </c>
      <c r="K12">
        <f t="shared" si="1"/>
        <v>8.4566442953020147</v>
      </c>
      <c r="L12">
        <f t="shared" si="2"/>
        <v>8.8041958041958051</v>
      </c>
      <c r="M12" s="3">
        <f t="shared" si="3"/>
        <v>8.8131645569620254</v>
      </c>
    </row>
    <row r="13" spans="2:13" x14ac:dyDescent="0.3">
      <c r="B13" s="2" t="s">
        <v>15</v>
      </c>
      <c r="C13">
        <v>0.84628999999999999</v>
      </c>
      <c r="D13">
        <v>1.0481100000000001</v>
      </c>
      <c r="E13">
        <v>0.95001999999999998</v>
      </c>
      <c r="F13" s="3">
        <v>1.0987100000000001</v>
      </c>
      <c r="I13" s="2" t="s">
        <v>15</v>
      </c>
      <c r="J13">
        <f t="shared" si="0"/>
        <v>7.2956034482758616</v>
      </c>
      <c r="K13">
        <f t="shared" si="1"/>
        <v>7.0342953020134233</v>
      </c>
      <c r="L13">
        <f t="shared" si="2"/>
        <v>6.6434965034965039</v>
      </c>
      <c r="M13" s="3">
        <f t="shared" si="3"/>
        <v>6.9538607594936712</v>
      </c>
    </row>
    <row r="14" spans="2:13" x14ac:dyDescent="0.3">
      <c r="B14" s="2" t="s">
        <v>16</v>
      </c>
      <c r="C14">
        <v>0.76724000000000003</v>
      </c>
      <c r="D14">
        <v>0.57221999999999995</v>
      </c>
      <c r="E14">
        <v>0.50497000000000003</v>
      </c>
      <c r="F14" s="3">
        <v>0.50024999999999997</v>
      </c>
      <c r="I14" s="2" t="s">
        <v>16</v>
      </c>
      <c r="J14">
        <f t="shared" si="0"/>
        <v>6.6141379310344828</v>
      </c>
      <c r="K14">
        <f t="shared" si="1"/>
        <v>3.8404026845637582</v>
      </c>
      <c r="L14">
        <f t="shared" si="2"/>
        <v>3.5312587412587417</v>
      </c>
      <c r="M14" s="3">
        <f t="shared" si="3"/>
        <v>3.1661392405063289</v>
      </c>
    </row>
    <row r="15" spans="2:13" x14ac:dyDescent="0.3">
      <c r="B15" s="2" t="s">
        <v>4</v>
      </c>
      <c r="C15">
        <v>0.16866</v>
      </c>
      <c r="D15">
        <v>0.20769000000000001</v>
      </c>
      <c r="E15">
        <v>0.20721000000000001</v>
      </c>
      <c r="F15" s="3">
        <v>0.22311</v>
      </c>
      <c r="I15" s="2" t="s">
        <v>4</v>
      </c>
      <c r="J15">
        <f t="shared" si="0"/>
        <v>1.4539655172413792</v>
      </c>
      <c r="K15">
        <f t="shared" si="1"/>
        <v>1.3938926174496646</v>
      </c>
      <c r="L15">
        <f t="shared" si="2"/>
        <v>1.4490209790209791</v>
      </c>
      <c r="M15" s="3">
        <f t="shared" si="3"/>
        <v>1.4120886075949368</v>
      </c>
    </row>
    <row r="16" spans="2:13" x14ac:dyDescent="0.3">
      <c r="B16" s="2" t="s">
        <v>17</v>
      </c>
      <c r="C16">
        <v>0.58612222200000319</v>
      </c>
      <c r="D16">
        <v>2.1248449809000025</v>
      </c>
      <c r="E16">
        <v>2.2226142741999992</v>
      </c>
      <c r="F16" s="3">
        <v>2.1462756308999991</v>
      </c>
      <c r="I16" s="2" t="s">
        <v>17</v>
      </c>
      <c r="J16">
        <f t="shared" si="0"/>
        <v>5.0527777758620962</v>
      </c>
      <c r="K16">
        <f t="shared" si="1"/>
        <v>14.260704569798675</v>
      </c>
      <c r="L16">
        <f t="shared" si="2"/>
        <v>15.542757162237757</v>
      </c>
      <c r="M16" s="3">
        <f t="shared" si="3"/>
        <v>13.584022980379741</v>
      </c>
    </row>
    <row r="17" spans="2:13" x14ac:dyDescent="0.3">
      <c r="B17" s="2" t="s">
        <v>18</v>
      </c>
      <c r="C17">
        <v>0.35432999999999998</v>
      </c>
      <c r="D17">
        <v>0.40577999999999997</v>
      </c>
      <c r="E17">
        <v>0.45361000000000001</v>
      </c>
      <c r="F17" s="3">
        <v>0.40672999999999998</v>
      </c>
      <c r="I17" s="2" t="s">
        <v>18</v>
      </c>
      <c r="J17">
        <f t="shared" si="0"/>
        <v>3.054568965517241</v>
      </c>
      <c r="K17">
        <f t="shared" si="1"/>
        <v>2.7233557046979864</v>
      </c>
      <c r="L17">
        <f t="shared" si="2"/>
        <v>3.1720979020979025</v>
      </c>
      <c r="M17" s="3">
        <f t="shared" si="3"/>
        <v>2.5742405063291138</v>
      </c>
    </row>
    <row r="18" spans="2:13" x14ac:dyDescent="0.3">
      <c r="B18" s="2" t="s">
        <v>19</v>
      </c>
      <c r="C18">
        <v>5.7457609999999999E-2</v>
      </c>
      <c r="D18">
        <v>8.1067330499999993E-2</v>
      </c>
      <c r="E18">
        <v>8.1708646299999993E-2</v>
      </c>
      <c r="F18" s="3">
        <v>8.0965461199999991E-2</v>
      </c>
      <c r="I18" s="2" t="s">
        <v>19</v>
      </c>
      <c r="J18">
        <f t="shared" si="0"/>
        <v>0.49532422413793098</v>
      </c>
      <c r="K18">
        <f t="shared" si="1"/>
        <v>0.54407604362416107</v>
      </c>
      <c r="L18">
        <f t="shared" si="2"/>
        <v>0.57138913496503496</v>
      </c>
      <c r="M18" s="3">
        <f t="shared" si="3"/>
        <v>0.51243962784810115</v>
      </c>
    </row>
    <row r="19" spans="2:13" ht="16.2" thickBot="1" x14ac:dyDescent="0.35">
      <c r="B19" s="65" t="s">
        <v>5</v>
      </c>
      <c r="C19" s="4">
        <v>2.0918701679999998</v>
      </c>
      <c r="D19" s="4">
        <v>2.2865976886000001</v>
      </c>
      <c r="E19" s="4">
        <v>2.3650270794999995</v>
      </c>
      <c r="F19" s="66">
        <v>2.2651789078999998</v>
      </c>
      <c r="I19" s="2" t="s">
        <v>5</v>
      </c>
      <c r="J19">
        <f t="shared" si="0"/>
        <v>18.033363517241376</v>
      </c>
      <c r="K19">
        <f t="shared" si="1"/>
        <v>15.346293212080539</v>
      </c>
      <c r="L19">
        <f t="shared" si="2"/>
        <v>16.538650905594402</v>
      </c>
      <c r="M19" s="3">
        <f t="shared" si="3"/>
        <v>14.336575366455694</v>
      </c>
    </row>
    <row r="20" spans="2:13" ht="16.2" thickBot="1" x14ac:dyDescent="0.35">
      <c r="B20" s="57" t="s">
        <v>104</v>
      </c>
      <c r="C20" s="58">
        <f>SUM(C4:C19)</f>
        <v>14.32769</v>
      </c>
      <c r="D20" s="58">
        <f t="shared" ref="D20:F20" si="4">SUM(D4:D19)</f>
        <v>20.024180000000001</v>
      </c>
      <c r="E20" s="58">
        <f t="shared" si="4"/>
        <v>21.181290000000001</v>
      </c>
      <c r="F20" s="24">
        <f t="shared" si="4"/>
        <v>20.78558</v>
      </c>
      <c r="I20" s="57" t="s">
        <v>104</v>
      </c>
      <c r="J20" s="58">
        <f>C20/0.116</f>
        <v>123.51456896551724</v>
      </c>
      <c r="K20" s="58">
        <f t="shared" si="1"/>
        <v>134.39046979865773</v>
      </c>
      <c r="L20" s="58">
        <f t="shared" si="2"/>
        <v>148.12090909090909</v>
      </c>
      <c r="M20" s="24">
        <f t="shared" si="3"/>
        <v>131.55430379746835</v>
      </c>
    </row>
    <row r="37" spans="3:6" ht="16.2" thickBot="1" x14ac:dyDescent="0.35"/>
    <row r="38" spans="3:6" ht="16.2" thickBot="1" x14ac:dyDescent="0.35">
      <c r="C38" s="58"/>
      <c r="D38" s="58"/>
      <c r="E38" s="58"/>
      <c r="F38" s="58"/>
    </row>
  </sheetData>
  <dataConsolidate topLabels="1">
    <dataRefs count="1">
      <dataRef ref="L243:M307" sheet="Batteries Production GWP China"/>
    </dataRefs>
  </dataConsolidate>
  <mergeCells count="2">
    <mergeCell ref="B2:F2"/>
    <mergeCell ref="I2:M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F3DE9-235A-401E-9CB0-D8BB3FBEB568}">
  <sheetPr>
    <tabColor theme="9" tint="-0.499984740745262"/>
  </sheetPr>
  <dimension ref="A1:W30"/>
  <sheetViews>
    <sheetView zoomScale="85" zoomScaleNormal="85" workbookViewId="0">
      <selection activeCell="J10" sqref="J10"/>
    </sheetView>
  </sheetViews>
  <sheetFormatPr baseColWidth="10" defaultRowHeight="15.6" x14ac:dyDescent="0.3"/>
  <cols>
    <col min="1" max="1" width="16.796875" bestFit="1" customWidth="1"/>
    <col min="2" max="2" width="23.296875" bestFit="1" customWidth="1"/>
    <col min="3" max="3" width="16.296875" bestFit="1" customWidth="1"/>
    <col min="4" max="4" width="15" bestFit="1" customWidth="1"/>
    <col min="5" max="5" width="16.296875" bestFit="1" customWidth="1"/>
    <col min="6" max="6" width="15" bestFit="1" customWidth="1"/>
    <col min="7" max="7" width="16.296875" bestFit="1" customWidth="1"/>
    <col min="8" max="8" width="15" bestFit="1" customWidth="1"/>
    <col min="9" max="9" width="16.296875" bestFit="1" customWidth="1"/>
    <col min="10" max="10" width="15" bestFit="1" customWidth="1"/>
    <col min="13" max="13" width="12.3984375" bestFit="1" customWidth="1"/>
  </cols>
  <sheetData>
    <row r="1" spans="1:9" ht="16.2" thickBot="1" x14ac:dyDescent="0.35">
      <c r="A1" s="67" t="s">
        <v>72</v>
      </c>
      <c r="B1" s="77" t="s">
        <v>108</v>
      </c>
      <c r="C1" s="78"/>
      <c r="D1" s="78" t="s">
        <v>109</v>
      </c>
      <c r="E1" s="78"/>
      <c r="F1" s="78" t="s">
        <v>110</v>
      </c>
      <c r="G1" s="78"/>
      <c r="H1" s="78" t="s">
        <v>111</v>
      </c>
      <c r="I1" s="80"/>
    </row>
    <row r="2" spans="1:9" ht="16.2" thickBot="1" x14ac:dyDescent="0.35">
      <c r="A2" s="68"/>
      <c r="B2" s="4" t="s">
        <v>25</v>
      </c>
      <c r="C2" s="4" t="s">
        <v>26</v>
      </c>
      <c r="D2" s="4" t="s">
        <v>25</v>
      </c>
      <c r="E2" s="4" t="s">
        <v>26</v>
      </c>
      <c r="F2" s="4" t="s">
        <v>25</v>
      </c>
      <c r="G2" s="4" t="s">
        <v>26</v>
      </c>
      <c r="H2" s="4" t="s">
        <v>25</v>
      </c>
      <c r="I2" s="66" t="s">
        <v>26</v>
      </c>
    </row>
    <row r="3" spans="1:9" x14ac:dyDescent="0.3">
      <c r="A3" s="69" t="s">
        <v>19</v>
      </c>
      <c r="B3">
        <v>0.63912999999999998</v>
      </c>
      <c r="C3">
        <v>0.63912999999999998</v>
      </c>
      <c r="D3">
        <v>0.63912999999999998</v>
      </c>
      <c r="E3">
        <v>0.63912999999999998</v>
      </c>
      <c r="F3">
        <v>0.63912999999999998</v>
      </c>
      <c r="G3">
        <v>0.63912999999999998</v>
      </c>
      <c r="H3">
        <v>0.63912999999999998</v>
      </c>
      <c r="I3" s="3">
        <v>0.63912999999999998</v>
      </c>
    </row>
    <row r="4" spans="1:9" x14ac:dyDescent="0.3">
      <c r="A4" s="69" t="s">
        <v>4</v>
      </c>
      <c r="B4">
        <v>0.38855000000000001</v>
      </c>
      <c r="C4">
        <v>0.38855000000000001</v>
      </c>
      <c r="D4">
        <v>0.38783000000000001</v>
      </c>
      <c r="E4">
        <v>0.38783000000000001</v>
      </c>
      <c r="F4">
        <v>0.38783000000000001</v>
      </c>
      <c r="G4">
        <v>0.38783000000000001</v>
      </c>
      <c r="H4">
        <v>0.39715</v>
      </c>
      <c r="I4" s="3">
        <v>0.39715</v>
      </c>
    </row>
    <row r="5" spans="1:9" x14ac:dyDescent="0.3">
      <c r="A5" s="69" t="s">
        <v>21</v>
      </c>
      <c r="B5">
        <v>-3.0899999999999999E-3</v>
      </c>
      <c r="C5">
        <v>-3.0899999999999999E-3</v>
      </c>
      <c r="D5">
        <v>-2.8800000000000002E-3</v>
      </c>
      <c r="E5">
        <v>-2.8799999999999999E-2</v>
      </c>
      <c r="F5">
        <v>-2.8E-3</v>
      </c>
      <c r="G5">
        <v>-2.8E-3</v>
      </c>
      <c r="H5">
        <v>-4.0600000000000002E-3</v>
      </c>
      <c r="I5" s="3">
        <v>-4.0600000000000002E-3</v>
      </c>
    </row>
    <row r="6" spans="1:9" x14ac:dyDescent="0.3">
      <c r="A6" s="69" t="s">
        <v>14</v>
      </c>
      <c r="B6">
        <f>-0.00367-0.35296</f>
        <v>-0.35663</v>
      </c>
      <c r="C6">
        <f>-0.00367-0.35236</f>
        <v>-0.35603000000000001</v>
      </c>
      <c r="D6">
        <f>-0.0036-0.38826</f>
        <v>-0.39185999999999999</v>
      </c>
      <c r="E6">
        <f>-0.0036-0.38826</f>
        <v>-0.39185999999999999</v>
      </c>
      <c r="F6">
        <f>-0.0036-0.39241</f>
        <v>-0.39600999999999997</v>
      </c>
      <c r="G6">
        <f>-0.0036-0.39241</f>
        <v>-0.39600999999999997</v>
      </c>
      <c r="H6">
        <f>-0.00429-0.3322</f>
        <v>-0.33649000000000001</v>
      </c>
      <c r="I6" s="3">
        <f>-0.00429-0.3322</f>
        <v>-0.33649000000000001</v>
      </c>
    </row>
    <row r="7" spans="1:9" x14ac:dyDescent="0.3">
      <c r="A7" s="69" t="s">
        <v>8</v>
      </c>
      <c r="B7">
        <f>-0.51874-0.50637</f>
        <v>-1.02511</v>
      </c>
      <c r="C7">
        <v>-0.51873999999999998</v>
      </c>
      <c r="D7">
        <f>-0.49558-0.55348</f>
        <v>-1.0490599999999999</v>
      </c>
      <c r="E7">
        <v>-0.49558000000000002</v>
      </c>
      <c r="F7">
        <f>-0.4889-0.55936</f>
        <v>-1.04826</v>
      </c>
      <c r="G7">
        <v>-0.4889</v>
      </c>
      <c r="H7">
        <f>-0.59587-0.48871</f>
        <v>-1.0845799999999999</v>
      </c>
      <c r="I7" s="3">
        <v>-0.59587000000000001</v>
      </c>
    </row>
    <row r="8" spans="1:9" x14ac:dyDescent="0.3">
      <c r="A8" s="69" t="s">
        <v>22</v>
      </c>
      <c r="B8">
        <v>0.53932000000000002</v>
      </c>
      <c r="C8">
        <v>9.4380000000000006E-2</v>
      </c>
      <c r="D8">
        <v>0.53932000000000002</v>
      </c>
      <c r="F8">
        <v>0.53932000000000002</v>
      </c>
      <c r="H8">
        <v>0.53932000000000002</v>
      </c>
      <c r="I8" s="3"/>
    </row>
    <row r="9" spans="1:9" x14ac:dyDescent="0.3">
      <c r="A9" s="69" t="s">
        <v>23</v>
      </c>
      <c r="B9">
        <v>0.47314000000000001</v>
      </c>
      <c r="D9">
        <v>0.47314000000000001</v>
      </c>
      <c r="F9">
        <v>0.45413999999999999</v>
      </c>
      <c r="H9">
        <v>0.47314000000000001</v>
      </c>
      <c r="I9" s="3"/>
    </row>
    <row r="10" spans="1:9" x14ac:dyDescent="0.3">
      <c r="A10" s="69" t="s">
        <v>9</v>
      </c>
      <c r="B10">
        <v>0.20136999999999999</v>
      </c>
      <c r="C10">
        <v>0.20136999999999999</v>
      </c>
      <c r="D10">
        <v>0.20136999999999999</v>
      </c>
      <c r="E10">
        <v>0.20136999999999999</v>
      </c>
      <c r="F10">
        <v>0.20136999999999999</v>
      </c>
      <c r="G10">
        <v>0.20136999999999999</v>
      </c>
      <c r="H10">
        <v>0.20136999999999999</v>
      </c>
      <c r="I10" s="3">
        <v>0.20136999999999999</v>
      </c>
    </row>
    <row r="11" spans="1:9" x14ac:dyDescent="0.3">
      <c r="A11" s="69" t="s">
        <v>15</v>
      </c>
      <c r="B11">
        <v>-1.357E-2</v>
      </c>
      <c r="D11">
        <v>-1.553E-2</v>
      </c>
      <c r="F11">
        <v>-1.5310000000000001E-2</v>
      </c>
      <c r="H11">
        <v>-1.342E-2</v>
      </c>
      <c r="I11" s="3"/>
    </row>
    <row r="12" spans="1:9" x14ac:dyDescent="0.3">
      <c r="A12" s="69" t="s">
        <v>24</v>
      </c>
      <c r="B12">
        <v>-0.31861</v>
      </c>
      <c r="D12">
        <v>-0.31587999999999999</v>
      </c>
      <c r="F12">
        <v>-0.31861</v>
      </c>
      <c r="H12">
        <v>-0.31861</v>
      </c>
      <c r="I12" s="3"/>
    </row>
    <row r="13" spans="1:9" x14ac:dyDescent="0.3">
      <c r="A13" s="69" t="s">
        <v>20</v>
      </c>
      <c r="B13">
        <v>-1.39564</v>
      </c>
      <c r="D13">
        <v>-1.12581</v>
      </c>
      <c r="F13">
        <v>-1.2281599999999999</v>
      </c>
      <c r="H13">
        <v>-0.86529999999999996</v>
      </c>
      <c r="I13" s="3"/>
    </row>
    <row r="14" spans="1:9" x14ac:dyDescent="0.3">
      <c r="A14" s="69" t="s">
        <v>27</v>
      </c>
      <c r="C14">
        <v>-1.3308599999999999</v>
      </c>
      <c r="E14">
        <v>-1.2056</v>
      </c>
      <c r="G14">
        <v>-1.20821</v>
      </c>
      <c r="I14" s="3">
        <v>-1.3308599999999999</v>
      </c>
    </row>
    <row r="15" spans="1:9" x14ac:dyDescent="0.3">
      <c r="A15" s="69" t="s">
        <v>28</v>
      </c>
      <c r="B15">
        <v>-1.4691099999999999</v>
      </c>
      <c r="C15">
        <v>-0.44938</v>
      </c>
      <c r="D15">
        <v>-2.8345099999999999</v>
      </c>
      <c r="E15">
        <v>-0.86704000000000003</v>
      </c>
      <c r="F15">
        <v>-3.0764900000000002</v>
      </c>
      <c r="G15">
        <v>-0.94105000000000005</v>
      </c>
      <c r="I15" s="3"/>
    </row>
    <row r="16" spans="1:9" x14ac:dyDescent="0.3">
      <c r="A16" s="69" t="s">
        <v>29</v>
      </c>
      <c r="B16">
        <v>-3.47315</v>
      </c>
      <c r="C16">
        <v>-3.46617</v>
      </c>
      <c r="D16">
        <v>-0.85807</v>
      </c>
      <c r="E16">
        <v>-0.85634999999999994</v>
      </c>
      <c r="F16">
        <v>-1.3892599999999999</v>
      </c>
      <c r="G16">
        <v>-1.3864700000000001</v>
      </c>
      <c r="I16" s="3"/>
    </row>
    <row r="17" spans="1:23" x14ac:dyDescent="0.3">
      <c r="A17" s="69" t="s">
        <v>30</v>
      </c>
      <c r="B17">
        <v>-0.41603000000000001</v>
      </c>
      <c r="D17">
        <v>-9.8809999999999995E-2</v>
      </c>
      <c r="I17" s="3"/>
    </row>
    <row r="18" spans="1:23" ht="16.2" thickBot="1" x14ac:dyDescent="0.35">
      <c r="A18" s="69" t="s">
        <v>5</v>
      </c>
      <c r="B18">
        <v>8.6610000000000006E-2</v>
      </c>
      <c r="C18">
        <v>0.17846000000000001</v>
      </c>
      <c r="D18">
        <v>0.314</v>
      </c>
      <c r="E18">
        <v>0.52166999999999997</v>
      </c>
      <c r="F18">
        <v>8.6230000000000001E-2</v>
      </c>
      <c r="G18">
        <v>0.26796999999999999</v>
      </c>
      <c r="H18">
        <v>8.5440000000000002E-2</v>
      </c>
      <c r="I18" s="3">
        <v>0.25545000000000001</v>
      </c>
    </row>
    <row r="19" spans="1:23" ht="16.2" thickBot="1" x14ac:dyDescent="0.35">
      <c r="A19" s="70" t="s">
        <v>105</v>
      </c>
      <c r="B19" s="58">
        <f>SUM(B3:B18)</f>
        <v>-6.1428199999999995</v>
      </c>
      <c r="C19" s="58">
        <f t="shared" ref="C19:I19" si="0">SUM(C3:C18)</f>
        <v>-4.6223799999999997</v>
      </c>
      <c r="D19" s="58">
        <f t="shared" si="0"/>
        <v>-4.1376200000000001</v>
      </c>
      <c r="E19" s="58">
        <f t="shared" si="0"/>
        <v>-2.0952300000000004</v>
      </c>
      <c r="F19" s="58">
        <f t="shared" si="0"/>
        <v>-5.1668800000000008</v>
      </c>
      <c r="G19" s="58">
        <f t="shared" si="0"/>
        <v>-2.9271400000000001</v>
      </c>
      <c r="H19" s="58">
        <f t="shared" si="0"/>
        <v>-0.28690999999999967</v>
      </c>
      <c r="I19" s="24">
        <f t="shared" si="0"/>
        <v>-0.77417999999999987</v>
      </c>
    </row>
    <row r="22" spans="1:23" ht="16.2" thickBot="1" x14ac:dyDescent="0.35">
      <c r="W22" s="4"/>
    </row>
    <row r="30" spans="1:23" x14ac:dyDescent="0.3">
      <c r="M30" s="59"/>
      <c r="N30" s="59"/>
      <c r="O30" s="59"/>
      <c r="P30" s="59"/>
      <c r="Q30" s="59"/>
      <c r="R30" s="59"/>
      <c r="S30" s="59"/>
      <c r="T30" s="59"/>
    </row>
  </sheetData>
  <mergeCells count="4">
    <mergeCell ref="D1:E1"/>
    <mergeCell ref="F1:G1"/>
    <mergeCell ref="H1:I1"/>
    <mergeCell ref="B1:C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5637E-C678-3648-A26E-C503723EC99F}">
  <sheetPr>
    <tabColor theme="9" tint="-0.499984740745262"/>
  </sheetPr>
  <dimension ref="B1:U22"/>
  <sheetViews>
    <sheetView topLeftCell="A2" zoomScale="85" zoomScaleNormal="85" workbookViewId="0">
      <selection activeCell="G2" sqref="G2"/>
    </sheetView>
  </sheetViews>
  <sheetFormatPr baseColWidth="10" defaultRowHeight="15.6" x14ac:dyDescent="0.3"/>
  <cols>
    <col min="2" max="2" width="23.296875" bestFit="1" customWidth="1"/>
    <col min="3" max="3" width="24.5" bestFit="1" customWidth="1"/>
    <col min="4" max="4" width="15" bestFit="1" customWidth="1"/>
    <col min="5" max="5" width="16.296875" bestFit="1" customWidth="1"/>
    <col min="6" max="6" width="15" bestFit="1" customWidth="1"/>
    <col min="7" max="7" width="16.296875" bestFit="1" customWidth="1"/>
    <col min="8" max="8" width="15" bestFit="1" customWidth="1"/>
    <col min="9" max="9" width="16.296875" bestFit="1" customWidth="1"/>
    <col min="10" max="10" width="15" bestFit="1" customWidth="1"/>
  </cols>
  <sheetData>
    <row r="1" spans="2:21" ht="16.2" thickBot="1" x14ac:dyDescent="0.35"/>
    <row r="2" spans="2:21" ht="238.5" customHeight="1" thickBot="1" x14ac:dyDescent="0.35">
      <c r="B2" s="35" t="s">
        <v>96</v>
      </c>
      <c r="C2" s="36" t="s">
        <v>97</v>
      </c>
      <c r="D2" s="45" t="s">
        <v>75</v>
      </c>
      <c r="E2" s="45" t="s">
        <v>76</v>
      </c>
      <c r="F2" s="45" t="s">
        <v>77</v>
      </c>
      <c r="G2" s="45" t="s">
        <v>78</v>
      </c>
      <c r="H2" s="45" t="s">
        <v>79</v>
      </c>
      <c r="I2" s="45" t="s">
        <v>80</v>
      </c>
      <c r="J2" s="45" t="s">
        <v>81</v>
      </c>
      <c r="K2" s="45" t="s">
        <v>82</v>
      </c>
      <c r="L2" s="45" t="s">
        <v>83</v>
      </c>
      <c r="M2" s="45" t="s">
        <v>84</v>
      </c>
      <c r="N2" s="45" t="s">
        <v>85</v>
      </c>
      <c r="O2" s="45" t="s">
        <v>86</v>
      </c>
      <c r="P2" s="45" t="s">
        <v>87</v>
      </c>
      <c r="Q2" s="45" t="s">
        <v>88</v>
      </c>
      <c r="R2" s="45" t="s">
        <v>89</v>
      </c>
      <c r="S2" s="45" t="s">
        <v>90</v>
      </c>
      <c r="T2" s="45" t="s">
        <v>91</v>
      </c>
      <c r="U2" s="46" t="s">
        <v>92</v>
      </c>
    </row>
    <row r="3" spans="2:21" x14ac:dyDescent="0.3">
      <c r="B3" s="93" t="s">
        <v>113</v>
      </c>
      <c r="C3" s="42" t="s">
        <v>93</v>
      </c>
      <c r="D3">
        <v>0.10803142470744406</v>
      </c>
      <c r="E3">
        <v>20.785577215716589</v>
      </c>
      <c r="F3">
        <v>6.135844464779221</v>
      </c>
      <c r="G3">
        <v>7.7556718193152197</v>
      </c>
      <c r="H3">
        <v>-12.492085712557131</v>
      </c>
      <c r="I3">
        <v>6.46838133850187</v>
      </c>
      <c r="J3">
        <v>1.2440921702317689E-2</v>
      </c>
      <c r="K3">
        <v>3.3631056547557209E-3</v>
      </c>
      <c r="L3">
        <v>1.4097056917400721</v>
      </c>
      <c r="M3">
        <v>70.305076787091593</v>
      </c>
      <c r="N3">
        <v>1.5378992102361604</v>
      </c>
      <c r="O3">
        <v>-0.33033714115835805</v>
      </c>
      <c r="P3">
        <v>6.3222891002373052</v>
      </c>
      <c r="Q3">
        <v>5.5142258682540268E-6</v>
      </c>
      <c r="R3">
        <v>4.7097054172918949E-2</v>
      </c>
      <c r="S3">
        <v>2.2648312070174446E-2</v>
      </c>
      <c r="T3">
        <v>2.5296689274610776E-2</v>
      </c>
      <c r="U3">
        <v>1.8274106686243172</v>
      </c>
    </row>
    <row r="4" spans="2:21" s="31" customFormat="1" x14ac:dyDescent="0.3">
      <c r="B4" s="94"/>
      <c r="C4" s="43" t="s">
        <v>117</v>
      </c>
      <c r="D4">
        <v>7.9688809538300807E-4</v>
      </c>
      <c r="E4">
        <v>0.63912972630747977</v>
      </c>
      <c r="F4">
        <v>1.7819796261463999E-2</v>
      </c>
      <c r="G4">
        <v>2.985930224947635E-2</v>
      </c>
      <c r="H4">
        <v>11.91039147520832</v>
      </c>
      <c r="I4">
        <v>0.20302436927390144</v>
      </c>
      <c r="J4">
        <v>6.5595803977104941E-5</v>
      </c>
      <c r="K4">
        <v>1.7389844395174085E-5</v>
      </c>
      <c r="L4">
        <v>8.8253270599718114E-3</v>
      </c>
      <c r="M4">
        <v>0.5428475901348464</v>
      </c>
      <c r="N4">
        <v>2.8650647874715663E-3</v>
      </c>
      <c r="O4">
        <v>2.5969171644972245E-2</v>
      </c>
      <c r="P4">
        <v>2.7693096153326708E-3</v>
      </c>
      <c r="Q4">
        <v>2.8176560792200199E-7</v>
      </c>
      <c r="R4">
        <v>4.8349675343913143E-4</v>
      </c>
      <c r="S4">
        <v>1.0060880338092157E-3</v>
      </c>
      <c r="T4">
        <v>1.1425868651183154E-3</v>
      </c>
      <c r="U4">
        <v>9.5584936430299884E-4</v>
      </c>
    </row>
    <row r="5" spans="2:21" s="31" customFormat="1" x14ac:dyDescent="0.3">
      <c r="B5" s="94"/>
      <c r="C5" s="43" t="s">
        <v>118</v>
      </c>
      <c r="D5">
        <v>-0.26264629932261108</v>
      </c>
      <c r="E5">
        <v>-0.10747675213852621</v>
      </c>
      <c r="F5">
        <v>0.6558708110601883</v>
      </c>
      <c r="G5">
        <v>0.78891419922008421</v>
      </c>
      <c r="H5">
        <v>224.25374966057473</v>
      </c>
      <c r="I5">
        <v>-2.1569857628633924E-2</v>
      </c>
      <c r="J5">
        <v>5.2002657975538892E-4</v>
      </c>
      <c r="K5">
        <v>-1.2983461280456687E-5</v>
      </c>
      <c r="L5">
        <v>0.10025613332053308</v>
      </c>
      <c r="M5">
        <v>14.230752761494196</v>
      </c>
      <c r="N5">
        <v>-2.1938687932499808E-2</v>
      </c>
      <c r="O5">
        <v>0.11681862457512482</v>
      </c>
      <c r="P5">
        <v>-0.1293256310231444</v>
      </c>
      <c r="Q5">
        <v>4.1755766699315285E-7</v>
      </c>
      <c r="R5">
        <v>-7.6612099066043313E-2</v>
      </c>
      <c r="S5">
        <v>5.5014687081658886E-3</v>
      </c>
      <c r="T5">
        <v>5.6231840511098488E-3</v>
      </c>
      <c r="U5">
        <v>-7.2203605162540147E-3</v>
      </c>
    </row>
    <row r="6" spans="2:21" x14ac:dyDescent="0.3">
      <c r="B6" s="94"/>
      <c r="C6" s="43" t="s">
        <v>94</v>
      </c>
      <c r="D6">
        <v>0.11544893647677351</v>
      </c>
      <c r="E6">
        <v>-3.4587805318708895</v>
      </c>
      <c r="F6">
        <v>13.936497857913514</v>
      </c>
      <c r="G6">
        <v>16.721639053102678</v>
      </c>
      <c r="H6">
        <v>890.33389230297985</v>
      </c>
      <c r="I6">
        <v>-2.035247542619826</v>
      </c>
      <c r="J6">
        <v>-9.638536103691836E-3</v>
      </c>
      <c r="K6">
        <v>-3.1253943441822119E-3</v>
      </c>
      <c r="L6">
        <v>0.73674782755299906</v>
      </c>
      <c r="M6">
        <v>-72.645093432869302</v>
      </c>
      <c r="N6">
        <v>-2.5252916596547861</v>
      </c>
      <c r="O6">
        <v>1.2174444908521005</v>
      </c>
      <c r="P6">
        <v>-4.4400228526454093</v>
      </c>
      <c r="Q6">
        <v>-1.4486233059224419E-6</v>
      </c>
      <c r="R6">
        <v>2.2622967181143223E-2</v>
      </c>
      <c r="S6">
        <v>2.8861195224819187E-2</v>
      </c>
      <c r="T6">
        <v>2.8301713284059629E-2</v>
      </c>
      <c r="U6">
        <v>-2.4754087304207619</v>
      </c>
    </row>
    <row r="7" spans="2:21" ht="16.2" thickBot="1" x14ac:dyDescent="0.35">
      <c r="B7" s="95"/>
      <c r="C7" s="44" t="s">
        <v>95</v>
      </c>
      <c r="D7">
        <v>0.11528506460977751</v>
      </c>
      <c r="E7">
        <v>-5.6985188258316111</v>
      </c>
      <c r="F7">
        <v>15.2455769474353</v>
      </c>
      <c r="G7">
        <v>18.287024694938829</v>
      </c>
      <c r="H7">
        <v>821.53670397116014</v>
      </c>
      <c r="I7">
        <v>-2.5391418786431048</v>
      </c>
      <c r="J7">
        <v>-8.4238585319767606E-3</v>
      </c>
      <c r="K7">
        <v>-4.1258844647696028E-3</v>
      </c>
      <c r="L7">
        <v>0.64845420647848495</v>
      </c>
      <c r="M7">
        <v>-10.792803479582231</v>
      </c>
      <c r="N7">
        <v>-2.4990528415606952</v>
      </c>
      <c r="O7">
        <v>1.8460063883287412</v>
      </c>
      <c r="P7">
        <v>-8.5814891465579155</v>
      </c>
      <c r="Q7">
        <v>3.837203061428377E-7</v>
      </c>
      <c r="R7">
        <v>1.9681045703816322E-2</v>
      </c>
      <c r="S7">
        <v>3.5281574733421278E-2</v>
      </c>
      <c r="T7">
        <v>3.4875532202652E-2</v>
      </c>
      <c r="U7">
        <v>-2.4151017687985186</v>
      </c>
    </row>
    <row r="8" spans="2:21" x14ac:dyDescent="0.3">
      <c r="B8" s="93" t="s">
        <v>114</v>
      </c>
      <c r="C8" s="42" t="s">
        <v>93</v>
      </c>
      <c r="D8">
        <v>0.21272044313212349</v>
      </c>
      <c r="E8">
        <v>14.327694605944236</v>
      </c>
      <c r="F8">
        <v>1.9333051163708221</v>
      </c>
      <c r="G8">
        <v>2.8061460165499961</v>
      </c>
      <c r="H8">
        <v>538.25174517880987</v>
      </c>
      <c r="I8">
        <v>4.0030812841915298</v>
      </c>
      <c r="J8">
        <v>6.1668421989902727E-3</v>
      </c>
      <c r="K8">
        <v>7.6235929196956506E-4</v>
      </c>
      <c r="L8">
        <v>1.8312997560770214</v>
      </c>
      <c r="M8">
        <v>60.729342461152719</v>
      </c>
      <c r="N8">
        <v>-0.12913261902088707</v>
      </c>
      <c r="O8">
        <v>0.67179799065255641</v>
      </c>
      <c r="P8">
        <v>1.6297926486692511</v>
      </c>
      <c r="Q8">
        <v>4.8714164414491175E-6</v>
      </c>
      <c r="R8">
        <v>5.9854582123373939E-2</v>
      </c>
      <c r="S8">
        <v>4.2178806103212688E-2</v>
      </c>
      <c r="T8">
        <v>4.420739412324444E-2</v>
      </c>
      <c r="U8">
        <v>9.4409729923702543E-2</v>
      </c>
    </row>
    <row r="9" spans="2:21" x14ac:dyDescent="0.3">
      <c r="B9" s="94"/>
      <c r="C9" s="43" t="s">
        <v>117</v>
      </c>
      <c r="D9">
        <v>7.9688809538300807E-4</v>
      </c>
      <c r="E9">
        <v>0.63912972630747977</v>
      </c>
      <c r="F9">
        <v>1.7819796261463999E-2</v>
      </c>
      <c r="G9">
        <v>2.985930224947635E-2</v>
      </c>
      <c r="H9">
        <v>11.91039147520832</v>
      </c>
      <c r="I9">
        <v>0.20302436927390144</v>
      </c>
      <c r="J9">
        <v>6.5595803977104941E-5</v>
      </c>
      <c r="K9">
        <v>1.7389844395174085E-5</v>
      </c>
      <c r="L9">
        <v>8.8253270599718114E-3</v>
      </c>
      <c r="M9">
        <v>0.5428475901348464</v>
      </c>
      <c r="N9">
        <v>2.8650647874715663E-3</v>
      </c>
      <c r="O9">
        <v>2.5969171644972245E-2</v>
      </c>
      <c r="P9">
        <v>2.7693096153326708E-3</v>
      </c>
      <c r="Q9">
        <v>2.8176560792200199E-7</v>
      </c>
      <c r="R9">
        <v>4.8349675343913143E-4</v>
      </c>
      <c r="S9">
        <v>1.0060880338092157E-3</v>
      </c>
      <c r="T9">
        <v>1.1425868651183154E-3</v>
      </c>
      <c r="U9">
        <v>9.5584936430299884E-4</v>
      </c>
    </row>
    <row r="10" spans="2:21" x14ac:dyDescent="0.3">
      <c r="B10" s="94"/>
      <c r="C10" s="43" t="s">
        <v>118</v>
      </c>
      <c r="D10">
        <v>-0.26940584714480548</v>
      </c>
      <c r="E10">
        <v>-0.20707393030385041</v>
      </c>
      <c r="F10">
        <v>0.70427781183785643</v>
      </c>
      <c r="G10">
        <v>0.84635478455554736</v>
      </c>
      <c r="H10">
        <v>229.45560225931158</v>
      </c>
      <c r="I10">
        <v>-4.2785611823218994E-2</v>
      </c>
      <c r="J10">
        <v>4.983862952054693E-4</v>
      </c>
      <c r="K10">
        <v>-1.5709526897241981E-5</v>
      </c>
      <c r="L10">
        <v>8.7283242703217911E-2</v>
      </c>
      <c r="M10">
        <v>14.507726224532238</v>
      </c>
      <c r="N10">
        <v>-2.3096904603364436E-2</v>
      </c>
      <c r="O10">
        <v>0.11868729070791011</v>
      </c>
      <c r="P10">
        <v>-0.13357979198551723</v>
      </c>
      <c r="Q10">
        <v>4.1044952273774207E-7</v>
      </c>
      <c r="R10">
        <v>-7.8654129876404022E-2</v>
      </c>
      <c r="S10">
        <v>5.3780255895119356E-3</v>
      </c>
      <c r="T10">
        <v>5.4965897396585346E-3</v>
      </c>
      <c r="U10">
        <v>-7.9487565176095554E-3</v>
      </c>
    </row>
    <row r="11" spans="2:21" x14ac:dyDescent="0.3">
      <c r="B11" s="94"/>
      <c r="C11" s="43" t="s">
        <v>94</v>
      </c>
      <c r="D11">
        <v>-0.11851372266704766</v>
      </c>
      <c r="E11">
        <v>-1.206235795542667</v>
      </c>
      <c r="F11">
        <v>14.43852597088526</v>
      </c>
      <c r="G11">
        <v>16.559756378390198</v>
      </c>
      <c r="H11">
        <v>-1090.7006792086411</v>
      </c>
      <c r="I11">
        <v>-0.27611497276142677</v>
      </c>
      <c r="J11">
        <v>-4.6451749396115597E-3</v>
      </c>
      <c r="K11">
        <v>5.1475530673865193E-5</v>
      </c>
      <c r="L11">
        <v>-0.57366116658278066</v>
      </c>
      <c r="M11">
        <v>-96.777051727615969</v>
      </c>
      <c r="N11">
        <v>3.6322482904126152E-2</v>
      </c>
      <c r="O11">
        <v>-0.84183657291009695</v>
      </c>
      <c r="P11">
        <v>0.49529209364349269</v>
      </c>
      <c r="Q11">
        <v>-2.6984389005698159E-6</v>
      </c>
      <c r="R11">
        <v>-3.2337138150572493E-2</v>
      </c>
      <c r="S11">
        <v>-2.2678420024690327E-2</v>
      </c>
      <c r="T11">
        <v>-2.3172499513925273E-2</v>
      </c>
      <c r="U11">
        <v>1.2370944206251573E-2</v>
      </c>
    </row>
    <row r="12" spans="2:21" ht="16.2" thickBot="1" x14ac:dyDescent="0.35">
      <c r="B12" s="95"/>
      <c r="C12" s="44" t="s">
        <v>95</v>
      </c>
      <c r="D12">
        <v>-9.5023109062499552E-3</v>
      </c>
      <c r="E12">
        <v>-0.71897281675888314</v>
      </c>
      <c r="F12">
        <v>17.358605821029901</v>
      </c>
      <c r="G12">
        <v>20.601519051892126</v>
      </c>
      <c r="H12">
        <v>-129.83985079023881</v>
      </c>
      <c r="I12">
        <v>-0.15681159327909497</v>
      </c>
      <c r="J12">
        <v>-5.1792212585184834E-4</v>
      </c>
      <c r="K12">
        <v>-5.8273392209737783E-4</v>
      </c>
      <c r="L12">
        <v>-0.13664128757779337</v>
      </c>
      <c r="M12">
        <v>-12.079650851941473</v>
      </c>
      <c r="N12">
        <v>1.4189115591729164E-2</v>
      </c>
      <c r="O12">
        <v>-2.6736073311158907E-2</v>
      </c>
      <c r="P12">
        <v>-2.6263714378829963</v>
      </c>
      <c r="Q12">
        <v>-5.265404148337463E-7</v>
      </c>
      <c r="R12">
        <v>-1.7289476290959502E-3</v>
      </c>
      <c r="S12">
        <v>-4.3049828913328415E-3</v>
      </c>
      <c r="T12">
        <v>-4.4139171051587782E-3</v>
      </c>
      <c r="U12">
        <v>6.1418420194979291E-2</v>
      </c>
    </row>
    <row r="13" spans="2:21" x14ac:dyDescent="0.3">
      <c r="B13" s="93" t="s">
        <v>115</v>
      </c>
      <c r="C13" s="42" t="s">
        <v>93</v>
      </c>
      <c r="D13">
        <v>-0.16675408867707561</v>
      </c>
      <c r="E13">
        <v>21.1812858809893</v>
      </c>
      <c r="F13">
        <v>7.0742577373266675</v>
      </c>
      <c r="G13">
        <v>7.7667378466542214</v>
      </c>
      <c r="H13">
        <v>-2334.0354669655007</v>
      </c>
      <c r="I13">
        <v>7.7410066919554072</v>
      </c>
      <c r="J13">
        <v>1.3566734361863366E-2</v>
      </c>
      <c r="K13">
        <v>6.6149913639260436E-3</v>
      </c>
      <c r="L13">
        <v>-0.37713144732745957</v>
      </c>
      <c r="M13">
        <v>15.973484242254143</v>
      </c>
      <c r="N13">
        <v>4.0798181414476282</v>
      </c>
      <c r="O13">
        <v>-2.5222926427218213</v>
      </c>
      <c r="P13">
        <v>10.316555615892444</v>
      </c>
      <c r="Q13">
        <v>2.843144104108769E-6</v>
      </c>
      <c r="R13">
        <v>-2.2559668506332058E-2</v>
      </c>
      <c r="S13">
        <v>-3.905551790949572E-2</v>
      </c>
      <c r="T13">
        <v>-3.6615356716818058E-2</v>
      </c>
      <c r="U13">
        <v>4.3287833962724953</v>
      </c>
    </row>
    <row r="14" spans="2:21" x14ac:dyDescent="0.3">
      <c r="B14" s="94"/>
      <c r="C14" s="43" t="s">
        <v>117</v>
      </c>
      <c r="D14">
        <v>7.9688809538300807E-4</v>
      </c>
      <c r="E14">
        <v>0.63912972630747977</v>
      </c>
      <c r="F14">
        <v>1.7819796261463999E-2</v>
      </c>
      <c r="G14">
        <v>2.985930224947635E-2</v>
      </c>
      <c r="H14">
        <v>11.91039147520832</v>
      </c>
      <c r="I14">
        <v>0.20302436927390144</v>
      </c>
      <c r="J14">
        <v>6.5595803977104941E-5</v>
      </c>
      <c r="K14">
        <v>1.7389844395174085E-5</v>
      </c>
      <c r="L14">
        <v>8.8253270599718114E-3</v>
      </c>
      <c r="M14">
        <v>0.5428475901348464</v>
      </c>
      <c r="N14">
        <v>2.8650647874715663E-3</v>
      </c>
      <c r="O14">
        <v>2.5969171644972245E-2</v>
      </c>
      <c r="P14">
        <v>2.7693096153326708E-3</v>
      </c>
      <c r="Q14">
        <v>2.8176560792200199E-7</v>
      </c>
      <c r="R14">
        <v>4.8349675343913143E-4</v>
      </c>
      <c r="S14">
        <v>1.0060880338092157E-3</v>
      </c>
      <c r="T14">
        <v>1.1425868651183154E-3</v>
      </c>
      <c r="U14">
        <v>9.5584936430299884E-4</v>
      </c>
    </row>
    <row r="15" spans="2:21" x14ac:dyDescent="0.3">
      <c r="B15" s="94"/>
      <c r="C15" s="43" t="s">
        <v>118</v>
      </c>
      <c r="D15">
        <v>-0.26326193487376565</v>
      </c>
      <c r="E15">
        <v>-0.13694945368979322</v>
      </c>
      <c r="F15">
        <v>0.66052363333387876</v>
      </c>
      <c r="G15">
        <v>0.79437794161581721</v>
      </c>
      <c r="H15">
        <v>224.66179670130242</v>
      </c>
      <c r="I15">
        <v>-2.7845991830547933E-2</v>
      </c>
      <c r="J15">
        <v>5.1095823477073567E-4</v>
      </c>
      <c r="K15">
        <v>-1.3738299457431271E-5</v>
      </c>
      <c r="L15">
        <v>9.5564050803204681E-2</v>
      </c>
      <c r="M15">
        <v>14.242296065454056</v>
      </c>
      <c r="N15">
        <v>-2.2168363056657543E-2</v>
      </c>
      <c r="O15">
        <v>0.11678653145889513</v>
      </c>
      <c r="P15">
        <v>-0.12992816043989991</v>
      </c>
      <c r="Q15">
        <v>4.1330205225677545E-7</v>
      </c>
      <c r="R15">
        <v>-7.6813017249550558E-2</v>
      </c>
      <c r="S15">
        <v>5.4354627623856488E-3</v>
      </c>
      <c r="T15">
        <v>5.5556096989487413E-3</v>
      </c>
      <c r="U15">
        <v>-7.4019412993926691E-3</v>
      </c>
    </row>
    <row r="16" spans="2:21" x14ac:dyDescent="0.3">
      <c r="B16" s="94"/>
      <c r="C16" s="43" t="s">
        <v>94</v>
      </c>
      <c r="D16">
        <v>0.45422784778774333</v>
      </c>
      <c r="E16">
        <v>-5.1249238310803023</v>
      </c>
      <c r="F16">
        <v>9.0622591973317608</v>
      </c>
      <c r="G16">
        <v>12.183021987650795</v>
      </c>
      <c r="H16">
        <v>3704.2549478336387</v>
      </c>
      <c r="I16">
        <v>-4.2464571481498856</v>
      </c>
      <c r="J16">
        <v>-1.3582842317558555E-2</v>
      </c>
      <c r="K16">
        <v>-7.9379437280158414E-3</v>
      </c>
      <c r="L16">
        <v>3.0338036838892339</v>
      </c>
      <c r="M16">
        <v>-13.103753431106963</v>
      </c>
      <c r="N16">
        <v>-6.3491656830855909</v>
      </c>
      <c r="O16">
        <v>4.3286995611510752</v>
      </c>
      <c r="P16">
        <v>-10.12496505881173</v>
      </c>
      <c r="Q16">
        <v>2.2125464814378728E-6</v>
      </c>
      <c r="R16">
        <v>0.10330613295211175</v>
      </c>
      <c r="S16">
        <v>0.11236096248736727</v>
      </c>
      <c r="T16">
        <v>0.11193297919668502</v>
      </c>
      <c r="U16">
        <v>-6.201661194790316</v>
      </c>
    </row>
    <row r="17" spans="2:21" ht="16.2" thickBot="1" x14ac:dyDescent="0.35">
      <c r="B17" s="95"/>
      <c r="C17" s="44" t="s">
        <v>95</v>
      </c>
      <c r="D17">
        <v>0.51179924732648163</v>
      </c>
      <c r="E17">
        <v>-6.6453587577315059</v>
      </c>
      <c r="F17">
        <v>11.211632540686052</v>
      </c>
      <c r="G17">
        <v>15.030236667693886</v>
      </c>
      <c r="H17">
        <v>4213.2472041076899</v>
      </c>
      <c r="I17">
        <v>-4.6057884431319804</v>
      </c>
      <c r="J17">
        <v>-1.1155782337062603E-2</v>
      </c>
      <c r="K17">
        <v>-9.0189137537404988E-3</v>
      </c>
      <c r="L17">
        <v>-4.3595372934723189</v>
      </c>
      <c r="M17">
        <v>63.536578780915043</v>
      </c>
      <c r="N17">
        <v>-6.3455647622818532</v>
      </c>
      <c r="O17">
        <v>5.0249342136382706</v>
      </c>
      <c r="P17">
        <v>-14.859093934460809</v>
      </c>
      <c r="Q17">
        <v>4.1612464987902902E-6</v>
      </c>
      <c r="R17">
        <v>0.11646903325325476</v>
      </c>
      <c r="S17">
        <v>0.12322233741082918</v>
      </c>
      <c r="T17">
        <v>0.12300214226905685</v>
      </c>
      <c r="U17">
        <v>-6.1574563783188276</v>
      </c>
    </row>
    <row r="18" spans="2:21" x14ac:dyDescent="0.3">
      <c r="B18" s="93" t="s">
        <v>116</v>
      </c>
      <c r="C18" s="42" t="s">
        <v>93</v>
      </c>
      <c r="D18">
        <v>0.15629582538816539</v>
      </c>
      <c r="E18">
        <v>20.024181269156927</v>
      </c>
      <c r="F18">
        <v>5.463819676222327</v>
      </c>
      <c r="G18">
        <v>7.1278181742266247</v>
      </c>
      <c r="H18">
        <v>419.34847205896887</v>
      </c>
      <c r="I18">
        <v>6.0019783163985343</v>
      </c>
      <c r="J18">
        <v>1.1419333773611842E-2</v>
      </c>
      <c r="K18">
        <v>2.5840424468795238E-3</v>
      </c>
      <c r="L18">
        <v>1.6935755883020054</v>
      </c>
      <c r="M18">
        <v>75.787078824443668</v>
      </c>
      <c r="N18">
        <v>0.9240985591427151</v>
      </c>
      <c r="O18">
        <v>0.13404915617699878</v>
      </c>
      <c r="P18">
        <v>5.3709441386496062</v>
      </c>
      <c r="Q18">
        <v>5.8206857340369122E-6</v>
      </c>
      <c r="R18">
        <v>5.8195333409351957E-2</v>
      </c>
      <c r="S18">
        <v>3.4312880869114083E-2</v>
      </c>
      <c r="T18">
        <v>3.6902385248122581E-2</v>
      </c>
      <c r="U18">
        <v>1.2307673766948559</v>
      </c>
    </row>
    <row r="19" spans="2:21" x14ac:dyDescent="0.3">
      <c r="B19" s="94"/>
      <c r="C19" s="43" t="s">
        <v>117</v>
      </c>
      <c r="D19">
        <v>7.9688809538300807E-4</v>
      </c>
      <c r="E19">
        <v>0.63912972630747977</v>
      </c>
      <c r="F19">
        <v>1.7819796261463999E-2</v>
      </c>
      <c r="G19">
        <v>2.985930224947635E-2</v>
      </c>
      <c r="H19">
        <v>11.91039147520832</v>
      </c>
      <c r="I19">
        <v>0.20302436927390144</v>
      </c>
      <c r="J19">
        <v>6.5595803977104941E-5</v>
      </c>
      <c r="K19">
        <v>1.7389844395174085E-5</v>
      </c>
      <c r="L19">
        <v>8.8253270599718114E-3</v>
      </c>
      <c r="M19">
        <v>0.5428475901348464</v>
      </c>
      <c r="N19">
        <v>2.8650647874715663E-3</v>
      </c>
      <c r="O19">
        <v>2.5969171644972245E-2</v>
      </c>
      <c r="P19">
        <v>2.7693096153326708E-3</v>
      </c>
      <c r="Q19">
        <v>2.8176560792200199E-7</v>
      </c>
      <c r="R19">
        <v>4.8349675343913143E-4</v>
      </c>
      <c r="S19">
        <v>1.0060880338092157E-3</v>
      </c>
      <c r="T19">
        <v>1.1425868651183154E-3</v>
      </c>
      <c r="U19">
        <v>9.5584936430299884E-4</v>
      </c>
    </row>
    <row r="20" spans="2:21" x14ac:dyDescent="0.3">
      <c r="B20" s="94"/>
      <c r="C20" s="43" t="s">
        <v>118</v>
      </c>
      <c r="D20">
        <v>-0.26267564593864817</v>
      </c>
      <c r="E20">
        <v>-0.11422177332250194</v>
      </c>
      <c r="F20">
        <v>0.65592475855350696</v>
      </c>
      <c r="G20">
        <v>0.78896066976909796</v>
      </c>
      <c r="H20">
        <v>224.25813574313622</v>
      </c>
      <c r="I20">
        <v>-2.3006261949515744E-2</v>
      </c>
      <c r="J20">
        <v>5.1773940633040511E-4</v>
      </c>
      <c r="K20">
        <v>-1.3152479111452045E-5</v>
      </c>
      <c r="L20">
        <v>9.9157867630095667E-2</v>
      </c>
      <c r="M20">
        <v>14.227915362466454</v>
      </c>
      <c r="N20">
        <v>-2.1981166506744601E-2</v>
      </c>
      <c r="O20">
        <v>0.11676579833141748</v>
      </c>
      <c r="P20">
        <v>-0.12941250773254373</v>
      </c>
      <c r="Q20">
        <v>4.1641809843236151E-7</v>
      </c>
      <c r="R20">
        <v>-7.6625603500488387E-2</v>
      </c>
      <c r="S20">
        <v>5.4840342952587676E-3</v>
      </c>
      <c r="T20">
        <v>5.6053379089245001E-3</v>
      </c>
      <c r="U20">
        <v>-7.2591870452178228E-3</v>
      </c>
    </row>
    <row r="21" spans="2:21" x14ac:dyDescent="0.3">
      <c r="B21" s="94"/>
      <c r="C21" s="43" t="s">
        <v>94</v>
      </c>
      <c r="D21">
        <v>2.8121902026256987E-2</v>
      </c>
      <c r="E21">
        <v>-2.8485792050218417</v>
      </c>
      <c r="F21">
        <v>14.72277031812952</v>
      </c>
      <c r="G21">
        <v>17.350139230171447</v>
      </c>
      <c r="H21">
        <v>159.30136615345481</v>
      </c>
      <c r="I21">
        <v>-1.4250295525290917</v>
      </c>
      <c r="J21">
        <v>-8.249879987148781E-3</v>
      </c>
      <c r="K21">
        <v>-1.9036045001988406E-3</v>
      </c>
      <c r="L21">
        <v>0.18760354154665079</v>
      </c>
      <c r="M21">
        <v>-85.132573205415127</v>
      </c>
      <c r="N21">
        <v>-1.5485588948715836</v>
      </c>
      <c r="O21">
        <v>0.42878002935801551</v>
      </c>
      <c r="P21">
        <v>-2.8122150214128139</v>
      </c>
      <c r="Q21">
        <v>-2.186429596167348E-6</v>
      </c>
      <c r="R21">
        <v>1.9555200594874723E-3</v>
      </c>
      <c r="S21">
        <v>8.2887379172220839E-3</v>
      </c>
      <c r="T21">
        <v>7.7215518060137732E-3</v>
      </c>
      <c r="U21">
        <v>-1.5249101337369542</v>
      </c>
    </row>
    <row r="22" spans="2:21" ht="16.2" thickBot="1" x14ac:dyDescent="0.35">
      <c r="B22" s="95"/>
      <c r="C22" s="44" t="s">
        <v>95</v>
      </c>
      <c r="D22">
        <v>3.5589958594386795E-2</v>
      </c>
      <c r="E22">
        <v>-4.8909716727041888</v>
      </c>
      <c r="F22">
        <v>16.104887045663681</v>
      </c>
      <c r="G22">
        <v>19.033917694709945</v>
      </c>
      <c r="H22">
        <v>162.92696719171997</v>
      </c>
      <c r="I22">
        <v>-1.8772100717204476</v>
      </c>
      <c r="J22">
        <v>-6.8312785492274496E-3</v>
      </c>
      <c r="K22">
        <v>-2.8241425057316237E-3</v>
      </c>
      <c r="L22">
        <v>-1.6618050125768542</v>
      </c>
      <c r="M22">
        <v>-22.28374765978446</v>
      </c>
      <c r="N22">
        <v>-1.5380472914448717</v>
      </c>
      <c r="O22">
        <v>1.0700189667014286</v>
      </c>
      <c r="P22">
        <v>-6.6492317408574895</v>
      </c>
      <c r="Q22">
        <v>-3.5272426903263901E-7</v>
      </c>
      <c r="R22">
        <v>1.1846989500628525E-3</v>
      </c>
      <c r="S22">
        <v>1.5382309469431536E-2</v>
      </c>
      <c r="T22">
        <v>1.4983874614322969E-2</v>
      </c>
      <c r="U22">
        <v>-1.4644017325454144</v>
      </c>
    </row>
  </sheetData>
  <mergeCells count="4">
    <mergeCell ref="B8:B12"/>
    <mergeCell ref="B13:B17"/>
    <mergeCell ref="B18:B22"/>
    <mergeCell ref="B3:B7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c2f6728-cf97-4832-bc57-cba69442694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E099470065DB14D9ECF546003BCF611" ma:contentTypeVersion="5" ma:contentTypeDescription="Ein neues Dokument erstellen." ma:contentTypeScope="" ma:versionID="5d70af99b4bab6224abc6855c35462c3">
  <xsd:schema xmlns:xsd="http://www.w3.org/2001/XMLSchema" xmlns:xs="http://www.w3.org/2001/XMLSchema" xmlns:p="http://schemas.microsoft.com/office/2006/metadata/properties" xmlns:ns3="0c2f6728-cf97-4832-bc57-cba694426941" targetNamespace="http://schemas.microsoft.com/office/2006/metadata/properties" ma:root="true" ma:fieldsID="9cb59621b5df05c48f019025adee53e5" ns3:_="">
    <xsd:import namespace="0c2f6728-cf97-4832-bc57-cba69442694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2f6728-cf97-4832-bc57-cba6944269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47D96B-8B18-4985-BF77-499E55F2F227}">
  <ds:schemaRefs>
    <ds:schemaRef ds:uri="http://schemas.microsoft.com/office/2006/documentManagement/types"/>
    <ds:schemaRef ds:uri="http://www.w3.org/XML/1998/namespace"/>
    <ds:schemaRef ds:uri="http://purl.org/dc/terms/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0c2f6728-cf97-4832-bc57-cba694426941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B9A795E8-AB81-4CD0-A04E-66C33090E9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53F7A6-0A0A-4196-AF07-9E81111091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2f6728-cf97-4832-bc57-cba6944269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FC Production GWP</vt:lpstr>
      <vt:lpstr>FC Recycling GWP</vt:lpstr>
      <vt:lpstr>FC ReCePi</vt:lpstr>
      <vt:lpstr>Batteries Production GWP</vt:lpstr>
      <vt:lpstr>Batteries Recycling GWP Infra</vt:lpstr>
      <vt:lpstr>Batteries ReCePi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TU-Pseudonym 6134811378217054</cp:lastModifiedBy>
  <cp:revision/>
  <dcterms:created xsi:type="dcterms:W3CDTF">2023-03-24T08:07:48Z</dcterms:created>
  <dcterms:modified xsi:type="dcterms:W3CDTF">2024-03-05T14:33:59Z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0x010100CE099470065DB14D9ECF546003BCF611</vt:lpwstr>
  </property>
</Properties>
</file>