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gros\Dropbox\Documents\Euroanalysis XX\ABC\NOT ABC\Sustainability sbmission\Final subm\"/>
    </mc:Choice>
  </mc:AlternateContent>
  <xr:revisionPtr revIDLastSave="0" documentId="13_ncr:1_{0E199FDC-2D5E-49BD-BBE2-1AFC1FEA756D}" xr6:coauthVersionLast="36" xr6:coauthVersionMax="36" xr10:uidLastSave="{00000000-0000-0000-0000-000000000000}"/>
  <bookViews>
    <workbookView xWindow="0" yWindow="0" windowWidth="19200" windowHeight="11592" activeTab="1" xr2:uid="{00000000-000D-0000-FFFF-FFFF00000000}"/>
  </bookViews>
  <sheets>
    <sheet name="Example" sheetId="40" r:id="rId1"/>
    <sheet name="Blank" sheetId="44" r:id="rId2"/>
  </sheets>
  <calcPr calcId="191029"/>
</workbook>
</file>

<file path=xl/calcChain.xml><?xml version="1.0" encoding="utf-8"?>
<calcChain xmlns="http://schemas.openxmlformats.org/spreadsheetml/2006/main">
  <c r="B31" i="44" l="1"/>
  <c r="B21" i="44"/>
  <c r="G20" i="44"/>
  <c r="E20" i="44"/>
  <c r="H19" i="44"/>
  <c r="G19" i="44"/>
  <c r="E19" i="44"/>
  <c r="G18" i="44"/>
  <c r="E18" i="44"/>
  <c r="G17" i="44"/>
  <c r="E17" i="44"/>
  <c r="G16" i="44"/>
  <c r="E16" i="44"/>
  <c r="G15" i="44"/>
  <c r="E15" i="44"/>
  <c r="E21" i="44" s="1"/>
  <c r="B12" i="44"/>
  <c r="B25" i="44" s="1"/>
  <c r="G11" i="44"/>
  <c r="E11" i="44"/>
  <c r="G10" i="44"/>
  <c r="E10" i="44"/>
  <c r="G9" i="44"/>
  <c r="E9" i="44"/>
  <c r="G8" i="44"/>
  <c r="E8" i="44"/>
  <c r="E12" i="44" s="1"/>
  <c r="B31" i="40"/>
  <c r="E26" i="44" l="1"/>
  <c r="E24" i="44"/>
  <c r="E25" i="44"/>
  <c r="F11" i="44"/>
  <c r="E22" i="44"/>
  <c r="F9" i="44"/>
  <c r="F10" i="44"/>
  <c r="F17" i="44"/>
  <c r="F20" i="44"/>
  <c r="F19" i="44"/>
  <c r="F15" i="44"/>
  <c r="F21" i="44" s="1"/>
  <c r="F16" i="44"/>
  <c r="F18" i="44"/>
  <c r="F8" i="44"/>
  <c r="E23" i="44"/>
  <c r="G17" i="40"/>
  <c r="G18" i="40"/>
  <c r="G19" i="40"/>
  <c r="G20" i="40"/>
  <c r="E15" i="40"/>
  <c r="E9" i="40"/>
  <c r="G10" i="40"/>
  <c r="E20" i="40"/>
  <c r="H19" i="40"/>
  <c r="G16" i="40"/>
  <c r="G11" i="40"/>
  <c r="E11" i="40"/>
  <c r="G8" i="40"/>
  <c r="E8" i="40"/>
  <c r="F12" i="44" l="1"/>
  <c r="E10" i="40"/>
  <c r="B12" i="40"/>
  <c r="G9" i="40"/>
  <c r="E12" i="40"/>
  <c r="F10" i="40" s="1"/>
  <c r="E24" i="40"/>
  <c r="E25" i="40"/>
  <c r="F8" i="40"/>
  <c r="F9" i="40"/>
  <c r="G15" i="40"/>
  <c r="E16" i="40"/>
  <c r="E17" i="40"/>
  <c r="E18" i="40"/>
  <c r="E19" i="40"/>
  <c r="B21" i="40"/>
  <c r="F11" i="40"/>
  <c r="B25" i="40" l="1"/>
  <c r="E26" i="40"/>
  <c r="F12" i="40"/>
  <c r="E21" i="40"/>
  <c r="F16" i="40" s="1"/>
  <c r="E23" i="40"/>
  <c r="F19" i="40" l="1"/>
  <c r="F15" i="40"/>
  <c r="F20" i="40"/>
  <c r="E22" i="40"/>
  <c r="F18" i="40"/>
  <c r="F17" i="40"/>
  <c r="F21" i="40" l="1"/>
</calcChain>
</file>

<file path=xl/sharedStrings.xml><?xml version="1.0" encoding="utf-8"?>
<sst xmlns="http://schemas.openxmlformats.org/spreadsheetml/2006/main" count="81" uniqueCount="38">
  <si>
    <r>
      <t>SO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vertAlign val="superscript"/>
        <sz val="11"/>
        <color theme="1"/>
        <rFont val="Calibri"/>
        <family val="2"/>
        <charset val="238"/>
        <scheme val="minor"/>
      </rPr>
      <t>2-</t>
    </r>
  </si>
  <si>
    <r>
      <t>NO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vertAlign val="superscript"/>
        <sz val="11"/>
        <color theme="1"/>
        <rFont val="Calibri"/>
        <family val="2"/>
        <charset val="238"/>
        <scheme val="minor"/>
      </rPr>
      <t>-</t>
    </r>
  </si>
  <si>
    <r>
      <t>HPO</t>
    </r>
    <r>
      <rPr>
        <vertAlign val="subscript"/>
        <sz val="11"/>
        <color theme="1"/>
        <rFont val="Calibri"/>
        <family val="2"/>
        <charset val="238"/>
        <scheme val="minor"/>
      </rPr>
      <t>4</t>
    </r>
    <r>
      <rPr>
        <vertAlign val="superscript"/>
        <sz val="11"/>
        <color theme="1"/>
        <rFont val="Calibri"/>
        <family val="2"/>
        <charset val="238"/>
        <scheme val="minor"/>
      </rPr>
      <t>2-</t>
    </r>
  </si>
  <si>
    <r>
      <t>Cl</t>
    </r>
    <r>
      <rPr>
        <vertAlign val="superscript"/>
        <sz val="11"/>
        <color theme="1"/>
        <rFont val="Calibri"/>
        <family val="2"/>
        <charset val="238"/>
        <scheme val="minor"/>
      </rPr>
      <t>-</t>
    </r>
  </si>
  <si>
    <r>
      <t>Na</t>
    </r>
    <r>
      <rPr>
        <vertAlign val="superscript"/>
        <sz val="11"/>
        <color theme="1"/>
        <rFont val="Calibri"/>
        <family val="2"/>
        <charset val="238"/>
        <scheme val="minor"/>
      </rPr>
      <t>+</t>
    </r>
  </si>
  <si>
    <r>
      <t>K</t>
    </r>
    <r>
      <rPr>
        <vertAlign val="superscript"/>
        <sz val="11"/>
        <color theme="1"/>
        <rFont val="Calibri"/>
        <family val="2"/>
        <charset val="238"/>
        <scheme val="minor"/>
      </rPr>
      <t>+</t>
    </r>
  </si>
  <si>
    <r>
      <t>Ca</t>
    </r>
    <r>
      <rPr>
        <vertAlign val="superscript"/>
        <sz val="11"/>
        <color theme="1"/>
        <rFont val="Calibri"/>
        <family val="2"/>
        <charset val="238"/>
        <scheme val="minor"/>
      </rPr>
      <t>2+</t>
    </r>
  </si>
  <si>
    <r>
      <t>Mg</t>
    </r>
    <r>
      <rPr>
        <vertAlign val="superscript"/>
        <sz val="11"/>
        <color theme="1"/>
        <rFont val="Calibri"/>
        <family val="2"/>
        <charset val="238"/>
        <scheme val="minor"/>
      </rPr>
      <t>2+</t>
    </r>
  </si>
  <si>
    <r>
      <t>HCO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vertAlign val="superscript"/>
        <sz val="11"/>
        <color theme="1"/>
        <rFont val="Calibri"/>
        <family val="2"/>
        <charset val="238"/>
        <scheme val="minor"/>
      </rPr>
      <t>-</t>
    </r>
  </si>
  <si>
    <r>
      <rPr>
        <i/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charset val="238"/>
        <scheme val="minor"/>
      </rPr>
      <t xml:space="preserve"> (mg/L)</t>
    </r>
  </si>
  <si>
    <r>
      <rPr>
        <i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 xml:space="preserve"> (g/mol)</t>
    </r>
  </si>
  <si>
    <r>
      <rPr>
        <sz val="11"/>
        <color theme="1"/>
        <rFont val="Calibri"/>
        <family val="2"/>
        <charset val="238"/>
      </rPr>
      <t>|</t>
    </r>
    <r>
      <rPr>
        <i/>
        <sz val="11"/>
        <color theme="1"/>
        <rFont val="Calibri"/>
        <family val="2"/>
        <charset val="238"/>
        <scheme val="minor"/>
      </rPr>
      <t>z</t>
    </r>
    <r>
      <rPr>
        <vertAlign val="sub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>|</t>
    </r>
  </si>
  <si>
    <r>
      <rPr>
        <i/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e </t>
    </r>
    <r>
      <rPr>
        <sz val="11"/>
        <color theme="1"/>
        <rFont val="Calibri"/>
        <family val="2"/>
        <charset val="238"/>
        <scheme val="minor"/>
      </rPr>
      <t>(meq/L)</t>
    </r>
  </si>
  <si>
    <t>meq%</t>
  </si>
  <si>
    <t>TDS (mg/L)</t>
  </si>
  <si>
    <t>pH</t>
  </si>
  <si>
    <r>
      <t>NO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vertAlign val="superscript"/>
        <sz val="11"/>
        <color theme="1"/>
        <rFont val="Calibri"/>
        <family val="2"/>
        <charset val="238"/>
        <scheme val="minor"/>
      </rPr>
      <t>-</t>
    </r>
  </si>
  <si>
    <r>
      <rPr>
        <i/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(mmol/L)</t>
    </r>
  </si>
  <si>
    <t>SUM</t>
  </si>
  <si>
    <t>Water body:</t>
  </si>
  <si>
    <t>Sample code:</t>
  </si>
  <si>
    <t>Sampling site:</t>
  </si>
  <si>
    <t>Sampling date:</t>
  </si>
  <si>
    <t>COD</t>
  </si>
  <si>
    <r>
      <rPr>
        <i/>
        <sz val="11"/>
        <color theme="1"/>
        <rFont val="Calibri"/>
        <family val="2"/>
        <charset val="238"/>
        <scheme val="minor"/>
      </rPr>
      <t>t</t>
    </r>
    <r>
      <rPr>
        <vertAlign val="subscript"/>
        <sz val="11"/>
        <color theme="1"/>
        <rFont val="Calibri"/>
        <family val="2"/>
        <charset val="238"/>
        <scheme val="minor"/>
      </rPr>
      <t>air</t>
    </r>
    <r>
      <rPr>
        <sz val="11"/>
        <color theme="1"/>
        <rFont val="Calibri"/>
        <family val="2"/>
        <charset val="238"/>
        <scheme val="minor"/>
      </rPr>
      <t xml:space="preserve"> (°C)</t>
    </r>
  </si>
  <si>
    <r>
      <t>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(Saturation at </t>
    </r>
    <r>
      <rPr>
        <i/>
        <sz val="11"/>
        <color theme="1"/>
        <rFont val="Calibri"/>
        <family val="2"/>
        <charset val="238"/>
        <scheme val="minor"/>
      </rPr>
      <t>t</t>
    </r>
    <r>
      <rPr>
        <vertAlign val="subscript"/>
        <sz val="11"/>
        <color theme="1"/>
        <rFont val="Calibri"/>
        <family val="2"/>
        <charset val="238"/>
        <scheme val="minor"/>
      </rPr>
      <t>water</t>
    </r>
    <r>
      <rPr>
        <sz val="11"/>
        <color theme="1"/>
        <rFont val="Calibri"/>
        <family val="2"/>
        <charset val="238"/>
        <scheme val="minor"/>
      </rPr>
      <t>) mg/L</t>
    </r>
  </si>
  <si>
    <r>
      <t>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Saturation level (%)</t>
    </r>
  </si>
  <si>
    <t>O2 (determined) mg/L</t>
  </si>
  <si>
    <r>
      <rPr>
        <i/>
        <sz val="11"/>
        <color theme="1"/>
        <rFont val="Calibri"/>
        <family val="2"/>
        <charset val="238"/>
        <scheme val="minor"/>
      </rPr>
      <t>t</t>
    </r>
    <r>
      <rPr>
        <vertAlign val="subscript"/>
        <sz val="11"/>
        <color theme="1"/>
        <rFont val="Calibri"/>
        <family val="2"/>
        <charset val="238"/>
        <scheme val="minor"/>
      </rPr>
      <t>water</t>
    </r>
    <r>
      <rPr>
        <sz val="11"/>
        <color theme="1"/>
        <rFont val="Calibri"/>
        <family val="2"/>
        <charset val="238"/>
        <scheme val="minor"/>
      </rPr>
      <t xml:space="preserve"> (°C)</t>
    </r>
  </si>
  <si>
    <r>
      <rPr>
        <i/>
        <sz val="11"/>
        <color theme="1"/>
        <rFont val="Times New Roman"/>
        <family val="1"/>
        <charset val="238"/>
      </rPr>
      <t>γ</t>
    </r>
    <r>
      <rPr>
        <sz val="11"/>
        <color theme="1"/>
        <rFont val="Calibri"/>
        <family val="2"/>
        <charset val="238"/>
        <scheme val="minor"/>
      </rPr>
      <t>(O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 [mg/L]</t>
    </r>
  </si>
  <si>
    <t>◄ potential warning appears</t>
  </si>
  <si>
    <t>XY</t>
  </si>
  <si>
    <t>C3_d</t>
  </si>
  <si>
    <t>Z</t>
  </si>
  <si>
    <t>Cation-anion balance (%)</t>
  </si>
  <si>
    <t>Sampling time:</t>
  </si>
  <si>
    <t>ANALYTICAL RESULTS</t>
  </si>
  <si>
    <r>
      <t>SiO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(mg/L)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</si>
</sst>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Symbol"/>
      <family val="1"/>
      <charset val="2"/>
    </font>
    <font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1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0" xfId="0" applyFont="1"/>
    <xf numFmtId="0" fontId="1" fillId="0" borderId="0" xfId="0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0" xfId="0" applyFill="1"/>
    <xf numFmtId="0" fontId="0" fillId="0" borderId="9" xfId="0" applyBorder="1"/>
    <xf numFmtId="0" fontId="0" fillId="0" borderId="10" xfId="0" applyBorder="1"/>
    <xf numFmtId="0" fontId="0" fillId="4" borderId="5" xfId="0" applyFill="1" applyBorder="1"/>
    <xf numFmtId="0" fontId="1" fillId="4" borderId="0" xfId="0" applyFont="1" applyFill="1"/>
    <xf numFmtId="0" fontId="0" fillId="4" borderId="8" xfId="0" applyFill="1" applyBorder="1"/>
    <xf numFmtId="0" fontId="8" fillId="0" borderId="0" xfId="0" applyFont="1" applyBorder="1" applyAlignment="1">
      <alignment horizontal="right" wrapText="1"/>
    </xf>
    <xf numFmtId="0" fontId="0" fillId="0" borderId="0" xfId="0" applyFont="1"/>
    <xf numFmtId="0" fontId="1" fillId="0" borderId="0" xfId="0" applyFont="1" applyBorder="1"/>
    <xf numFmtId="0" fontId="0" fillId="0" borderId="0" xfId="0" applyFill="1" applyBorder="1"/>
    <xf numFmtId="0" fontId="9" fillId="0" borderId="2" xfId="0" applyFont="1" applyBorder="1"/>
    <xf numFmtId="0" fontId="9" fillId="0" borderId="0" xfId="0" applyFont="1" applyBorder="1"/>
    <xf numFmtId="0" fontId="9" fillId="0" borderId="7" xfId="0" applyFont="1" applyBorder="1"/>
    <xf numFmtId="0" fontId="10" fillId="0" borderId="0" xfId="0" applyFont="1" applyFill="1"/>
    <xf numFmtId="0" fontId="9" fillId="0" borderId="0" xfId="0" applyFont="1" applyFill="1"/>
    <xf numFmtId="0" fontId="10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/>
    <xf numFmtId="14" fontId="0" fillId="0" borderId="0" xfId="0" applyNumberFormat="1"/>
    <xf numFmtId="20" fontId="0" fillId="0" borderId="0" xfId="0" applyNumberFormat="1"/>
    <xf numFmtId="2" fontId="0" fillId="0" borderId="0" xfId="0" applyNumberFormat="1"/>
    <xf numFmtId="2" fontId="8" fillId="2" borderId="0" xfId="0" applyNumberFormat="1" applyFont="1" applyFill="1" applyBorder="1" applyAlignment="1">
      <alignment horizontal="right" wrapText="1"/>
    </xf>
    <xf numFmtId="0" fontId="8" fillId="2" borderId="0" xfId="0" applyNumberFormat="1" applyFont="1" applyFill="1" applyBorder="1" applyAlignment="1">
      <alignment horizontal="right" wrapText="1"/>
    </xf>
    <xf numFmtId="2" fontId="8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vertical="center"/>
    </xf>
    <xf numFmtId="2" fontId="0" fillId="0" borderId="0" xfId="0" applyNumberFormat="1" applyFill="1"/>
    <xf numFmtId="0" fontId="15" fillId="0" borderId="0" xfId="0" applyFont="1"/>
    <xf numFmtId="0" fontId="13" fillId="0" borderId="0" xfId="0" applyFont="1"/>
    <xf numFmtId="0" fontId="0" fillId="0" borderId="0" xfId="0" applyNumberFormat="1" applyFill="1"/>
    <xf numFmtId="0" fontId="8" fillId="2" borderId="0" xfId="0" applyFont="1" applyFill="1" applyAlignment="1">
      <alignment horizontal="right"/>
    </xf>
    <xf numFmtId="14" fontId="9" fillId="2" borderId="0" xfId="0" applyNumberFormat="1" applyFont="1" applyFill="1" applyAlignment="1"/>
    <xf numFmtId="20" fontId="9" fillId="2" borderId="0" xfId="0" applyNumberFormat="1" applyFont="1" applyFill="1" applyAlignment="1">
      <alignment horizontal="right"/>
    </xf>
    <xf numFmtId="0" fontId="16" fillId="0" borderId="0" xfId="0" applyFont="1" applyAlignment="1">
      <alignment vertical="center"/>
    </xf>
  </cellXfs>
  <cellStyles count="1">
    <cellStyle name="Normal" xfId="0" builtinId="0"/>
  </cellStyles>
  <dxfs count="10"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441960</xdr:colOff>
      <xdr:row>0</xdr:row>
      <xdr:rowOff>60960</xdr:rowOff>
    </xdr:from>
    <xdr:to>
      <xdr:col>7</xdr:col>
      <xdr:colOff>259080</xdr:colOff>
      <xdr:row>4</xdr:row>
      <xdr:rowOff>129540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2FA671C-7C5F-469C-8CBD-7505C475345F}"/>
            </a:ext>
          </a:extLst>
        </xdr:cNvPr>
        <xdr:cNvSpPr txBox="1"/>
      </xdr:nvSpPr>
      <xdr:spPr>
        <a:xfrm>
          <a:off x="2796540" y="60960"/>
          <a:ext cx="3078480" cy="800100"/>
        </a:xfrm>
        <a:prstGeom prst="rect">
          <a:avLst/>
        </a:prstGeom>
        <a:solidFill>
          <a:srgbClr val="CC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1100"/>
            <a:t>INSTRUCTIONS:</a:t>
          </a:r>
        </a:p>
        <a:p>
          <a:r>
            <a:rPr lang="sl-SI" sz="1100"/>
            <a:t>Grey</a:t>
          </a:r>
          <a:r>
            <a:rPr lang="sl-SI" sz="1100" baseline="0"/>
            <a:t> fields are dedicated to data input.</a:t>
          </a:r>
        </a:p>
        <a:p>
          <a:r>
            <a:rPr lang="sl-SI" sz="1100" baseline="0"/>
            <a:t>Derived parameters are calculated automatically.</a:t>
          </a:r>
        </a:p>
        <a:p>
          <a:r>
            <a:rPr lang="sl-SI" sz="1100" baseline="0"/>
            <a:t>Potential warnings appear in red.</a:t>
          </a:r>
          <a:endParaRPr lang="sl-SI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441960</xdr:colOff>
      <xdr:row>0</xdr:row>
      <xdr:rowOff>60960</xdr:rowOff>
    </xdr:from>
    <xdr:to>
      <xdr:col>7</xdr:col>
      <xdr:colOff>259080</xdr:colOff>
      <xdr:row>4</xdr:row>
      <xdr:rowOff>129540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3453CB8-D63C-48F8-B222-E2A330CFB846}"/>
            </a:ext>
          </a:extLst>
        </xdr:cNvPr>
        <xdr:cNvSpPr txBox="1"/>
      </xdr:nvSpPr>
      <xdr:spPr>
        <a:xfrm>
          <a:off x="2796540" y="60960"/>
          <a:ext cx="3078480" cy="800100"/>
        </a:xfrm>
        <a:prstGeom prst="rect">
          <a:avLst/>
        </a:prstGeom>
        <a:solidFill>
          <a:srgbClr val="CCFF99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1100"/>
            <a:t>INSTRUCTIONS:</a:t>
          </a:r>
        </a:p>
        <a:p>
          <a:r>
            <a:rPr lang="sl-SI" sz="1100"/>
            <a:t>Grey</a:t>
          </a:r>
          <a:r>
            <a:rPr lang="sl-SI" sz="1100" baseline="0"/>
            <a:t> fields are dedicated to data input.</a:t>
          </a:r>
        </a:p>
        <a:p>
          <a:r>
            <a:rPr lang="sl-SI" sz="1100" baseline="0"/>
            <a:t>Derived parameters are calculated automatically.</a:t>
          </a:r>
        </a:p>
        <a:p>
          <a:r>
            <a:rPr lang="sl-SI" sz="1100" baseline="0"/>
            <a:t>Potential warnings appear in red.</a:t>
          </a:r>
          <a:endParaRPr lang="sl-SI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93"/>
  <sheetViews>
    <sheetView zoomScaleNormal="100" zoomScaleSheetLayoutView="100" workbookViewId="0">
      <selection activeCell="L22" sqref="L22"/>
    </sheetView>
  </sheetViews>
  <sheetFormatPr defaultRowHeight="14.4" x14ac:dyDescent="0.3"/>
  <cols>
    <col min="1" max="1" width="23.88671875" customWidth="1"/>
    <col min="2" max="2" width="10.44140625" customWidth="1"/>
    <col min="3" max="3" width="10" customWidth="1"/>
    <col min="7" max="7" width="10.88671875" customWidth="1"/>
    <col min="8" max="8" width="4.88671875" customWidth="1"/>
    <col min="9" max="9" width="12" bestFit="1" customWidth="1"/>
    <col min="13" max="13" width="10.5546875" customWidth="1"/>
    <col min="14" max="14" width="22.33203125" customWidth="1"/>
  </cols>
  <sheetData>
    <row r="1" spans="1:14" x14ac:dyDescent="0.3">
      <c r="A1" s="3" t="s">
        <v>19</v>
      </c>
      <c r="B1" s="37" t="s">
        <v>31</v>
      </c>
    </row>
    <row r="2" spans="1:14" x14ac:dyDescent="0.3">
      <c r="A2" s="3" t="s">
        <v>20</v>
      </c>
      <c r="B2" s="37" t="s">
        <v>32</v>
      </c>
    </row>
    <row r="3" spans="1:14" x14ac:dyDescent="0.3">
      <c r="A3" s="3" t="s">
        <v>21</v>
      </c>
      <c r="B3" s="44" t="s">
        <v>33</v>
      </c>
    </row>
    <row r="4" spans="1:14" x14ac:dyDescent="0.3">
      <c r="A4" s="3" t="s">
        <v>22</v>
      </c>
      <c r="B4" s="45">
        <v>43422</v>
      </c>
    </row>
    <row r="5" spans="1:14" x14ac:dyDescent="0.3">
      <c r="A5" s="3" t="s">
        <v>35</v>
      </c>
      <c r="B5" s="46">
        <v>0.62361111111111112</v>
      </c>
    </row>
    <row r="6" spans="1:14" x14ac:dyDescent="0.3">
      <c r="B6" s="3" t="s">
        <v>36</v>
      </c>
      <c r="C6" s="3"/>
      <c r="K6" s="3"/>
    </row>
    <row r="7" spans="1:14" ht="15.6" x14ac:dyDescent="0.35">
      <c r="B7" s="5" t="s">
        <v>9</v>
      </c>
      <c r="C7" s="15" t="s">
        <v>10</v>
      </c>
      <c r="D7" s="15" t="s">
        <v>11</v>
      </c>
      <c r="E7" s="6" t="s">
        <v>12</v>
      </c>
      <c r="F7" s="15" t="s">
        <v>13</v>
      </c>
      <c r="G7" s="16" t="s">
        <v>17</v>
      </c>
      <c r="K7" s="9"/>
      <c r="L7" s="22"/>
      <c r="M7" s="22"/>
      <c r="N7" s="21"/>
    </row>
    <row r="8" spans="1:14" ht="16.2" x14ac:dyDescent="0.3">
      <c r="A8" s="5" t="s">
        <v>4</v>
      </c>
      <c r="B8" s="36">
        <v>10.3</v>
      </c>
      <c r="C8" s="24">
        <v>22.989769280000001</v>
      </c>
      <c r="D8" s="6">
        <v>1</v>
      </c>
      <c r="E8" s="6">
        <f>B8/(C8/D8)</f>
        <v>0.44802537487666344</v>
      </c>
      <c r="F8" s="6">
        <f>E8/$E$12*100</f>
        <v>9.049834783105041</v>
      </c>
      <c r="G8" s="7">
        <f>B8/C8</f>
        <v>0.44802537487666344</v>
      </c>
      <c r="K8" s="9"/>
      <c r="L8" s="9"/>
      <c r="M8" s="9"/>
    </row>
    <row r="9" spans="1:14" ht="16.2" x14ac:dyDescent="0.3">
      <c r="A9" s="8" t="s">
        <v>5</v>
      </c>
      <c r="B9" s="36">
        <v>1.91</v>
      </c>
      <c r="C9" s="25">
        <v>39.098300000000002</v>
      </c>
      <c r="D9" s="9">
        <v>1</v>
      </c>
      <c r="E9" s="9">
        <f t="shared" ref="E9:E11" si="0">B9/(C9/D9)</f>
        <v>4.8851228825805719E-2</v>
      </c>
      <c r="F9" s="9">
        <f t="shared" ref="F9:F11" si="1">E9/$E$12*100</f>
        <v>0.986764533028747</v>
      </c>
      <c r="G9" s="10">
        <f t="shared" ref="G9:G11" si="2">B9/C9</f>
        <v>4.8851228825805719E-2</v>
      </c>
      <c r="H9" s="2"/>
      <c r="I9" s="4"/>
      <c r="K9" s="9"/>
      <c r="L9" s="9"/>
      <c r="M9" s="23"/>
    </row>
    <row r="10" spans="1:14" ht="16.2" x14ac:dyDescent="0.3">
      <c r="A10" s="8" t="s">
        <v>6</v>
      </c>
      <c r="B10" s="36">
        <v>64.02</v>
      </c>
      <c r="C10" s="25">
        <v>40.078000000000003</v>
      </c>
      <c r="D10" s="9">
        <v>2</v>
      </c>
      <c r="E10" s="9">
        <f t="shared" si="0"/>
        <v>3.194770198113678</v>
      </c>
      <c r="F10" s="9">
        <f t="shared" si="1"/>
        <v>64.532377146887583</v>
      </c>
      <c r="G10" s="17">
        <f t="shared" si="2"/>
        <v>1.597385099056839</v>
      </c>
      <c r="H10" s="2"/>
      <c r="I10" s="4"/>
      <c r="K10" s="9"/>
      <c r="L10" s="20"/>
      <c r="M10" s="9"/>
    </row>
    <row r="11" spans="1:14" ht="16.2" x14ac:dyDescent="0.3">
      <c r="A11" s="11" t="s">
        <v>7</v>
      </c>
      <c r="B11" s="36">
        <v>15.3</v>
      </c>
      <c r="C11" s="26">
        <v>24.305</v>
      </c>
      <c r="D11" s="12">
        <v>2</v>
      </c>
      <c r="E11" s="12">
        <f t="shared" si="0"/>
        <v>1.259000205718988</v>
      </c>
      <c r="F11" s="12">
        <f t="shared" si="1"/>
        <v>25.431023536978621</v>
      </c>
      <c r="G11" s="19">
        <f t="shared" si="2"/>
        <v>0.62950010285949398</v>
      </c>
      <c r="H11" s="43"/>
      <c r="I11" s="4"/>
      <c r="K11" s="9"/>
      <c r="L11" s="20"/>
      <c r="M11" s="9"/>
    </row>
    <row r="12" spans="1:14" s="2" customFormat="1" x14ac:dyDescent="0.3">
      <c r="A12" s="4" t="s">
        <v>18</v>
      </c>
      <c r="B12" s="4">
        <f>SUM(B8:B11)</f>
        <v>91.529999999999987</v>
      </c>
      <c r="C12" s="27"/>
      <c r="D12" s="4"/>
      <c r="E12" s="18">
        <f>SUM(E8:E11)</f>
        <v>4.9506470075351352</v>
      </c>
      <c r="F12" s="18">
        <f>SUM(F8:F11)</f>
        <v>100</v>
      </c>
      <c r="K12" s="23"/>
      <c r="L12" s="23"/>
      <c r="M12" s="23"/>
      <c r="N12"/>
    </row>
    <row r="13" spans="1:14" s="2" customFormat="1" x14ac:dyDescent="0.3">
      <c r="C13" s="28"/>
      <c r="K13" s="23"/>
      <c r="L13" s="23"/>
      <c r="M13" s="23"/>
    </row>
    <row r="14" spans="1:14" s="2" customFormat="1" x14ac:dyDescent="0.3">
      <c r="C14" s="28"/>
      <c r="I14" s="4"/>
    </row>
    <row r="15" spans="1:14" ht="16.8" x14ac:dyDescent="0.35">
      <c r="A15" s="5" t="s">
        <v>8</v>
      </c>
      <c r="B15" s="36">
        <v>224.72</v>
      </c>
      <c r="C15" s="24">
        <v>61.015999999999998</v>
      </c>
      <c r="D15" s="6">
        <v>1</v>
      </c>
      <c r="E15" s="6">
        <f>B15/(C15/D15)</f>
        <v>3.6829684017306938</v>
      </c>
      <c r="F15" s="6">
        <f>E15/$E$21*100</f>
        <v>67.138226489432654</v>
      </c>
      <c r="G15" s="7">
        <f>B15/C15</f>
        <v>3.6829684017306938</v>
      </c>
      <c r="H15" s="40"/>
      <c r="I15" s="4"/>
    </row>
    <row r="16" spans="1:14" ht="16.2" x14ac:dyDescent="0.3">
      <c r="A16" s="8" t="s">
        <v>3</v>
      </c>
      <c r="B16" s="36">
        <v>35.28</v>
      </c>
      <c r="C16" s="25">
        <v>35.450000000000003</v>
      </c>
      <c r="D16" s="9">
        <v>1</v>
      </c>
      <c r="E16" s="9">
        <f t="shared" ref="E16:E20" si="3">B16/(C16/D16)</f>
        <v>0.99520451339915372</v>
      </c>
      <c r="F16" s="9">
        <f t="shared" ref="F16:F20" si="4">E16/$E$21*100</f>
        <v>18.141960162487361</v>
      </c>
      <c r="G16" s="10">
        <f t="shared" ref="G16:G20" si="5">B16/C16</f>
        <v>0.99520451339915372</v>
      </c>
      <c r="H16" s="2"/>
      <c r="I16" s="2"/>
    </row>
    <row r="17" spans="1:8" ht="16.8" x14ac:dyDescent="0.35">
      <c r="A17" s="8" t="s">
        <v>0</v>
      </c>
      <c r="B17" s="36">
        <v>28.46</v>
      </c>
      <c r="C17" s="25">
        <v>96.055999999999997</v>
      </c>
      <c r="D17" s="9">
        <v>2</v>
      </c>
      <c r="E17" s="9">
        <f t="shared" si="3"/>
        <v>0.59257100024985432</v>
      </c>
      <c r="F17" s="9">
        <f t="shared" si="4"/>
        <v>10.802201291531327</v>
      </c>
      <c r="G17" s="10">
        <f t="shared" si="5"/>
        <v>0.29628550012492716</v>
      </c>
    </row>
    <row r="18" spans="1:8" ht="16.8" x14ac:dyDescent="0.35">
      <c r="A18" s="8" t="s">
        <v>1</v>
      </c>
      <c r="B18" s="36">
        <v>12.59</v>
      </c>
      <c r="C18" s="25">
        <v>62.003999999999998</v>
      </c>
      <c r="D18" s="9">
        <v>1</v>
      </c>
      <c r="E18" s="9">
        <f>B18/(C18/D18)</f>
        <v>0.20305141603767499</v>
      </c>
      <c r="F18" s="9">
        <f t="shared" si="4"/>
        <v>3.7015012001002443</v>
      </c>
      <c r="G18" s="10">
        <f>B18/C18</f>
        <v>0.20305141603767499</v>
      </c>
    </row>
    <row r="19" spans="1:8" ht="16.8" x14ac:dyDescent="0.35">
      <c r="A19" s="8" t="s">
        <v>16</v>
      </c>
      <c r="B19" s="36">
        <v>0.1</v>
      </c>
      <c r="C19" s="25">
        <v>46.005000000000003</v>
      </c>
      <c r="D19" s="9">
        <v>1</v>
      </c>
      <c r="E19" s="9">
        <f>B19/(C19/D19)</f>
        <v>2.1736767742636669E-3</v>
      </c>
      <c r="F19" s="9">
        <f t="shared" si="4"/>
        <v>3.9624777534543895E-2</v>
      </c>
      <c r="G19" s="10">
        <f>B19/C19</f>
        <v>2.1736767742636669E-3</v>
      </c>
      <c r="H19" t="str">
        <f>IF(ISTEXT(#REF!)=TRUE,#REF!,"")</f>
        <v/>
      </c>
    </row>
    <row r="20" spans="1:8" ht="16.8" x14ac:dyDescent="0.35">
      <c r="A20" s="11" t="s">
        <v>2</v>
      </c>
      <c r="B20" s="36">
        <v>0.46460000000000001</v>
      </c>
      <c r="C20" s="26">
        <v>95.977761999999998</v>
      </c>
      <c r="D20" s="12">
        <v>2</v>
      </c>
      <c r="E20" s="12">
        <f t="shared" si="3"/>
        <v>9.6814093247975502E-3</v>
      </c>
      <c r="F20" s="12">
        <f t="shared" si="4"/>
        <v>0.17648607891387821</v>
      </c>
      <c r="G20" s="13">
        <f t="shared" si="5"/>
        <v>4.8407046623987751E-3</v>
      </c>
    </row>
    <row r="21" spans="1:8" x14ac:dyDescent="0.3">
      <c r="A21" s="47" t="s">
        <v>18</v>
      </c>
      <c r="B21" s="3">
        <f>SUM(B15:B20)</f>
        <v>301.6146</v>
      </c>
      <c r="C21" s="29"/>
      <c r="D21" s="3"/>
      <c r="E21" s="18">
        <f>SUM(E15:E20)</f>
        <v>5.485650417516438</v>
      </c>
      <c r="F21" s="18">
        <f>SUM(F15:F20)</f>
        <v>100.00000000000001</v>
      </c>
    </row>
    <row r="22" spans="1:8" x14ac:dyDescent="0.3">
      <c r="A22" s="47" t="s">
        <v>34</v>
      </c>
      <c r="C22" s="30"/>
      <c r="E22" s="18">
        <f>(E12-E21)/(E12+E21)*100</f>
        <v>-5.1263718174327417</v>
      </c>
    </row>
    <row r="23" spans="1:8" x14ac:dyDescent="0.3">
      <c r="A23" s="3"/>
      <c r="C23" s="30"/>
      <c r="E23" s="31" t="str">
        <f>IF(E16&gt;E8, "Cl&gt;Na","")</f>
        <v>Cl&gt;Na</v>
      </c>
      <c r="F23" s="42" t="s">
        <v>30</v>
      </c>
    </row>
    <row r="24" spans="1:8" ht="15.6" x14ac:dyDescent="0.35">
      <c r="A24" t="s">
        <v>37</v>
      </c>
      <c r="B24" s="36">
        <v>11.03</v>
      </c>
      <c r="C24" s="30"/>
      <c r="E24" s="31" t="str">
        <f>IF(E11&gt;E10, "Mg&gt;Ca","")</f>
        <v/>
      </c>
      <c r="F24" s="42" t="s">
        <v>30</v>
      </c>
    </row>
    <row r="25" spans="1:8" x14ac:dyDescent="0.3">
      <c r="A25" s="3" t="s">
        <v>14</v>
      </c>
      <c r="B25" s="3">
        <f>B12+B21+B24</f>
        <v>404.17459999999994</v>
      </c>
      <c r="C25" s="30"/>
      <c r="E25" s="31" t="str">
        <f>IF(E9&gt;E8,"K&gt;Na","")</f>
        <v/>
      </c>
      <c r="F25" s="42" t="s">
        <v>30</v>
      </c>
    </row>
    <row r="26" spans="1:8" x14ac:dyDescent="0.3">
      <c r="C26" s="30"/>
      <c r="E26" s="31" t="str">
        <f>IF(E17&gt;E10,"SO4&gt;Ca","")</f>
        <v/>
      </c>
      <c r="F26" s="42" t="s">
        <v>30</v>
      </c>
    </row>
    <row r="27" spans="1:8" ht="15.6" x14ac:dyDescent="0.35">
      <c r="A27" t="s">
        <v>24</v>
      </c>
      <c r="B27" s="36">
        <v>8.5</v>
      </c>
    </row>
    <row r="28" spans="1:8" ht="15.6" x14ac:dyDescent="0.35">
      <c r="A28" t="s">
        <v>28</v>
      </c>
      <c r="B28" s="36">
        <v>7.7</v>
      </c>
    </row>
    <row r="29" spans="1:8" x14ac:dyDescent="0.3">
      <c r="A29" t="s">
        <v>27</v>
      </c>
      <c r="B29" s="36">
        <v>11</v>
      </c>
    </row>
    <row r="30" spans="1:8" ht="15.6" x14ac:dyDescent="0.35">
      <c r="A30" s="14" t="s">
        <v>25</v>
      </c>
      <c r="B30" s="1">
        <v>11.96</v>
      </c>
      <c r="C30" s="30"/>
    </row>
    <row r="31" spans="1:8" ht="15.6" x14ac:dyDescent="0.35">
      <c r="A31" t="s">
        <v>26</v>
      </c>
      <c r="B31" s="35">
        <f>B29/B30*100</f>
        <v>91.973244147157189</v>
      </c>
      <c r="C31" s="30"/>
    </row>
    <row r="32" spans="1:8" x14ac:dyDescent="0.3">
      <c r="C32" s="30"/>
    </row>
    <row r="33" spans="1:7" x14ac:dyDescent="0.3">
      <c r="A33" t="s">
        <v>15</v>
      </c>
      <c r="B33" s="36">
        <v>7.4</v>
      </c>
      <c r="C33" s="30"/>
    </row>
    <row r="34" spans="1:7" x14ac:dyDescent="0.3">
      <c r="C34" s="30"/>
    </row>
    <row r="35" spans="1:7" x14ac:dyDescent="0.3">
      <c r="A35" t="s">
        <v>23</v>
      </c>
      <c r="C35" s="28"/>
      <c r="D35" s="2"/>
      <c r="E35" s="2"/>
      <c r="F35" s="2"/>
      <c r="G35" s="2"/>
    </row>
    <row r="36" spans="1:7" ht="15.6" x14ac:dyDescent="0.35">
      <c r="A36" s="41" t="s">
        <v>29</v>
      </c>
      <c r="B36" s="36">
        <v>0</v>
      </c>
      <c r="C36" s="2"/>
      <c r="D36" s="2"/>
      <c r="E36" s="2"/>
      <c r="F36" s="2"/>
      <c r="G36" s="2"/>
    </row>
    <row r="37" spans="1:7" x14ac:dyDescent="0.3">
      <c r="A37" s="2"/>
      <c r="B37" s="38"/>
      <c r="C37" s="2"/>
      <c r="D37" s="2"/>
      <c r="E37" s="2"/>
      <c r="F37" s="2"/>
      <c r="G37" s="2"/>
    </row>
    <row r="38" spans="1:7" x14ac:dyDescent="0.3">
      <c r="A38" s="2"/>
      <c r="B38" s="38"/>
      <c r="C38" s="2"/>
      <c r="D38" s="2"/>
      <c r="E38" s="2"/>
      <c r="F38" s="2"/>
      <c r="G38" s="2"/>
    </row>
    <row r="40" spans="1:7" x14ac:dyDescent="0.3">
      <c r="A40" s="39"/>
      <c r="B40" s="2"/>
      <c r="C40" s="2"/>
      <c r="D40" s="2"/>
      <c r="E40" s="2"/>
    </row>
    <row r="41" spans="1:7" x14ac:dyDescent="0.3">
      <c r="A41" s="2"/>
      <c r="B41" s="2"/>
      <c r="C41" s="2"/>
      <c r="D41" s="2"/>
      <c r="E41" s="2"/>
    </row>
    <row r="60" spans="1:2" x14ac:dyDescent="0.3">
      <c r="A60" s="32"/>
    </row>
    <row r="64" spans="1:2" x14ac:dyDescent="0.3">
      <c r="B64" s="33"/>
    </row>
    <row r="65" spans="2:2" x14ac:dyDescent="0.3">
      <c r="B65" s="34"/>
    </row>
    <row r="68" spans="2:2" x14ac:dyDescent="0.3">
      <c r="B68" s="35"/>
    </row>
    <row r="69" spans="2:2" x14ac:dyDescent="0.3">
      <c r="B69" s="35"/>
    </row>
    <row r="70" spans="2:2" x14ac:dyDescent="0.3">
      <c r="B70" s="35"/>
    </row>
    <row r="71" spans="2:2" x14ac:dyDescent="0.3">
      <c r="B71" s="35"/>
    </row>
    <row r="72" spans="2:2" x14ac:dyDescent="0.3">
      <c r="B72" s="35"/>
    </row>
    <row r="73" spans="2:2" x14ac:dyDescent="0.3">
      <c r="B73" s="35"/>
    </row>
    <row r="74" spans="2:2" x14ac:dyDescent="0.3">
      <c r="B74" s="35"/>
    </row>
    <row r="75" spans="2:2" x14ac:dyDescent="0.3">
      <c r="B75" s="35"/>
    </row>
    <row r="76" spans="2:2" x14ac:dyDescent="0.3">
      <c r="B76" s="35"/>
    </row>
    <row r="77" spans="2:2" x14ac:dyDescent="0.3">
      <c r="B77" s="35"/>
    </row>
    <row r="78" spans="2:2" x14ac:dyDescent="0.3">
      <c r="B78" s="35"/>
    </row>
    <row r="79" spans="2:2" x14ac:dyDescent="0.3">
      <c r="B79" s="35"/>
    </row>
    <row r="80" spans="2:2" x14ac:dyDescent="0.3">
      <c r="B80" s="35"/>
    </row>
    <row r="81" spans="2:2" x14ac:dyDescent="0.3">
      <c r="B81" s="35"/>
    </row>
    <row r="82" spans="2:2" x14ac:dyDescent="0.3">
      <c r="B82" s="35"/>
    </row>
    <row r="83" spans="2:2" x14ac:dyDescent="0.3">
      <c r="B83" s="35"/>
    </row>
    <row r="84" spans="2:2" x14ac:dyDescent="0.3">
      <c r="B84" s="35"/>
    </row>
    <row r="85" spans="2:2" x14ac:dyDescent="0.3">
      <c r="B85" s="35"/>
    </row>
    <row r="86" spans="2:2" x14ac:dyDescent="0.3">
      <c r="B86" s="35"/>
    </row>
    <row r="87" spans="2:2" x14ac:dyDescent="0.3">
      <c r="B87" s="35"/>
    </row>
    <row r="88" spans="2:2" x14ac:dyDescent="0.3">
      <c r="B88" s="35"/>
    </row>
    <row r="89" spans="2:2" x14ac:dyDescent="0.3">
      <c r="B89" s="35"/>
    </row>
    <row r="90" spans="2:2" x14ac:dyDescent="0.3">
      <c r="B90" s="35"/>
    </row>
    <row r="91" spans="2:2" x14ac:dyDescent="0.3">
      <c r="B91" s="35"/>
    </row>
    <row r="92" spans="2:2" x14ac:dyDescent="0.3">
      <c r="B92" s="35"/>
    </row>
    <row r="93" spans="2:2" x14ac:dyDescent="0.3">
      <c r="B93" s="35"/>
    </row>
  </sheetData>
  <conditionalFormatting sqref="E26">
    <cfRule type="colorScale" priority="6">
      <colorScale>
        <cfvo type="min"/>
        <cfvo type="max"/>
        <color rgb="FFFF7128"/>
        <color rgb="FFFFEF9C"/>
      </colorScale>
    </cfRule>
  </conditionalFormatting>
  <conditionalFormatting sqref="E22:E23">
    <cfRule type="cellIs" dxfId="9" priority="4" operator="lessThan">
      <formula>-5</formula>
    </cfRule>
    <cfRule type="cellIs" dxfId="8" priority="5" operator="greaterThan">
      <formula>5</formula>
    </cfRule>
  </conditionalFormatting>
  <conditionalFormatting sqref="I10:I11">
    <cfRule type="cellIs" dxfId="7" priority="3" operator="greaterThan">
      <formula>5</formula>
    </cfRule>
  </conditionalFormatting>
  <conditionalFormatting sqref="E16">
    <cfRule type="cellIs" dxfId="6" priority="2" operator="greaterThan">
      <formula>0.923983872</formula>
    </cfRule>
  </conditionalFormatting>
  <conditionalFormatting sqref="I15">
    <cfRule type="cellIs" dxfId="5" priority="1" operator="greaterThan">
      <formula>5</formula>
    </cfRule>
  </conditionalFormatting>
  <pageMargins left="0.7" right="0.7" top="0.75" bottom="0.75" header="0.3" footer="0.3"/>
  <pageSetup paperSize="9" scale="81" orientation="portrait" r:id="rId1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2D7B5-6C9E-4259-AF97-B1B3D5475C99}">
  <dimension ref="A1:N93"/>
  <sheetViews>
    <sheetView tabSelected="1" zoomScaleNormal="100" zoomScaleSheetLayoutView="100" workbookViewId="0">
      <selection activeCell="M31" sqref="M31"/>
    </sheetView>
  </sheetViews>
  <sheetFormatPr defaultRowHeight="14.4" x14ac:dyDescent="0.3"/>
  <cols>
    <col min="1" max="1" width="23.88671875" customWidth="1"/>
    <col min="2" max="2" width="10.44140625" customWidth="1"/>
    <col min="3" max="3" width="10" customWidth="1"/>
    <col min="7" max="7" width="10.88671875" customWidth="1"/>
    <col min="8" max="8" width="4.88671875" customWidth="1"/>
    <col min="9" max="9" width="12" bestFit="1" customWidth="1"/>
    <col min="13" max="13" width="10.5546875" customWidth="1"/>
    <col min="14" max="14" width="22.33203125" customWidth="1"/>
  </cols>
  <sheetData>
    <row r="1" spans="1:14" x14ac:dyDescent="0.3">
      <c r="A1" s="3" t="s">
        <v>19</v>
      </c>
      <c r="B1" s="37"/>
    </row>
    <row r="2" spans="1:14" x14ac:dyDescent="0.3">
      <c r="A2" s="3" t="s">
        <v>20</v>
      </c>
      <c r="B2" s="37"/>
    </row>
    <row r="3" spans="1:14" x14ac:dyDescent="0.3">
      <c r="A3" s="3" t="s">
        <v>21</v>
      </c>
      <c r="B3" s="44"/>
    </row>
    <row r="4" spans="1:14" x14ac:dyDescent="0.3">
      <c r="A4" s="3" t="s">
        <v>22</v>
      </c>
      <c r="B4" s="45"/>
    </row>
    <row r="5" spans="1:14" x14ac:dyDescent="0.3">
      <c r="A5" s="3" t="s">
        <v>35</v>
      </c>
      <c r="B5" s="46"/>
    </row>
    <row r="6" spans="1:14" x14ac:dyDescent="0.3">
      <c r="B6" s="3" t="s">
        <v>36</v>
      </c>
      <c r="C6" s="3"/>
      <c r="K6" s="3"/>
    </row>
    <row r="7" spans="1:14" ht="15.6" x14ac:dyDescent="0.35">
      <c r="B7" s="5" t="s">
        <v>9</v>
      </c>
      <c r="C7" s="15" t="s">
        <v>10</v>
      </c>
      <c r="D7" s="15" t="s">
        <v>11</v>
      </c>
      <c r="E7" s="6" t="s">
        <v>12</v>
      </c>
      <c r="F7" s="15" t="s">
        <v>13</v>
      </c>
      <c r="G7" s="16" t="s">
        <v>17</v>
      </c>
      <c r="K7" s="9"/>
      <c r="L7" s="22"/>
      <c r="M7" s="22"/>
      <c r="N7" s="21"/>
    </row>
    <row r="8" spans="1:14" ht="16.2" x14ac:dyDescent="0.3">
      <c r="A8" s="5" t="s">
        <v>4</v>
      </c>
      <c r="B8" s="36"/>
      <c r="C8" s="24">
        <v>22.989769280000001</v>
      </c>
      <c r="D8" s="6">
        <v>1</v>
      </c>
      <c r="E8" s="6">
        <f>B8/(C8/D8)</f>
        <v>0</v>
      </c>
      <c r="F8" s="6" t="e">
        <f>E8/$E$12*100</f>
        <v>#DIV/0!</v>
      </c>
      <c r="G8" s="7">
        <f>B8/C8</f>
        <v>0</v>
      </c>
      <c r="K8" s="9"/>
      <c r="L8" s="9"/>
      <c r="M8" s="9"/>
    </row>
    <row r="9" spans="1:14" ht="16.2" x14ac:dyDescent="0.3">
      <c r="A9" s="8" t="s">
        <v>5</v>
      </c>
      <c r="B9" s="36"/>
      <c r="C9" s="25">
        <v>39.098300000000002</v>
      </c>
      <c r="D9" s="9">
        <v>1</v>
      </c>
      <c r="E9" s="9">
        <f t="shared" ref="E9:E11" si="0">B9/(C9/D9)</f>
        <v>0</v>
      </c>
      <c r="F9" s="9" t="e">
        <f t="shared" ref="F9:F11" si="1">E9/$E$12*100</f>
        <v>#DIV/0!</v>
      </c>
      <c r="G9" s="10">
        <f t="shared" ref="G9:G11" si="2">B9/C9</f>
        <v>0</v>
      </c>
      <c r="H9" s="2"/>
      <c r="I9" s="4"/>
      <c r="K9" s="9"/>
      <c r="L9" s="9"/>
      <c r="M9" s="23"/>
    </row>
    <row r="10" spans="1:14" ht="16.2" x14ac:dyDescent="0.3">
      <c r="A10" s="8" t="s">
        <v>6</v>
      </c>
      <c r="B10" s="36"/>
      <c r="C10" s="25">
        <v>40.078000000000003</v>
      </c>
      <c r="D10" s="9">
        <v>2</v>
      </c>
      <c r="E10" s="9">
        <f t="shared" si="0"/>
        <v>0</v>
      </c>
      <c r="F10" s="9" t="e">
        <f t="shared" si="1"/>
        <v>#DIV/0!</v>
      </c>
      <c r="G10" s="17">
        <f t="shared" si="2"/>
        <v>0</v>
      </c>
      <c r="H10" s="2"/>
      <c r="I10" s="4"/>
      <c r="K10" s="9"/>
      <c r="L10" s="20"/>
      <c r="M10" s="9"/>
    </row>
    <row r="11" spans="1:14" ht="16.2" x14ac:dyDescent="0.3">
      <c r="A11" s="11" t="s">
        <v>7</v>
      </c>
      <c r="B11" s="36"/>
      <c r="C11" s="26">
        <v>24.305</v>
      </c>
      <c r="D11" s="12">
        <v>2</v>
      </c>
      <c r="E11" s="12">
        <f t="shared" si="0"/>
        <v>0</v>
      </c>
      <c r="F11" s="12" t="e">
        <f t="shared" si="1"/>
        <v>#DIV/0!</v>
      </c>
      <c r="G11" s="19">
        <f t="shared" si="2"/>
        <v>0</v>
      </c>
      <c r="H11" s="43"/>
      <c r="I11" s="4"/>
      <c r="K11" s="9"/>
      <c r="L11" s="20"/>
      <c r="M11" s="9"/>
    </row>
    <row r="12" spans="1:14" s="2" customFormat="1" x14ac:dyDescent="0.3">
      <c r="A12" s="4" t="s">
        <v>18</v>
      </c>
      <c r="B12" s="4">
        <f>SUM(B8:B11)</f>
        <v>0</v>
      </c>
      <c r="C12" s="27"/>
      <c r="D12" s="4"/>
      <c r="E12" s="18">
        <f>SUM(E8:E11)</f>
        <v>0</v>
      </c>
      <c r="F12" s="18" t="e">
        <f>SUM(F8:F11)</f>
        <v>#DIV/0!</v>
      </c>
      <c r="K12" s="23"/>
      <c r="L12" s="23"/>
      <c r="M12" s="23"/>
      <c r="N12"/>
    </row>
    <row r="13" spans="1:14" s="2" customFormat="1" x14ac:dyDescent="0.3">
      <c r="C13" s="28"/>
      <c r="K13" s="23"/>
      <c r="L13" s="23"/>
      <c r="M13" s="23"/>
    </row>
    <row r="14" spans="1:14" s="2" customFormat="1" x14ac:dyDescent="0.3">
      <c r="C14" s="28"/>
      <c r="I14" s="4"/>
    </row>
    <row r="15" spans="1:14" ht="16.8" x14ac:dyDescent="0.35">
      <c r="A15" s="5" t="s">
        <v>8</v>
      </c>
      <c r="B15" s="36"/>
      <c r="C15" s="24">
        <v>61.015999999999998</v>
      </c>
      <c r="D15" s="6">
        <v>1</v>
      </c>
      <c r="E15" s="6">
        <f>B15/(C15/D15)</f>
        <v>0</v>
      </c>
      <c r="F15" s="6" t="e">
        <f>E15/$E$21*100</f>
        <v>#DIV/0!</v>
      </c>
      <c r="G15" s="7">
        <f>B15/C15</f>
        <v>0</v>
      </c>
      <c r="H15" s="40"/>
      <c r="I15" s="4"/>
    </row>
    <row r="16" spans="1:14" ht="16.2" x14ac:dyDescent="0.3">
      <c r="A16" s="8" t="s">
        <v>3</v>
      </c>
      <c r="B16" s="36"/>
      <c r="C16" s="25">
        <v>35.450000000000003</v>
      </c>
      <c r="D16" s="9">
        <v>1</v>
      </c>
      <c r="E16" s="9">
        <f t="shared" ref="E16:E20" si="3">B16/(C16/D16)</f>
        <v>0</v>
      </c>
      <c r="F16" s="9" t="e">
        <f t="shared" ref="F16:F20" si="4">E16/$E$21*100</f>
        <v>#DIV/0!</v>
      </c>
      <c r="G16" s="10">
        <f t="shared" ref="G16:G20" si="5">B16/C16</f>
        <v>0</v>
      </c>
      <c r="H16" s="2"/>
      <c r="I16" s="2"/>
    </row>
    <row r="17" spans="1:8" ht="16.8" x14ac:dyDescent="0.35">
      <c r="A17" s="8" t="s">
        <v>0</v>
      </c>
      <c r="B17" s="36"/>
      <c r="C17" s="25">
        <v>96.055999999999997</v>
      </c>
      <c r="D17" s="9">
        <v>2</v>
      </c>
      <c r="E17" s="9">
        <f t="shared" si="3"/>
        <v>0</v>
      </c>
      <c r="F17" s="9" t="e">
        <f t="shared" si="4"/>
        <v>#DIV/0!</v>
      </c>
      <c r="G17" s="10">
        <f t="shared" si="5"/>
        <v>0</v>
      </c>
    </row>
    <row r="18" spans="1:8" ht="16.8" x14ac:dyDescent="0.35">
      <c r="A18" s="8" t="s">
        <v>1</v>
      </c>
      <c r="B18" s="36"/>
      <c r="C18" s="25">
        <v>62.003999999999998</v>
      </c>
      <c r="D18" s="9">
        <v>1</v>
      </c>
      <c r="E18" s="9">
        <f>B18/(C18/D18)</f>
        <v>0</v>
      </c>
      <c r="F18" s="9" t="e">
        <f t="shared" si="4"/>
        <v>#DIV/0!</v>
      </c>
      <c r="G18" s="10">
        <f>B18/C18</f>
        <v>0</v>
      </c>
    </row>
    <row r="19" spans="1:8" ht="16.8" x14ac:dyDescent="0.35">
      <c r="A19" s="8" t="s">
        <v>16</v>
      </c>
      <c r="B19" s="36"/>
      <c r="C19" s="25">
        <v>46.005000000000003</v>
      </c>
      <c r="D19" s="9">
        <v>1</v>
      </c>
      <c r="E19" s="9">
        <f>B19/(C19/D19)</f>
        <v>0</v>
      </c>
      <c r="F19" s="9" t="e">
        <f t="shared" si="4"/>
        <v>#DIV/0!</v>
      </c>
      <c r="G19" s="10">
        <f>B19/C19</f>
        <v>0</v>
      </c>
      <c r="H19" t="str">
        <f>IF(ISTEXT(#REF!)=TRUE,#REF!,"")</f>
        <v/>
      </c>
    </row>
    <row r="20" spans="1:8" ht="16.8" x14ac:dyDescent="0.35">
      <c r="A20" s="11" t="s">
        <v>2</v>
      </c>
      <c r="B20" s="36"/>
      <c r="C20" s="26">
        <v>95.977761999999998</v>
      </c>
      <c r="D20" s="12">
        <v>2</v>
      </c>
      <c r="E20" s="12">
        <f t="shared" si="3"/>
        <v>0</v>
      </c>
      <c r="F20" s="12" t="e">
        <f t="shared" si="4"/>
        <v>#DIV/0!</v>
      </c>
      <c r="G20" s="13">
        <f t="shared" si="5"/>
        <v>0</v>
      </c>
    </row>
    <row r="21" spans="1:8" x14ac:dyDescent="0.3">
      <c r="A21" s="47" t="s">
        <v>18</v>
      </c>
      <c r="B21" s="3">
        <f>SUM(B15:B20)</f>
        <v>0</v>
      </c>
      <c r="C21" s="29"/>
      <c r="D21" s="3"/>
      <c r="E21" s="18">
        <f>SUM(E15:E20)</f>
        <v>0</v>
      </c>
      <c r="F21" s="18" t="e">
        <f>SUM(F15:F20)</f>
        <v>#DIV/0!</v>
      </c>
    </row>
    <row r="22" spans="1:8" x14ac:dyDescent="0.3">
      <c r="A22" s="47" t="s">
        <v>34</v>
      </c>
      <c r="C22" s="30"/>
      <c r="E22" s="18" t="e">
        <f>(E12-E21)/(E12+E21)*100</f>
        <v>#DIV/0!</v>
      </c>
    </row>
    <row r="23" spans="1:8" x14ac:dyDescent="0.3">
      <c r="A23" s="3"/>
      <c r="C23" s="30"/>
      <c r="E23" s="31" t="str">
        <f>IF(E16&gt;E8, "Cl&gt;Na","")</f>
        <v/>
      </c>
      <c r="F23" s="42" t="s">
        <v>30</v>
      </c>
    </row>
    <row r="24" spans="1:8" ht="15.6" x14ac:dyDescent="0.35">
      <c r="A24" t="s">
        <v>37</v>
      </c>
      <c r="B24" s="36"/>
      <c r="C24" s="30"/>
      <c r="E24" s="31" t="str">
        <f>IF(E11&gt;E10, "Mg&gt;Ca","")</f>
        <v/>
      </c>
      <c r="F24" s="42" t="s">
        <v>30</v>
      </c>
    </row>
    <row r="25" spans="1:8" x14ac:dyDescent="0.3">
      <c r="A25" s="3" t="s">
        <v>14</v>
      </c>
      <c r="B25" s="3">
        <f>B12+B21+B24</f>
        <v>0</v>
      </c>
      <c r="C25" s="30"/>
      <c r="E25" s="31" t="str">
        <f>IF(E9&gt;E8,"K&gt;Na","")</f>
        <v/>
      </c>
      <c r="F25" s="42" t="s">
        <v>30</v>
      </c>
    </row>
    <row r="26" spans="1:8" x14ac:dyDescent="0.3">
      <c r="C26" s="30"/>
      <c r="E26" s="31" t="str">
        <f>IF(E17&gt;E10,"SO4&gt;Ca","")</f>
        <v/>
      </c>
      <c r="F26" s="42" t="s">
        <v>30</v>
      </c>
    </row>
    <row r="27" spans="1:8" ht="15.6" x14ac:dyDescent="0.35">
      <c r="A27" t="s">
        <v>24</v>
      </c>
      <c r="B27" s="36"/>
    </row>
    <row r="28" spans="1:8" ht="15.6" x14ac:dyDescent="0.35">
      <c r="A28" t="s">
        <v>28</v>
      </c>
      <c r="B28" s="36"/>
    </row>
    <row r="29" spans="1:8" x14ac:dyDescent="0.3">
      <c r="A29" t="s">
        <v>27</v>
      </c>
      <c r="B29" s="36"/>
    </row>
    <row r="30" spans="1:8" ht="15.6" x14ac:dyDescent="0.35">
      <c r="A30" s="14" t="s">
        <v>25</v>
      </c>
      <c r="B30" s="1"/>
      <c r="C30" s="30"/>
    </row>
    <row r="31" spans="1:8" ht="15.6" x14ac:dyDescent="0.35">
      <c r="A31" t="s">
        <v>26</v>
      </c>
      <c r="B31" s="35" t="e">
        <f>B29/B30*100</f>
        <v>#DIV/0!</v>
      </c>
      <c r="C31" s="30"/>
    </row>
    <row r="32" spans="1:8" x14ac:dyDescent="0.3">
      <c r="C32" s="30"/>
    </row>
    <row r="33" spans="1:7" x14ac:dyDescent="0.3">
      <c r="A33" t="s">
        <v>15</v>
      </c>
      <c r="B33" s="36"/>
      <c r="C33" s="30"/>
    </row>
    <row r="34" spans="1:7" x14ac:dyDescent="0.3">
      <c r="C34" s="30"/>
    </row>
    <row r="35" spans="1:7" x14ac:dyDescent="0.3">
      <c r="A35" t="s">
        <v>23</v>
      </c>
      <c r="C35" s="28"/>
      <c r="D35" s="2"/>
      <c r="E35" s="2"/>
      <c r="F35" s="2"/>
      <c r="G35" s="2"/>
    </row>
    <row r="36" spans="1:7" ht="15.6" x14ac:dyDescent="0.35">
      <c r="A36" s="41" t="s">
        <v>29</v>
      </c>
      <c r="B36" s="36"/>
      <c r="C36" s="2"/>
      <c r="D36" s="2"/>
      <c r="E36" s="2"/>
      <c r="F36" s="2"/>
      <c r="G36" s="2"/>
    </row>
    <row r="37" spans="1:7" x14ac:dyDescent="0.3">
      <c r="A37" s="2"/>
      <c r="B37" s="38"/>
      <c r="C37" s="2"/>
      <c r="D37" s="2"/>
      <c r="E37" s="2"/>
      <c r="F37" s="2"/>
      <c r="G37" s="2"/>
    </row>
    <row r="38" spans="1:7" x14ac:dyDescent="0.3">
      <c r="A38" s="2"/>
      <c r="B38" s="38"/>
      <c r="C38" s="2"/>
      <c r="D38" s="2"/>
      <c r="E38" s="2"/>
      <c r="F38" s="2"/>
      <c r="G38" s="2"/>
    </row>
    <row r="40" spans="1:7" x14ac:dyDescent="0.3">
      <c r="A40" s="39"/>
      <c r="B40" s="2"/>
      <c r="C40" s="2"/>
      <c r="D40" s="2"/>
      <c r="E40" s="2"/>
    </row>
    <row r="41" spans="1:7" x14ac:dyDescent="0.3">
      <c r="A41" s="2"/>
      <c r="B41" s="2"/>
      <c r="C41" s="2"/>
      <c r="D41" s="2"/>
      <c r="E41" s="2"/>
    </row>
    <row r="60" spans="1:2" x14ac:dyDescent="0.3">
      <c r="A60" s="32"/>
    </row>
    <row r="64" spans="1:2" x14ac:dyDescent="0.3">
      <c r="B64" s="33"/>
    </row>
    <row r="65" spans="2:2" x14ac:dyDescent="0.3">
      <c r="B65" s="34"/>
    </row>
    <row r="68" spans="2:2" x14ac:dyDescent="0.3">
      <c r="B68" s="35"/>
    </row>
    <row r="69" spans="2:2" x14ac:dyDescent="0.3">
      <c r="B69" s="35"/>
    </row>
    <row r="70" spans="2:2" x14ac:dyDescent="0.3">
      <c r="B70" s="35"/>
    </row>
    <row r="71" spans="2:2" x14ac:dyDescent="0.3">
      <c r="B71" s="35"/>
    </row>
    <row r="72" spans="2:2" x14ac:dyDescent="0.3">
      <c r="B72" s="35"/>
    </row>
    <row r="73" spans="2:2" x14ac:dyDescent="0.3">
      <c r="B73" s="35"/>
    </row>
    <row r="74" spans="2:2" x14ac:dyDescent="0.3">
      <c r="B74" s="35"/>
    </row>
    <row r="75" spans="2:2" x14ac:dyDescent="0.3">
      <c r="B75" s="35"/>
    </row>
    <row r="76" spans="2:2" x14ac:dyDescent="0.3">
      <c r="B76" s="35"/>
    </row>
    <row r="77" spans="2:2" x14ac:dyDescent="0.3">
      <c r="B77" s="35"/>
    </row>
    <row r="78" spans="2:2" x14ac:dyDescent="0.3">
      <c r="B78" s="35"/>
    </row>
    <row r="79" spans="2:2" x14ac:dyDescent="0.3">
      <c r="B79" s="35"/>
    </row>
    <row r="80" spans="2:2" x14ac:dyDescent="0.3">
      <c r="B80" s="35"/>
    </row>
    <row r="81" spans="2:2" x14ac:dyDescent="0.3">
      <c r="B81" s="35"/>
    </row>
    <row r="82" spans="2:2" x14ac:dyDescent="0.3">
      <c r="B82" s="35"/>
    </row>
    <row r="83" spans="2:2" x14ac:dyDescent="0.3">
      <c r="B83" s="35"/>
    </row>
    <row r="84" spans="2:2" x14ac:dyDescent="0.3">
      <c r="B84" s="35"/>
    </row>
    <row r="85" spans="2:2" x14ac:dyDescent="0.3">
      <c r="B85" s="35"/>
    </row>
    <row r="86" spans="2:2" x14ac:dyDescent="0.3">
      <c r="B86" s="35"/>
    </row>
    <row r="87" spans="2:2" x14ac:dyDescent="0.3">
      <c r="B87" s="35"/>
    </row>
    <row r="88" spans="2:2" x14ac:dyDescent="0.3">
      <c r="B88" s="35"/>
    </row>
    <row r="89" spans="2:2" x14ac:dyDescent="0.3">
      <c r="B89" s="35"/>
    </row>
    <row r="90" spans="2:2" x14ac:dyDescent="0.3">
      <c r="B90" s="35"/>
    </row>
    <row r="91" spans="2:2" x14ac:dyDescent="0.3">
      <c r="B91" s="35"/>
    </row>
    <row r="92" spans="2:2" x14ac:dyDescent="0.3">
      <c r="B92" s="35"/>
    </row>
    <row r="93" spans="2:2" x14ac:dyDescent="0.3">
      <c r="B93" s="35"/>
    </row>
  </sheetData>
  <conditionalFormatting sqref="E26">
    <cfRule type="colorScale" priority="6">
      <colorScale>
        <cfvo type="min"/>
        <cfvo type="max"/>
        <color rgb="FFFF7128"/>
        <color rgb="FFFFEF9C"/>
      </colorScale>
    </cfRule>
  </conditionalFormatting>
  <conditionalFormatting sqref="E22:E23">
    <cfRule type="cellIs" dxfId="4" priority="4" operator="lessThan">
      <formula>-5</formula>
    </cfRule>
    <cfRule type="cellIs" dxfId="3" priority="5" operator="greaterThan">
      <formula>5</formula>
    </cfRule>
  </conditionalFormatting>
  <conditionalFormatting sqref="I10:I11">
    <cfRule type="cellIs" dxfId="2" priority="3" operator="greaterThan">
      <formula>5</formula>
    </cfRule>
  </conditionalFormatting>
  <conditionalFormatting sqref="E16">
    <cfRule type="cellIs" dxfId="1" priority="2" operator="greaterThan">
      <formula>0.923983872</formula>
    </cfRule>
  </conditionalFormatting>
  <conditionalFormatting sqref="I15">
    <cfRule type="cellIs" dxfId="0" priority="1" operator="greaterThan">
      <formula>5</formula>
    </cfRule>
  </conditionalFormatting>
  <pageMargins left="0.7" right="0.7" top="0.75" bottom="0.75" header="0.3" footer="0.3"/>
  <pageSetup paperSize="9" scale="81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Blank</vt:lpstr>
    </vt:vector>
  </TitlesOfParts>
  <Company>FKKT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Gros, Nataša</dc:creator>
  <cp:lastModifiedBy>Gros, Nataša</cp:lastModifiedBy>
  <cp:lastPrinted>2021-08-09T13:26:29Z</cp:lastPrinted>
  <dcterms:created xsi:type="dcterms:W3CDTF">2013-10-22T07:54:26Z</dcterms:created>
  <dcterms:modified xsi:type="dcterms:W3CDTF">2021-08-09T13:37:19Z</dcterms:modified>
</cp:coreProperties>
</file>