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serna\Nextcloud\phd_sserna\1 PhD\Papers\Wheat Straw - LHW with lignin - SDEWES\"/>
    </mc:Choice>
  </mc:AlternateContent>
  <bookViews>
    <workbookView xWindow="0" yWindow="0" windowWidth="28800" windowHeight="12345" tabRatio="452" firstSheet="3" activeTab="3"/>
  </bookViews>
  <sheets>
    <sheet name="S1 Summary" sheetId="7" r:id="rId1"/>
    <sheet name="S2 Mass Balance - LHW" sheetId="15" r:id="rId2"/>
    <sheet name="S3 Mass Balance - LHW-OS Sc. 1" sheetId="17" r:id="rId3"/>
    <sheet name="S4 Balance Streams - LHW-OS" sheetId="16" r:id="rId4"/>
  </sheets>
  <externalReferences>
    <externalReference r:id="rId5"/>
    <externalReference r:id="rId6"/>
  </externalReferences>
  <calcPr calcId="162913"/>
</workbook>
</file>

<file path=xl/calcChain.xml><?xml version="1.0" encoding="utf-8"?>
<calcChain xmlns="http://schemas.openxmlformats.org/spreadsheetml/2006/main">
  <c r="AD5" i="15" l="1"/>
  <c r="K46" i="15"/>
  <c r="D12" i="15"/>
  <c r="D38" i="15" s="1"/>
  <c r="D8" i="15"/>
  <c r="D34" i="15" s="1"/>
  <c r="D7" i="15"/>
  <c r="D33" i="15" s="1"/>
  <c r="AC36" i="15"/>
  <c r="AC35" i="15"/>
  <c r="AC34" i="15"/>
  <c r="AC33" i="15"/>
  <c r="AD33" i="15" s="1"/>
  <c r="AB45" i="15" s="1"/>
  <c r="AC32" i="15"/>
  <c r="AC31" i="15"/>
  <c r="AC30" i="15"/>
  <c r="AC29" i="15"/>
  <c r="D13" i="15"/>
  <c r="D14" i="15" l="1"/>
  <c r="D22" i="15" s="1"/>
  <c r="D6" i="15"/>
  <c r="D32" i="15" s="1"/>
  <c r="D39" i="15"/>
  <c r="AD14" i="15"/>
  <c r="D40" i="15"/>
  <c r="D48" i="15" s="1"/>
  <c r="K50" i="15" s="1"/>
  <c r="AB60" i="15"/>
  <c r="AD31" i="15"/>
  <c r="AB43" i="15" s="1"/>
  <c r="AD30" i="15"/>
  <c r="AB42" i="15" s="1"/>
  <c r="AD29" i="15"/>
  <c r="AB41" i="15" s="1"/>
  <c r="AD34" i="15"/>
  <c r="AB50" i="15" s="1"/>
  <c r="AD32" i="15"/>
  <c r="AB44" i="15" s="1"/>
  <c r="AD36" i="15"/>
  <c r="AD35" i="15"/>
  <c r="AB51" i="15" s="1"/>
  <c r="AB56" i="15" l="1"/>
  <c r="AB59" i="15"/>
  <c r="AB57" i="15"/>
  <c r="AB62" i="15"/>
  <c r="AB71" i="15" s="1"/>
  <c r="AB61" i="15"/>
  <c r="AB70" i="15" s="1"/>
  <c r="AB58" i="15"/>
  <c r="AB68" i="15" s="1"/>
  <c r="AB69" i="15" l="1"/>
  <c r="AB72" i="15" s="1"/>
  <c r="AB78" i="15" s="1"/>
  <c r="AB77" i="15" l="1"/>
  <c r="AB76" i="15"/>
  <c r="AB79" i="15"/>
  <c r="AB80" i="15" l="1"/>
  <c r="K8" i="15" l="1"/>
  <c r="K19" i="15"/>
  <c r="O14" i="15"/>
  <c r="K18" i="15"/>
  <c r="O13" i="15" l="1"/>
  <c r="O39" i="15" s="1"/>
  <c r="K20" i="15"/>
  <c r="K24" i="15" s="1"/>
  <c r="O40" i="15"/>
  <c r="K7" i="15"/>
  <c r="K33" i="15" s="1"/>
  <c r="K22" i="15" l="1"/>
  <c r="O12" i="15"/>
  <c r="O38" i="15" s="1"/>
  <c r="K6" i="15"/>
  <c r="K32" i="15" s="1"/>
  <c r="K34" i="15" s="1"/>
  <c r="AD4" i="15" l="1"/>
  <c r="K48" i="15"/>
  <c r="AC47" i="15" l="1"/>
  <c r="AC18" i="15" l="1"/>
  <c r="AC8" i="15" l="1"/>
  <c r="AC12" i="15"/>
  <c r="AC15" i="15"/>
  <c r="AC17" i="15"/>
  <c r="AC10" i="15"/>
  <c r="AC9" i="15"/>
  <c r="AC11" i="15"/>
  <c r="AC13" i="15"/>
  <c r="AC16" i="15"/>
  <c r="AD18" i="15"/>
  <c r="AC51" i="15" s="1"/>
  <c r="AC62" i="15" s="1"/>
  <c r="AD16" i="15" l="1"/>
  <c r="AC49" i="15" s="1"/>
  <c r="AD11" i="15"/>
  <c r="AC44" i="15" s="1"/>
  <c r="AC59" i="15" s="1"/>
  <c r="AD59" i="15" s="1"/>
  <c r="AD15" i="15"/>
  <c r="AC48" i="15" s="1"/>
  <c r="AD8" i="15"/>
  <c r="AC41" i="15" s="1"/>
  <c r="AC56" i="15" s="1"/>
  <c r="AD13" i="15"/>
  <c r="AC46" i="15" s="1"/>
  <c r="AD10" i="15"/>
  <c r="AC43" i="15" s="1"/>
  <c r="AC58" i="15" s="1"/>
  <c r="AD17" i="15"/>
  <c r="AC50" i="15" s="1"/>
  <c r="AC61" i="15" s="1"/>
  <c r="AD12" i="15"/>
  <c r="AC45" i="15" s="1"/>
  <c r="AC60" i="15" s="1"/>
  <c r="AD60" i="15" s="1"/>
  <c r="AC71" i="15"/>
  <c r="AD62" i="15"/>
  <c r="AD71" i="15" s="1"/>
  <c r="AD9" i="15"/>
  <c r="AC42" i="15" s="1"/>
  <c r="AC57" i="15" s="1"/>
  <c r="AD57" i="15" s="1"/>
  <c r="AD58" i="15" l="1"/>
  <c r="AD68" i="15" s="1"/>
  <c r="AC68" i="15"/>
  <c r="AC70" i="15"/>
  <c r="AD61" i="15"/>
  <c r="AD70" i="15" s="1"/>
  <c r="AC69" i="15"/>
  <c r="AD56" i="15"/>
  <c r="AD69" i="15" s="1"/>
  <c r="AC72" i="15" l="1"/>
  <c r="AC77" i="15" s="1"/>
  <c r="AC78" i="15"/>
  <c r="AD72" i="15"/>
  <c r="AD78" i="15" s="1"/>
  <c r="AC76" i="15" l="1"/>
  <c r="AC79" i="15"/>
  <c r="AD76" i="15"/>
  <c r="AD77" i="15"/>
  <c r="AD79" i="15"/>
  <c r="AC80" i="15" l="1"/>
  <c r="AD80" i="15"/>
</calcChain>
</file>

<file path=xl/sharedStrings.xml><?xml version="1.0" encoding="utf-8"?>
<sst xmlns="http://schemas.openxmlformats.org/spreadsheetml/2006/main" count="672" uniqueCount="101">
  <si>
    <t>Temperature [°C]</t>
  </si>
  <si>
    <t>Operation time [min]</t>
  </si>
  <si>
    <t>Conditions - LHW</t>
  </si>
  <si>
    <t>Acetic acid</t>
  </si>
  <si>
    <t>HMF</t>
  </si>
  <si>
    <t>Furfural</t>
  </si>
  <si>
    <t>Avg</t>
  </si>
  <si>
    <t>SD</t>
  </si>
  <si>
    <t>% Error</t>
  </si>
  <si>
    <t>Monomeric Sugars</t>
  </si>
  <si>
    <t>Total Sugars</t>
  </si>
  <si>
    <t>Conc [mg/L]</t>
  </si>
  <si>
    <t>Arabinose (C5)</t>
  </si>
  <si>
    <t>Xylose (C5)</t>
  </si>
  <si>
    <t>Galactose (C6)</t>
  </si>
  <si>
    <t>Glucose (C6)</t>
  </si>
  <si>
    <t>Mannose (C6)</t>
  </si>
  <si>
    <t>Degradation Products</t>
  </si>
  <si>
    <t>Lignin [mg/L]</t>
  </si>
  <si>
    <t>AIL</t>
  </si>
  <si>
    <t>ASL</t>
  </si>
  <si>
    <t>Total Lignin</t>
  </si>
  <si>
    <t>Ash</t>
  </si>
  <si>
    <t>Summed C5-sugars</t>
  </si>
  <si>
    <t>Summed C6-sugars</t>
  </si>
  <si>
    <t>Severity Factor</t>
  </si>
  <si>
    <t>Total</t>
  </si>
  <si>
    <t>Lignin</t>
  </si>
  <si>
    <t>LHW</t>
  </si>
  <si>
    <t>Feedstock</t>
  </si>
  <si>
    <t>Mass [g]</t>
  </si>
  <si>
    <t>Cellulose</t>
  </si>
  <si>
    <t>Arabinan</t>
  </si>
  <si>
    <t>Galactan</t>
  </si>
  <si>
    <t>Glucan</t>
  </si>
  <si>
    <t>Xylan</t>
  </si>
  <si>
    <t>Mannan</t>
  </si>
  <si>
    <t>Water</t>
  </si>
  <si>
    <t>Extractives</t>
  </si>
  <si>
    <t>LHW-OS</t>
  </si>
  <si>
    <t>[mg/L]</t>
  </si>
  <si>
    <t>[%wt]</t>
  </si>
  <si>
    <t>Ethanol</t>
  </si>
  <si>
    <t>LHW Solid</t>
  </si>
  <si>
    <t>LHW-OS Solid</t>
  </si>
  <si>
    <t>Hemicellulose</t>
  </si>
  <si>
    <t>Solid</t>
  </si>
  <si>
    <t>Liquid</t>
  </si>
  <si>
    <t>WM [g]</t>
  </si>
  <si>
    <t>DM [g]</t>
  </si>
  <si>
    <t>Density [g/mL]</t>
  </si>
  <si>
    <t>Vol [mL]</t>
  </si>
  <si>
    <t>DM [%wt]</t>
  </si>
  <si>
    <t>g</t>
  </si>
  <si>
    <t>Solvent</t>
  </si>
  <si>
    <t>Losses OS - Solid</t>
  </si>
  <si>
    <t>Losses OS - Liquid</t>
  </si>
  <si>
    <t>TOTAL</t>
  </si>
  <si>
    <t>Losses</t>
  </si>
  <si>
    <t>Diff</t>
  </si>
  <si>
    <t>LHW-Sol</t>
  </si>
  <si>
    <t>LHW - DM</t>
  </si>
  <si>
    <t>LHW Solid - Liq. Frac</t>
  </si>
  <si>
    <t>LHW-OS-Solid</t>
  </si>
  <si>
    <t>Losses LHW - Solid</t>
  </si>
  <si>
    <t>Losses LHW - Liquid</t>
  </si>
  <si>
    <t>LHW-OS - DM</t>
  </si>
  <si>
    <t>Tot H2O</t>
  </si>
  <si>
    <t>LHW-OS Solid - Liq. Frac</t>
  </si>
  <si>
    <t>GENERAL BALANCE - LIQUIDS AND SOLIDS - WITH LOSSES</t>
  </si>
  <si>
    <t>LHW Extract</t>
  </si>
  <si>
    <t>OS Extract</t>
  </si>
  <si>
    <t>FEEDSTOCK</t>
  </si>
  <si>
    <t>LHW EXTRACT</t>
  </si>
  <si>
    <t>Component</t>
  </si>
  <si>
    <t>Conc.</t>
  </si>
  <si>
    <t>SOLVENT</t>
  </si>
  <si>
    <t>LHW SOL FRACTION</t>
  </si>
  <si>
    <t>OS EXTRACT</t>
  </si>
  <si>
    <t>OS SOL FRACTION</t>
  </si>
  <si>
    <t>Monomer/Polymer Conversion</t>
  </si>
  <si>
    <t>C5</t>
  </si>
  <si>
    <t xml:space="preserve">C6 </t>
  </si>
  <si>
    <t>LOSSES</t>
  </si>
  <si>
    <t>Feedstock Composition</t>
  </si>
  <si>
    <t>[%wt] 
Dry Basis</t>
  </si>
  <si>
    <t>Diff.</t>
  </si>
  <si>
    <t>Total IN</t>
  </si>
  <si>
    <t>Total OUT</t>
  </si>
  <si>
    <t>[g]</t>
  </si>
  <si>
    <t>% Losses</t>
  </si>
  <si>
    <t>%</t>
  </si>
  <si>
    <t>wt</t>
  </si>
  <si>
    <t>GENERAL BALANCE - LIQUIDS AND SOLIDS - WITHOUT LOSSES</t>
  </si>
  <si>
    <t>Solids</t>
  </si>
  <si>
    <t>Cell/Hemicell/Lignin</t>
  </si>
  <si>
    <t>Mass fraction [%wt]</t>
  </si>
  <si>
    <t>Cellulosic sugars</t>
  </si>
  <si>
    <t>Hemicellulosic sugars</t>
  </si>
  <si>
    <t>mL</t>
  </si>
  <si>
    <t>CONVERSION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</si>
</sst>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_ ;[Red]\-0.00\ "/>
  </numFmts>
  <fonts count="12" x14ac:knownFonts="1"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2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4" fillId="0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0" xfId="0" applyNumberFormat="1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right" vertical="center" wrapText="1"/>
    </xf>
    <xf numFmtId="164" fontId="5" fillId="0" borderId="28" xfId="0" applyNumberFormat="1" applyFont="1" applyFill="1" applyBorder="1" applyAlignment="1">
      <alignment horizontal="right" vertical="center" wrapText="1"/>
    </xf>
    <xf numFmtId="164" fontId="5" fillId="0" borderId="31" xfId="0" applyNumberFormat="1" applyFont="1" applyFill="1" applyBorder="1" applyAlignment="1">
      <alignment horizontal="right" vertical="center" wrapText="1"/>
    </xf>
    <xf numFmtId="164" fontId="5" fillId="0" borderId="32" xfId="0" applyNumberFormat="1" applyFont="1" applyFill="1" applyBorder="1" applyAlignment="1">
      <alignment horizontal="right" vertical="center" wrapText="1"/>
    </xf>
    <xf numFmtId="164" fontId="5" fillId="0" borderId="33" xfId="0" applyNumberFormat="1" applyFont="1" applyFill="1" applyBorder="1" applyAlignment="1">
      <alignment horizontal="right" vertical="center" wrapText="1"/>
    </xf>
    <xf numFmtId="2" fontId="5" fillId="0" borderId="3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2" fontId="0" fillId="0" borderId="36" xfId="0" applyNumberForma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8" fillId="0" borderId="0" xfId="0" applyFont="1"/>
    <xf numFmtId="0" fontId="7" fillId="0" borderId="10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10" fillId="0" borderId="35" xfId="0" applyNumberFormat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2" fontId="8" fillId="6" borderId="0" xfId="0" applyNumberFormat="1" applyFont="1" applyFill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2" fontId="10" fillId="6" borderId="35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166" fontId="8" fillId="0" borderId="4" xfId="0" applyNumberFormat="1" applyFont="1" applyBorder="1" applyAlignment="1">
      <alignment horizontal="right" vertical="center" wrapText="1"/>
    </xf>
    <xf numFmtId="0" fontId="10" fillId="7" borderId="0" xfId="0" applyFont="1" applyFill="1" applyAlignment="1">
      <alignment horizontal="center" vertical="center" wrapText="1"/>
    </xf>
    <xf numFmtId="2" fontId="10" fillId="4" borderId="0" xfId="0" applyNumberFormat="1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right" vertical="center" wrapText="1"/>
    </xf>
    <xf numFmtId="2" fontId="8" fillId="0" borderId="2" xfId="0" applyNumberFormat="1" applyFont="1" applyBorder="1" applyAlignment="1">
      <alignment horizontal="right" vertical="center" wrapText="1"/>
    </xf>
    <xf numFmtId="166" fontId="8" fillId="0" borderId="5" xfId="0" applyNumberFormat="1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right" vertical="center" wrapText="1"/>
    </xf>
    <xf numFmtId="2" fontId="8" fillId="0" borderId="3" xfId="0" applyNumberFormat="1" applyFont="1" applyBorder="1" applyAlignment="1">
      <alignment horizontal="right" vertical="center" wrapText="1"/>
    </xf>
    <xf numFmtId="166" fontId="8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2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Standard" xfId="0" builtinId="0"/>
  </cellStyles>
  <dxfs count="1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9C9B9D"/>
      <color rgb="FFCFBBEF"/>
      <color rgb="FFEFCFBB"/>
      <color rgb="FFBBEFCF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'S2 Mass Balance - LHW'!$AA$68</c:f>
              <c:strCache>
                <c:ptCount val="1"/>
                <c:pt idx="0">
                  <c:v>Cellulosic sugars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'S2 Mass Balance - LHW'!$AB$66:$AD$66</c:f>
              <c:strCache>
                <c:ptCount val="3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</c:strCache>
            </c:strRef>
          </c:cat>
          <c:val>
            <c:numRef>
              <c:f>'S2 Mass Balance - LHW'!$AB$68:$AD$68</c:f>
              <c:numCache>
                <c:formatCode>0.00</c:formatCode>
                <c:ptCount val="3"/>
                <c:pt idx="0">
                  <c:v>10.629139072847682</c:v>
                </c:pt>
                <c:pt idx="1">
                  <c:v>0.40782794576812292</c:v>
                </c:pt>
                <c:pt idx="2">
                  <c:v>10.221311127079559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5-4017-929A-80C44B482B69}"/>
            </c:ext>
          </c:extLst>
        </c:ser>
        <c:ser>
          <c:idx val="1"/>
          <c:order val="1"/>
          <c:tx>
            <c:strRef>
              <c:f>'S2 Mass Balance - LHW'!$AA$69</c:f>
              <c:strCache>
                <c:ptCount val="1"/>
                <c:pt idx="0">
                  <c:v>Hemicellulosic sugars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'S2 Mass Balance - LHW'!$AB$66:$AD$66</c:f>
              <c:strCache>
                <c:ptCount val="3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</c:strCache>
            </c:strRef>
          </c:cat>
          <c:val>
            <c:numRef>
              <c:f>'S2 Mass Balance - LHW'!$AB$69:$AD$69</c:f>
              <c:numCache>
                <c:formatCode>0.00</c:formatCode>
                <c:ptCount val="3"/>
                <c:pt idx="0">
                  <c:v>7.6640577965081267</c:v>
                </c:pt>
                <c:pt idx="1">
                  <c:v>2.9577420146990434</c:v>
                </c:pt>
                <c:pt idx="2">
                  <c:v>4.7063157818090833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5-4017-929A-80C44B482B69}"/>
            </c:ext>
          </c:extLst>
        </c:ser>
        <c:ser>
          <c:idx val="2"/>
          <c:order val="2"/>
          <c:tx>
            <c:strRef>
              <c:f>'S2 Mass Balance - LHW'!$AA$70</c:f>
              <c:strCache>
                <c:ptCount val="1"/>
                <c:pt idx="0">
                  <c:v>Lignin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'S2 Mass Balance - LHW'!$AB$66:$AD$66</c:f>
              <c:strCache>
                <c:ptCount val="3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</c:strCache>
            </c:strRef>
          </c:cat>
          <c:val>
            <c:numRef>
              <c:f>'S2 Mass Balance - LHW'!$AB$70:$AD$70</c:f>
              <c:numCache>
                <c:formatCode>0.00</c:formatCode>
                <c:ptCount val="3"/>
                <c:pt idx="0">
                  <c:v>5.2227573750752558</c:v>
                </c:pt>
                <c:pt idx="1">
                  <c:v>1.0171081913248199</c:v>
                </c:pt>
                <c:pt idx="2">
                  <c:v>4.2056491837504364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E5-4017-929A-80C44B482B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57659055"/>
        <c:axId val="1957664047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'S2 Mass Balance - LHW'!$AA$71</c15:sqref>
                        </c15:formulaRef>
                      </c:ext>
                    </c:extLst>
                    <c:strCache>
                      <c:ptCount val="1"/>
                      <c:pt idx="0">
                        <c:v>Ash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endParaRPr lang="en-US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'S2 Mass Balance - LHW'!$AB$66:$AD$66</c15:sqref>
                        </c15:formulaRef>
                      </c:ext>
                    </c:extLst>
                    <c:strCache>
                      <c:ptCount val="3"/>
                      <c:pt idx="0">
                        <c:v>Feedstock</c:v>
                      </c:pt>
                      <c:pt idx="1">
                        <c:v>LHW Extract</c:v>
                      </c:pt>
                      <c:pt idx="2">
                        <c:v>LHW Solid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'S2 Mass Balance - LHW'!$AB$71:$AD$71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0.32811559301625531</c:v>
                      </c:pt>
                      <c:pt idx="1">
                        <c:v>0.16524029264657883</c:v>
                      </c:pt>
                      <c:pt idx="2">
                        <c:v>0.16287530036967648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CE5-4017-929A-80C44B482B69}"/>
                  </c:ext>
                </c:extLst>
              </c15:ser>
            </c15:filteredBarSeries>
          </c:ext>
        </c:extLst>
      </c:barChart>
      <c:catAx>
        <c:axId val="195765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64047"/>
        <c:crosses val="autoZero"/>
        <c:auto val="1"/>
        <c:lblAlgn val="ctr"/>
        <c:lblOffset val="100"/>
        <c:noMultiLvlLbl val="0"/>
      </c:catAx>
      <c:valAx>
        <c:axId val="195766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/>
                  <a:t>Mass per component</a:t>
                </a:r>
                <a:r>
                  <a:rPr lang="en-US" sz="1100" b="1" baseline="0"/>
                  <a:t> (g)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59055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'[2]LHW-OS - General Balance'!$AB$89</c:f>
              <c:strCache>
                <c:ptCount val="1"/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Balance'!$AC$87:$AJ$87</c15:sqref>
                  </c15:fullRef>
                </c:ext>
              </c:extLst>
              <c:f>('[2]LHW-OS - General Balance'!$AC$87:$AD$87,'[2]LHW-OS - General Balance'!$AF$87:$AG$87,'[2]LHW-OS - General Balance'!$AJ$87)</c:f>
              <c:numCache>
                <c:formatCode>General</c:formatCode>
                <c:ptCount val="5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Balance'!$AC$89:$AJ$89</c15:sqref>
                  </c15:fullRef>
                </c:ext>
              </c:extLst>
              <c:f>('[2]LHW-OS - General Balance'!$AC$89:$AD$89,'[2]LHW-OS - General Balance'!$AF$89:$AG$89,'[2]LHW-OS - General Balance'!$AJ$89)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E308-4D91-8E37-D6D097ADA90E}"/>
            </c:ext>
          </c:extLst>
        </c:ser>
        <c:ser>
          <c:idx val="1"/>
          <c:order val="1"/>
          <c:tx>
            <c:strRef>
              <c:f>'[2]LHW-OS - General Balance'!$AB$90</c:f>
              <c:strCache>
                <c:ptCount val="1"/>
                <c:pt idx="0">
                  <c:v>Component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Balance'!$AC$87:$AJ$87</c15:sqref>
                  </c15:fullRef>
                </c:ext>
              </c:extLst>
              <c:f>('[2]LHW-OS - General Balance'!$AC$87:$AD$87,'[2]LHW-OS - General Balance'!$AF$87:$AG$87,'[2]LHW-OS - General Balance'!$AJ$87)</c:f>
              <c:numCache>
                <c:formatCode>General</c:formatCode>
                <c:ptCount val="5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Balance'!$AC$90:$AJ$90</c15:sqref>
                  </c15:fullRef>
                </c:ext>
              </c:extLst>
              <c:f>('[2]LHW-OS - General Balance'!$AC$90:$AD$90,'[2]LHW-OS - General Balance'!$AF$90:$AG$90,'[2]LHW-OS - General Balance'!$AJ$90)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08-4D91-8E37-D6D097ADA90E}"/>
            </c:ext>
          </c:extLst>
        </c:ser>
        <c:ser>
          <c:idx val="2"/>
          <c:order val="2"/>
          <c:tx>
            <c:strRef>
              <c:f>'[2]LHW-OS - General Balance'!$AB$91</c:f>
              <c:strCache>
                <c:ptCount val="1"/>
              </c:strCache>
            </c:strRef>
          </c:tx>
          <c:spPr>
            <a:solidFill>
              <a:srgbClr val="33CCCC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Balance'!$AC$87:$AJ$87</c15:sqref>
                  </c15:fullRef>
                </c:ext>
              </c:extLst>
              <c:f>('[2]LHW-OS - General Balance'!$AC$87:$AD$87,'[2]LHW-OS - General Balance'!$AF$87:$AG$87,'[2]LHW-OS - General Balance'!$AJ$87)</c:f>
              <c:numCache>
                <c:formatCode>General</c:formatCode>
                <c:ptCount val="5"/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'[2]LHW-OS - General Balance'!$AC$91:$AJ$91</c15:sqref>
                  </c15:fullRef>
                </c:ext>
              </c:extLst>
              <c:f>('[2]LHW-OS - General Balance'!$AC$91:$AD$91,'[2]LHW-OS - General Balance'!$AF$91:$AG$91,'[2]LHW-OS - General Balance'!$AJ$91)</c:f>
              <c:numCache>
                <c:formatCode>General</c:formatCode>
                <c:ptCount val="5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08-4D91-8E37-D6D097ADA90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57659055"/>
        <c:axId val="1957664047"/>
      </c:barChart>
      <c:catAx>
        <c:axId val="195765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64047"/>
        <c:crosses val="autoZero"/>
        <c:auto val="1"/>
        <c:lblAlgn val="ctr"/>
        <c:lblOffset val="100"/>
        <c:noMultiLvlLbl val="0"/>
      </c:catAx>
      <c:valAx>
        <c:axId val="195766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Mass per component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59055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'S3 Mass Balance - LHW-OS Sc. 1'!$AB$68</c:f>
              <c:strCache>
                <c:ptCount val="1"/>
                <c:pt idx="0">
                  <c:v>Cellulosic sugars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'S3 Mass Balance - LHW-OS Sc. 1'!$AC$66:$AG$66</c:f>
              <c:strCache>
                <c:ptCount val="5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  <c:pt idx="3">
                  <c:v>OS Extract</c:v>
                </c:pt>
                <c:pt idx="4">
                  <c:v>LHW-OS Solid</c:v>
                </c:pt>
              </c:strCache>
            </c:strRef>
          </c:cat>
          <c:val>
            <c:numRef>
              <c:f>'S3 Mass Balance - LHW-OS Sc. 1'!$AC$68:$AG$68</c:f>
              <c:numCache>
                <c:formatCode>0.00</c:formatCode>
                <c:ptCount val="5"/>
                <c:pt idx="0">
                  <c:v>10.629139072847682</c:v>
                </c:pt>
                <c:pt idx="1">
                  <c:v>0.40782794576812292</c:v>
                </c:pt>
                <c:pt idx="2">
                  <c:v>10.221311127079559</c:v>
                </c:pt>
                <c:pt idx="3">
                  <c:v>1.9807393588807488E-2</c:v>
                </c:pt>
                <c:pt idx="4">
                  <c:v>10.201503733490751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2-4A2B-A3E3-BBBC80C27334}"/>
            </c:ext>
          </c:extLst>
        </c:ser>
        <c:ser>
          <c:idx val="1"/>
          <c:order val="1"/>
          <c:tx>
            <c:strRef>
              <c:f>'S3 Mass Balance - LHW-OS Sc. 1'!$AB$69</c:f>
              <c:strCache>
                <c:ptCount val="1"/>
                <c:pt idx="0">
                  <c:v>Hemicellulosic sugars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'S3 Mass Balance - LHW-OS Sc. 1'!$AC$66:$AG$66</c:f>
              <c:strCache>
                <c:ptCount val="5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  <c:pt idx="3">
                  <c:v>OS Extract</c:v>
                </c:pt>
                <c:pt idx="4">
                  <c:v>LHW-OS Solid</c:v>
                </c:pt>
              </c:strCache>
            </c:strRef>
          </c:cat>
          <c:val>
            <c:numRef>
              <c:f>'S3 Mass Balance - LHW-OS Sc. 1'!$AC$69:$AG$69</c:f>
              <c:numCache>
                <c:formatCode>0.00</c:formatCode>
                <c:ptCount val="5"/>
                <c:pt idx="0">
                  <c:v>7.6640577965081267</c:v>
                </c:pt>
                <c:pt idx="1">
                  <c:v>2.9577420146990434</c:v>
                </c:pt>
                <c:pt idx="2">
                  <c:v>4.7063157818090833</c:v>
                </c:pt>
                <c:pt idx="3">
                  <c:v>0.29070862134585002</c:v>
                </c:pt>
                <c:pt idx="4">
                  <c:v>4.4156071604632325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2-4A2B-A3E3-BBBC80C27334}"/>
            </c:ext>
          </c:extLst>
        </c:ser>
        <c:ser>
          <c:idx val="2"/>
          <c:order val="2"/>
          <c:tx>
            <c:strRef>
              <c:f>'S3 Mass Balance - LHW-OS Sc. 1'!$AB$70</c:f>
              <c:strCache>
                <c:ptCount val="1"/>
                <c:pt idx="0">
                  <c:v>Lignin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'S3 Mass Balance - LHW-OS Sc. 1'!$AC$66:$AG$66</c:f>
              <c:strCache>
                <c:ptCount val="5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  <c:pt idx="3">
                  <c:v>OS Extract</c:v>
                </c:pt>
                <c:pt idx="4">
                  <c:v>LHW-OS Solid</c:v>
                </c:pt>
              </c:strCache>
            </c:strRef>
          </c:cat>
          <c:val>
            <c:numRef>
              <c:f>'S3 Mass Balance - LHW-OS Sc. 1'!$AC$70:$AG$70</c:f>
              <c:numCache>
                <c:formatCode>0.00</c:formatCode>
                <c:ptCount val="5"/>
                <c:pt idx="0">
                  <c:v>5.2227573750752558</c:v>
                </c:pt>
                <c:pt idx="1">
                  <c:v>1.0171081913248199</c:v>
                </c:pt>
                <c:pt idx="2">
                  <c:v>4.2056491837504364</c:v>
                </c:pt>
                <c:pt idx="3">
                  <c:v>2.7618503140292674</c:v>
                </c:pt>
                <c:pt idx="4">
                  <c:v>1.443798869721169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2-4A2B-A3E3-BBBC80C27334}"/>
            </c:ext>
          </c:extLst>
        </c:ser>
        <c:ser>
          <c:idx val="3"/>
          <c:order val="3"/>
          <c:tx>
            <c:strRef>
              <c:f>'S3 Mass Balance - LHW-OS Sc. 1'!$AB$71</c:f>
              <c:strCache>
                <c:ptCount val="1"/>
                <c:pt idx="0">
                  <c:v>Ash</c:v>
                </c:pt>
              </c:strCache>
              <c:extLst xmlns:c15="http://schemas.microsoft.com/office/drawing/2012/chart"/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'S3 Mass Balance - LHW-OS Sc. 1'!$AC$66:$AG$66</c:f>
              <c:strCache>
                <c:ptCount val="5"/>
                <c:pt idx="0">
                  <c:v>Feedstock</c:v>
                </c:pt>
                <c:pt idx="1">
                  <c:v>LHW Extract</c:v>
                </c:pt>
                <c:pt idx="2">
                  <c:v>LHW Solid</c:v>
                </c:pt>
                <c:pt idx="3">
                  <c:v>OS Extract</c:v>
                </c:pt>
                <c:pt idx="4">
                  <c:v>LHW-OS Solid</c:v>
                </c:pt>
              </c:strCache>
              <c:extLst xmlns:c15="http://schemas.microsoft.com/office/drawing/2012/chart"/>
            </c:strRef>
          </c:cat>
          <c:val>
            <c:numRef>
              <c:f>'S3 Mass Balance - LHW-OS Sc. 1'!$AC$71:$AG$71</c:f>
              <c:numCache>
                <c:formatCode>0.00</c:formatCode>
                <c:ptCount val="5"/>
                <c:pt idx="0">
                  <c:v>0.32811559301625531</c:v>
                </c:pt>
                <c:pt idx="1">
                  <c:v>0.16524029264657883</c:v>
                </c:pt>
                <c:pt idx="2">
                  <c:v>0.16287530036967648</c:v>
                </c:pt>
                <c:pt idx="3">
                  <c:v>2.1513706150424673E-2</c:v>
                </c:pt>
                <c:pt idx="4">
                  <c:v>0.14136159421925182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1D72-4A2B-A3E3-BBBC80C2733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57659055"/>
        <c:axId val="1957664047"/>
        <c:extLst/>
      </c:barChart>
      <c:catAx>
        <c:axId val="195765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64047"/>
        <c:crosses val="autoZero"/>
        <c:auto val="1"/>
        <c:lblAlgn val="ctr"/>
        <c:lblOffset val="100"/>
        <c:noMultiLvlLbl val="0"/>
      </c:catAx>
      <c:valAx>
        <c:axId val="195766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Mass per component (g)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7659055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Rechteck 4"/>
        <xdr:cNvSpPr/>
      </xdr:nvSpPr>
      <xdr:spPr>
        <a:xfrm>
          <a:off x="2247900" y="685800"/>
          <a:ext cx="1057275" cy="2105025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LHW-1st</a:t>
          </a:r>
        </a:p>
      </xdr:txBody>
    </xdr:sp>
    <xdr:clientData/>
  </xdr:twoCellAnchor>
  <xdr:twoCellAnchor>
    <xdr:from>
      <xdr:col>5</xdr:col>
      <xdr:colOff>11206</xdr:colOff>
      <xdr:row>4</xdr:row>
      <xdr:rowOff>104775</xdr:rowOff>
    </xdr:from>
    <xdr:to>
      <xdr:col>6</xdr:col>
      <xdr:colOff>9525</xdr:colOff>
      <xdr:row>4</xdr:row>
      <xdr:rowOff>104775</xdr:rowOff>
    </xdr:to>
    <xdr:cxnSp macro="">
      <xdr:nvCxnSpPr>
        <xdr:cNvPr id="6" name="Gerade Verbindung mit Pfeil 5"/>
        <xdr:cNvCxnSpPr/>
      </xdr:nvCxnSpPr>
      <xdr:spPr>
        <a:xfrm>
          <a:off x="1868581" y="79057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10</xdr:row>
      <xdr:rowOff>95250</xdr:rowOff>
    </xdr:from>
    <xdr:to>
      <xdr:col>6</xdr:col>
      <xdr:colOff>9525</xdr:colOff>
      <xdr:row>10</xdr:row>
      <xdr:rowOff>95250</xdr:rowOff>
    </xdr:to>
    <xdr:cxnSp macro="">
      <xdr:nvCxnSpPr>
        <xdr:cNvPr id="7" name="Gerade Verbindung mit Pfeil 6"/>
        <xdr:cNvCxnSpPr/>
      </xdr:nvCxnSpPr>
      <xdr:spPr>
        <a:xfrm>
          <a:off x="1857375" y="175260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10</xdr:row>
      <xdr:rowOff>89647</xdr:rowOff>
    </xdr:from>
    <xdr:to>
      <xdr:col>13</xdr:col>
      <xdr:colOff>11206</xdr:colOff>
      <xdr:row>10</xdr:row>
      <xdr:rowOff>89647</xdr:rowOff>
    </xdr:to>
    <xdr:cxnSp macro="">
      <xdr:nvCxnSpPr>
        <xdr:cNvPr id="8" name="Gerade Verbindung mit Pfeil 7"/>
        <xdr:cNvCxnSpPr/>
      </xdr:nvCxnSpPr>
      <xdr:spPr>
        <a:xfrm>
          <a:off x="3316380" y="1746997"/>
          <a:ext cx="2257426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4</xdr:row>
      <xdr:rowOff>89647</xdr:rowOff>
    </xdr:from>
    <xdr:to>
      <xdr:col>9</xdr:col>
      <xdr:colOff>0</xdr:colOff>
      <xdr:row>4</xdr:row>
      <xdr:rowOff>89647</xdr:rowOff>
    </xdr:to>
    <xdr:cxnSp macro="">
      <xdr:nvCxnSpPr>
        <xdr:cNvPr id="9" name="Gerade Verbindung mit Pfeil 8"/>
        <xdr:cNvCxnSpPr/>
      </xdr:nvCxnSpPr>
      <xdr:spPr>
        <a:xfrm>
          <a:off x="3316380" y="7754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16</xdr:row>
      <xdr:rowOff>100853</xdr:rowOff>
    </xdr:from>
    <xdr:to>
      <xdr:col>9</xdr:col>
      <xdr:colOff>1</xdr:colOff>
      <xdr:row>16</xdr:row>
      <xdr:rowOff>100853</xdr:rowOff>
    </xdr:to>
    <xdr:cxnSp macro="">
      <xdr:nvCxnSpPr>
        <xdr:cNvPr id="10" name="Gerade Verbindung mit Pfeil 9"/>
        <xdr:cNvCxnSpPr/>
      </xdr:nvCxnSpPr>
      <xdr:spPr>
        <a:xfrm>
          <a:off x="3316381" y="370130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16</xdr:row>
      <xdr:rowOff>100853</xdr:rowOff>
    </xdr:from>
    <xdr:to>
      <xdr:col>9</xdr:col>
      <xdr:colOff>1</xdr:colOff>
      <xdr:row>16</xdr:row>
      <xdr:rowOff>100853</xdr:rowOff>
    </xdr:to>
    <xdr:cxnSp macro="">
      <xdr:nvCxnSpPr>
        <xdr:cNvPr id="12" name="Gerade Verbindung mit Pfeil 11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244928</xdr:colOff>
      <xdr:row>50</xdr:row>
      <xdr:rowOff>149679</xdr:rowOff>
    </xdr:from>
    <xdr:to>
      <xdr:col>38</xdr:col>
      <xdr:colOff>477450</xdr:colOff>
      <xdr:row>80</xdr:row>
      <xdr:rowOff>0</xdr:rowOff>
    </xdr:to>
    <xdr:graphicFrame macro="">
      <xdr:nvGraphicFramePr>
        <xdr:cNvPr id="4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30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49" name="Rechteck 48"/>
        <xdr:cNvSpPr/>
      </xdr:nvSpPr>
      <xdr:spPr>
        <a:xfrm>
          <a:off x="2247900" y="685800"/>
          <a:ext cx="1057275" cy="2105025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LHW-1st</a:t>
          </a:r>
        </a:p>
      </xdr:txBody>
    </xdr:sp>
    <xdr:clientData/>
  </xdr:twoCellAnchor>
  <xdr:twoCellAnchor>
    <xdr:from>
      <xdr:col>5</xdr:col>
      <xdr:colOff>11206</xdr:colOff>
      <xdr:row>30</xdr:row>
      <xdr:rowOff>104775</xdr:rowOff>
    </xdr:from>
    <xdr:to>
      <xdr:col>6</xdr:col>
      <xdr:colOff>9525</xdr:colOff>
      <xdr:row>30</xdr:row>
      <xdr:rowOff>104775</xdr:rowOff>
    </xdr:to>
    <xdr:cxnSp macro="">
      <xdr:nvCxnSpPr>
        <xdr:cNvPr id="50" name="Gerade Verbindung mit Pfeil 49"/>
        <xdr:cNvCxnSpPr/>
      </xdr:nvCxnSpPr>
      <xdr:spPr>
        <a:xfrm>
          <a:off x="1868581" y="79057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36</xdr:row>
      <xdr:rowOff>95250</xdr:rowOff>
    </xdr:from>
    <xdr:to>
      <xdr:col>6</xdr:col>
      <xdr:colOff>9525</xdr:colOff>
      <xdr:row>36</xdr:row>
      <xdr:rowOff>95250</xdr:rowOff>
    </xdr:to>
    <xdr:cxnSp macro="">
      <xdr:nvCxnSpPr>
        <xdr:cNvPr id="51" name="Gerade Verbindung mit Pfeil 50"/>
        <xdr:cNvCxnSpPr/>
      </xdr:nvCxnSpPr>
      <xdr:spPr>
        <a:xfrm>
          <a:off x="1857375" y="175260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36</xdr:row>
      <xdr:rowOff>89647</xdr:rowOff>
    </xdr:from>
    <xdr:to>
      <xdr:col>13</xdr:col>
      <xdr:colOff>11206</xdr:colOff>
      <xdr:row>36</xdr:row>
      <xdr:rowOff>89647</xdr:rowOff>
    </xdr:to>
    <xdr:cxnSp macro="">
      <xdr:nvCxnSpPr>
        <xdr:cNvPr id="52" name="Gerade Verbindung mit Pfeil 51"/>
        <xdr:cNvCxnSpPr/>
      </xdr:nvCxnSpPr>
      <xdr:spPr>
        <a:xfrm>
          <a:off x="3316380" y="1746997"/>
          <a:ext cx="2257426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30</xdr:row>
      <xdr:rowOff>89647</xdr:rowOff>
    </xdr:from>
    <xdr:to>
      <xdr:col>9</xdr:col>
      <xdr:colOff>0</xdr:colOff>
      <xdr:row>30</xdr:row>
      <xdr:rowOff>89647</xdr:rowOff>
    </xdr:to>
    <xdr:cxnSp macro="">
      <xdr:nvCxnSpPr>
        <xdr:cNvPr id="53" name="Gerade Verbindung mit Pfeil 52"/>
        <xdr:cNvCxnSpPr/>
      </xdr:nvCxnSpPr>
      <xdr:spPr>
        <a:xfrm>
          <a:off x="3316380" y="7754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42</xdr:row>
      <xdr:rowOff>100853</xdr:rowOff>
    </xdr:from>
    <xdr:to>
      <xdr:col>9</xdr:col>
      <xdr:colOff>1</xdr:colOff>
      <xdr:row>42</xdr:row>
      <xdr:rowOff>100853</xdr:rowOff>
    </xdr:to>
    <xdr:cxnSp macro="">
      <xdr:nvCxnSpPr>
        <xdr:cNvPr id="54" name="Gerade Verbindung mit Pfeil 53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42</xdr:row>
      <xdr:rowOff>100853</xdr:rowOff>
    </xdr:from>
    <xdr:to>
      <xdr:col>9</xdr:col>
      <xdr:colOff>1</xdr:colOff>
      <xdr:row>42</xdr:row>
      <xdr:rowOff>100853</xdr:rowOff>
    </xdr:to>
    <xdr:cxnSp macro="">
      <xdr:nvCxnSpPr>
        <xdr:cNvPr id="55" name="Gerade Verbindung mit Pfeil 54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0</xdr:rowOff>
    </xdr:from>
    <xdr:to>
      <xdr:col>8</xdr:col>
      <xdr:colOff>0</xdr:colOff>
      <xdr:row>17</xdr:row>
      <xdr:rowOff>9525</xdr:rowOff>
    </xdr:to>
    <xdr:sp macro="" textlink="">
      <xdr:nvSpPr>
        <xdr:cNvPr id="3" name="Rechteck 2"/>
        <xdr:cNvSpPr/>
      </xdr:nvSpPr>
      <xdr:spPr>
        <a:xfrm>
          <a:off x="2247900" y="685800"/>
          <a:ext cx="1057275" cy="2114550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LHW-1st</a:t>
          </a:r>
        </a:p>
      </xdr:txBody>
    </xdr:sp>
    <xdr:clientData/>
  </xdr:twoCellAnchor>
  <xdr:twoCellAnchor>
    <xdr:from>
      <xdr:col>5</xdr:col>
      <xdr:colOff>11206</xdr:colOff>
      <xdr:row>4</xdr:row>
      <xdr:rowOff>104775</xdr:rowOff>
    </xdr:from>
    <xdr:to>
      <xdr:col>6</xdr:col>
      <xdr:colOff>9525</xdr:colOff>
      <xdr:row>4</xdr:row>
      <xdr:rowOff>104775</xdr:rowOff>
    </xdr:to>
    <xdr:cxnSp macro="">
      <xdr:nvCxnSpPr>
        <xdr:cNvPr id="4" name="Gerade Verbindung mit Pfeil 3"/>
        <xdr:cNvCxnSpPr/>
      </xdr:nvCxnSpPr>
      <xdr:spPr>
        <a:xfrm>
          <a:off x="1868581" y="79057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10</xdr:row>
      <xdr:rowOff>95250</xdr:rowOff>
    </xdr:from>
    <xdr:to>
      <xdr:col>6</xdr:col>
      <xdr:colOff>9525</xdr:colOff>
      <xdr:row>10</xdr:row>
      <xdr:rowOff>95250</xdr:rowOff>
    </xdr:to>
    <xdr:cxnSp macro="">
      <xdr:nvCxnSpPr>
        <xdr:cNvPr id="5" name="Gerade Verbindung mit Pfeil 4"/>
        <xdr:cNvCxnSpPr/>
      </xdr:nvCxnSpPr>
      <xdr:spPr>
        <a:xfrm>
          <a:off x="1857375" y="175260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10</xdr:row>
      <xdr:rowOff>89647</xdr:rowOff>
    </xdr:from>
    <xdr:to>
      <xdr:col>13</xdr:col>
      <xdr:colOff>11206</xdr:colOff>
      <xdr:row>10</xdr:row>
      <xdr:rowOff>89647</xdr:rowOff>
    </xdr:to>
    <xdr:cxnSp macro="">
      <xdr:nvCxnSpPr>
        <xdr:cNvPr id="6" name="Gerade Verbindung mit Pfeil 5"/>
        <xdr:cNvCxnSpPr/>
      </xdr:nvCxnSpPr>
      <xdr:spPr>
        <a:xfrm>
          <a:off x="3316380" y="1746997"/>
          <a:ext cx="2257426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4</xdr:row>
      <xdr:rowOff>89647</xdr:rowOff>
    </xdr:from>
    <xdr:to>
      <xdr:col>9</xdr:col>
      <xdr:colOff>0</xdr:colOff>
      <xdr:row>4</xdr:row>
      <xdr:rowOff>89647</xdr:rowOff>
    </xdr:to>
    <xdr:cxnSp macro="">
      <xdr:nvCxnSpPr>
        <xdr:cNvPr id="7" name="Gerade Verbindung mit Pfeil 6"/>
        <xdr:cNvCxnSpPr/>
      </xdr:nvCxnSpPr>
      <xdr:spPr>
        <a:xfrm>
          <a:off x="3316380" y="7754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16</xdr:row>
      <xdr:rowOff>100853</xdr:rowOff>
    </xdr:from>
    <xdr:to>
      <xdr:col>9</xdr:col>
      <xdr:colOff>1</xdr:colOff>
      <xdr:row>16</xdr:row>
      <xdr:rowOff>100853</xdr:rowOff>
    </xdr:to>
    <xdr:cxnSp macro="">
      <xdr:nvCxnSpPr>
        <xdr:cNvPr id="8" name="Gerade Verbindung mit Pfeil 7"/>
        <xdr:cNvCxnSpPr/>
      </xdr:nvCxnSpPr>
      <xdr:spPr>
        <a:xfrm>
          <a:off x="3316381" y="370130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16</xdr:row>
      <xdr:rowOff>100853</xdr:rowOff>
    </xdr:from>
    <xdr:to>
      <xdr:col>9</xdr:col>
      <xdr:colOff>1</xdr:colOff>
      <xdr:row>16</xdr:row>
      <xdr:rowOff>100853</xdr:rowOff>
    </xdr:to>
    <xdr:cxnSp macro="">
      <xdr:nvCxnSpPr>
        <xdr:cNvPr id="10" name="Gerade Verbindung mit Pfeil 9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9526</xdr:colOff>
      <xdr:row>10</xdr:row>
      <xdr:rowOff>1</xdr:rowOff>
    </xdr:from>
    <xdr:to>
      <xdr:col>19</xdr:col>
      <xdr:colOff>1</xdr:colOff>
      <xdr:row>23</xdr:row>
      <xdr:rowOff>9526</xdr:rowOff>
    </xdr:to>
    <xdr:sp macro="" textlink="">
      <xdr:nvSpPr>
        <xdr:cNvPr id="11" name="Rechteck 10"/>
        <xdr:cNvSpPr/>
      </xdr:nvSpPr>
      <xdr:spPr>
        <a:xfrm>
          <a:off x="7448551" y="1657351"/>
          <a:ext cx="1057275" cy="2114550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OS-2nd</a:t>
          </a:r>
        </a:p>
      </xdr:txBody>
    </xdr:sp>
    <xdr:clientData/>
  </xdr:twoCellAnchor>
  <xdr:twoCellAnchor>
    <xdr:from>
      <xdr:col>16</xdr:col>
      <xdr:colOff>11207</xdr:colOff>
      <xdr:row>10</xdr:row>
      <xdr:rowOff>104775</xdr:rowOff>
    </xdr:from>
    <xdr:to>
      <xdr:col>17</xdr:col>
      <xdr:colOff>9526</xdr:colOff>
      <xdr:row>10</xdr:row>
      <xdr:rowOff>104775</xdr:rowOff>
    </xdr:to>
    <xdr:cxnSp macro="">
      <xdr:nvCxnSpPr>
        <xdr:cNvPr id="12" name="Gerade Verbindung mit Pfeil 11"/>
        <xdr:cNvCxnSpPr/>
      </xdr:nvCxnSpPr>
      <xdr:spPr>
        <a:xfrm>
          <a:off x="7069232" y="176212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16</xdr:row>
      <xdr:rowOff>95250</xdr:rowOff>
    </xdr:from>
    <xdr:to>
      <xdr:col>17</xdr:col>
      <xdr:colOff>9525</xdr:colOff>
      <xdr:row>16</xdr:row>
      <xdr:rowOff>95250</xdr:rowOff>
    </xdr:to>
    <xdr:cxnSp macro="">
      <xdr:nvCxnSpPr>
        <xdr:cNvPr id="13" name="Gerade Verbindung mit Pfeil 12"/>
        <xdr:cNvCxnSpPr/>
      </xdr:nvCxnSpPr>
      <xdr:spPr>
        <a:xfrm>
          <a:off x="7058025" y="272415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16</xdr:row>
      <xdr:rowOff>89647</xdr:rowOff>
    </xdr:from>
    <xdr:to>
      <xdr:col>20</xdr:col>
      <xdr:colOff>0</xdr:colOff>
      <xdr:row>16</xdr:row>
      <xdr:rowOff>89647</xdr:rowOff>
    </xdr:to>
    <xdr:cxnSp macro="">
      <xdr:nvCxnSpPr>
        <xdr:cNvPr id="16" name="Gerade Verbindung mit Pfeil 15"/>
        <xdr:cNvCxnSpPr/>
      </xdr:nvCxnSpPr>
      <xdr:spPr>
        <a:xfrm>
          <a:off x="8517030" y="27185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10</xdr:row>
      <xdr:rowOff>89647</xdr:rowOff>
    </xdr:from>
    <xdr:to>
      <xdr:col>20</xdr:col>
      <xdr:colOff>0</xdr:colOff>
      <xdr:row>10</xdr:row>
      <xdr:rowOff>89647</xdr:rowOff>
    </xdr:to>
    <xdr:cxnSp macro="">
      <xdr:nvCxnSpPr>
        <xdr:cNvPr id="17" name="Gerade Verbindung mit Pfeil 16"/>
        <xdr:cNvCxnSpPr/>
      </xdr:nvCxnSpPr>
      <xdr:spPr>
        <a:xfrm>
          <a:off x="8517030" y="174699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11206</xdr:colOff>
      <xdr:row>37</xdr:row>
      <xdr:rowOff>104775</xdr:rowOff>
    </xdr:from>
    <xdr:to>
      <xdr:col>6</xdr:col>
      <xdr:colOff>9525</xdr:colOff>
      <xdr:row>37</xdr:row>
      <xdr:rowOff>104775</xdr:rowOff>
    </xdr:to>
    <xdr:cxnSp macro="">
      <xdr:nvCxnSpPr>
        <xdr:cNvPr id="24" name="Gerade Verbindung mit Pfeil 23"/>
        <xdr:cNvCxnSpPr/>
      </xdr:nvCxnSpPr>
      <xdr:spPr>
        <a:xfrm>
          <a:off x="1868581" y="8229600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43</xdr:row>
      <xdr:rowOff>95250</xdr:rowOff>
    </xdr:from>
    <xdr:to>
      <xdr:col>6</xdr:col>
      <xdr:colOff>9525</xdr:colOff>
      <xdr:row>43</xdr:row>
      <xdr:rowOff>95250</xdr:rowOff>
    </xdr:to>
    <xdr:cxnSp macro="">
      <xdr:nvCxnSpPr>
        <xdr:cNvPr id="25" name="Gerade Verbindung mit Pfeil 24"/>
        <xdr:cNvCxnSpPr/>
      </xdr:nvCxnSpPr>
      <xdr:spPr>
        <a:xfrm>
          <a:off x="1857375" y="9191625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43</xdr:row>
      <xdr:rowOff>89647</xdr:rowOff>
    </xdr:from>
    <xdr:to>
      <xdr:col>13</xdr:col>
      <xdr:colOff>11206</xdr:colOff>
      <xdr:row>43</xdr:row>
      <xdr:rowOff>89647</xdr:rowOff>
    </xdr:to>
    <xdr:cxnSp macro="">
      <xdr:nvCxnSpPr>
        <xdr:cNvPr id="26" name="Gerade Verbindung mit Pfeil 25"/>
        <xdr:cNvCxnSpPr/>
      </xdr:nvCxnSpPr>
      <xdr:spPr>
        <a:xfrm>
          <a:off x="3316380" y="9186022"/>
          <a:ext cx="2257426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37</xdr:row>
      <xdr:rowOff>89647</xdr:rowOff>
    </xdr:from>
    <xdr:to>
      <xdr:col>9</xdr:col>
      <xdr:colOff>0</xdr:colOff>
      <xdr:row>37</xdr:row>
      <xdr:rowOff>89647</xdr:rowOff>
    </xdr:to>
    <xdr:cxnSp macro="">
      <xdr:nvCxnSpPr>
        <xdr:cNvPr id="27" name="Gerade Verbindung mit Pfeil 26"/>
        <xdr:cNvCxnSpPr/>
      </xdr:nvCxnSpPr>
      <xdr:spPr>
        <a:xfrm>
          <a:off x="3316380" y="8214472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49</xdr:row>
      <xdr:rowOff>100853</xdr:rowOff>
    </xdr:from>
    <xdr:to>
      <xdr:col>9</xdr:col>
      <xdr:colOff>1</xdr:colOff>
      <xdr:row>49</xdr:row>
      <xdr:rowOff>100853</xdr:rowOff>
    </xdr:to>
    <xdr:cxnSp macro="">
      <xdr:nvCxnSpPr>
        <xdr:cNvPr id="30" name="Gerade Verbindung mit Pfeil 29"/>
        <xdr:cNvCxnSpPr/>
      </xdr:nvCxnSpPr>
      <xdr:spPr>
        <a:xfrm>
          <a:off x="3316381" y="10168778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11207</xdr:colOff>
      <xdr:row>43</xdr:row>
      <xdr:rowOff>104775</xdr:rowOff>
    </xdr:from>
    <xdr:to>
      <xdr:col>17</xdr:col>
      <xdr:colOff>9526</xdr:colOff>
      <xdr:row>43</xdr:row>
      <xdr:rowOff>104775</xdr:rowOff>
    </xdr:to>
    <xdr:cxnSp macro="">
      <xdr:nvCxnSpPr>
        <xdr:cNvPr id="32" name="Gerade Verbindung mit Pfeil 31"/>
        <xdr:cNvCxnSpPr/>
      </xdr:nvCxnSpPr>
      <xdr:spPr>
        <a:xfrm>
          <a:off x="7069232" y="9201150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49</xdr:row>
      <xdr:rowOff>95250</xdr:rowOff>
    </xdr:from>
    <xdr:to>
      <xdr:col>17</xdr:col>
      <xdr:colOff>9525</xdr:colOff>
      <xdr:row>49</xdr:row>
      <xdr:rowOff>95250</xdr:rowOff>
    </xdr:to>
    <xdr:cxnSp macro="">
      <xdr:nvCxnSpPr>
        <xdr:cNvPr id="33" name="Gerade Verbindung mit Pfeil 32"/>
        <xdr:cNvCxnSpPr/>
      </xdr:nvCxnSpPr>
      <xdr:spPr>
        <a:xfrm>
          <a:off x="7058025" y="10163175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49</xdr:row>
      <xdr:rowOff>89647</xdr:rowOff>
    </xdr:from>
    <xdr:to>
      <xdr:col>20</xdr:col>
      <xdr:colOff>0</xdr:colOff>
      <xdr:row>49</xdr:row>
      <xdr:rowOff>89647</xdr:rowOff>
    </xdr:to>
    <xdr:cxnSp macro="">
      <xdr:nvCxnSpPr>
        <xdr:cNvPr id="36" name="Gerade Verbindung mit Pfeil 35"/>
        <xdr:cNvCxnSpPr/>
      </xdr:nvCxnSpPr>
      <xdr:spPr>
        <a:xfrm>
          <a:off x="8517030" y="10157572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43</xdr:row>
      <xdr:rowOff>89647</xdr:rowOff>
    </xdr:from>
    <xdr:to>
      <xdr:col>20</xdr:col>
      <xdr:colOff>0</xdr:colOff>
      <xdr:row>43</xdr:row>
      <xdr:rowOff>89647</xdr:rowOff>
    </xdr:to>
    <xdr:cxnSp macro="">
      <xdr:nvCxnSpPr>
        <xdr:cNvPr id="37" name="Gerade Verbindung mit Pfeil 36"/>
        <xdr:cNvCxnSpPr/>
      </xdr:nvCxnSpPr>
      <xdr:spPr>
        <a:xfrm>
          <a:off x="8517030" y="9186022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55</xdr:row>
      <xdr:rowOff>100853</xdr:rowOff>
    </xdr:from>
    <xdr:to>
      <xdr:col>20</xdr:col>
      <xdr:colOff>1</xdr:colOff>
      <xdr:row>55</xdr:row>
      <xdr:rowOff>100853</xdr:rowOff>
    </xdr:to>
    <xdr:cxnSp macro="">
      <xdr:nvCxnSpPr>
        <xdr:cNvPr id="39" name="Gerade Verbindung mit Pfeil 38"/>
        <xdr:cNvCxnSpPr/>
      </xdr:nvCxnSpPr>
      <xdr:spPr>
        <a:xfrm>
          <a:off x="8517031" y="11140328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55</xdr:row>
      <xdr:rowOff>100853</xdr:rowOff>
    </xdr:from>
    <xdr:to>
      <xdr:col>20</xdr:col>
      <xdr:colOff>1</xdr:colOff>
      <xdr:row>55</xdr:row>
      <xdr:rowOff>100853</xdr:rowOff>
    </xdr:to>
    <xdr:cxnSp macro="">
      <xdr:nvCxnSpPr>
        <xdr:cNvPr id="41" name="Gerade Verbindung mit Pfeil 40"/>
        <xdr:cNvCxnSpPr/>
      </xdr:nvCxnSpPr>
      <xdr:spPr>
        <a:xfrm>
          <a:off x="8517031" y="11140328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11206</xdr:colOff>
      <xdr:row>55</xdr:row>
      <xdr:rowOff>100853</xdr:rowOff>
    </xdr:from>
    <xdr:to>
      <xdr:col>20</xdr:col>
      <xdr:colOff>1</xdr:colOff>
      <xdr:row>55</xdr:row>
      <xdr:rowOff>100853</xdr:rowOff>
    </xdr:to>
    <xdr:cxnSp macro="">
      <xdr:nvCxnSpPr>
        <xdr:cNvPr id="42" name="Gerade Verbindung mit Pfeil 41"/>
        <xdr:cNvCxnSpPr/>
      </xdr:nvCxnSpPr>
      <xdr:spPr>
        <a:xfrm>
          <a:off x="8517031" y="11140328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1004526</xdr:colOff>
      <xdr:row>125</xdr:row>
      <xdr:rowOff>144075</xdr:rowOff>
    </xdr:from>
    <xdr:to>
      <xdr:col>46</xdr:col>
      <xdr:colOff>566696</xdr:colOff>
      <xdr:row>156</xdr:row>
      <xdr:rowOff>54429</xdr:rowOff>
    </xdr:to>
    <xdr:graphicFrame macro="">
      <xdr:nvGraphicFramePr>
        <xdr:cNvPr id="4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37</xdr:row>
      <xdr:rowOff>0</xdr:rowOff>
    </xdr:from>
    <xdr:to>
      <xdr:col>8</xdr:col>
      <xdr:colOff>0</xdr:colOff>
      <xdr:row>50</xdr:row>
      <xdr:rowOff>9525</xdr:rowOff>
    </xdr:to>
    <xdr:sp macro="" textlink="">
      <xdr:nvSpPr>
        <xdr:cNvPr id="47" name="Rechteck 46"/>
        <xdr:cNvSpPr/>
      </xdr:nvSpPr>
      <xdr:spPr>
        <a:xfrm>
          <a:off x="2247900" y="685800"/>
          <a:ext cx="1057275" cy="2114550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LHW-1st</a:t>
          </a:r>
        </a:p>
      </xdr:txBody>
    </xdr:sp>
    <xdr:clientData/>
  </xdr:twoCellAnchor>
  <xdr:twoCellAnchor>
    <xdr:from>
      <xdr:col>5</xdr:col>
      <xdr:colOff>11206</xdr:colOff>
      <xdr:row>37</xdr:row>
      <xdr:rowOff>104775</xdr:rowOff>
    </xdr:from>
    <xdr:to>
      <xdr:col>6</xdr:col>
      <xdr:colOff>9525</xdr:colOff>
      <xdr:row>37</xdr:row>
      <xdr:rowOff>104775</xdr:rowOff>
    </xdr:to>
    <xdr:cxnSp macro="">
      <xdr:nvCxnSpPr>
        <xdr:cNvPr id="48" name="Gerade Verbindung mit Pfeil 47"/>
        <xdr:cNvCxnSpPr/>
      </xdr:nvCxnSpPr>
      <xdr:spPr>
        <a:xfrm>
          <a:off x="1868581" y="79057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43</xdr:row>
      <xdr:rowOff>95250</xdr:rowOff>
    </xdr:from>
    <xdr:to>
      <xdr:col>6</xdr:col>
      <xdr:colOff>9525</xdr:colOff>
      <xdr:row>43</xdr:row>
      <xdr:rowOff>95250</xdr:rowOff>
    </xdr:to>
    <xdr:cxnSp macro="">
      <xdr:nvCxnSpPr>
        <xdr:cNvPr id="49" name="Gerade Verbindung mit Pfeil 48"/>
        <xdr:cNvCxnSpPr/>
      </xdr:nvCxnSpPr>
      <xdr:spPr>
        <a:xfrm>
          <a:off x="1857375" y="175260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43</xdr:row>
      <xdr:rowOff>89647</xdr:rowOff>
    </xdr:from>
    <xdr:to>
      <xdr:col>13</xdr:col>
      <xdr:colOff>11206</xdr:colOff>
      <xdr:row>43</xdr:row>
      <xdr:rowOff>89647</xdr:rowOff>
    </xdr:to>
    <xdr:cxnSp macro="">
      <xdr:nvCxnSpPr>
        <xdr:cNvPr id="50" name="Gerade Verbindung mit Pfeil 49"/>
        <xdr:cNvCxnSpPr/>
      </xdr:nvCxnSpPr>
      <xdr:spPr>
        <a:xfrm>
          <a:off x="3316380" y="1746997"/>
          <a:ext cx="2257426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11205</xdr:colOff>
      <xdr:row>37</xdr:row>
      <xdr:rowOff>89647</xdr:rowOff>
    </xdr:from>
    <xdr:to>
      <xdr:col>9</xdr:col>
      <xdr:colOff>0</xdr:colOff>
      <xdr:row>37</xdr:row>
      <xdr:rowOff>89647</xdr:rowOff>
    </xdr:to>
    <xdr:cxnSp macro="">
      <xdr:nvCxnSpPr>
        <xdr:cNvPr id="51" name="Gerade Verbindung mit Pfeil 50"/>
        <xdr:cNvCxnSpPr/>
      </xdr:nvCxnSpPr>
      <xdr:spPr>
        <a:xfrm>
          <a:off x="3316380" y="7754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49</xdr:row>
      <xdr:rowOff>100853</xdr:rowOff>
    </xdr:from>
    <xdr:to>
      <xdr:col>9</xdr:col>
      <xdr:colOff>1</xdr:colOff>
      <xdr:row>49</xdr:row>
      <xdr:rowOff>100853</xdr:rowOff>
    </xdr:to>
    <xdr:cxnSp macro="">
      <xdr:nvCxnSpPr>
        <xdr:cNvPr id="52" name="Gerade Verbindung mit Pfeil 51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11206</xdr:colOff>
      <xdr:row>49</xdr:row>
      <xdr:rowOff>100853</xdr:rowOff>
    </xdr:from>
    <xdr:to>
      <xdr:col>9</xdr:col>
      <xdr:colOff>1</xdr:colOff>
      <xdr:row>49</xdr:row>
      <xdr:rowOff>100853</xdr:rowOff>
    </xdr:to>
    <xdr:cxnSp macro="">
      <xdr:nvCxnSpPr>
        <xdr:cNvPr id="53" name="Gerade Verbindung mit Pfeil 52"/>
        <xdr:cNvCxnSpPr/>
      </xdr:nvCxnSpPr>
      <xdr:spPr>
        <a:xfrm>
          <a:off x="3316381" y="2729753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9526</xdr:colOff>
      <xdr:row>43</xdr:row>
      <xdr:rowOff>1</xdr:rowOff>
    </xdr:from>
    <xdr:to>
      <xdr:col>19</xdr:col>
      <xdr:colOff>1</xdr:colOff>
      <xdr:row>56</xdr:row>
      <xdr:rowOff>9526</xdr:rowOff>
    </xdr:to>
    <xdr:sp macro="" textlink="">
      <xdr:nvSpPr>
        <xdr:cNvPr id="54" name="Rechteck 53"/>
        <xdr:cNvSpPr/>
      </xdr:nvSpPr>
      <xdr:spPr>
        <a:xfrm>
          <a:off x="7448551" y="1657351"/>
          <a:ext cx="1057275" cy="2114550"/>
        </a:xfrm>
        <a:prstGeom prst="rect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solidFill>
                <a:sysClr val="windowText" lastClr="000000"/>
              </a:solidFill>
            </a:rPr>
            <a:t>OS-2nd</a:t>
          </a:r>
        </a:p>
      </xdr:txBody>
    </xdr:sp>
    <xdr:clientData/>
  </xdr:twoCellAnchor>
  <xdr:twoCellAnchor>
    <xdr:from>
      <xdr:col>16</xdr:col>
      <xdr:colOff>11207</xdr:colOff>
      <xdr:row>43</xdr:row>
      <xdr:rowOff>104775</xdr:rowOff>
    </xdr:from>
    <xdr:to>
      <xdr:col>17</xdr:col>
      <xdr:colOff>9526</xdr:colOff>
      <xdr:row>43</xdr:row>
      <xdr:rowOff>104775</xdr:rowOff>
    </xdr:to>
    <xdr:cxnSp macro="">
      <xdr:nvCxnSpPr>
        <xdr:cNvPr id="55" name="Gerade Verbindung mit Pfeil 54"/>
        <xdr:cNvCxnSpPr/>
      </xdr:nvCxnSpPr>
      <xdr:spPr>
        <a:xfrm>
          <a:off x="7069232" y="1762125"/>
          <a:ext cx="379319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49</xdr:row>
      <xdr:rowOff>95250</xdr:rowOff>
    </xdr:from>
    <xdr:to>
      <xdr:col>17</xdr:col>
      <xdr:colOff>9525</xdr:colOff>
      <xdr:row>49</xdr:row>
      <xdr:rowOff>95250</xdr:rowOff>
    </xdr:to>
    <xdr:cxnSp macro="">
      <xdr:nvCxnSpPr>
        <xdr:cNvPr id="56" name="Gerade Verbindung mit Pfeil 55"/>
        <xdr:cNvCxnSpPr/>
      </xdr:nvCxnSpPr>
      <xdr:spPr>
        <a:xfrm>
          <a:off x="7058025" y="2724150"/>
          <a:ext cx="39052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49</xdr:row>
      <xdr:rowOff>89647</xdr:rowOff>
    </xdr:from>
    <xdr:to>
      <xdr:col>20</xdr:col>
      <xdr:colOff>0</xdr:colOff>
      <xdr:row>49</xdr:row>
      <xdr:rowOff>89647</xdr:rowOff>
    </xdr:to>
    <xdr:cxnSp macro="">
      <xdr:nvCxnSpPr>
        <xdr:cNvPr id="57" name="Gerade Verbindung mit Pfeil 56"/>
        <xdr:cNvCxnSpPr/>
      </xdr:nvCxnSpPr>
      <xdr:spPr>
        <a:xfrm>
          <a:off x="8517030" y="271854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11205</xdr:colOff>
      <xdr:row>43</xdr:row>
      <xdr:rowOff>89647</xdr:rowOff>
    </xdr:from>
    <xdr:to>
      <xdr:col>20</xdr:col>
      <xdr:colOff>0</xdr:colOff>
      <xdr:row>43</xdr:row>
      <xdr:rowOff>89647</xdr:rowOff>
    </xdr:to>
    <xdr:cxnSp macro="">
      <xdr:nvCxnSpPr>
        <xdr:cNvPr id="58" name="Gerade Verbindung mit Pfeil 57"/>
        <xdr:cNvCxnSpPr/>
      </xdr:nvCxnSpPr>
      <xdr:spPr>
        <a:xfrm>
          <a:off x="8517030" y="1746997"/>
          <a:ext cx="369795" cy="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13607</xdr:colOff>
      <xdr:row>53</xdr:row>
      <xdr:rowOff>40822</xdr:rowOff>
    </xdr:from>
    <xdr:to>
      <xdr:col>41</xdr:col>
      <xdr:colOff>262457</xdr:colOff>
      <xdr:row>82</xdr:row>
      <xdr:rowOff>93889</xdr:rowOff>
    </xdr:to>
    <xdr:graphicFrame macro="">
      <xdr:nvGraphicFramePr>
        <xdr:cNvPr id="5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593911</xdr:colOff>
      <xdr:row>4</xdr:row>
      <xdr:rowOff>0</xdr:rowOff>
    </xdr:from>
    <xdr:to>
      <xdr:col>13</xdr:col>
      <xdr:colOff>0</xdr:colOff>
      <xdr:row>11</xdr:row>
      <xdr:rowOff>0</xdr:rowOff>
    </xdr:to>
    <xdr:sp macro="" textlink="">
      <xdr:nvSpPr>
        <xdr:cNvPr id="4" name="Rectángulo 3"/>
        <xdr:cNvSpPr/>
      </xdr:nvSpPr>
      <xdr:spPr>
        <a:xfrm>
          <a:off x="7928161" y="5334000"/>
          <a:ext cx="539564" cy="133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419" sz="2000"/>
            <a:t>L</a:t>
          </a:r>
        </a:p>
      </xdr:txBody>
    </xdr:sp>
    <xdr:clientData/>
  </xdr:twoCellAnchor>
  <xdr:twoCellAnchor>
    <xdr:from>
      <xdr:col>20</xdr:col>
      <xdr:colOff>0</xdr:colOff>
      <xdr:row>4</xdr:row>
      <xdr:rowOff>0</xdr:rowOff>
    </xdr:from>
    <xdr:to>
      <xdr:col>21</xdr:col>
      <xdr:colOff>1681</xdr:colOff>
      <xdr:row>11</xdr:row>
      <xdr:rowOff>0</xdr:rowOff>
    </xdr:to>
    <xdr:sp macro="" textlink="">
      <xdr:nvSpPr>
        <xdr:cNvPr id="5" name="Rectángulo 4"/>
        <xdr:cNvSpPr/>
      </xdr:nvSpPr>
      <xdr:spPr>
        <a:xfrm>
          <a:off x="12182475" y="5334000"/>
          <a:ext cx="544606" cy="133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419" sz="2000"/>
            <a:t>OS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culations/LHW%20MD%20-%20Data%20from%20analysis%20Updated/160%20degrees/90%20min/Summary%20-%20Wheat%20Straw%20LHW%20-%20160&#176;C%20-%2090%20min%20MD%20-%20Mass%20bala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serna/Nextcloud/phd_sserna/1%20PhD/Laboratory/3%20Wheat%20Straw/Paper-making/Mass%20balance/Mass%20Balance%20-%20Paper-making%20LHW-OS%20202102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</sheetNames>
    <sheetDataSet>
      <sheetData sheetId="0">
        <row r="20">
          <cell r="B20">
            <v>41.153333333333336</v>
          </cell>
        </row>
        <row r="43">
          <cell r="B43">
            <v>1.0066766666666667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HW"/>
      <sheetName val="LHW Wash"/>
      <sheetName val="OS-2nd"/>
      <sheetName val="OS Washes"/>
      <sheetName val="OS-2nd Adapted Mass"/>
      <sheetName val="LHW-OS - General Balance"/>
    </sheetNames>
    <sheetDataSet>
      <sheetData sheetId="0">
        <row r="37">
          <cell r="D37">
            <v>0</v>
          </cell>
        </row>
      </sheetData>
      <sheetData sheetId="1"/>
      <sheetData sheetId="2"/>
      <sheetData sheetId="3"/>
      <sheetData sheetId="4"/>
      <sheetData sheetId="5">
        <row r="89">
          <cell r="AB89"/>
          <cell r="AC89"/>
          <cell r="AD89"/>
          <cell r="AE89"/>
        </row>
        <row r="90">
          <cell r="AB90" t="str">
            <v>Component</v>
          </cell>
          <cell r="AC90" t="str">
            <v>Feedstock</v>
          </cell>
          <cell r="AD90" t="str">
            <v>LHW Extract</v>
          </cell>
          <cell r="AE90" t="str">
            <v>LHW Water Wash</v>
          </cell>
          <cell r="AF90" t="str">
            <v>LHW Solid</v>
          </cell>
          <cell r="AG90" t="str">
            <v>OS Extract</v>
          </cell>
          <cell r="AH90" t="str">
            <v>OS EtOH Wash</v>
          </cell>
          <cell r="AI90" t="str">
            <v>OS Water Wash</v>
          </cell>
          <cell r="AJ90" t="str">
            <v>OS Solid</v>
          </cell>
        </row>
        <row r="91">
          <cell r="AB91"/>
          <cell r="AC91" t="str">
            <v>Mass [g]</v>
          </cell>
          <cell r="AF91"/>
          <cell r="AJ91"/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96"/>
  <sheetViews>
    <sheetView zoomScale="85" zoomScaleNormal="85" workbookViewId="0">
      <pane xSplit="2" topLeftCell="C1" activePane="topRight" state="frozen"/>
      <selection pane="topRight" activeCell="L20" sqref="L20"/>
    </sheetView>
  </sheetViews>
  <sheetFormatPr baseColWidth="10" defaultRowHeight="12.75" x14ac:dyDescent="0.2"/>
  <cols>
    <col min="1" max="1" width="12.42578125" style="115" customWidth="1"/>
    <col min="2" max="2" width="23.42578125" style="112" bestFit="1" customWidth="1"/>
    <col min="3" max="3" width="8" style="114" bestFit="1" customWidth="1"/>
    <col min="4" max="4" width="8" style="114" customWidth="1"/>
    <col min="5" max="5" width="8" style="114" bestFit="1" customWidth="1"/>
    <col min="6" max="6" width="4" style="109" customWidth="1"/>
    <col min="7" max="7" width="8" style="114" bestFit="1" customWidth="1"/>
    <col min="8" max="8" width="8" style="114" customWidth="1"/>
    <col min="9" max="9" width="8" style="114" bestFit="1" customWidth="1"/>
    <col min="10" max="10" width="4" style="109" customWidth="1"/>
    <col min="11" max="11" width="8" style="114" bestFit="1" customWidth="1"/>
    <col min="12" max="12" width="8" style="114" customWidth="1"/>
    <col min="13" max="13" width="8" style="114" bestFit="1" customWidth="1"/>
    <col min="14" max="21" width="9.28515625" style="109" customWidth="1"/>
    <col min="22" max="23" width="9.28515625" style="115" customWidth="1"/>
    <col min="24" max="16384" width="11.42578125" style="115"/>
  </cols>
  <sheetData>
    <row r="2" spans="1:22" x14ac:dyDescent="0.2">
      <c r="B2" s="108" t="s">
        <v>2</v>
      </c>
      <c r="C2" s="4"/>
      <c r="D2" s="1"/>
      <c r="E2" s="1"/>
      <c r="G2" s="4"/>
      <c r="H2" s="1"/>
      <c r="I2" s="1"/>
      <c r="K2" s="4"/>
      <c r="L2" s="1"/>
      <c r="M2" s="1"/>
    </row>
    <row r="3" spans="1:22" ht="18" x14ac:dyDescent="0.2">
      <c r="B3" s="110" t="s">
        <v>0</v>
      </c>
      <c r="C3" s="126">
        <v>160</v>
      </c>
      <c r="D3" s="127"/>
      <c r="E3" s="128"/>
      <c r="G3" s="126">
        <v>160</v>
      </c>
      <c r="H3" s="127"/>
      <c r="I3" s="128"/>
      <c r="K3" s="126">
        <v>160</v>
      </c>
      <c r="L3" s="127"/>
      <c r="M3" s="128"/>
    </row>
    <row r="4" spans="1:22" ht="18" x14ac:dyDescent="0.2">
      <c r="B4" s="110" t="s">
        <v>1</v>
      </c>
      <c r="C4" s="126">
        <v>30</v>
      </c>
      <c r="D4" s="127"/>
      <c r="E4" s="128"/>
      <c r="G4" s="126">
        <v>60</v>
      </c>
      <c r="H4" s="127"/>
      <c r="I4" s="128"/>
      <c r="K4" s="126">
        <v>90</v>
      </c>
      <c r="L4" s="127"/>
      <c r="M4" s="128"/>
    </row>
    <row r="5" spans="1:22" ht="18.75" thickBot="1" x14ac:dyDescent="0.25">
      <c r="B5" s="110" t="s">
        <v>25</v>
      </c>
      <c r="C5" s="129">
        <v>2385.2447393889202</v>
      </c>
      <c r="D5" s="130"/>
      <c r="E5" s="131"/>
      <c r="F5" s="111"/>
      <c r="G5" s="129">
        <v>4109.2682413065304</v>
      </c>
      <c r="H5" s="130"/>
      <c r="I5" s="131"/>
      <c r="J5" s="111"/>
      <c r="K5" s="129">
        <v>5884.7723275702701</v>
      </c>
      <c r="L5" s="130"/>
      <c r="M5" s="131"/>
    </row>
    <row r="6" spans="1:22" s="109" customFormat="1" ht="13.5" thickBot="1" x14ac:dyDescent="0.25">
      <c r="B6" s="112"/>
      <c r="C6" s="122" t="s">
        <v>11</v>
      </c>
      <c r="D6" s="123"/>
      <c r="E6" s="124"/>
      <c r="G6" s="122" t="s">
        <v>11</v>
      </c>
      <c r="H6" s="123"/>
      <c r="I6" s="124"/>
      <c r="K6" s="122" t="s">
        <v>11</v>
      </c>
      <c r="L6" s="123"/>
      <c r="M6" s="124"/>
      <c r="V6" s="115"/>
    </row>
    <row r="7" spans="1:22" s="109" customFormat="1" ht="13.5" thickBot="1" x14ac:dyDescent="0.25">
      <c r="C7" s="12" t="s">
        <v>6</v>
      </c>
      <c r="D7" s="13" t="s">
        <v>7</v>
      </c>
      <c r="E7" s="14" t="s">
        <v>8</v>
      </c>
      <c r="G7" s="6" t="s">
        <v>6</v>
      </c>
      <c r="H7" s="7" t="s">
        <v>7</v>
      </c>
      <c r="I7" s="8" t="s">
        <v>8</v>
      </c>
      <c r="K7" s="6" t="s">
        <v>6</v>
      </c>
      <c r="L7" s="7" t="s">
        <v>7</v>
      </c>
      <c r="M7" s="8" t="s">
        <v>8</v>
      </c>
      <c r="V7" s="115"/>
    </row>
    <row r="8" spans="1:22" s="109" customFormat="1" ht="12.75" customHeight="1" x14ac:dyDescent="0.2">
      <c r="A8" s="125" t="s">
        <v>9</v>
      </c>
      <c r="B8" s="116" t="s">
        <v>12</v>
      </c>
      <c r="C8" s="21">
        <v>422.17566982548391</v>
      </c>
      <c r="D8" s="9">
        <v>22.523669520996531</v>
      </c>
      <c r="E8" s="16">
        <v>5.3351415372437758</v>
      </c>
      <c r="G8" s="21">
        <v>582.14375249625073</v>
      </c>
      <c r="H8" s="9">
        <v>7.6424637660618107</v>
      </c>
      <c r="I8" s="16">
        <v>1.3128138425072304</v>
      </c>
      <c r="K8" s="21">
        <v>665.76065360130451</v>
      </c>
      <c r="L8" s="9">
        <v>1.9593073009931874</v>
      </c>
      <c r="M8" s="16">
        <v>0.29429604924753217</v>
      </c>
      <c r="O8" s="107"/>
      <c r="P8" s="113"/>
      <c r="U8" s="115"/>
      <c r="V8" s="115"/>
    </row>
    <row r="9" spans="1:22" s="109" customFormat="1" x14ac:dyDescent="0.2">
      <c r="A9" s="120"/>
      <c r="B9" s="117" t="s">
        <v>14</v>
      </c>
      <c r="C9" s="22">
        <v>18.032944858385026</v>
      </c>
      <c r="D9" s="10">
        <v>0.88806667254432392</v>
      </c>
      <c r="E9" s="17">
        <v>4.9246902240228794</v>
      </c>
      <c r="G9" s="22">
        <v>36.194702307599364</v>
      </c>
      <c r="H9" s="10">
        <v>0.72089275253538321</v>
      </c>
      <c r="I9" s="17">
        <v>1.9917079201505854</v>
      </c>
      <c r="K9" s="22">
        <v>55.636816016771171</v>
      </c>
      <c r="L9" s="10">
        <v>1.7161289986546038</v>
      </c>
      <c r="M9" s="17">
        <v>3.0845205055179536</v>
      </c>
      <c r="V9" s="115"/>
    </row>
    <row r="10" spans="1:22" s="109" customFormat="1" x14ac:dyDescent="0.2">
      <c r="A10" s="120"/>
      <c r="B10" s="117" t="s">
        <v>15</v>
      </c>
      <c r="C10" s="22">
        <v>62.810999707387964</v>
      </c>
      <c r="D10" s="10">
        <v>7.0526048590553563</v>
      </c>
      <c r="E10" s="17">
        <v>11.228295827021862</v>
      </c>
      <c r="G10" s="22">
        <v>58.599466606323517</v>
      </c>
      <c r="H10" s="10">
        <v>0.14981515387459254</v>
      </c>
      <c r="I10" s="17">
        <v>0.25565958625709723</v>
      </c>
      <c r="K10" s="22">
        <v>57.264935394823048</v>
      </c>
      <c r="L10" s="10">
        <v>2.9832472946572133</v>
      </c>
      <c r="M10" s="17">
        <v>5.2095532354811835</v>
      </c>
      <c r="V10" s="115"/>
    </row>
    <row r="11" spans="1:22" s="109" customFormat="1" x14ac:dyDescent="0.2">
      <c r="A11" s="120"/>
      <c r="B11" s="117" t="s">
        <v>13</v>
      </c>
      <c r="C11" s="22">
        <v>57.796534297442719</v>
      </c>
      <c r="D11" s="10">
        <v>6.2254031137060499</v>
      </c>
      <c r="E11" s="17">
        <v>10.771239468560143</v>
      </c>
      <c r="G11" s="22">
        <v>105.26991685232808</v>
      </c>
      <c r="H11" s="10">
        <v>3.4095560340057727</v>
      </c>
      <c r="I11" s="17">
        <v>3.2388702641312759</v>
      </c>
      <c r="K11" s="22">
        <v>185.63513267694498</v>
      </c>
      <c r="L11" s="10">
        <v>13.296969506697092</v>
      </c>
      <c r="M11" s="17">
        <v>7.1629595728721203</v>
      </c>
      <c r="V11" s="115"/>
    </row>
    <row r="12" spans="1:22" s="109" customFormat="1" x14ac:dyDescent="0.2">
      <c r="A12" s="120"/>
      <c r="B12" s="118" t="s">
        <v>16</v>
      </c>
      <c r="C12" s="23">
        <v>10.49661267928048</v>
      </c>
      <c r="D12" s="15">
        <v>0.60902048452991453</v>
      </c>
      <c r="E12" s="18">
        <v>5.8020668489757172</v>
      </c>
      <c r="G12" s="23">
        <v>11.535644897709281</v>
      </c>
      <c r="H12" s="15">
        <v>0.17080063613821653</v>
      </c>
      <c r="I12" s="18">
        <v>1.4806336156562316</v>
      </c>
      <c r="K12" s="23">
        <v>12.077328543312483</v>
      </c>
      <c r="L12" s="15">
        <v>0.76856897173375305</v>
      </c>
      <c r="M12" s="18">
        <v>6.3637332459530445</v>
      </c>
      <c r="V12" s="115"/>
    </row>
    <row r="13" spans="1:22" s="109" customFormat="1" x14ac:dyDescent="0.2">
      <c r="A13" s="120"/>
      <c r="B13" s="117" t="s">
        <v>23</v>
      </c>
      <c r="C13" s="22">
        <v>479.97220412292666</v>
      </c>
      <c r="D13" s="10">
        <v>23.368169218387845</v>
      </c>
      <c r="E13" s="17">
        <v>4.868650521354561</v>
      </c>
      <c r="G13" s="22">
        <v>687.41366934857876</v>
      </c>
      <c r="H13" s="10">
        <v>8.3685318165489964</v>
      </c>
      <c r="I13" s="17">
        <v>1.2173938619055042</v>
      </c>
      <c r="K13" s="22">
        <v>851.39578627824949</v>
      </c>
      <c r="L13" s="10">
        <v>13.440546237477013</v>
      </c>
      <c r="M13" s="17">
        <v>1.5786484328552257</v>
      </c>
      <c r="V13" s="115"/>
    </row>
    <row r="14" spans="1:22" s="109" customFormat="1" x14ac:dyDescent="0.2">
      <c r="A14" s="120"/>
      <c r="B14" s="117" t="s">
        <v>24</v>
      </c>
      <c r="C14" s="22">
        <v>91.340557245053461</v>
      </c>
      <c r="D14" s="10">
        <v>7.1343397496497332</v>
      </c>
      <c r="E14" s="17">
        <v>7.8107031146189918</v>
      </c>
      <c r="G14" s="22">
        <v>106.32981381163215</v>
      </c>
      <c r="H14" s="10">
        <v>0.75584641184153845</v>
      </c>
      <c r="I14" s="17">
        <v>0.71085087497712818</v>
      </c>
      <c r="K14" s="22">
        <v>124.97907995490669</v>
      </c>
      <c r="L14" s="10">
        <v>3.5264091403883802</v>
      </c>
      <c r="M14" s="17">
        <v>2.821599536226969</v>
      </c>
      <c r="V14" s="115"/>
    </row>
    <row r="15" spans="1:22" s="109" customFormat="1" ht="13.5" thickBot="1" x14ac:dyDescent="0.25">
      <c r="A15" s="121"/>
      <c r="B15" s="119" t="s">
        <v>26</v>
      </c>
      <c r="C15" s="24">
        <v>571.3127613679801</v>
      </c>
      <c r="D15" s="11">
        <v>24.432972317805326</v>
      </c>
      <c r="E15" s="19">
        <v>4.2766368913765875</v>
      </c>
      <c r="G15" s="24">
        <v>793.74348316021087</v>
      </c>
      <c r="H15" s="11">
        <v>8.4025965369572848</v>
      </c>
      <c r="I15" s="19">
        <v>1.0586035306397958</v>
      </c>
      <c r="K15" s="24">
        <v>976.37486623315613</v>
      </c>
      <c r="L15" s="11">
        <v>13.895461294508081</v>
      </c>
      <c r="M15" s="19">
        <v>1.4231686798858949</v>
      </c>
      <c r="V15" s="115"/>
    </row>
    <row r="16" spans="1:22" x14ac:dyDescent="0.2">
      <c r="A16" s="120" t="s">
        <v>10</v>
      </c>
      <c r="B16" s="117" t="s">
        <v>12</v>
      </c>
      <c r="C16" s="22">
        <v>986.98991365996426</v>
      </c>
      <c r="D16" s="10">
        <v>53.026527573696647</v>
      </c>
      <c r="E16" s="17">
        <v>5.3725500980109544</v>
      </c>
      <c r="G16" s="22">
        <v>1464.7896223314535</v>
      </c>
      <c r="H16" s="10">
        <v>172.03402135593493</v>
      </c>
      <c r="I16" s="17">
        <v>11.744623168623662</v>
      </c>
      <c r="K16" s="22">
        <v>1498.5905520444667</v>
      </c>
      <c r="L16" s="10">
        <v>162.59066036905716</v>
      </c>
      <c r="M16" s="17">
        <v>10.849571962617894</v>
      </c>
    </row>
    <row r="17" spans="1:21" x14ac:dyDescent="0.2">
      <c r="A17" s="120"/>
      <c r="B17" s="117" t="s">
        <v>14</v>
      </c>
      <c r="C17" s="22">
        <v>385.10985399586207</v>
      </c>
      <c r="D17" s="10">
        <v>14.752123863034893</v>
      </c>
      <c r="E17" s="17">
        <v>3.8306274716079849</v>
      </c>
      <c r="G17" s="22">
        <v>615.87812634304805</v>
      </c>
      <c r="H17" s="10">
        <v>63.452222662989911</v>
      </c>
      <c r="I17" s="17">
        <v>10.302723858656188</v>
      </c>
      <c r="K17" s="22">
        <v>660.03583736671237</v>
      </c>
      <c r="L17" s="10">
        <v>72.584925633849167</v>
      </c>
      <c r="M17" s="17">
        <v>10.997118872125935</v>
      </c>
    </row>
    <row r="18" spans="1:21" x14ac:dyDescent="0.2">
      <c r="A18" s="120"/>
      <c r="B18" s="117" t="s">
        <v>15</v>
      </c>
      <c r="C18" s="22">
        <v>1013.6548631227839</v>
      </c>
      <c r="D18" s="10">
        <v>16.856423045922025</v>
      </c>
      <c r="E18" s="17">
        <v>1.662935152700018</v>
      </c>
      <c r="G18" s="22">
        <v>1332.826536248939</v>
      </c>
      <c r="H18" s="10">
        <v>143.80166235281257</v>
      </c>
      <c r="I18" s="17">
        <v>10.789225637532923</v>
      </c>
      <c r="K18" s="22">
        <v>1430.6609203290327</v>
      </c>
      <c r="L18" s="10">
        <v>161.39727283353375</v>
      </c>
      <c r="M18" s="17">
        <v>11.281308557475279</v>
      </c>
      <c r="T18" s="115"/>
      <c r="U18" s="115"/>
    </row>
    <row r="19" spans="1:21" x14ac:dyDescent="0.2">
      <c r="A19" s="120"/>
      <c r="B19" s="117" t="s">
        <v>13</v>
      </c>
      <c r="C19" s="22">
        <v>2146.0356428365449</v>
      </c>
      <c r="D19" s="10">
        <v>192.56738086477549</v>
      </c>
      <c r="E19" s="17">
        <v>8.9731678738684675</v>
      </c>
      <c r="G19" s="22">
        <v>5525.5293587295282</v>
      </c>
      <c r="H19" s="10">
        <v>563.56346811497099</v>
      </c>
      <c r="I19" s="17">
        <v>10.199266559404361</v>
      </c>
      <c r="K19" s="22">
        <v>8063.4754986047992</v>
      </c>
      <c r="L19" s="10">
        <v>604.12065040190078</v>
      </c>
      <c r="M19" s="17">
        <v>7.4920628270828145</v>
      </c>
      <c r="T19" s="115"/>
      <c r="U19" s="115"/>
    </row>
    <row r="20" spans="1:21" x14ac:dyDescent="0.2">
      <c r="A20" s="120"/>
      <c r="B20" s="118" t="s">
        <v>16</v>
      </c>
      <c r="C20" s="23">
        <v>165.29616171295879</v>
      </c>
      <c r="D20" s="15">
        <v>10.684269247247789</v>
      </c>
      <c r="E20" s="18">
        <v>6.4637128512404951</v>
      </c>
      <c r="G20" s="23">
        <v>334.6989517470044</v>
      </c>
      <c r="H20" s="15">
        <v>37.697478199202642</v>
      </c>
      <c r="I20" s="18">
        <v>11.26310016880417</v>
      </c>
      <c r="K20" s="23">
        <v>366.15858582293822</v>
      </c>
      <c r="L20" s="15">
        <v>33.472798003935736</v>
      </c>
      <c r="M20" s="18">
        <v>9.1416122139279938</v>
      </c>
      <c r="T20" s="115"/>
      <c r="U20" s="115"/>
    </row>
    <row r="21" spans="1:21" x14ac:dyDescent="0.2">
      <c r="A21" s="120"/>
      <c r="B21" s="117" t="s">
        <v>23</v>
      </c>
      <c r="C21" s="22">
        <v>3133.0255564965091</v>
      </c>
      <c r="D21" s="10">
        <v>199.73484623280814</v>
      </c>
      <c r="E21" s="17">
        <v>6.3751425780312081</v>
      </c>
      <c r="G21" s="22">
        <v>6990.318981060982</v>
      </c>
      <c r="H21" s="10">
        <v>589.23635928010094</v>
      </c>
      <c r="I21" s="17">
        <v>8.4293200478623564</v>
      </c>
      <c r="K21" s="22">
        <v>9562.0660506492659</v>
      </c>
      <c r="L21" s="10">
        <v>625.61768124091702</v>
      </c>
      <c r="M21" s="17">
        <v>6.5427040341186249</v>
      </c>
      <c r="P21" s="115"/>
      <c r="Q21" s="115"/>
      <c r="R21" s="115"/>
      <c r="S21" s="115"/>
      <c r="T21" s="115"/>
      <c r="U21" s="115"/>
    </row>
    <row r="22" spans="1:21" x14ac:dyDescent="0.2">
      <c r="A22" s="120"/>
      <c r="B22" s="117" t="s">
        <v>24</v>
      </c>
      <c r="C22" s="22">
        <v>1564.0608788316047</v>
      </c>
      <c r="D22" s="10">
        <v>24.817690579929057</v>
      </c>
      <c r="E22" s="17">
        <v>1.5867470963450307</v>
      </c>
      <c r="G22" s="22">
        <v>2283.4036143389912</v>
      </c>
      <c r="H22" s="10">
        <v>161.63601863101343</v>
      </c>
      <c r="I22" s="17">
        <v>7.0787318376827768</v>
      </c>
      <c r="K22" s="22">
        <v>2456.8553435186832</v>
      </c>
      <c r="L22" s="10">
        <v>180.10574481005827</v>
      </c>
      <c r="M22" s="17">
        <v>7.330742743368547</v>
      </c>
      <c r="P22" s="115"/>
      <c r="Q22" s="115"/>
      <c r="R22" s="115"/>
      <c r="S22" s="115"/>
      <c r="T22" s="115"/>
      <c r="U22" s="115"/>
    </row>
    <row r="23" spans="1:21" ht="13.5" thickBot="1" x14ac:dyDescent="0.25">
      <c r="A23" s="121"/>
      <c r="B23" s="119" t="s">
        <v>26</v>
      </c>
      <c r="C23" s="24">
        <v>4697.086435328114</v>
      </c>
      <c r="D23" s="11">
        <v>201.27077921388542</v>
      </c>
      <c r="E23" s="19">
        <v>4.2850133159158208</v>
      </c>
      <c r="G23" s="24">
        <v>9273.7225953999732</v>
      </c>
      <c r="H23" s="11">
        <v>611.00383764470212</v>
      </c>
      <c r="I23" s="19">
        <v>6.5885498661322606</v>
      </c>
      <c r="K23" s="24">
        <v>12018.921394167948</v>
      </c>
      <c r="L23" s="11">
        <v>651.02654507696343</v>
      </c>
      <c r="M23" s="19">
        <v>5.4166802804190652</v>
      </c>
      <c r="P23" s="115"/>
      <c r="Q23" s="115"/>
      <c r="R23" s="115"/>
      <c r="S23" s="115"/>
      <c r="T23" s="115"/>
      <c r="U23" s="115"/>
    </row>
    <row r="24" spans="1:21" x14ac:dyDescent="0.2">
      <c r="A24" s="120" t="s">
        <v>17</v>
      </c>
      <c r="B24" s="117" t="s">
        <v>3</v>
      </c>
      <c r="C24" s="22">
        <v>891.84660143753899</v>
      </c>
      <c r="D24" s="10">
        <v>77.456904991715987</v>
      </c>
      <c r="E24" s="17">
        <v>8.6850031010787827</v>
      </c>
      <c r="G24" s="22">
        <v>1116.6849447805905</v>
      </c>
      <c r="H24" s="10">
        <v>10.38600122812406</v>
      </c>
      <c r="I24" s="17">
        <v>0.93007443833361003</v>
      </c>
      <c r="K24" s="22">
        <v>1355.9902179307492</v>
      </c>
      <c r="L24" s="10">
        <v>22.867425853657103</v>
      </c>
      <c r="M24" s="17">
        <v>1.6864005028408655</v>
      </c>
    </row>
    <row r="25" spans="1:21" x14ac:dyDescent="0.2">
      <c r="A25" s="120"/>
      <c r="B25" s="117" t="s">
        <v>4</v>
      </c>
      <c r="C25" s="22">
        <v>2.3251867380292253</v>
      </c>
      <c r="D25" s="10">
        <v>1.5764359876105882</v>
      </c>
      <c r="E25" s="17">
        <v>67.79825301028248</v>
      </c>
      <c r="G25" s="22">
        <v>6.1088252264585643</v>
      </c>
      <c r="H25" s="10">
        <v>1.4955756878301527</v>
      </c>
      <c r="I25" s="17">
        <v>24.482214376546743</v>
      </c>
      <c r="K25" s="22">
        <v>10.503577059117568</v>
      </c>
      <c r="L25" s="10">
        <v>1.0195916334196506</v>
      </c>
      <c r="M25" s="17">
        <v>9.707089572257674</v>
      </c>
      <c r="R25" s="115"/>
      <c r="S25" s="115"/>
      <c r="T25" s="115"/>
      <c r="U25" s="115"/>
    </row>
    <row r="26" spans="1:21" ht="13.5" thickBot="1" x14ac:dyDescent="0.25">
      <c r="A26" s="121"/>
      <c r="B26" s="119" t="s">
        <v>5</v>
      </c>
      <c r="C26" s="24">
        <v>12.493814469851834</v>
      </c>
      <c r="D26" s="11">
        <v>4.5983052056640572</v>
      </c>
      <c r="E26" s="19">
        <v>36.80465414913904</v>
      </c>
      <c r="G26" s="24">
        <v>67.965453820453021</v>
      </c>
      <c r="H26" s="11">
        <v>4.0245808885898171</v>
      </c>
      <c r="I26" s="19">
        <v>5.921509623435619</v>
      </c>
      <c r="K26" s="24">
        <v>162.00359766580019</v>
      </c>
      <c r="L26" s="11">
        <v>17.391910442638554</v>
      </c>
      <c r="M26" s="19">
        <v>10.735508774636354</v>
      </c>
      <c r="T26" s="115"/>
      <c r="U26" s="115"/>
    </row>
    <row r="27" spans="1:21" x14ac:dyDescent="0.2">
      <c r="A27" s="120" t="s">
        <v>18</v>
      </c>
      <c r="B27" s="117" t="s">
        <v>19</v>
      </c>
      <c r="C27" s="22">
        <v>495.98597581272446</v>
      </c>
      <c r="D27" s="10">
        <v>210.1077951525663</v>
      </c>
      <c r="E27" s="17">
        <v>42.361640328294136</v>
      </c>
      <c r="G27" s="22">
        <v>1248.6872857328724</v>
      </c>
      <c r="H27" s="10">
        <v>380.12973349097456</v>
      </c>
      <c r="I27" s="17">
        <v>30.442348363295057</v>
      </c>
      <c r="K27" s="22">
        <v>1815.9952974454363</v>
      </c>
      <c r="L27" s="10">
        <v>249.80505199454808</v>
      </c>
      <c r="M27" s="17">
        <v>13.755820422329798</v>
      </c>
    </row>
    <row r="28" spans="1:21" x14ac:dyDescent="0.2">
      <c r="A28" s="120"/>
      <c r="B28" s="117" t="s">
        <v>20</v>
      </c>
      <c r="C28" s="22">
        <v>973.40747632404498</v>
      </c>
      <c r="D28" s="10">
        <v>13.220772731174888</v>
      </c>
      <c r="E28" s="17">
        <v>1.3581951087022188</v>
      </c>
      <c r="G28" s="22">
        <v>1144.4777075002689</v>
      </c>
      <c r="H28" s="10">
        <v>92.801636111493593</v>
      </c>
      <c r="I28" s="17">
        <v>8.1086451490774696</v>
      </c>
      <c r="K28" s="22">
        <v>1395.2296788199922</v>
      </c>
      <c r="L28" s="10">
        <v>184.45228168974202</v>
      </c>
      <c r="M28" s="17">
        <v>13.220209151925546</v>
      </c>
    </row>
    <row r="29" spans="1:21" x14ac:dyDescent="0.2">
      <c r="A29" s="120"/>
      <c r="B29" s="117" t="s">
        <v>21</v>
      </c>
      <c r="C29" s="22">
        <v>1469.3934521367694</v>
      </c>
      <c r="D29" s="10">
        <v>219.66466562456432</v>
      </c>
      <c r="E29" s="17">
        <v>14.949342894180681</v>
      </c>
      <c r="G29" s="22">
        <v>2393.1649932331411</v>
      </c>
      <c r="H29" s="10">
        <v>447.21815272028977</v>
      </c>
      <c r="I29" s="17">
        <v>18.687309649975393</v>
      </c>
      <c r="K29" s="22">
        <v>3211.2249762654283</v>
      </c>
      <c r="L29" s="10">
        <v>433.58088681015977</v>
      </c>
      <c r="M29" s="17">
        <v>13.502040187617222</v>
      </c>
    </row>
    <row r="30" spans="1:21" ht="13.5" thickBot="1" x14ac:dyDescent="0.25">
      <c r="A30" s="121"/>
      <c r="B30" s="119" t="s">
        <v>22</v>
      </c>
      <c r="C30" s="25">
        <v>326.29490547016934</v>
      </c>
      <c r="D30" s="20">
        <v>5.074656465018176</v>
      </c>
      <c r="E30" s="19">
        <v>1.5552361927643132</v>
      </c>
      <c r="G30" s="25">
        <v>459.31293246926924</v>
      </c>
      <c r="H30" s="20">
        <v>35.925279478350639</v>
      </c>
      <c r="I30" s="19">
        <v>7.8215257918422001</v>
      </c>
      <c r="K30" s="25">
        <v>521.69843813856824</v>
      </c>
      <c r="L30" s="20">
        <v>9.7243772265595858</v>
      </c>
      <c r="M30" s="19">
        <v>1.863984347213379</v>
      </c>
    </row>
    <row r="35" spans="1:22" x14ac:dyDescent="0.2">
      <c r="B35" s="108" t="s">
        <v>2</v>
      </c>
      <c r="C35" s="4"/>
      <c r="D35" s="1"/>
      <c r="E35" s="1"/>
      <c r="G35" s="4"/>
      <c r="H35" s="1"/>
      <c r="I35" s="1"/>
      <c r="K35" s="4"/>
      <c r="L35" s="1"/>
      <c r="M35" s="1"/>
    </row>
    <row r="36" spans="1:22" ht="18" x14ac:dyDescent="0.2">
      <c r="B36" s="110" t="s">
        <v>0</v>
      </c>
      <c r="C36" s="126">
        <v>180</v>
      </c>
      <c r="D36" s="127"/>
      <c r="E36" s="128"/>
      <c r="G36" s="126">
        <v>180</v>
      </c>
      <c r="H36" s="127"/>
      <c r="I36" s="128"/>
      <c r="K36" s="126">
        <v>180</v>
      </c>
      <c r="L36" s="127"/>
      <c r="M36" s="128"/>
    </row>
    <row r="37" spans="1:22" ht="18" x14ac:dyDescent="0.2">
      <c r="B37" s="110" t="s">
        <v>1</v>
      </c>
      <c r="C37" s="126">
        <v>30</v>
      </c>
      <c r="D37" s="127"/>
      <c r="E37" s="128"/>
      <c r="G37" s="126">
        <v>60</v>
      </c>
      <c r="H37" s="127"/>
      <c r="I37" s="128"/>
      <c r="K37" s="126">
        <v>90</v>
      </c>
      <c r="L37" s="127"/>
      <c r="M37" s="128"/>
    </row>
    <row r="38" spans="1:22" ht="18.75" thickBot="1" x14ac:dyDescent="0.25">
      <c r="B38" s="110" t="s">
        <v>25</v>
      </c>
      <c r="C38" s="129">
        <v>11131.541331557601</v>
      </c>
      <c r="D38" s="130"/>
      <c r="E38" s="131"/>
      <c r="F38" s="111"/>
      <c r="G38" s="129">
        <v>16525.347016138199</v>
      </c>
      <c r="H38" s="130"/>
      <c r="I38" s="131"/>
      <c r="J38" s="111"/>
      <c r="K38" s="129">
        <v>23754.238579542201</v>
      </c>
      <c r="L38" s="130"/>
      <c r="M38" s="131"/>
    </row>
    <row r="39" spans="1:22" s="109" customFormat="1" ht="13.5" thickBot="1" x14ac:dyDescent="0.25">
      <c r="B39" s="112"/>
      <c r="C39" s="122" t="s">
        <v>11</v>
      </c>
      <c r="D39" s="123"/>
      <c r="E39" s="124"/>
      <c r="G39" s="122" t="s">
        <v>11</v>
      </c>
      <c r="H39" s="123"/>
      <c r="I39" s="124"/>
      <c r="K39" s="122" t="s">
        <v>11</v>
      </c>
      <c r="L39" s="123"/>
      <c r="M39" s="124"/>
      <c r="V39" s="115"/>
    </row>
    <row r="40" spans="1:22" s="109" customFormat="1" ht="13.5" thickBot="1" x14ac:dyDescent="0.25">
      <c r="C40" s="6" t="s">
        <v>6</v>
      </c>
      <c r="D40" s="7" t="s">
        <v>7</v>
      </c>
      <c r="E40" s="8" t="s">
        <v>8</v>
      </c>
      <c r="G40" s="6" t="s">
        <v>6</v>
      </c>
      <c r="H40" s="7" t="s">
        <v>7</v>
      </c>
      <c r="I40" s="8" t="s">
        <v>8</v>
      </c>
      <c r="K40" s="6" t="s">
        <v>6</v>
      </c>
      <c r="L40" s="7" t="s">
        <v>7</v>
      </c>
      <c r="M40" s="8" t="s">
        <v>8</v>
      </c>
      <c r="V40" s="115"/>
    </row>
    <row r="41" spans="1:22" s="109" customFormat="1" ht="12.75" customHeight="1" x14ac:dyDescent="0.2">
      <c r="A41" s="125" t="s">
        <v>9</v>
      </c>
      <c r="B41" s="116" t="s">
        <v>12</v>
      </c>
      <c r="C41" s="21">
        <v>486.9649760258489</v>
      </c>
      <c r="D41" s="9">
        <v>17.635526994395477</v>
      </c>
      <c r="E41" s="16">
        <v>3.6215185614210075</v>
      </c>
      <c r="G41" s="21">
        <v>439.17662867725289</v>
      </c>
      <c r="H41" s="9">
        <v>38.769125825776058</v>
      </c>
      <c r="I41" s="16">
        <v>8.8276841922449272</v>
      </c>
      <c r="K41" s="21">
        <v>205.49828468257576</v>
      </c>
      <c r="L41" s="9">
        <v>5.8301036025978439</v>
      </c>
      <c r="M41" s="16">
        <v>2.8370570642978121</v>
      </c>
      <c r="V41" s="115"/>
    </row>
    <row r="42" spans="1:22" s="109" customFormat="1" x14ac:dyDescent="0.2">
      <c r="A42" s="120"/>
      <c r="B42" s="117" t="s">
        <v>14</v>
      </c>
      <c r="C42" s="22">
        <v>97.86487650489795</v>
      </c>
      <c r="D42" s="10">
        <v>2.4090504996727313</v>
      </c>
      <c r="E42" s="17">
        <v>2.4616088894284389</v>
      </c>
      <c r="G42" s="22">
        <v>157.95063226593228</v>
      </c>
      <c r="H42" s="10">
        <v>2.3109895933470286</v>
      </c>
      <c r="I42" s="17">
        <v>1.4631087955736386</v>
      </c>
      <c r="K42" s="22">
        <v>155.64065177162135</v>
      </c>
      <c r="L42" s="10">
        <v>6.127270180131684</v>
      </c>
      <c r="M42" s="17">
        <v>3.9368057833132872</v>
      </c>
      <c r="V42" s="115"/>
    </row>
    <row r="43" spans="1:22" s="109" customFormat="1" x14ac:dyDescent="0.2">
      <c r="A43" s="120"/>
      <c r="B43" s="117" t="s">
        <v>15</v>
      </c>
      <c r="C43" s="22">
        <v>59.386760705053824</v>
      </c>
      <c r="D43" s="10">
        <v>1.7293896150262413</v>
      </c>
      <c r="E43" s="17">
        <v>2.9120793835099175</v>
      </c>
      <c r="G43" s="22">
        <v>105.06498445098241</v>
      </c>
      <c r="H43" s="10">
        <v>0.30956140090227974</v>
      </c>
      <c r="I43" s="17">
        <v>0.29463803047218284</v>
      </c>
      <c r="K43" s="22">
        <v>167.81013653728169</v>
      </c>
      <c r="L43" s="10">
        <v>7.9214868216677683</v>
      </c>
      <c r="M43" s="17">
        <v>4.7205055577246871</v>
      </c>
      <c r="V43" s="115"/>
    </row>
    <row r="44" spans="1:22" s="109" customFormat="1" x14ac:dyDescent="0.2">
      <c r="A44" s="120"/>
      <c r="B44" s="117" t="s">
        <v>13</v>
      </c>
      <c r="C44" s="22">
        <v>669.56177325653584</v>
      </c>
      <c r="D44" s="10">
        <v>84.8792617955705</v>
      </c>
      <c r="E44" s="17">
        <v>12.676838073169069</v>
      </c>
      <c r="G44" s="22">
        <v>2180.9474617120991</v>
      </c>
      <c r="H44" s="10">
        <v>90.679612804032772</v>
      </c>
      <c r="I44" s="17">
        <v>4.1578082184908283</v>
      </c>
      <c r="K44" s="22">
        <v>2770.5026935237252</v>
      </c>
      <c r="L44" s="10">
        <v>57.634967884723046</v>
      </c>
      <c r="M44" s="17">
        <v>2.0803072315883129</v>
      </c>
      <c r="V44" s="115"/>
    </row>
    <row r="45" spans="1:22" s="109" customFormat="1" x14ac:dyDescent="0.2">
      <c r="A45" s="120"/>
      <c r="B45" s="118" t="s">
        <v>16</v>
      </c>
      <c r="C45" s="23">
        <v>20.993364828188209</v>
      </c>
      <c r="D45" s="15">
        <v>1.7351849856312624</v>
      </c>
      <c r="E45" s="18">
        <v>8.2653971854068633</v>
      </c>
      <c r="G45" s="23">
        <v>62.491431551357373</v>
      </c>
      <c r="H45" s="15">
        <v>4.2908003935971788</v>
      </c>
      <c r="I45" s="18">
        <v>6.8662219556786237</v>
      </c>
      <c r="K45" s="23">
        <v>93.029136069295646</v>
      </c>
      <c r="L45" s="15">
        <v>21.682323039133745</v>
      </c>
      <c r="M45" s="18">
        <v>23.307023966107771</v>
      </c>
      <c r="V45" s="115"/>
    </row>
    <row r="46" spans="1:22" s="109" customFormat="1" x14ac:dyDescent="0.2">
      <c r="A46" s="120"/>
      <c r="B46" s="117" t="s">
        <v>23</v>
      </c>
      <c r="C46" s="22">
        <v>1156.5267492823848</v>
      </c>
      <c r="D46" s="10">
        <v>86.691988645612724</v>
      </c>
      <c r="E46" s="17">
        <v>7.4958913574116961</v>
      </c>
      <c r="G46" s="22">
        <v>2620.1240903893522</v>
      </c>
      <c r="H46" s="10">
        <v>98.619659782338331</v>
      </c>
      <c r="I46" s="17">
        <v>3.7639308819027493</v>
      </c>
      <c r="K46" s="22">
        <v>2976.0009782063007</v>
      </c>
      <c r="L46" s="10">
        <v>57.929091405701172</v>
      </c>
      <c r="M46" s="17">
        <v>1.9465414100977974</v>
      </c>
      <c r="V46" s="115"/>
    </row>
    <row r="47" spans="1:22" s="109" customFormat="1" x14ac:dyDescent="0.2">
      <c r="A47" s="120"/>
      <c r="B47" s="117" t="s">
        <v>24</v>
      </c>
      <c r="C47" s="22">
        <v>178.24500203814</v>
      </c>
      <c r="D47" s="10">
        <v>3.4358666570305392</v>
      </c>
      <c r="E47" s="17">
        <v>1.9276089751427357</v>
      </c>
      <c r="G47" s="22">
        <v>325.50704826827206</v>
      </c>
      <c r="H47" s="10">
        <v>4.8833870601438658</v>
      </c>
      <c r="I47" s="17">
        <v>1.5002400366210014</v>
      </c>
      <c r="K47" s="22">
        <v>416.47992437819869</v>
      </c>
      <c r="L47" s="10">
        <v>23.883394350459003</v>
      </c>
      <c r="M47" s="17">
        <v>5.7345847788742104</v>
      </c>
      <c r="V47" s="115"/>
    </row>
    <row r="48" spans="1:22" s="109" customFormat="1" ht="13.5" thickBot="1" x14ac:dyDescent="0.25">
      <c r="A48" s="121"/>
      <c r="B48" s="119" t="s">
        <v>26</v>
      </c>
      <c r="C48" s="24">
        <v>1334.7717513205248</v>
      </c>
      <c r="D48" s="11">
        <v>86.760048841710201</v>
      </c>
      <c r="E48" s="19">
        <v>6.4999913847349706</v>
      </c>
      <c r="G48" s="24">
        <v>2945.6311386576244</v>
      </c>
      <c r="H48" s="11">
        <v>98.740492022084538</v>
      </c>
      <c r="I48" s="19">
        <v>3.3520996816689781</v>
      </c>
      <c r="K48" s="24">
        <v>3392.4809025844993</v>
      </c>
      <c r="L48" s="11">
        <v>62.659366073952732</v>
      </c>
      <c r="M48" s="19">
        <v>1.8470071865759612</v>
      </c>
      <c r="V48" s="115"/>
    </row>
    <row r="49" spans="1:21" x14ac:dyDescent="0.2">
      <c r="A49" s="120" t="s">
        <v>10</v>
      </c>
      <c r="B49" s="117" t="s">
        <v>12</v>
      </c>
      <c r="C49" s="22">
        <v>922.83002886012207</v>
      </c>
      <c r="D49" s="10">
        <v>49.505220004657637</v>
      </c>
      <c r="E49" s="17">
        <v>5.364500336622811</v>
      </c>
      <c r="G49" s="22">
        <v>471.23669696187147</v>
      </c>
      <c r="H49" s="10">
        <v>13.015502762535395</v>
      </c>
      <c r="I49" s="17">
        <v>2.7619883694220233</v>
      </c>
      <c r="K49" s="22">
        <v>247.05697230789042</v>
      </c>
      <c r="L49" s="10">
        <v>29.353910453007309</v>
      </c>
      <c r="M49" s="17">
        <v>11.881433735221815</v>
      </c>
    </row>
    <row r="50" spans="1:21" x14ac:dyDescent="0.2">
      <c r="A50" s="120"/>
      <c r="B50" s="117" t="s">
        <v>14</v>
      </c>
      <c r="C50" s="22">
        <v>580.22060490885451</v>
      </c>
      <c r="D50" s="10">
        <v>14.049258301025374</v>
      </c>
      <c r="E50" s="17">
        <v>2.4213649398459984</v>
      </c>
      <c r="G50" s="22">
        <v>415.84999445420186</v>
      </c>
      <c r="H50" s="10">
        <v>12.11404873709178</v>
      </c>
      <c r="I50" s="17">
        <v>2.9130813751702278</v>
      </c>
      <c r="K50" s="22">
        <v>425.56374178672417</v>
      </c>
      <c r="L50" s="10">
        <v>49.854681700288737</v>
      </c>
      <c r="M50" s="17">
        <v>11.714973999188574</v>
      </c>
    </row>
    <row r="51" spans="1:21" x14ac:dyDescent="0.2">
      <c r="A51" s="120"/>
      <c r="B51" s="117" t="s">
        <v>15</v>
      </c>
      <c r="C51" s="22">
        <v>1263.7237429392521</v>
      </c>
      <c r="D51" s="10">
        <v>32.767154086495957</v>
      </c>
      <c r="E51" s="17">
        <v>2.5929048393348966</v>
      </c>
      <c r="G51" s="22">
        <v>1620.9107223764215</v>
      </c>
      <c r="H51" s="10">
        <v>57.645767034835067</v>
      </c>
      <c r="I51" s="17">
        <v>3.5563813749297957</v>
      </c>
      <c r="K51" s="22">
        <v>1655.2878928303489</v>
      </c>
      <c r="L51" s="10">
        <v>172.34431345920731</v>
      </c>
      <c r="M51" s="17">
        <v>10.41174252561702</v>
      </c>
      <c r="T51" s="115"/>
      <c r="U51" s="115"/>
    </row>
    <row r="52" spans="1:21" x14ac:dyDescent="0.2">
      <c r="A52" s="120"/>
      <c r="B52" s="117" t="s">
        <v>13</v>
      </c>
      <c r="C52" s="22">
        <v>8852.4600025080053</v>
      </c>
      <c r="D52" s="10">
        <v>138.56682194277312</v>
      </c>
      <c r="E52" s="17">
        <v>1.5652917031369304</v>
      </c>
      <c r="G52" s="22">
        <v>9678.0712532216785</v>
      </c>
      <c r="H52" s="10">
        <v>221.58679450756762</v>
      </c>
      <c r="I52" s="17">
        <v>2.2895759775875266</v>
      </c>
      <c r="K52" s="22">
        <v>7868.2704939857113</v>
      </c>
      <c r="L52" s="10">
        <v>696.23638508012516</v>
      </c>
      <c r="M52" s="17">
        <v>8.8486584899732303</v>
      </c>
      <c r="T52" s="115"/>
      <c r="U52" s="115"/>
    </row>
    <row r="53" spans="1:21" x14ac:dyDescent="0.2">
      <c r="A53" s="120"/>
      <c r="B53" s="118" t="s">
        <v>16</v>
      </c>
      <c r="C53" s="23">
        <v>303.83701060154488</v>
      </c>
      <c r="D53" s="15">
        <v>10.504163222163275</v>
      </c>
      <c r="E53" s="18">
        <v>3.4571704090185862</v>
      </c>
      <c r="G53" s="23">
        <v>334.22219304538191</v>
      </c>
      <c r="H53" s="15">
        <v>30.734488272894279</v>
      </c>
      <c r="I53" s="18">
        <v>9.195825086552837</v>
      </c>
      <c r="K53" s="23">
        <v>361.79072801626199</v>
      </c>
      <c r="L53" s="15">
        <v>42.897366179148435</v>
      </c>
      <c r="M53" s="18">
        <v>11.856955653440698</v>
      </c>
      <c r="T53" s="115"/>
      <c r="U53" s="115"/>
    </row>
    <row r="54" spans="1:21" x14ac:dyDescent="0.2">
      <c r="A54" s="120"/>
      <c r="B54" s="117" t="s">
        <v>23</v>
      </c>
      <c r="C54" s="22">
        <v>9775.2900313681275</v>
      </c>
      <c r="D54" s="10">
        <v>147.14459198703071</v>
      </c>
      <c r="E54" s="17">
        <v>1.5052708565664592</v>
      </c>
      <c r="G54" s="22">
        <v>10149.307950183549</v>
      </c>
      <c r="H54" s="10">
        <v>221.96871584144591</v>
      </c>
      <c r="I54" s="17">
        <v>2.1870330167430936</v>
      </c>
      <c r="K54" s="22">
        <v>8115.3274662936019</v>
      </c>
      <c r="L54" s="10">
        <v>696.85490309556087</v>
      </c>
      <c r="M54" s="17">
        <v>8.5868981379974496</v>
      </c>
      <c r="P54" s="115"/>
      <c r="Q54" s="115"/>
      <c r="R54" s="115"/>
      <c r="S54" s="115"/>
      <c r="T54" s="115"/>
      <c r="U54" s="115"/>
    </row>
    <row r="55" spans="1:21" x14ac:dyDescent="0.2">
      <c r="A55" s="120"/>
      <c r="B55" s="117" t="s">
        <v>24</v>
      </c>
      <c r="C55" s="22">
        <v>2147.7813584496516</v>
      </c>
      <c r="D55" s="10">
        <v>37.167263697169673</v>
      </c>
      <c r="E55" s="17">
        <v>1.7304956834152982</v>
      </c>
      <c r="G55" s="22">
        <v>2370.9829098760051</v>
      </c>
      <c r="H55" s="10">
        <v>66.440901583556112</v>
      </c>
      <c r="I55" s="17">
        <v>2.8022513914716813</v>
      </c>
      <c r="K55" s="22">
        <v>2442.6423626333353</v>
      </c>
      <c r="L55" s="10">
        <v>184.46743803249007</v>
      </c>
      <c r="M55" s="17">
        <v>7.5519626145196943</v>
      </c>
      <c r="P55" s="115"/>
      <c r="Q55" s="115"/>
      <c r="R55" s="115"/>
      <c r="S55" s="115"/>
      <c r="T55" s="115"/>
      <c r="U55" s="115"/>
    </row>
    <row r="56" spans="1:21" ht="13.5" thickBot="1" x14ac:dyDescent="0.25">
      <c r="A56" s="121"/>
      <c r="B56" s="119" t="s">
        <v>26</v>
      </c>
      <c r="C56" s="24">
        <v>11923.071389817778</v>
      </c>
      <c r="D56" s="11">
        <v>151.76605826654617</v>
      </c>
      <c r="E56" s="19">
        <v>1.2728772084360189</v>
      </c>
      <c r="G56" s="24">
        <v>12520.290860059555</v>
      </c>
      <c r="H56" s="11">
        <v>231.69916748995095</v>
      </c>
      <c r="I56" s="19">
        <v>1.8505893359800816</v>
      </c>
      <c r="K56" s="24">
        <v>10557.969828926936</v>
      </c>
      <c r="L56" s="11">
        <v>720.8571229186781</v>
      </c>
      <c r="M56" s="19">
        <v>6.8276111278861533</v>
      </c>
      <c r="P56" s="115"/>
      <c r="Q56" s="115"/>
      <c r="R56" s="115"/>
      <c r="S56" s="115"/>
      <c r="T56" s="115"/>
      <c r="U56" s="115"/>
    </row>
    <row r="57" spans="1:21" ht="12.75" customHeight="1" x14ac:dyDescent="0.2">
      <c r="A57" s="120" t="s">
        <v>17</v>
      </c>
      <c r="B57" s="117" t="s">
        <v>3</v>
      </c>
      <c r="C57" s="22">
        <v>1773.2524869143235</v>
      </c>
      <c r="D57" s="10">
        <v>53.474469765864399</v>
      </c>
      <c r="E57" s="17">
        <v>3.0156151005273095</v>
      </c>
      <c r="G57" s="22">
        <v>2308.9046754440474</v>
      </c>
      <c r="H57" s="10">
        <v>148.71439083169403</v>
      </c>
      <c r="I57" s="17">
        <v>6.4409064788737256</v>
      </c>
      <c r="K57" s="22">
        <v>2559.8504397670972</v>
      </c>
      <c r="L57" s="10">
        <v>33.19673012372278</v>
      </c>
      <c r="M57" s="17">
        <v>1.2968230334090578</v>
      </c>
    </row>
    <row r="58" spans="1:21" x14ac:dyDescent="0.2">
      <c r="A58" s="120"/>
      <c r="B58" s="117" t="s">
        <v>4</v>
      </c>
      <c r="C58" s="22">
        <v>32.93708166024782</v>
      </c>
      <c r="D58" s="10">
        <v>3.0560715694001201</v>
      </c>
      <c r="E58" s="17">
        <v>9.2785135031818307</v>
      </c>
      <c r="G58" s="22">
        <v>75.528912785717139</v>
      </c>
      <c r="H58" s="10">
        <v>8.4095704965875697</v>
      </c>
      <c r="I58" s="17">
        <v>11.134240102788635</v>
      </c>
      <c r="K58" s="22">
        <v>157.7554551977201</v>
      </c>
      <c r="L58" s="10">
        <v>0.42603393847451299</v>
      </c>
      <c r="M58" s="17">
        <v>0.27005971865793843</v>
      </c>
      <c r="R58" s="115"/>
      <c r="S58" s="115"/>
      <c r="T58" s="115"/>
      <c r="U58" s="115"/>
    </row>
    <row r="59" spans="1:21" ht="13.5" thickBot="1" x14ac:dyDescent="0.25">
      <c r="A59" s="121"/>
      <c r="B59" s="119" t="s">
        <v>5</v>
      </c>
      <c r="C59" s="24">
        <v>675.62424611940685</v>
      </c>
      <c r="D59" s="11">
        <v>73.074962569942926</v>
      </c>
      <c r="E59" s="19">
        <v>10.815917721968194</v>
      </c>
      <c r="G59" s="24">
        <v>1370.4517505419735</v>
      </c>
      <c r="H59" s="11">
        <v>181.664900237739</v>
      </c>
      <c r="I59" s="19">
        <v>13.255840650055417</v>
      </c>
      <c r="K59" s="24">
        <v>2540.0387558593425</v>
      </c>
      <c r="L59" s="11">
        <v>40.17029267215495</v>
      </c>
      <c r="M59" s="19">
        <v>1.5814834549075447</v>
      </c>
      <c r="T59" s="115"/>
      <c r="U59" s="115"/>
    </row>
    <row r="60" spans="1:21" x14ac:dyDescent="0.2">
      <c r="A60" s="120" t="s">
        <v>18</v>
      </c>
      <c r="B60" s="117" t="s">
        <v>19</v>
      </c>
      <c r="C60" s="22">
        <v>2255.94223761372</v>
      </c>
      <c r="D60" s="10">
        <v>245.64934901486649</v>
      </c>
      <c r="E60" s="17">
        <v>10.888991079607974</v>
      </c>
      <c r="G60" s="22">
        <v>3247.7830769945358</v>
      </c>
      <c r="H60" s="10">
        <v>478.76084185388959</v>
      </c>
      <c r="I60" s="17">
        <v>14.741158214819256</v>
      </c>
      <c r="K60" s="22">
        <v>2101.3912300408392</v>
      </c>
      <c r="L60" s="10">
        <v>216.02383555611013</v>
      </c>
      <c r="M60" s="17">
        <v>10.280038884140192</v>
      </c>
    </row>
    <row r="61" spans="1:21" x14ac:dyDescent="0.2">
      <c r="A61" s="120"/>
      <c r="B61" s="117" t="s">
        <v>20</v>
      </c>
      <c r="C61" s="22">
        <v>2188.3846493561891</v>
      </c>
      <c r="D61" s="10">
        <v>198.85262626920453</v>
      </c>
      <c r="E61" s="17">
        <v>9.0867309971172521</v>
      </c>
      <c r="G61" s="22">
        <v>1842.6590310403978</v>
      </c>
      <c r="H61" s="10">
        <v>381.37156557139963</v>
      </c>
      <c r="I61" s="17">
        <v>20.696806036658366</v>
      </c>
      <c r="K61" s="22">
        <v>1793.746747906974</v>
      </c>
      <c r="L61" s="10">
        <v>110.63667390492928</v>
      </c>
      <c r="M61" s="17">
        <v>6.1679093792936612</v>
      </c>
    </row>
    <row r="62" spans="1:21" x14ac:dyDescent="0.2">
      <c r="A62" s="120"/>
      <c r="B62" s="117" t="s">
        <v>21</v>
      </c>
      <c r="C62" s="22">
        <v>4444.3268869699095</v>
      </c>
      <c r="D62" s="10">
        <v>232.95953749447423</v>
      </c>
      <c r="E62" s="17">
        <v>5.2417282396008309</v>
      </c>
      <c r="G62" s="22">
        <v>5090.442108034933</v>
      </c>
      <c r="H62" s="10">
        <v>824.13622398401935</v>
      </c>
      <c r="I62" s="17">
        <v>16.189875191452892</v>
      </c>
      <c r="K62" s="22">
        <v>3895.1379779478134</v>
      </c>
      <c r="L62" s="10">
        <v>281.53381833632011</v>
      </c>
      <c r="M62" s="17">
        <v>7.2278265861238786</v>
      </c>
    </row>
    <row r="63" spans="1:21" ht="13.5" thickBot="1" x14ac:dyDescent="0.25">
      <c r="A63" s="121"/>
      <c r="B63" s="119" t="s">
        <v>22</v>
      </c>
      <c r="C63" s="25">
        <v>640.59082252639473</v>
      </c>
      <c r="D63" s="20">
        <v>89.715495454115327</v>
      </c>
      <c r="E63" s="19">
        <v>14.005117197947166</v>
      </c>
      <c r="G63" s="25">
        <v>626.22250366819321</v>
      </c>
      <c r="H63" s="20">
        <v>17.983287543635409</v>
      </c>
      <c r="I63" s="19">
        <v>2.8717089274651704</v>
      </c>
      <c r="K63" s="25">
        <v>431.85631588758747</v>
      </c>
      <c r="L63" s="20">
        <v>94.594515644211398</v>
      </c>
      <c r="M63" s="19">
        <v>21.904163992552196</v>
      </c>
    </row>
    <row r="68" spans="1:22" x14ac:dyDescent="0.2">
      <c r="B68" s="108" t="s">
        <v>2</v>
      </c>
      <c r="C68" s="4"/>
      <c r="D68" s="1"/>
      <c r="E68" s="1"/>
      <c r="G68" s="4"/>
      <c r="H68" s="1"/>
      <c r="I68" s="1"/>
      <c r="K68" s="4"/>
      <c r="L68" s="1"/>
      <c r="M68" s="1"/>
    </row>
    <row r="69" spans="1:22" ht="18" x14ac:dyDescent="0.2">
      <c r="B69" s="110" t="s">
        <v>0</v>
      </c>
      <c r="C69" s="126">
        <v>200</v>
      </c>
      <c r="D69" s="127"/>
      <c r="E69" s="128"/>
      <c r="G69" s="126">
        <v>200</v>
      </c>
      <c r="H69" s="127"/>
      <c r="I69" s="128"/>
      <c r="K69" s="126">
        <v>200</v>
      </c>
      <c r="L69" s="127"/>
      <c r="M69" s="128"/>
    </row>
    <row r="70" spans="1:22" ht="18" x14ac:dyDescent="0.2">
      <c r="B70" s="110" t="s">
        <v>1</v>
      </c>
      <c r="C70" s="126">
        <v>30</v>
      </c>
      <c r="D70" s="127"/>
      <c r="E70" s="128"/>
      <c r="G70" s="126">
        <v>60</v>
      </c>
      <c r="H70" s="127"/>
      <c r="I70" s="128"/>
      <c r="K70" s="126">
        <v>90</v>
      </c>
      <c r="L70" s="127"/>
      <c r="M70" s="128"/>
    </row>
    <row r="71" spans="1:22" ht="18.75" thickBot="1" x14ac:dyDescent="0.25">
      <c r="B71" s="110" t="s">
        <v>25</v>
      </c>
      <c r="C71" s="129">
        <v>39628.1597698115</v>
      </c>
      <c r="D71" s="130"/>
      <c r="E71" s="131"/>
      <c r="F71" s="111"/>
      <c r="G71" s="129">
        <v>64763.868090889002</v>
      </c>
      <c r="H71" s="130"/>
      <c r="I71" s="131"/>
      <c r="J71" s="111"/>
      <c r="K71" s="129">
        <v>93064.736392698906</v>
      </c>
      <c r="L71" s="130"/>
      <c r="M71" s="131"/>
    </row>
    <row r="72" spans="1:22" s="109" customFormat="1" ht="13.5" thickBot="1" x14ac:dyDescent="0.25">
      <c r="B72" s="112"/>
      <c r="C72" s="122" t="s">
        <v>11</v>
      </c>
      <c r="D72" s="123"/>
      <c r="E72" s="124"/>
      <c r="G72" s="122" t="s">
        <v>11</v>
      </c>
      <c r="H72" s="123"/>
      <c r="I72" s="124"/>
      <c r="K72" s="122" t="s">
        <v>11</v>
      </c>
      <c r="L72" s="123"/>
      <c r="M72" s="124"/>
      <c r="V72" s="115"/>
    </row>
    <row r="73" spans="1:22" s="109" customFormat="1" ht="13.5" thickBot="1" x14ac:dyDescent="0.25">
      <c r="C73" s="6" t="s">
        <v>6</v>
      </c>
      <c r="D73" s="7" t="s">
        <v>7</v>
      </c>
      <c r="E73" s="8" t="s">
        <v>8</v>
      </c>
      <c r="G73" s="6" t="s">
        <v>6</v>
      </c>
      <c r="H73" s="7" t="s">
        <v>7</v>
      </c>
      <c r="I73" s="8" t="s">
        <v>8</v>
      </c>
      <c r="K73" s="6" t="s">
        <v>6</v>
      </c>
      <c r="L73" s="7" t="s">
        <v>7</v>
      </c>
      <c r="M73" s="8" t="s">
        <v>8</v>
      </c>
      <c r="V73" s="115"/>
    </row>
    <row r="74" spans="1:22" s="109" customFormat="1" ht="12.75" customHeight="1" x14ac:dyDescent="0.2">
      <c r="A74" s="125" t="s">
        <v>9</v>
      </c>
      <c r="B74" s="116" t="s">
        <v>12</v>
      </c>
      <c r="C74" s="21">
        <v>66.372497267509203</v>
      </c>
      <c r="D74" s="9">
        <v>4.0543547740099211</v>
      </c>
      <c r="E74" s="16">
        <v>6.1084861063297931</v>
      </c>
      <c r="G74" s="21">
        <v>4.6168075302477058</v>
      </c>
      <c r="H74" s="9">
        <v>1.5150726401224095</v>
      </c>
      <c r="I74" s="16">
        <v>32.816456614146986</v>
      </c>
      <c r="K74" s="21">
        <v>0.79722603998297503</v>
      </c>
      <c r="L74" s="9">
        <v>0.20821821770315677</v>
      </c>
      <c r="M74" s="16">
        <v>26.117839516080448</v>
      </c>
      <c r="V74" s="115"/>
    </row>
    <row r="75" spans="1:22" s="109" customFormat="1" x14ac:dyDescent="0.2">
      <c r="A75" s="120"/>
      <c r="B75" s="117" t="s">
        <v>14</v>
      </c>
      <c r="C75" s="22">
        <v>144.85601045087287</v>
      </c>
      <c r="D75" s="10">
        <v>0.5360481418790638</v>
      </c>
      <c r="E75" s="17">
        <v>0.37005585077939285</v>
      </c>
      <c r="G75" s="22">
        <v>33.751352370440081</v>
      </c>
      <c r="H75" s="10">
        <v>3.649811306863429</v>
      </c>
      <c r="I75" s="17">
        <v>10.813822411631678</v>
      </c>
      <c r="K75" s="22">
        <v>6.5972492947599806</v>
      </c>
      <c r="L75" s="10">
        <v>2.1868386402387197</v>
      </c>
      <c r="M75" s="17">
        <v>33.147733889269084</v>
      </c>
      <c r="V75" s="115"/>
    </row>
    <row r="76" spans="1:22" s="109" customFormat="1" x14ac:dyDescent="0.2">
      <c r="A76" s="120"/>
      <c r="B76" s="117" t="s">
        <v>15</v>
      </c>
      <c r="C76" s="22">
        <v>336.77848707278383</v>
      </c>
      <c r="D76" s="10">
        <v>12.539272511090392</v>
      </c>
      <c r="E76" s="17">
        <v>3.723299733328997</v>
      </c>
      <c r="G76" s="22">
        <v>232.84439165137223</v>
      </c>
      <c r="H76" s="10">
        <v>11.629387789890338</v>
      </c>
      <c r="I76" s="17">
        <v>4.9944891124122561</v>
      </c>
      <c r="K76" s="22">
        <v>134.61234573097738</v>
      </c>
      <c r="L76" s="10">
        <v>6.7636668218673055</v>
      </c>
      <c r="M76" s="17">
        <v>5.0245516376220687</v>
      </c>
      <c r="V76" s="115"/>
    </row>
    <row r="77" spans="1:22" s="109" customFormat="1" x14ac:dyDescent="0.2">
      <c r="A77" s="120"/>
      <c r="B77" s="117" t="s">
        <v>13</v>
      </c>
      <c r="C77" s="22">
        <v>1700.0122565799406</v>
      </c>
      <c r="D77" s="10">
        <v>58.900871457836061</v>
      </c>
      <c r="E77" s="17">
        <v>3.464732164715798</v>
      </c>
      <c r="G77" s="22">
        <v>115.73660493247242</v>
      </c>
      <c r="H77" s="10">
        <v>15.570508987013113</v>
      </c>
      <c r="I77" s="17">
        <v>13.453400500297958</v>
      </c>
      <c r="K77" s="22">
        <v>40.224568215468871</v>
      </c>
      <c r="L77" s="10">
        <v>6.1168558134820623</v>
      </c>
      <c r="M77" s="17">
        <v>15.206765628200698</v>
      </c>
      <c r="V77" s="115"/>
    </row>
    <row r="78" spans="1:22" s="109" customFormat="1" x14ac:dyDescent="0.2">
      <c r="A78" s="120"/>
      <c r="B78" s="118" t="s">
        <v>16</v>
      </c>
      <c r="C78" s="23">
        <v>105.31853883344527</v>
      </c>
      <c r="D78" s="15">
        <v>2.4655635591343104</v>
      </c>
      <c r="E78" s="18">
        <v>2.3410537085341128</v>
      </c>
      <c r="G78" s="23">
        <v>37.419369822660514</v>
      </c>
      <c r="H78" s="15">
        <v>2.531364481282671</v>
      </c>
      <c r="I78" s="18">
        <v>6.764850646281384</v>
      </c>
      <c r="K78" s="23">
        <v>18.321753024526288</v>
      </c>
      <c r="L78" s="15">
        <v>4.7292781126923389</v>
      </c>
      <c r="M78" s="18">
        <v>25.812366897215149</v>
      </c>
      <c r="V78" s="115"/>
    </row>
    <row r="79" spans="1:22" s="109" customFormat="1" x14ac:dyDescent="0.2">
      <c r="A79" s="120"/>
      <c r="B79" s="117" t="s">
        <v>23</v>
      </c>
      <c r="C79" s="22">
        <v>1766.3847538474499</v>
      </c>
      <c r="D79" s="10">
        <v>59.04024433491162</v>
      </c>
      <c r="E79" s="17">
        <v>3.3424339859316121</v>
      </c>
      <c r="G79" s="22">
        <v>120.35341246272013</v>
      </c>
      <c r="H79" s="10">
        <v>15.644046638242409</v>
      </c>
      <c r="I79" s="17">
        <v>12.998423823743433</v>
      </c>
      <c r="K79" s="22">
        <v>41.021794255451844</v>
      </c>
      <c r="L79" s="10">
        <v>6.120398669132002</v>
      </c>
      <c r="M79" s="17">
        <v>14.91987071803568</v>
      </c>
      <c r="V79" s="115"/>
    </row>
    <row r="80" spans="1:22" s="109" customFormat="1" x14ac:dyDescent="0.2">
      <c r="A80" s="120"/>
      <c r="B80" s="117" t="s">
        <v>24</v>
      </c>
      <c r="C80" s="22">
        <v>586.95303635710195</v>
      </c>
      <c r="D80" s="10">
        <v>12.790610086384861</v>
      </c>
      <c r="E80" s="17">
        <v>2.1791539176233279</v>
      </c>
      <c r="G80" s="22">
        <v>304.01511384447281</v>
      </c>
      <c r="H80" s="10">
        <v>12.448758535711828</v>
      </c>
      <c r="I80" s="17">
        <v>4.0947827817798332</v>
      </c>
      <c r="K80" s="22">
        <v>159.53134805026366</v>
      </c>
      <c r="L80" s="10">
        <v>8.5378875363207101</v>
      </c>
      <c r="M80" s="17">
        <v>5.3518556952397036</v>
      </c>
      <c r="V80" s="115"/>
    </row>
    <row r="81" spans="1:22" s="109" customFormat="1" ht="13.5" thickBot="1" x14ac:dyDescent="0.25">
      <c r="A81" s="121"/>
      <c r="B81" s="119" t="s">
        <v>26</v>
      </c>
      <c r="C81" s="24">
        <v>2353.3377902045518</v>
      </c>
      <c r="D81" s="11">
        <v>60.409851493841579</v>
      </c>
      <c r="E81" s="19">
        <v>2.5669859951805205</v>
      </c>
      <c r="G81" s="24">
        <v>424.36852630719295</v>
      </c>
      <c r="H81" s="11">
        <v>19.992693272792483</v>
      </c>
      <c r="I81" s="19">
        <v>4.7111630654531913</v>
      </c>
      <c r="K81" s="24">
        <v>200.55314230571551</v>
      </c>
      <c r="L81" s="11">
        <v>10.504989455110048</v>
      </c>
      <c r="M81" s="19">
        <v>5.238007908695165</v>
      </c>
      <c r="V81" s="115"/>
    </row>
    <row r="82" spans="1:22" x14ac:dyDescent="0.2">
      <c r="A82" s="120" t="s">
        <v>10</v>
      </c>
      <c r="B82" s="117" t="s">
        <v>12</v>
      </c>
      <c r="C82" s="21">
        <v>73.064262310517108</v>
      </c>
      <c r="D82" s="9">
        <v>7.4335843481620252</v>
      </c>
      <c r="E82" s="17">
        <v>10.174035996654428</v>
      </c>
      <c r="G82" s="22">
        <v>0</v>
      </c>
      <c r="H82" s="10">
        <v>0</v>
      </c>
      <c r="I82" s="17" t="e">
        <v>#DIV/0!</v>
      </c>
      <c r="K82" s="22">
        <v>0</v>
      </c>
      <c r="L82" s="10">
        <v>0</v>
      </c>
      <c r="M82" s="17" t="e">
        <v>#DIV/0!</v>
      </c>
    </row>
    <row r="83" spans="1:22" x14ac:dyDescent="0.2">
      <c r="A83" s="120"/>
      <c r="B83" s="117" t="s">
        <v>14</v>
      </c>
      <c r="C83" s="22">
        <v>149.0083610836586</v>
      </c>
      <c r="D83" s="10">
        <v>26.077456644509141</v>
      </c>
      <c r="E83" s="17">
        <v>17.500666710821903</v>
      </c>
      <c r="G83" s="22">
        <v>46.581172176683395</v>
      </c>
      <c r="H83" s="10">
        <v>3.8473403855654573</v>
      </c>
      <c r="I83" s="17">
        <v>8.2594323109182639</v>
      </c>
      <c r="K83" s="22">
        <v>15.276472599870734</v>
      </c>
      <c r="L83" s="10">
        <v>5.1055904612354128</v>
      </c>
      <c r="M83" s="17">
        <v>33.421265464637528</v>
      </c>
    </row>
    <row r="84" spans="1:22" x14ac:dyDescent="0.2">
      <c r="A84" s="120"/>
      <c r="B84" s="117" t="s">
        <v>15</v>
      </c>
      <c r="C84" s="22">
        <v>1098.7248873278052</v>
      </c>
      <c r="D84" s="10">
        <v>114.9614197660182</v>
      </c>
      <c r="E84" s="17">
        <v>10.46316699402472</v>
      </c>
      <c r="G84" s="22">
        <v>639.94656204397154</v>
      </c>
      <c r="H84" s="10">
        <v>28.19110183716586</v>
      </c>
      <c r="I84" s="17">
        <v>4.4052274844831203</v>
      </c>
      <c r="K84" s="22">
        <v>392.86370491997991</v>
      </c>
      <c r="L84" s="10">
        <v>25.516818136234495</v>
      </c>
      <c r="M84" s="17">
        <v>6.4950815808835953</v>
      </c>
      <c r="T84" s="115"/>
      <c r="U84" s="115"/>
    </row>
    <row r="85" spans="1:22" x14ac:dyDescent="0.2">
      <c r="A85" s="120"/>
      <c r="B85" s="117" t="s">
        <v>13</v>
      </c>
      <c r="C85" s="22">
        <v>1630.0178687381526</v>
      </c>
      <c r="D85" s="10">
        <v>48.72077848772409</v>
      </c>
      <c r="E85" s="17">
        <v>2.9889720488426521</v>
      </c>
      <c r="G85" s="22">
        <v>172.13420876350483</v>
      </c>
      <c r="H85" s="10">
        <v>12.53135780258498</v>
      </c>
      <c r="I85" s="17">
        <v>7.2799926828035737</v>
      </c>
      <c r="K85" s="22">
        <v>76.951156958173314</v>
      </c>
      <c r="L85" s="10">
        <v>3.3172715868613145</v>
      </c>
      <c r="M85" s="17">
        <v>4.3108794175302814</v>
      </c>
      <c r="T85" s="115"/>
      <c r="U85" s="115"/>
    </row>
    <row r="86" spans="1:22" x14ac:dyDescent="0.2">
      <c r="A86" s="120"/>
      <c r="B86" s="118" t="s">
        <v>16</v>
      </c>
      <c r="C86" s="23">
        <v>145.77073267744788</v>
      </c>
      <c r="D86" s="15">
        <v>18.74540122596115</v>
      </c>
      <c r="E86" s="18">
        <v>12.859509506232483</v>
      </c>
      <c r="G86" s="23">
        <v>67.989622322627255</v>
      </c>
      <c r="H86" s="15">
        <v>9.2716497795465251</v>
      </c>
      <c r="I86" s="18">
        <v>13.636860248392463</v>
      </c>
      <c r="K86" s="23">
        <v>29.109344084729145</v>
      </c>
      <c r="L86" s="15">
        <v>1.2952514739328236</v>
      </c>
      <c r="M86" s="18">
        <v>4.4496072125936932</v>
      </c>
      <c r="T86" s="115"/>
      <c r="U86" s="115"/>
    </row>
    <row r="87" spans="1:22" x14ac:dyDescent="0.2">
      <c r="A87" s="120"/>
      <c r="B87" s="117" t="s">
        <v>23</v>
      </c>
      <c r="C87" s="22">
        <v>1703.0821310486697</v>
      </c>
      <c r="D87" s="10">
        <v>49.284606447765391</v>
      </c>
      <c r="E87" s="17">
        <v>2.8938478978355837</v>
      </c>
      <c r="G87" s="22">
        <v>172.13420876350483</v>
      </c>
      <c r="H87" s="10">
        <v>12.53135780258498</v>
      </c>
      <c r="I87" s="17">
        <v>7.2799926828035737</v>
      </c>
      <c r="K87" s="22">
        <v>76.951156958173314</v>
      </c>
      <c r="L87" s="10">
        <v>3.3172715868613145</v>
      </c>
      <c r="M87" s="17">
        <v>4.3108794175302814</v>
      </c>
      <c r="P87" s="115"/>
      <c r="Q87" s="115"/>
      <c r="R87" s="115"/>
      <c r="S87" s="115"/>
      <c r="T87" s="115"/>
      <c r="U87" s="115"/>
    </row>
    <row r="88" spans="1:22" x14ac:dyDescent="0.2">
      <c r="A88" s="120"/>
      <c r="B88" s="117" t="s">
        <v>24</v>
      </c>
      <c r="C88" s="22">
        <v>1393.5039810889116</v>
      </c>
      <c r="D88" s="10">
        <v>119.3631092372646</v>
      </c>
      <c r="E88" s="17">
        <v>8.5656812507985727</v>
      </c>
      <c r="G88" s="22">
        <v>754.51735654328218</v>
      </c>
      <c r="H88" s="10">
        <v>29.924968512438312</v>
      </c>
      <c r="I88" s="17">
        <v>3.966107373531532</v>
      </c>
      <c r="K88" s="22">
        <v>437.24952160457974</v>
      </c>
      <c r="L88" s="10">
        <v>26.05480259254038</v>
      </c>
      <c r="M88" s="17">
        <v>5.9587949912276086</v>
      </c>
      <c r="P88" s="115"/>
      <c r="Q88" s="115"/>
      <c r="R88" s="115"/>
      <c r="S88" s="115"/>
      <c r="T88" s="115"/>
      <c r="U88" s="115"/>
    </row>
    <row r="89" spans="1:22" ht="13.5" thickBot="1" x14ac:dyDescent="0.25">
      <c r="A89" s="121"/>
      <c r="B89" s="119" t="s">
        <v>26</v>
      </c>
      <c r="C89" s="24">
        <v>3096.586112137581</v>
      </c>
      <c r="D89" s="11">
        <v>129.13761760036567</v>
      </c>
      <c r="E89" s="19">
        <v>4.170322184620975</v>
      </c>
      <c r="G89" s="24">
        <v>926.65156530678701</v>
      </c>
      <c r="H89" s="11">
        <v>32.442852353743987</v>
      </c>
      <c r="I89" s="19">
        <v>3.5010842875987711</v>
      </c>
      <c r="K89" s="24">
        <v>514.20067856275307</v>
      </c>
      <c r="L89" s="11">
        <v>26.265129524090423</v>
      </c>
      <c r="M89" s="19">
        <v>5.1079531045163771</v>
      </c>
      <c r="P89" s="115"/>
      <c r="Q89" s="115"/>
      <c r="R89" s="115"/>
      <c r="S89" s="115"/>
      <c r="T89" s="115"/>
      <c r="U89" s="115"/>
    </row>
    <row r="90" spans="1:22" ht="12.75" customHeight="1" x14ac:dyDescent="0.2">
      <c r="A90" s="120" t="s">
        <v>17</v>
      </c>
      <c r="B90" s="117" t="s">
        <v>3</v>
      </c>
      <c r="C90" s="22">
        <v>3001.1879073927571</v>
      </c>
      <c r="D90" s="10">
        <v>95.765972796742957</v>
      </c>
      <c r="E90" s="17">
        <v>3.1909355812358444</v>
      </c>
      <c r="G90" s="22">
        <v>3113.8534976185529</v>
      </c>
      <c r="H90" s="10">
        <v>34.309681399545426</v>
      </c>
      <c r="I90" s="17">
        <v>1.1018399364576774</v>
      </c>
      <c r="K90" s="22">
        <v>3225.9538453622317</v>
      </c>
      <c r="L90" s="10">
        <v>62.897003770594466</v>
      </c>
      <c r="M90" s="17">
        <v>1.9497180302507386</v>
      </c>
    </row>
    <row r="91" spans="1:22" x14ac:dyDescent="0.2">
      <c r="A91" s="120"/>
      <c r="B91" s="117" t="s">
        <v>4</v>
      </c>
      <c r="C91" s="22">
        <v>327.61374478425245</v>
      </c>
      <c r="D91" s="10">
        <v>32.388009430948856</v>
      </c>
      <c r="E91" s="17">
        <v>9.8860349868036632</v>
      </c>
      <c r="G91" s="22">
        <v>540.51361046510885</v>
      </c>
      <c r="H91" s="10">
        <v>13.1718709944838</v>
      </c>
      <c r="I91" s="17">
        <v>2.4369175427700109</v>
      </c>
      <c r="K91" s="22">
        <v>634.15204983005071</v>
      </c>
      <c r="L91" s="10">
        <v>24.976985560962607</v>
      </c>
      <c r="M91" s="17">
        <v>3.9386430379995305</v>
      </c>
      <c r="R91" s="115"/>
      <c r="S91" s="115"/>
      <c r="T91" s="115"/>
      <c r="U91" s="115"/>
    </row>
    <row r="92" spans="1:22" ht="13.5" thickBot="1" x14ac:dyDescent="0.25">
      <c r="A92" s="121"/>
      <c r="B92" s="119" t="s">
        <v>5</v>
      </c>
      <c r="C92" s="24">
        <v>3273.7574566478947</v>
      </c>
      <c r="D92" s="11">
        <v>116.63830440044542</v>
      </c>
      <c r="E92" s="19">
        <v>3.5628266890570179</v>
      </c>
      <c r="G92" s="24">
        <v>3200.4962595437969</v>
      </c>
      <c r="H92" s="11">
        <v>88.24027146336671</v>
      </c>
      <c r="I92" s="19">
        <v>2.7570809120690742</v>
      </c>
      <c r="K92" s="24">
        <v>3108.4452803460626</v>
      </c>
      <c r="L92" s="11">
        <v>101.65175676653382</v>
      </c>
      <c r="M92" s="19">
        <v>3.270180028879806</v>
      </c>
      <c r="T92" s="115"/>
      <c r="U92" s="115"/>
    </row>
    <row r="93" spans="1:22" x14ac:dyDescent="0.2">
      <c r="A93" s="120" t="s">
        <v>18</v>
      </c>
      <c r="B93" s="117" t="s">
        <v>19</v>
      </c>
      <c r="C93" s="22">
        <v>3047.0553854445275</v>
      </c>
      <c r="D93" s="10">
        <v>457.40799808864909</v>
      </c>
      <c r="E93" s="17">
        <v>15.01147633461605</v>
      </c>
      <c r="G93" s="22">
        <v>2759.7612613549968</v>
      </c>
      <c r="H93" s="10">
        <v>173.93224536546873</v>
      </c>
      <c r="I93" s="17">
        <v>6.3024381058262593</v>
      </c>
      <c r="K93" s="22">
        <v>2371.5052219051404</v>
      </c>
      <c r="L93" s="10">
        <v>55.956020289703247</v>
      </c>
      <c r="M93" s="17">
        <v>2.3595149516369682</v>
      </c>
    </row>
    <row r="94" spans="1:22" x14ac:dyDescent="0.2">
      <c r="A94" s="120"/>
      <c r="B94" s="117" t="s">
        <v>20</v>
      </c>
      <c r="C94" s="22">
        <v>1617.3047142303376</v>
      </c>
      <c r="D94" s="10">
        <v>304.9100144776678</v>
      </c>
      <c r="E94" s="17">
        <v>18.852972590435567</v>
      </c>
      <c r="G94" s="22">
        <v>1713.9566422173323</v>
      </c>
      <c r="H94" s="10">
        <v>29.582039402846153</v>
      </c>
      <c r="I94" s="17">
        <v>1.7259502763486538</v>
      </c>
      <c r="K94" s="22">
        <v>1836.1662136008074</v>
      </c>
      <c r="L94" s="10">
        <v>241.42732636241053</v>
      </c>
      <c r="M94" s="17">
        <v>13.148446179551485</v>
      </c>
    </row>
    <row r="95" spans="1:22" x14ac:dyDescent="0.2">
      <c r="A95" s="120"/>
      <c r="B95" s="117" t="s">
        <v>21</v>
      </c>
      <c r="C95" s="22">
        <v>4664.3600996748655</v>
      </c>
      <c r="D95" s="10">
        <v>280.64474301321962</v>
      </c>
      <c r="E95" s="17">
        <v>6.0167898064470249</v>
      </c>
      <c r="G95" s="22">
        <v>4473.7179035723293</v>
      </c>
      <c r="H95" s="10">
        <v>169.67956490032375</v>
      </c>
      <c r="I95" s="17">
        <v>3.7928087679563376</v>
      </c>
      <c r="K95" s="22">
        <v>4207.6714355059485</v>
      </c>
      <c r="L95" s="10">
        <v>280.55718639448241</v>
      </c>
      <c r="M95" s="17">
        <v>6.6677541413294072</v>
      </c>
    </row>
    <row r="96" spans="1:22" ht="13.5" thickBot="1" x14ac:dyDescent="0.25">
      <c r="A96" s="121"/>
      <c r="B96" s="119" t="s">
        <v>22</v>
      </c>
      <c r="C96" s="25">
        <v>400.55318968073851</v>
      </c>
      <c r="D96" s="20">
        <v>35.890809642400178</v>
      </c>
      <c r="E96" s="19">
        <v>8.9603105322933523</v>
      </c>
      <c r="G96" s="25">
        <v>501.99457594011267</v>
      </c>
      <c r="H96" s="20">
        <v>10.38343109567702</v>
      </c>
      <c r="I96" s="19">
        <v>2.0684349180927706</v>
      </c>
      <c r="K96" s="25">
        <v>407.3507751152593</v>
      </c>
      <c r="L96" s="20">
        <v>54.365583203042398</v>
      </c>
      <c r="M96" s="19">
        <v>13.346134713419838</v>
      </c>
    </row>
  </sheetData>
  <mergeCells count="48">
    <mergeCell ref="C71:E71"/>
    <mergeCell ref="G71:I71"/>
    <mergeCell ref="K71:M71"/>
    <mergeCell ref="A8:A15"/>
    <mergeCell ref="A16:A23"/>
    <mergeCell ref="A41:A48"/>
    <mergeCell ref="A49:A56"/>
    <mergeCell ref="A57:A59"/>
    <mergeCell ref="A60:A63"/>
    <mergeCell ref="C36:E36"/>
    <mergeCell ref="G36:I36"/>
    <mergeCell ref="K36:M36"/>
    <mergeCell ref="C37:E37"/>
    <mergeCell ref="G37:I37"/>
    <mergeCell ref="K37:M37"/>
    <mergeCell ref="C39:E39"/>
    <mergeCell ref="G39:I39"/>
    <mergeCell ref="K39:M39"/>
    <mergeCell ref="C38:E38"/>
    <mergeCell ref="G38:I38"/>
    <mergeCell ref="K38:M38"/>
    <mergeCell ref="C6:E6"/>
    <mergeCell ref="C3:E3"/>
    <mergeCell ref="C4:E4"/>
    <mergeCell ref="A27:A30"/>
    <mergeCell ref="A24:A26"/>
    <mergeCell ref="C5:E5"/>
    <mergeCell ref="G3:I3"/>
    <mergeCell ref="G4:I4"/>
    <mergeCell ref="G6:I6"/>
    <mergeCell ref="K3:M3"/>
    <mergeCell ref="K4:M4"/>
    <mergeCell ref="K6:M6"/>
    <mergeCell ref="G5:I5"/>
    <mergeCell ref="K5:M5"/>
    <mergeCell ref="C69:E69"/>
    <mergeCell ref="G69:I69"/>
    <mergeCell ref="K69:M69"/>
    <mergeCell ref="C70:E70"/>
    <mergeCell ref="G70:I70"/>
    <mergeCell ref="K70:M70"/>
    <mergeCell ref="A90:A92"/>
    <mergeCell ref="A93:A96"/>
    <mergeCell ref="C72:E72"/>
    <mergeCell ref="G72:I72"/>
    <mergeCell ref="K72:M72"/>
    <mergeCell ref="A74:A81"/>
    <mergeCell ref="A82:A89"/>
  </mergeCells>
  <conditionalFormatting sqref="B13:B14">
    <cfRule type="duplicateValues" dxfId="148" priority="291"/>
  </conditionalFormatting>
  <conditionalFormatting sqref="C21:C23 C13:C14">
    <cfRule type="duplicateValues" dxfId="147" priority="344"/>
  </conditionalFormatting>
  <conditionalFormatting sqref="D13:D14">
    <cfRule type="duplicateValues" dxfId="146" priority="283"/>
  </conditionalFormatting>
  <conditionalFormatting sqref="E13:E14">
    <cfRule type="duplicateValues" dxfId="145" priority="284"/>
  </conditionalFormatting>
  <conditionalFormatting sqref="E21:E23">
    <cfRule type="duplicateValues" dxfId="144" priority="282"/>
  </conditionalFormatting>
  <conditionalFormatting sqref="D21:D23">
    <cfRule type="duplicateValues" dxfId="143" priority="281"/>
  </conditionalFormatting>
  <conditionalFormatting sqref="B8:B12">
    <cfRule type="duplicateValues" dxfId="142" priority="394"/>
  </conditionalFormatting>
  <conditionalFormatting sqref="B16:B20">
    <cfRule type="duplicateValues" dxfId="141" priority="395"/>
  </conditionalFormatting>
  <conditionalFormatting sqref="B27:B30">
    <cfRule type="duplicateValues" dxfId="140" priority="278"/>
  </conditionalFormatting>
  <conditionalFormatting sqref="B21:B23">
    <cfRule type="duplicateValues" dxfId="139" priority="275"/>
  </conditionalFormatting>
  <conditionalFormatting sqref="B24:B26">
    <cfRule type="duplicateValues" dxfId="138" priority="399"/>
  </conditionalFormatting>
  <conditionalFormatting sqref="C24:E26 C8:E12 E16:E20">
    <cfRule type="duplicateValues" dxfId="137" priority="401"/>
  </conditionalFormatting>
  <conditionalFormatting sqref="O8">
    <cfRule type="duplicateValues" dxfId="136" priority="188"/>
  </conditionalFormatting>
  <conditionalFormatting sqref="C16:D20">
    <cfRule type="duplicateValues" dxfId="135" priority="187"/>
  </conditionalFormatting>
  <conditionalFormatting sqref="C15">
    <cfRule type="duplicateValues" dxfId="134" priority="184"/>
  </conditionalFormatting>
  <conditionalFormatting sqref="E15">
    <cfRule type="duplicateValues" dxfId="133" priority="183"/>
  </conditionalFormatting>
  <conditionalFormatting sqref="D15">
    <cfRule type="duplicateValues" dxfId="132" priority="182"/>
  </conditionalFormatting>
  <conditionalFormatting sqref="B15">
    <cfRule type="duplicateValues" dxfId="131" priority="181"/>
  </conditionalFormatting>
  <conditionalFormatting sqref="G21:G22 G13:G14">
    <cfRule type="duplicateValues" dxfId="130" priority="179"/>
  </conditionalFormatting>
  <conditionalFormatting sqref="H13:H14">
    <cfRule type="duplicateValues" dxfId="129" priority="177"/>
  </conditionalFormatting>
  <conditionalFormatting sqref="I13:I14">
    <cfRule type="duplicateValues" dxfId="128" priority="178"/>
  </conditionalFormatting>
  <conditionalFormatting sqref="I21:I22">
    <cfRule type="duplicateValues" dxfId="127" priority="176"/>
  </conditionalFormatting>
  <conditionalFormatting sqref="H21:H22">
    <cfRule type="duplicateValues" dxfId="126" priority="175"/>
  </conditionalFormatting>
  <conditionalFormatting sqref="G24:I26 G8:I12 I16:I20">
    <cfRule type="duplicateValues" dxfId="125" priority="180"/>
  </conditionalFormatting>
  <conditionalFormatting sqref="G16:H20">
    <cfRule type="duplicateValues" dxfId="124" priority="173"/>
  </conditionalFormatting>
  <conditionalFormatting sqref="K21:K22 K13:K14">
    <cfRule type="duplicateValues" dxfId="123" priority="168"/>
  </conditionalFormatting>
  <conditionalFormatting sqref="L13:L14">
    <cfRule type="duplicateValues" dxfId="122" priority="166"/>
  </conditionalFormatting>
  <conditionalFormatting sqref="M13:M14">
    <cfRule type="duplicateValues" dxfId="121" priority="167"/>
  </conditionalFormatting>
  <conditionalFormatting sqref="M21:M22">
    <cfRule type="duplicateValues" dxfId="120" priority="165"/>
  </conditionalFormatting>
  <conditionalFormatting sqref="L21:L22">
    <cfRule type="duplicateValues" dxfId="119" priority="164"/>
  </conditionalFormatting>
  <conditionalFormatting sqref="K24:M26 K8:M12 M16:M20">
    <cfRule type="duplicateValues" dxfId="118" priority="169"/>
  </conditionalFormatting>
  <conditionalFormatting sqref="K16:L20">
    <cfRule type="duplicateValues" dxfId="117" priority="162"/>
  </conditionalFormatting>
  <conditionalFormatting sqref="G15">
    <cfRule type="duplicateValues" dxfId="116" priority="158"/>
  </conditionalFormatting>
  <conditionalFormatting sqref="I15">
    <cfRule type="duplicateValues" dxfId="115" priority="157"/>
  </conditionalFormatting>
  <conditionalFormatting sqref="H15">
    <cfRule type="duplicateValues" dxfId="114" priority="156"/>
  </conditionalFormatting>
  <conditionalFormatting sqref="K15">
    <cfRule type="duplicateValues" dxfId="113" priority="155"/>
  </conditionalFormatting>
  <conditionalFormatting sqref="M15">
    <cfRule type="duplicateValues" dxfId="112" priority="154"/>
  </conditionalFormatting>
  <conditionalFormatting sqref="L15">
    <cfRule type="duplicateValues" dxfId="111" priority="153"/>
  </conditionalFormatting>
  <conditionalFormatting sqref="G23">
    <cfRule type="duplicateValues" dxfId="110" priority="152"/>
  </conditionalFormatting>
  <conditionalFormatting sqref="I23">
    <cfRule type="duplicateValues" dxfId="109" priority="151"/>
  </conditionalFormatting>
  <conditionalFormatting sqref="H23">
    <cfRule type="duplicateValues" dxfId="108" priority="150"/>
  </conditionalFormatting>
  <conditionalFormatting sqref="K23">
    <cfRule type="duplicateValues" dxfId="107" priority="149"/>
  </conditionalFormatting>
  <conditionalFormatting sqref="M23">
    <cfRule type="duplicateValues" dxfId="106" priority="148"/>
  </conditionalFormatting>
  <conditionalFormatting sqref="L23">
    <cfRule type="duplicateValues" dxfId="105" priority="147"/>
  </conditionalFormatting>
  <conditionalFormatting sqref="G56">
    <cfRule type="duplicateValues" dxfId="104" priority="88"/>
  </conditionalFormatting>
  <conditionalFormatting sqref="I56">
    <cfRule type="duplicateValues" dxfId="103" priority="87"/>
  </conditionalFormatting>
  <conditionalFormatting sqref="H56">
    <cfRule type="duplicateValues" dxfId="102" priority="86"/>
  </conditionalFormatting>
  <conditionalFormatting sqref="K56">
    <cfRule type="duplicateValues" dxfId="101" priority="85"/>
  </conditionalFormatting>
  <conditionalFormatting sqref="M56">
    <cfRule type="duplicateValues" dxfId="100" priority="84"/>
  </conditionalFormatting>
  <conditionalFormatting sqref="L56">
    <cfRule type="duplicateValues" dxfId="99" priority="83"/>
  </conditionalFormatting>
  <conditionalFormatting sqref="B46:B47">
    <cfRule type="duplicateValues" dxfId="98" priority="123"/>
  </conditionalFormatting>
  <conditionalFormatting sqref="C54:C56 C46:C47">
    <cfRule type="duplicateValues" dxfId="97" priority="124"/>
  </conditionalFormatting>
  <conditionalFormatting sqref="D46:D47">
    <cfRule type="duplicateValues" dxfId="96" priority="121"/>
  </conditionalFormatting>
  <conditionalFormatting sqref="E46:E47">
    <cfRule type="duplicateValues" dxfId="95" priority="122"/>
  </conditionalFormatting>
  <conditionalFormatting sqref="E54:E56">
    <cfRule type="duplicateValues" dxfId="94" priority="120"/>
  </conditionalFormatting>
  <conditionalFormatting sqref="D54:D56">
    <cfRule type="duplicateValues" dxfId="93" priority="119"/>
  </conditionalFormatting>
  <conditionalFormatting sqref="B41:B45">
    <cfRule type="duplicateValues" dxfId="92" priority="125"/>
  </conditionalFormatting>
  <conditionalFormatting sqref="B49:B53">
    <cfRule type="duplicateValues" dxfId="91" priority="126"/>
  </conditionalFormatting>
  <conditionalFormatting sqref="B60:B63">
    <cfRule type="duplicateValues" dxfId="90" priority="117"/>
  </conditionalFormatting>
  <conditionalFormatting sqref="B54:B55">
    <cfRule type="duplicateValues" dxfId="89" priority="116"/>
  </conditionalFormatting>
  <conditionalFormatting sqref="B57:B59">
    <cfRule type="duplicateValues" dxfId="88" priority="127"/>
  </conditionalFormatting>
  <conditionalFormatting sqref="C57:E59 C41:E45 E49:E53">
    <cfRule type="duplicateValues" dxfId="87" priority="128"/>
  </conditionalFormatting>
  <conditionalFormatting sqref="C49:D53">
    <cfRule type="duplicateValues" dxfId="86" priority="115"/>
  </conditionalFormatting>
  <conditionalFormatting sqref="C48">
    <cfRule type="duplicateValues" dxfId="85" priority="114"/>
  </conditionalFormatting>
  <conditionalFormatting sqref="E48">
    <cfRule type="duplicateValues" dxfId="84" priority="113"/>
  </conditionalFormatting>
  <conditionalFormatting sqref="D48">
    <cfRule type="duplicateValues" dxfId="83" priority="112"/>
  </conditionalFormatting>
  <conditionalFormatting sqref="G54:G55 G46:G47">
    <cfRule type="duplicateValues" dxfId="82" priority="109"/>
  </conditionalFormatting>
  <conditionalFormatting sqref="H46:H47">
    <cfRule type="duplicateValues" dxfId="81" priority="107"/>
  </conditionalFormatting>
  <conditionalFormatting sqref="I46:I47">
    <cfRule type="duplicateValues" dxfId="80" priority="108"/>
  </conditionalFormatting>
  <conditionalFormatting sqref="I54:I55">
    <cfRule type="duplicateValues" dxfId="79" priority="106"/>
  </conditionalFormatting>
  <conditionalFormatting sqref="H54:H55">
    <cfRule type="duplicateValues" dxfId="78" priority="105"/>
  </conditionalFormatting>
  <conditionalFormatting sqref="G60:I63">
    <cfRule type="duplicateValues" dxfId="77" priority="104"/>
  </conditionalFormatting>
  <conditionalFormatting sqref="G57:I59 G41:I45 I49:I53">
    <cfRule type="duplicateValues" dxfId="76" priority="110"/>
  </conditionalFormatting>
  <conditionalFormatting sqref="G49:H53">
    <cfRule type="duplicateValues" dxfId="75" priority="103"/>
  </conditionalFormatting>
  <conditionalFormatting sqref="K54:K55 K46:K47">
    <cfRule type="duplicateValues" dxfId="74" priority="101"/>
  </conditionalFormatting>
  <conditionalFormatting sqref="L46:L47">
    <cfRule type="duplicateValues" dxfId="73" priority="99"/>
  </conditionalFormatting>
  <conditionalFormatting sqref="M46:M47">
    <cfRule type="duplicateValues" dxfId="72" priority="100"/>
  </conditionalFormatting>
  <conditionalFormatting sqref="M54:M55">
    <cfRule type="duplicateValues" dxfId="71" priority="98"/>
  </conditionalFormatting>
  <conditionalFormatting sqref="L54:L55">
    <cfRule type="duplicateValues" dxfId="70" priority="97"/>
  </conditionalFormatting>
  <conditionalFormatting sqref="K57:M59 K41:M45 M49:M53">
    <cfRule type="duplicateValues" dxfId="69" priority="102"/>
  </conditionalFormatting>
  <conditionalFormatting sqref="K49:L53">
    <cfRule type="duplicateValues" dxfId="68" priority="95"/>
  </conditionalFormatting>
  <conditionalFormatting sqref="G48">
    <cfRule type="duplicateValues" dxfId="67" priority="94"/>
  </conditionalFormatting>
  <conditionalFormatting sqref="I48">
    <cfRule type="duplicateValues" dxfId="66" priority="93"/>
  </conditionalFormatting>
  <conditionalFormatting sqref="H48">
    <cfRule type="duplicateValues" dxfId="65" priority="92"/>
  </conditionalFormatting>
  <conditionalFormatting sqref="K48">
    <cfRule type="duplicateValues" dxfId="64" priority="91"/>
  </conditionalFormatting>
  <conditionalFormatting sqref="M48">
    <cfRule type="duplicateValues" dxfId="63" priority="90"/>
  </conditionalFormatting>
  <conditionalFormatting sqref="L48">
    <cfRule type="duplicateValues" dxfId="62" priority="89"/>
  </conditionalFormatting>
  <conditionalFormatting sqref="B48">
    <cfRule type="duplicateValues" dxfId="61" priority="82"/>
  </conditionalFormatting>
  <conditionalFormatting sqref="B56">
    <cfRule type="duplicateValues" dxfId="60" priority="81"/>
  </conditionalFormatting>
  <conditionalFormatting sqref="G89">
    <cfRule type="duplicateValues" dxfId="59" priority="21"/>
  </conditionalFormatting>
  <conditionalFormatting sqref="I89">
    <cfRule type="duplicateValues" dxfId="58" priority="20"/>
  </conditionalFormatting>
  <conditionalFormatting sqref="H89">
    <cfRule type="duplicateValues" dxfId="57" priority="19"/>
  </conditionalFormatting>
  <conditionalFormatting sqref="K89">
    <cfRule type="duplicateValues" dxfId="56" priority="18"/>
  </conditionalFormatting>
  <conditionalFormatting sqref="M89">
    <cfRule type="duplicateValues" dxfId="55" priority="17"/>
  </conditionalFormatting>
  <conditionalFormatting sqref="L89">
    <cfRule type="duplicateValues" dxfId="54" priority="16"/>
  </conditionalFormatting>
  <conditionalFormatting sqref="B79:B80">
    <cfRule type="duplicateValues" dxfId="53" priority="55"/>
  </conditionalFormatting>
  <conditionalFormatting sqref="E79:E80">
    <cfRule type="duplicateValues" dxfId="52" priority="54"/>
  </conditionalFormatting>
  <conditionalFormatting sqref="E87:E89">
    <cfRule type="duplicateValues" dxfId="51" priority="52"/>
  </conditionalFormatting>
  <conditionalFormatting sqref="B74:B78">
    <cfRule type="duplicateValues" dxfId="50" priority="57"/>
  </conditionalFormatting>
  <conditionalFormatting sqref="B82:B86">
    <cfRule type="duplicateValues" dxfId="49" priority="58"/>
  </conditionalFormatting>
  <conditionalFormatting sqref="B93:B96">
    <cfRule type="duplicateValues" dxfId="48" priority="49"/>
  </conditionalFormatting>
  <conditionalFormatting sqref="B87:B88">
    <cfRule type="duplicateValues" dxfId="47" priority="48"/>
  </conditionalFormatting>
  <conditionalFormatting sqref="B90:B92">
    <cfRule type="duplicateValues" dxfId="46" priority="59"/>
  </conditionalFormatting>
  <conditionalFormatting sqref="C90:E92 E82:E86 E74:E78">
    <cfRule type="duplicateValues" dxfId="45" priority="60"/>
  </conditionalFormatting>
  <conditionalFormatting sqref="E81">
    <cfRule type="duplicateValues" dxfId="44" priority="45"/>
  </conditionalFormatting>
  <conditionalFormatting sqref="G87:G88 G79:G80">
    <cfRule type="duplicateValues" dxfId="43" priority="42"/>
  </conditionalFormatting>
  <conditionalFormatting sqref="H79:H80">
    <cfRule type="duplicateValues" dxfId="42" priority="40"/>
  </conditionalFormatting>
  <conditionalFormatting sqref="I79:I80">
    <cfRule type="duplicateValues" dxfId="41" priority="41"/>
  </conditionalFormatting>
  <conditionalFormatting sqref="I87:I88">
    <cfRule type="duplicateValues" dxfId="40" priority="39"/>
  </conditionalFormatting>
  <conditionalFormatting sqref="H87:H88">
    <cfRule type="duplicateValues" dxfId="39" priority="38"/>
  </conditionalFormatting>
  <conditionalFormatting sqref="G90:I92 G74:I78 I82:I86">
    <cfRule type="duplicateValues" dxfId="38" priority="43"/>
  </conditionalFormatting>
  <conditionalFormatting sqref="G82:H86">
    <cfRule type="duplicateValues" dxfId="37" priority="36"/>
  </conditionalFormatting>
  <conditionalFormatting sqref="K87:K88 K79:K80">
    <cfRule type="duplicateValues" dxfId="36" priority="34"/>
  </conditionalFormatting>
  <conditionalFormatting sqref="L79:L80">
    <cfRule type="duplicateValues" dxfId="35" priority="32"/>
  </conditionalFormatting>
  <conditionalFormatting sqref="M79:M80">
    <cfRule type="duplicateValues" dxfId="34" priority="33"/>
  </conditionalFormatting>
  <conditionalFormatting sqref="M87:M88">
    <cfRule type="duplicateValues" dxfId="33" priority="31"/>
  </conditionalFormatting>
  <conditionalFormatting sqref="L87:L88">
    <cfRule type="duplicateValues" dxfId="32" priority="30"/>
  </conditionalFormatting>
  <conditionalFormatting sqref="K90:M92 K74:M78 M82:M86">
    <cfRule type="duplicateValues" dxfId="31" priority="35"/>
  </conditionalFormatting>
  <conditionalFormatting sqref="K82:L86">
    <cfRule type="duplicateValues" dxfId="30" priority="28"/>
  </conditionalFormatting>
  <conditionalFormatting sqref="G81">
    <cfRule type="duplicateValues" dxfId="29" priority="27"/>
  </conditionalFormatting>
  <conditionalFormatting sqref="I81">
    <cfRule type="duplicateValues" dxfId="28" priority="26"/>
  </conditionalFormatting>
  <conditionalFormatting sqref="H81">
    <cfRule type="duplicateValues" dxfId="27" priority="25"/>
  </conditionalFormatting>
  <conditionalFormatting sqref="K81">
    <cfRule type="duplicateValues" dxfId="26" priority="24"/>
  </conditionalFormatting>
  <conditionalFormatting sqref="M81">
    <cfRule type="duplicateValues" dxfId="25" priority="23"/>
  </conditionalFormatting>
  <conditionalFormatting sqref="L81">
    <cfRule type="duplicateValues" dxfId="24" priority="22"/>
  </conditionalFormatting>
  <conditionalFormatting sqref="B81">
    <cfRule type="duplicateValues" dxfId="23" priority="15"/>
  </conditionalFormatting>
  <conditionalFormatting sqref="B89">
    <cfRule type="duplicateValues" dxfId="22" priority="14"/>
  </conditionalFormatting>
  <conditionalFormatting sqref="C79:C80 C87:C88">
    <cfRule type="duplicateValues" dxfId="21" priority="12"/>
  </conditionalFormatting>
  <conditionalFormatting sqref="D79:D80 D87:D88">
    <cfRule type="duplicateValues" dxfId="20" priority="11"/>
  </conditionalFormatting>
  <conditionalFormatting sqref="C74:D78 C82:D86">
    <cfRule type="duplicateValues" dxfId="19" priority="13"/>
  </conditionalFormatting>
  <conditionalFormatting sqref="C81 C89">
    <cfRule type="duplicateValues" dxfId="18" priority="10"/>
  </conditionalFormatting>
  <conditionalFormatting sqref="D81 D89">
    <cfRule type="duplicateValues" dxfId="17" priority="9"/>
  </conditionalFormatting>
  <conditionalFormatting sqref="C60:E63">
    <cfRule type="duplicateValues" dxfId="16" priority="8"/>
  </conditionalFormatting>
  <conditionalFormatting sqref="K27:M30">
    <cfRule type="duplicateValues" dxfId="15" priority="7"/>
  </conditionalFormatting>
  <conditionalFormatting sqref="G27:I30">
    <cfRule type="duplicateValues" dxfId="14" priority="6"/>
  </conditionalFormatting>
  <conditionalFormatting sqref="C93:E96">
    <cfRule type="duplicateValues" dxfId="13" priority="4"/>
  </conditionalFormatting>
  <conditionalFormatting sqref="G93:I96">
    <cfRule type="duplicateValues" dxfId="12" priority="3"/>
  </conditionalFormatting>
  <conditionalFormatting sqref="K93:M96">
    <cfRule type="duplicateValues" dxfId="11" priority="2"/>
  </conditionalFormatting>
  <conditionalFormatting sqref="K60:M63">
    <cfRule type="duplicateValues" dxfId="10" priority="1"/>
  </conditionalFormatting>
  <conditionalFormatting sqref="C27:E30">
    <cfRule type="duplicateValues" dxfId="9" priority="402"/>
  </conditionalFormatting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V93"/>
  <sheetViews>
    <sheetView topLeftCell="A25" zoomScale="70" zoomScaleNormal="70" workbookViewId="0">
      <selection activeCell="D7" sqref="D7"/>
    </sheetView>
  </sheetViews>
  <sheetFormatPr baseColWidth="10" defaultColWidth="9.140625" defaultRowHeight="12.75" x14ac:dyDescent="0.2"/>
  <cols>
    <col min="1" max="1" width="2.42578125" style="56" customWidth="1"/>
    <col min="2" max="2" width="3" style="28" customWidth="1"/>
    <col min="3" max="3" width="10.140625" style="28" customWidth="1"/>
    <col min="4" max="4" width="9.28515625" style="28" customWidth="1"/>
    <col min="5" max="5" width="3" style="28" customWidth="1"/>
    <col min="6" max="6" width="5.7109375" style="28" customWidth="1"/>
    <col min="7" max="8" width="8" style="28" customWidth="1"/>
    <col min="9" max="9" width="5.7109375" style="28" customWidth="1"/>
    <col min="10" max="10" width="10.140625" style="28" customWidth="1"/>
    <col min="11" max="11" width="9.28515625" style="28" customWidth="1"/>
    <col min="12" max="12" width="3" style="28" customWidth="1"/>
    <col min="13" max="13" width="5.7109375" style="28" customWidth="1"/>
    <col min="14" max="14" width="10.140625" style="28" customWidth="1"/>
    <col min="15" max="15" width="9.28515625" style="28" customWidth="1"/>
    <col min="16" max="16" width="3" style="28" customWidth="1"/>
    <col min="17" max="17" width="5.7109375" style="28" customWidth="1"/>
    <col min="18" max="19" width="8" style="28" customWidth="1"/>
    <col min="20" max="20" width="5.7109375" style="28" customWidth="1"/>
    <col min="21" max="21" width="10.140625" style="28" customWidth="1"/>
    <col min="22" max="22" width="9.28515625" style="28" customWidth="1"/>
    <col min="23" max="23" width="3" style="28" customWidth="1"/>
    <col min="24" max="26" width="9.140625" style="28"/>
    <col min="27" max="27" width="15" style="28" customWidth="1"/>
    <col min="28" max="28" width="13.7109375" style="28" bestFit="1" customWidth="1"/>
    <col min="29" max="29" width="17.140625" style="28" bestFit="1" customWidth="1"/>
    <col min="30" max="30" width="12.42578125" style="28" bestFit="1" customWidth="1"/>
    <col min="31" max="31" width="12.140625" style="28" customWidth="1"/>
    <col min="32" max="32" width="12.140625" style="28" bestFit="1" customWidth="1"/>
    <col min="33" max="33" width="17" style="28" bestFit="1" customWidth="1"/>
    <col min="34" max="34" width="10.5703125" style="28" bestFit="1" customWidth="1"/>
    <col min="35" max="35" width="14.5703125" style="28" bestFit="1" customWidth="1"/>
    <col min="36" max="36" width="15.28515625" style="28" bestFit="1" customWidth="1"/>
    <col min="37" max="37" width="9.7109375" style="28" bestFit="1" customWidth="1"/>
    <col min="38" max="38" width="9.28515625" style="28" bestFit="1" customWidth="1"/>
    <col min="39" max="48" width="9.140625" style="28"/>
    <col min="49" max="16384" width="9.140625" style="56"/>
  </cols>
  <sheetData>
    <row r="2" spans="3:48" ht="15.75" customHeight="1" x14ac:dyDescent="0.2">
      <c r="C2" s="133" t="s">
        <v>69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3:48" ht="12.75" customHeight="1" x14ac:dyDescent="0.2">
      <c r="AC3" s="145" t="s">
        <v>70</v>
      </c>
      <c r="AD3" s="146"/>
      <c r="AO3" s="56"/>
      <c r="AP3" s="56"/>
      <c r="AQ3" s="56"/>
      <c r="AR3" s="56"/>
      <c r="AS3" s="56"/>
      <c r="AT3" s="56"/>
      <c r="AU3" s="56"/>
      <c r="AV3" s="56"/>
    </row>
    <row r="4" spans="3:48" x14ac:dyDescent="0.2">
      <c r="AC4" s="57" t="s">
        <v>30</v>
      </c>
      <c r="AD4" s="58">
        <f>K34</f>
        <v>318.85000000000002</v>
      </c>
      <c r="AO4" s="56"/>
      <c r="AP4" s="56"/>
      <c r="AQ4" s="56"/>
      <c r="AR4" s="56"/>
      <c r="AS4" s="56"/>
      <c r="AT4" s="56"/>
      <c r="AU4" s="56"/>
      <c r="AV4" s="56"/>
    </row>
    <row r="5" spans="3:48" ht="12.75" customHeight="1" x14ac:dyDescent="0.2">
      <c r="C5" s="134" t="s">
        <v>72</v>
      </c>
      <c r="D5" s="135"/>
      <c r="E5" s="136"/>
      <c r="J5" s="137" t="s">
        <v>73</v>
      </c>
      <c r="K5" s="138"/>
      <c r="L5" s="139"/>
      <c r="AA5" s="27"/>
      <c r="AB5" s="27"/>
      <c r="AC5" s="59" t="s">
        <v>50</v>
      </c>
      <c r="AD5" s="60">
        <f>[1]Summary!$B$43</f>
        <v>1.0066766666666667</v>
      </c>
      <c r="AO5" s="56"/>
      <c r="AP5" s="56"/>
      <c r="AQ5" s="56"/>
      <c r="AR5" s="56"/>
      <c r="AS5" s="56"/>
      <c r="AT5" s="56"/>
      <c r="AU5" s="56"/>
      <c r="AV5" s="56"/>
    </row>
    <row r="6" spans="3:48" ht="12.75" customHeight="1" x14ac:dyDescent="0.2">
      <c r="C6" s="28" t="s">
        <v>47</v>
      </c>
      <c r="D6" s="80">
        <f>D8-D7</f>
        <v>2.3136579060749654</v>
      </c>
      <c r="E6" s="28" t="s">
        <v>53</v>
      </c>
      <c r="J6" s="28" t="s">
        <v>47</v>
      </c>
      <c r="K6" s="31">
        <f>K8-K7</f>
        <v>294.31417976360279</v>
      </c>
      <c r="L6" s="28" t="s">
        <v>53</v>
      </c>
      <c r="AA6" s="144" t="s">
        <v>74</v>
      </c>
      <c r="AB6" s="144"/>
      <c r="AC6" s="144" t="s">
        <v>75</v>
      </c>
      <c r="AD6" s="144"/>
      <c r="AO6" s="56"/>
      <c r="AP6" s="56"/>
      <c r="AQ6" s="56"/>
      <c r="AR6" s="56"/>
      <c r="AS6" s="56"/>
      <c r="AT6" s="56"/>
      <c r="AU6" s="56"/>
      <c r="AV6" s="56"/>
    </row>
    <row r="7" spans="3:48" ht="12.75" customHeight="1" x14ac:dyDescent="0.2">
      <c r="C7" s="28" t="s">
        <v>46</v>
      </c>
      <c r="D7" s="31">
        <f>'S4 Balance Streams - LHW-OS'!C5</f>
        <v>30</v>
      </c>
      <c r="E7" s="28" t="s">
        <v>53</v>
      </c>
      <c r="J7" s="62" t="s">
        <v>46</v>
      </c>
      <c r="K7" s="63">
        <f>'S4 Balance Streams - LHW-OS'!C7</f>
        <v>5.7324869030639043</v>
      </c>
      <c r="L7" s="62" t="s">
        <v>53</v>
      </c>
      <c r="AA7" s="147"/>
      <c r="AB7" s="147"/>
      <c r="AC7" s="64" t="s">
        <v>40</v>
      </c>
      <c r="AD7" s="65" t="s">
        <v>41</v>
      </c>
      <c r="AO7" s="56"/>
      <c r="AP7" s="56"/>
      <c r="AQ7" s="56"/>
      <c r="AR7" s="56"/>
      <c r="AS7" s="56"/>
      <c r="AT7" s="56"/>
      <c r="AU7" s="56"/>
      <c r="AV7" s="56"/>
    </row>
    <row r="8" spans="3:48" ht="12.75" customHeight="1" x14ac:dyDescent="0.2">
      <c r="C8" s="66" t="s">
        <v>26</v>
      </c>
      <c r="D8" s="68">
        <f>'S4 Balance Streams - LHW-OS'!B5</f>
        <v>32.313657906074965</v>
      </c>
      <c r="E8" s="67" t="s">
        <v>53</v>
      </c>
      <c r="J8" s="66" t="s">
        <v>26</v>
      </c>
      <c r="K8" s="68">
        <f>'S4 Balance Streams - LHW-OS'!D6</f>
        <v>300.04666666666668</v>
      </c>
      <c r="L8" s="67" t="s">
        <v>53</v>
      </c>
      <c r="AA8" s="144" t="s">
        <v>10</v>
      </c>
      <c r="AB8" s="69" t="s">
        <v>12</v>
      </c>
      <c r="AC8" s="70">
        <f>'S1 Summary'!K16</f>
        <v>1498.5905520444667</v>
      </c>
      <c r="AD8" s="71">
        <f>AC8/$AD$5/10000</f>
        <v>0.1488651323375397</v>
      </c>
      <c r="AO8" s="56"/>
      <c r="AP8" s="56"/>
      <c r="AQ8" s="56"/>
      <c r="AR8" s="56"/>
      <c r="AS8" s="56"/>
      <c r="AT8" s="56"/>
      <c r="AU8" s="56"/>
      <c r="AV8" s="56"/>
    </row>
    <row r="9" spans="3:48" ht="12.75" customHeight="1" x14ac:dyDescent="0.2">
      <c r="AA9" s="144"/>
      <c r="AB9" s="72" t="s">
        <v>14</v>
      </c>
      <c r="AC9" s="73">
        <f>'S1 Summary'!K17</f>
        <v>660.03583736671237</v>
      </c>
      <c r="AD9" s="74">
        <f t="shared" ref="AD9:AD18" si="0">AC9/$AD$5/10000</f>
        <v>6.5565822594482071E-2</v>
      </c>
      <c r="AO9" s="56"/>
      <c r="AP9" s="56"/>
      <c r="AQ9" s="56"/>
      <c r="AR9" s="56"/>
      <c r="AS9" s="56"/>
      <c r="AT9" s="56"/>
      <c r="AU9" s="56"/>
      <c r="AV9" s="56"/>
    </row>
    <row r="10" spans="3:48" ht="12.75" customHeight="1" x14ac:dyDescent="0.2">
      <c r="AA10" s="144"/>
      <c r="AB10" s="72" t="s">
        <v>15</v>
      </c>
      <c r="AC10" s="73">
        <f>'S1 Summary'!K18</f>
        <v>1430.6609203290327</v>
      </c>
      <c r="AD10" s="74">
        <f t="shared" si="0"/>
        <v>0.14211722270928095</v>
      </c>
      <c r="AO10" s="56"/>
      <c r="AP10" s="56"/>
      <c r="AQ10" s="56"/>
      <c r="AR10" s="56"/>
      <c r="AS10" s="56"/>
      <c r="AT10" s="56"/>
      <c r="AU10" s="56"/>
      <c r="AV10" s="56"/>
    </row>
    <row r="11" spans="3:48" ht="12.75" customHeight="1" x14ac:dyDescent="0.2">
      <c r="C11" s="134" t="s">
        <v>76</v>
      </c>
      <c r="D11" s="135"/>
      <c r="E11" s="136"/>
      <c r="N11" s="140" t="s">
        <v>77</v>
      </c>
      <c r="O11" s="141"/>
      <c r="P11" s="142"/>
      <c r="AA11" s="144"/>
      <c r="AB11" s="72" t="s">
        <v>13</v>
      </c>
      <c r="AC11" s="73">
        <f>'S1 Summary'!K19</f>
        <v>8063.4754986047992</v>
      </c>
      <c r="AD11" s="74">
        <f t="shared" si="0"/>
        <v>0.80099954291230213</v>
      </c>
      <c r="AO11" s="56"/>
      <c r="AP11" s="56"/>
      <c r="AQ11" s="56"/>
      <c r="AR11" s="56"/>
      <c r="AS11" s="56"/>
      <c r="AT11" s="56"/>
      <c r="AU11" s="56"/>
      <c r="AV11" s="56"/>
    </row>
    <row r="12" spans="3:48" ht="12.75" customHeight="1" x14ac:dyDescent="0.2">
      <c r="C12" s="28" t="s">
        <v>47</v>
      </c>
      <c r="D12" s="80">
        <f>'S4 Balance Streams - LHW-OS'!K11</f>
        <v>327.68634209392502</v>
      </c>
      <c r="E12" s="28" t="s">
        <v>53</v>
      </c>
      <c r="N12" s="75" t="s">
        <v>47</v>
      </c>
      <c r="O12" s="76">
        <f>O14-O13</f>
        <v>19.684831265207507</v>
      </c>
      <c r="P12" s="75" t="s">
        <v>53</v>
      </c>
      <c r="AA12" s="144"/>
      <c r="AB12" s="77" t="s">
        <v>16</v>
      </c>
      <c r="AC12" s="78">
        <f>'S1 Summary'!K20</f>
        <v>366.15858582293822</v>
      </c>
      <c r="AD12" s="79">
        <f t="shared" si="0"/>
        <v>3.6373008131336926E-2</v>
      </c>
      <c r="AO12" s="56"/>
      <c r="AP12" s="56"/>
      <c r="AQ12" s="56"/>
      <c r="AR12" s="56"/>
      <c r="AS12" s="56"/>
      <c r="AT12" s="56"/>
      <c r="AU12" s="56"/>
      <c r="AV12" s="56"/>
    </row>
    <row r="13" spans="3:48" ht="12.75" customHeight="1" x14ac:dyDescent="0.2">
      <c r="C13" s="28" t="s">
        <v>46</v>
      </c>
      <c r="D13" s="28">
        <f>[2]LHW!D37</f>
        <v>0</v>
      </c>
      <c r="E13" s="28" t="s">
        <v>53</v>
      </c>
      <c r="N13" s="61" t="s">
        <v>46</v>
      </c>
      <c r="O13" s="80">
        <f>'S4 Balance Streams - LHW-OS'!C8</f>
        <v>21.468502068125829</v>
      </c>
      <c r="P13" s="61" t="s">
        <v>53</v>
      </c>
      <c r="AA13" s="143" t="s">
        <v>17</v>
      </c>
      <c r="AB13" s="72" t="s">
        <v>3</v>
      </c>
      <c r="AC13" s="73">
        <f>'S1 Summary'!K24</f>
        <v>1355.9902179307492</v>
      </c>
      <c r="AD13" s="74">
        <f t="shared" si="0"/>
        <v>0.13469967694997226</v>
      </c>
      <c r="AO13" s="56"/>
      <c r="AP13" s="56"/>
      <c r="AQ13" s="56"/>
      <c r="AR13" s="56"/>
      <c r="AS13" s="56"/>
      <c r="AT13" s="56"/>
      <c r="AU13" s="56"/>
      <c r="AV13" s="56"/>
    </row>
    <row r="14" spans="3:48" ht="12.75" customHeight="1" x14ac:dyDescent="0.2">
      <c r="C14" s="66" t="s">
        <v>26</v>
      </c>
      <c r="D14" s="68">
        <f>D13+D12</f>
        <v>327.68634209392502</v>
      </c>
      <c r="E14" s="67" t="s">
        <v>53</v>
      </c>
      <c r="N14" s="81" t="s">
        <v>26</v>
      </c>
      <c r="O14" s="83">
        <f>'S4 Balance Streams - LHW-OS'!B8</f>
        <v>41.153333333333336</v>
      </c>
      <c r="P14" s="82" t="s">
        <v>53</v>
      </c>
      <c r="AA14" s="144"/>
      <c r="AB14" s="72" t="s">
        <v>42</v>
      </c>
      <c r="AC14" s="73">
        <v>0</v>
      </c>
      <c r="AD14" s="74">
        <f t="shared" si="0"/>
        <v>0</v>
      </c>
      <c r="AO14" s="56"/>
      <c r="AP14" s="56"/>
      <c r="AQ14" s="56"/>
      <c r="AR14" s="56"/>
      <c r="AS14" s="56"/>
      <c r="AT14" s="56"/>
      <c r="AU14" s="56"/>
      <c r="AV14" s="56"/>
    </row>
    <row r="15" spans="3:48" ht="12.75" customHeight="1" x14ac:dyDescent="0.2">
      <c r="AA15" s="144"/>
      <c r="AB15" s="72" t="s">
        <v>4</v>
      </c>
      <c r="AC15" s="73">
        <f>'S1 Summary'!K25</f>
        <v>10.503577059117568</v>
      </c>
      <c r="AD15" s="74">
        <f t="shared" si="0"/>
        <v>1.0433913297997934E-3</v>
      </c>
      <c r="AO15" s="56"/>
      <c r="AP15" s="56"/>
      <c r="AQ15" s="56"/>
      <c r="AR15" s="56"/>
      <c r="AS15" s="56"/>
      <c r="AT15" s="56"/>
      <c r="AU15" s="56"/>
      <c r="AV15" s="56"/>
    </row>
    <row r="16" spans="3:48" ht="12.75" customHeight="1" x14ac:dyDescent="0.2">
      <c r="AA16" s="144"/>
      <c r="AB16" s="77" t="s">
        <v>5</v>
      </c>
      <c r="AC16" s="78">
        <f>'S1 Summary'!K26</f>
        <v>162.00359766580019</v>
      </c>
      <c r="AD16" s="79">
        <f t="shared" si="0"/>
        <v>1.6092912752436253E-2</v>
      </c>
      <c r="AO16" s="56"/>
      <c r="AP16" s="56"/>
      <c r="AQ16" s="56"/>
      <c r="AR16" s="56"/>
      <c r="AS16" s="56"/>
      <c r="AT16" s="56"/>
      <c r="AU16" s="56"/>
      <c r="AV16" s="56"/>
    </row>
    <row r="17" spans="3:48" ht="12.75" customHeight="1" x14ac:dyDescent="0.2">
      <c r="J17" s="134" t="s">
        <v>83</v>
      </c>
      <c r="K17" s="135"/>
      <c r="L17" s="136"/>
      <c r="AA17" s="143" t="s">
        <v>27</v>
      </c>
      <c r="AB17" s="72" t="s">
        <v>21</v>
      </c>
      <c r="AC17" s="73">
        <f>'S1 Summary'!K29</f>
        <v>3211.2249762654283</v>
      </c>
      <c r="AD17" s="74">
        <f t="shared" si="0"/>
        <v>0.31899268976785944</v>
      </c>
      <c r="AO17" s="56"/>
      <c r="AP17" s="56"/>
      <c r="AQ17" s="56"/>
      <c r="AR17" s="56"/>
      <c r="AS17" s="56"/>
      <c r="AT17" s="56"/>
      <c r="AU17" s="56"/>
      <c r="AV17" s="56"/>
    </row>
    <row r="18" spans="3:48" ht="12.75" customHeight="1" x14ac:dyDescent="0.2">
      <c r="J18" s="28" t="s">
        <v>47</v>
      </c>
      <c r="K18" s="31">
        <f>'S4 Balance Streams - LHW-OS'!D12</f>
        <v>16.004322304523058</v>
      </c>
      <c r="L18" s="28" t="s">
        <v>53</v>
      </c>
      <c r="AA18" s="144"/>
      <c r="AB18" s="77" t="s">
        <v>22</v>
      </c>
      <c r="AC18" s="78">
        <f>'S1 Summary'!K30</f>
        <v>521.69843813856824</v>
      </c>
      <c r="AD18" s="79">
        <f t="shared" si="0"/>
        <v>5.1823833353168834E-2</v>
      </c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</row>
    <row r="19" spans="3:48" ht="12.75" customHeight="1" x14ac:dyDescent="0.2">
      <c r="J19" s="28" t="s">
        <v>46</v>
      </c>
      <c r="K19" s="31">
        <f>'S4 Balance Streams - LHW-OS'!C11</f>
        <v>2.7990110288102663</v>
      </c>
      <c r="L19" s="28" t="s">
        <v>53</v>
      </c>
      <c r="AS19" s="56"/>
      <c r="AT19" s="56"/>
      <c r="AU19" s="56"/>
      <c r="AV19" s="56"/>
    </row>
    <row r="20" spans="3:48" ht="12.75" customHeight="1" x14ac:dyDescent="0.2">
      <c r="J20" s="66" t="s">
        <v>26</v>
      </c>
      <c r="K20" s="68">
        <f>K19+K18</f>
        <v>18.803333333333324</v>
      </c>
      <c r="L20" s="67" t="s">
        <v>53</v>
      </c>
      <c r="AA20" s="132" t="s">
        <v>80</v>
      </c>
      <c r="AB20" s="132"/>
      <c r="AS20" s="56"/>
      <c r="AT20" s="56"/>
      <c r="AU20" s="56"/>
      <c r="AV20" s="56"/>
    </row>
    <row r="21" spans="3:48" ht="12.75" customHeight="1" x14ac:dyDescent="0.2">
      <c r="AA21" s="132"/>
      <c r="AB21" s="132"/>
      <c r="AS21" s="56"/>
      <c r="AT21" s="56"/>
      <c r="AU21" s="56"/>
      <c r="AV21" s="56"/>
    </row>
    <row r="22" spans="3:48" ht="12.75" customHeight="1" x14ac:dyDescent="0.2">
      <c r="C22" s="29" t="s">
        <v>87</v>
      </c>
      <c r="D22" s="86">
        <f>D14+D8</f>
        <v>360</v>
      </c>
      <c r="E22" s="29" t="s">
        <v>53</v>
      </c>
      <c r="J22" s="29" t="s">
        <v>88</v>
      </c>
      <c r="K22" s="86">
        <f>O14+K8+K20</f>
        <v>360.00333333333339</v>
      </c>
      <c r="L22" s="29" t="s">
        <v>53</v>
      </c>
      <c r="N22" s="29"/>
      <c r="O22" s="86"/>
      <c r="P22" s="29"/>
      <c r="AA22" s="29" t="s">
        <v>81</v>
      </c>
      <c r="AB22" s="29" t="s">
        <v>82</v>
      </c>
    </row>
    <row r="23" spans="3:48" ht="12.75" customHeight="1" x14ac:dyDescent="0.2">
      <c r="AA23" s="30">
        <v>0.88000199826816761</v>
      </c>
      <c r="AB23" s="30">
        <v>0.90000277534164452</v>
      </c>
    </row>
    <row r="24" spans="3:48" ht="12.75" customHeight="1" x14ac:dyDescent="0.2">
      <c r="J24" s="94" t="s">
        <v>90</v>
      </c>
      <c r="K24" s="95">
        <f>K20/D22*100</f>
        <v>5.2231481481481454</v>
      </c>
      <c r="L24" s="96" t="s">
        <v>91</v>
      </c>
      <c r="M24" s="28" t="s">
        <v>92</v>
      </c>
    </row>
    <row r="25" spans="3:48" s="28" customFormat="1" ht="12.75" customHeight="1" x14ac:dyDescent="0.2">
      <c r="M25" s="31"/>
    </row>
    <row r="26" spans="3:48" s="28" customFormat="1" ht="12.75" customHeight="1" x14ac:dyDescent="0.2">
      <c r="AA26" s="132" t="s">
        <v>84</v>
      </c>
      <c r="AB26" s="132"/>
      <c r="AC26" s="132"/>
    </row>
    <row r="27" spans="3:48" s="28" customFormat="1" ht="12.75" customHeight="1" x14ac:dyDescent="0.2"/>
    <row r="28" spans="3:48" s="28" customFormat="1" ht="12.75" customHeight="1" x14ac:dyDescent="0.2">
      <c r="C28" s="133" t="s">
        <v>93</v>
      </c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AA28" s="27" t="s">
        <v>74</v>
      </c>
      <c r="AB28" s="27" t="s">
        <v>85</v>
      </c>
      <c r="AC28" s="27" t="s">
        <v>85</v>
      </c>
      <c r="AD28" s="27" t="s">
        <v>30</v>
      </c>
    </row>
    <row r="29" spans="3:48" s="28" customFormat="1" ht="12.75" customHeight="1" x14ac:dyDescent="0.2">
      <c r="AA29" s="28" t="s">
        <v>32</v>
      </c>
      <c r="AB29" s="28">
        <v>2.13</v>
      </c>
      <c r="AC29" s="31">
        <f>AB29*100/(SUM($AB$29:$AB$36))</f>
        <v>2.1372667068031306</v>
      </c>
      <c r="AD29" s="31">
        <f>AC29*$D$7/100</f>
        <v>0.64118001204093911</v>
      </c>
    </row>
    <row r="30" spans="3:48" s="28" customFormat="1" ht="12.75" customHeight="1" x14ac:dyDescent="0.2">
      <c r="AA30" s="28" t="s">
        <v>33</v>
      </c>
      <c r="AB30" s="28">
        <v>0.67</v>
      </c>
      <c r="AC30" s="31">
        <f t="shared" ref="AC30:AC36" si="1">AB30*100/(SUM($AB$29:$AB$36))</f>
        <v>0.67228577162351988</v>
      </c>
      <c r="AD30" s="31">
        <f t="shared" ref="AD30:AD34" si="2">AC30*$D$7/100</f>
        <v>0.20168573148705599</v>
      </c>
    </row>
    <row r="31" spans="3:48" s="28" customFormat="1" ht="12.75" customHeight="1" x14ac:dyDescent="0.2">
      <c r="C31" s="134" t="s">
        <v>72</v>
      </c>
      <c r="D31" s="135"/>
      <c r="E31" s="136"/>
      <c r="J31" s="137" t="s">
        <v>73</v>
      </c>
      <c r="K31" s="138"/>
      <c r="L31" s="139"/>
      <c r="X31" s="31"/>
      <c r="AA31" s="28" t="s">
        <v>34</v>
      </c>
      <c r="AB31" s="28">
        <v>35.31</v>
      </c>
      <c r="AC31" s="31">
        <f t="shared" si="1"/>
        <v>35.430463576158935</v>
      </c>
      <c r="AD31" s="31">
        <f t="shared" si="2"/>
        <v>10.629139072847682</v>
      </c>
    </row>
    <row r="32" spans="3:48" ht="12.75" customHeight="1" x14ac:dyDescent="0.2">
      <c r="C32" s="28" t="s">
        <v>47</v>
      </c>
      <c r="D32" s="80">
        <f>D6</f>
        <v>2.3136579060749654</v>
      </c>
      <c r="E32" s="28" t="s">
        <v>53</v>
      </c>
      <c r="J32" s="28" t="s">
        <v>47</v>
      </c>
      <c r="K32" s="31">
        <f>K6+K18</f>
        <v>310.31850206812584</v>
      </c>
      <c r="L32" s="28" t="s">
        <v>53</v>
      </c>
      <c r="AA32" s="28" t="s">
        <v>35</v>
      </c>
      <c r="AB32" s="28">
        <v>21.94</v>
      </c>
      <c r="AC32" s="31">
        <f t="shared" si="1"/>
        <v>22.01485049167168</v>
      </c>
      <c r="AD32" s="31">
        <f t="shared" si="2"/>
        <v>6.6044551475015041</v>
      </c>
    </row>
    <row r="33" spans="3:48" ht="12.75" customHeight="1" x14ac:dyDescent="0.2">
      <c r="C33" s="28" t="s">
        <v>46</v>
      </c>
      <c r="D33" s="31">
        <f>D7</f>
        <v>30</v>
      </c>
      <c r="E33" s="28" t="s">
        <v>53</v>
      </c>
      <c r="J33" s="62" t="s">
        <v>46</v>
      </c>
      <c r="K33" s="63">
        <f>K7+K19</f>
        <v>8.5314979318741706</v>
      </c>
      <c r="L33" s="62" t="s">
        <v>53</v>
      </c>
      <c r="AA33" s="28" t="s">
        <v>36</v>
      </c>
      <c r="AB33" s="28">
        <v>0.72</v>
      </c>
      <c r="AC33" s="31">
        <f t="shared" si="1"/>
        <v>0.72245635159542432</v>
      </c>
      <c r="AD33" s="31">
        <f t="shared" si="2"/>
        <v>0.21673690547862731</v>
      </c>
    </row>
    <row r="34" spans="3:48" ht="12.75" customHeight="1" x14ac:dyDescent="0.2">
      <c r="C34" s="66" t="s">
        <v>26</v>
      </c>
      <c r="D34" s="68">
        <f>D8</f>
        <v>32.313657906074965</v>
      </c>
      <c r="E34" s="67" t="s">
        <v>53</v>
      </c>
      <c r="J34" s="66" t="s">
        <v>26</v>
      </c>
      <c r="K34" s="68">
        <f>K33+K32</f>
        <v>318.85000000000002</v>
      </c>
      <c r="L34" s="67" t="s">
        <v>53</v>
      </c>
      <c r="AA34" s="28" t="s">
        <v>27</v>
      </c>
      <c r="AB34" s="28">
        <v>17.350000000000001</v>
      </c>
      <c r="AC34" s="31">
        <f t="shared" si="1"/>
        <v>17.409191250250853</v>
      </c>
      <c r="AD34" s="31">
        <f t="shared" si="2"/>
        <v>5.2227573750752558</v>
      </c>
    </row>
    <row r="35" spans="3:48" ht="12.75" customHeight="1" x14ac:dyDescent="0.2">
      <c r="AA35" s="28" t="s">
        <v>22</v>
      </c>
      <c r="AB35" s="28">
        <v>1.0900000000000001</v>
      </c>
      <c r="AC35" s="31">
        <f t="shared" si="1"/>
        <v>1.0937186433875177</v>
      </c>
      <c r="AD35" s="31">
        <f>AC35*$D$7/100</f>
        <v>0.32811559301625531</v>
      </c>
    </row>
    <row r="36" spans="3:48" ht="12.75" customHeight="1" x14ac:dyDescent="0.2">
      <c r="AA36" s="28" t="s">
        <v>38</v>
      </c>
      <c r="AB36" s="28">
        <v>20.45</v>
      </c>
      <c r="AC36" s="31">
        <f t="shared" si="1"/>
        <v>20.519767208508927</v>
      </c>
      <c r="AD36" s="31">
        <f>AC36*$D$7/100</f>
        <v>6.1559301625526777</v>
      </c>
    </row>
    <row r="37" spans="3:48" ht="12.75" customHeight="1" x14ac:dyDescent="0.2">
      <c r="C37" s="134" t="s">
        <v>76</v>
      </c>
      <c r="D37" s="135"/>
      <c r="E37" s="136"/>
      <c r="N37" s="140" t="s">
        <v>77</v>
      </c>
      <c r="O37" s="141"/>
      <c r="P37" s="142"/>
      <c r="AA37" s="56"/>
      <c r="AB37" s="56"/>
      <c r="AC37" s="56"/>
    </row>
    <row r="38" spans="3:48" ht="12.75" customHeight="1" x14ac:dyDescent="0.2">
      <c r="C38" s="28" t="s">
        <v>47</v>
      </c>
      <c r="D38" s="80">
        <f>D12</f>
        <v>327.68634209392502</v>
      </c>
      <c r="E38" s="28" t="s">
        <v>53</v>
      </c>
      <c r="N38" s="75" t="s">
        <v>47</v>
      </c>
      <c r="O38" s="76">
        <f>O12</f>
        <v>19.684831265207507</v>
      </c>
      <c r="P38" s="75" t="s">
        <v>53</v>
      </c>
    </row>
    <row r="39" spans="3:48" x14ac:dyDescent="0.2">
      <c r="C39" s="28" t="s">
        <v>46</v>
      </c>
      <c r="D39" s="28">
        <f t="shared" ref="D39:D40" si="3">D13</f>
        <v>0</v>
      </c>
      <c r="E39" s="28" t="s">
        <v>53</v>
      </c>
      <c r="N39" s="61" t="s">
        <v>46</v>
      </c>
      <c r="O39" s="80">
        <f>O13</f>
        <v>21.468502068125829</v>
      </c>
      <c r="P39" s="61" t="s">
        <v>53</v>
      </c>
      <c r="AB39" s="84" t="s">
        <v>29</v>
      </c>
      <c r="AC39" s="85" t="s">
        <v>70</v>
      </c>
      <c r="AV39" s="56"/>
    </row>
    <row r="40" spans="3:48" ht="12.75" customHeight="1" x14ac:dyDescent="0.2">
      <c r="C40" s="66" t="s">
        <v>26</v>
      </c>
      <c r="D40" s="68">
        <f t="shared" si="3"/>
        <v>327.68634209392502</v>
      </c>
      <c r="E40" s="67" t="s">
        <v>53</v>
      </c>
      <c r="N40" s="81" t="s">
        <v>26</v>
      </c>
      <c r="O40" s="83">
        <f>O14</f>
        <v>41.153333333333336</v>
      </c>
      <c r="P40" s="82" t="s">
        <v>53</v>
      </c>
      <c r="U40" s="29"/>
      <c r="V40" s="86"/>
      <c r="W40" s="29"/>
      <c r="AA40" s="56"/>
      <c r="AB40" s="87" t="s">
        <v>89</v>
      </c>
      <c r="AC40" s="88" t="s">
        <v>89</v>
      </c>
      <c r="AV40" s="56"/>
    </row>
    <row r="41" spans="3:48" ht="12.75" customHeight="1" x14ac:dyDescent="0.2">
      <c r="AA41" s="90" t="s">
        <v>32</v>
      </c>
      <c r="AB41" s="91">
        <f>AD29</f>
        <v>0.64118001204093911</v>
      </c>
      <c r="AC41" s="92">
        <f>$AD$4*(AD8/100)*$AA$23</f>
        <v>0.41769864601417939</v>
      </c>
      <c r="AV41" s="56"/>
    </row>
    <row r="42" spans="3:48" ht="12.75" customHeight="1" x14ac:dyDescent="0.2">
      <c r="U42" s="29"/>
      <c r="V42" s="29"/>
      <c r="AA42" s="97" t="s">
        <v>33</v>
      </c>
      <c r="AB42" s="98">
        <f>AD30</f>
        <v>0.20168573148705599</v>
      </c>
      <c r="AC42" s="99">
        <f>$AD$4*(AD9/100)*$AB$23</f>
        <v>0.18815154301181386</v>
      </c>
      <c r="AV42" s="56"/>
    </row>
    <row r="43" spans="3:48" x14ac:dyDescent="0.2">
      <c r="J43" s="134" t="s">
        <v>83</v>
      </c>
      <c r="K43" s="135"/>
      <c r="L43" s="136"/>
      <c r="U43" s="29"/>
      <c r="V43" s="29"/>
      <c r="AA43" s="97" t="s">
        <v>34</v>
      </c>
      <c r="AB43" s="98">
        <f>AD31</f>
        <v>10.629139072847682</v>
      </c>
      <c r="AC43" s="99">
        <f>$AD$4*(AD10/100)*$AB$23</f>
        <v>0.40782794576812292</v>
      </c>
      <c r="AV43" s="56"/>
    </row>
    <row r="44" spans="3:48" s="28" customFormat="1" x14ac:dyDescent="0.2">
      <c r="J44" s="28" t="s">
        <v>47</v>
      </c>
      <c r="K44" s="31">
        <v>0</v>
      </c>
      <c r="L44" s="28" t="s">
        <v>53</v>
      </c>
      <c r="AA44" s="97" t="s">
        <v>35</v>
      </c>
      <c r="AB44" s="98">
        <f>AD32</f>
        <v>6.6044551475015041</v>
      </c>
      <c r="AC44" s="99">
        <f>$AD$4*(AD11/100)*$AA$23</f>
        <v>2.2475137010177781</v>
      </c>
    </row>
    <row r="45" spans="3:48" s="28" customFormat="1" x14ac:dyDescent="0.2">
      <c r="J45" s="28" t="s">
        <v>46</v>
      </c>
      <c r="K45" s="31">
        <v>0</v>
      </c>
      <c r="L45" s="28" t="s">
        <v>53</v>
      </c>
      <c r="AA45" s="101" t="s">
        <v>36</v>
      </c>
      <c r="AB45" s="102">
        <f>AD33</f>
        <v>0.21673690547862731</v>
      </c>
      <c r="AC45" s="103">
        <f>$AD$4*(AD12/100)*$AB$23</f>
        <v>0.10437812465527194</v>
      </c>
    </row>
    <row r="46" spans="3:48" s="28" customFormat="1" x14ac:dyDescent="0.2">
      <c r="J46" s="66" t="s">
        <v>26</v>
      </c>
      <c r="K46" s="68">
        <f>K45+K44</f>
        <v>0</v>
      </c>
      <c r="L46" s="67" t="s">
        <v>53</v>
      </c>
      <c r="AA46" s="90" t="s">
        <v>3</v>
      </c>
      <c r="AB46" s="91">
        <v>0</v>
      </c>
      <c r="AC46" s="92">
        <f t="shared" ref="AC46:AC51" si="4">$AD$4*(AD13/100)</f>
        <v>0.42948991995498659</v>
      </c>
    </row>
    <row r="47" spans="3:48" ht="12" customHeight="1" x14ac:dyDescent="0.2">
      <c r="AA47" s="97" t="s">
        <v>42</v>
      </c>
      <c r="AB47" s="98">
        <v>0</v>
      </c>
      <c r="AC47" s="99">
        <f t="shared" si="4"/>
        <v>0</v>
      </c>
      <c r="AV47" s="56"/>
    </row>
    <row r="48" spans="3:48" x14ac:dyDescent="0.2">
      <c r="C48" s="29" t="s">
        <v>87</v>
      </c>
      <c r="D48" s="86">
        <f>D40+D34</f>
        <v>360</v>
      </c>
      <c r="E48" s="29" t="s">
        <v>53</v>
      </c>
      <c r="J48" s="29" t="s">
        <v>88</v>
      </c>
      <c r="K48" s="86">
        <f>O40+K34+K46</f>
        <v>360.00333333333333</v>
      </c>
      <c r="L48" s="29" t="s">
        <v>53</v>
      </c>
      <c r="N48" s="29"/>
      <c r="O48" s="86"/>
      <c r="P48" s="29"/>
      <c r="AA48" s="97" t="s">
        <v>4</v>
      </c>
      <c r="AB48" s="98">
        <v>0</v>
      </c>
      <c r="AC48" s="99">
        <f t="shared" si="4"/>
        <v>3.3268532550666417E-3</v>
      </c>
      <c r="AV48" s="56"/>
    </row>
    <row r="49" spans="10:48" x14ac:dyDescent="0.2">
      <c r="AA49" s="101" t="s">
        <v>5</v>
      </c>
      <c r="AB49" s="102">
        <v>0</v>
      </c>
      <c r="AC49" s="103">
        <f t="shared" si="4"/>
        <v>5.1312252311142996E-2</v>
      </c>
      <c r="AV49" s="56"/>
    </row>
    <row r="50" spans="10:48" ht="12.75" customHeight="1" x14ac:dyDescent="0.2">
      <c r="J50" s="94" t="s">
        <v>90</v>
      </c>
      <c r="K50" s="95">
        <f>K46/D48*100</f>
        <v>0</v>
      </c>
      <c r="L50" s="96" t="s">
        <v>91</v>
      </c>
      <c r="M50" s="28" t="s">
        <v>92</v>
      </c>
      <c r="AA50" s="90" t="s">
        <v>27</v>
      </c>
      <c r="AB50" s="91">
        <f>AD34</f>
        <v>5.2227573750752558</v>
      </c>
      <c r="AC50" s="92">
        <f t="shared" si="4"/>
        <v>1.0171081913248199</v>
      </c>
      <c r="AV50" s="56"/>
    </row>
    <row r="51" spans="10:48" ht="12.75" customHeight="1" x14ac:dyDescent="0.2">
      <c r="AA51" s="101" t="s">
        <v>22</v>
      </c>
      <c r="AB51" s="102">
        <f>AD35</f>
        <v>0.32811559301625531</v>
      </c>
      <c r="AC51" s="103">
        <f t="shared" si="4"/>
        <v>0.16524029264657883</v>
      </c>
      <c r="AV51" s="56"/>
    </row>
    <row r="52" spans="10:48" ht="12.75" customHeight="1" x14ac:dyDescent="0.2">
      <c r="AV52" s="56"/>
    </row>
    <row r="53" spans="10:48" ht="12.75" customHeight="1" x14ac:dyDescent="0.2">
      <c r="AV53" s="56"/>
    </row>
    <row r="54" spans="10:48" ht="12.75" customHeight="1" x14ac:dyDescent="0.2">
      <c r="AA54" s="28" t="s">
        <v>94</v>
      </c>
      <c r="AV54" s="56"/>
    </row>
    <row r="55" spans="10:48" ht="12.75" customHeight="1" x14ac:dyDescent="0.2">
      <c r="AB55" s="29" t="s">
        <v>29</v>
      </c>
      <c r="AC55" s="29" t="s">
        <v>70</v>
      </c>
      <c r="AD55" s="29" t="s">
        <v>43</v>
      </c>
      <c r="AE55" s="29"/>
      <c r="AF55" s="29"/>
      <c r="AG55" s="29"/>
      <c r="AH55" s="29"/>
      <c r="AI55" s="29"/>
      <c r="AV55" s="56"/>
    </row>
    <row r="56" spans="10:48" ht="12.75" customHeight="1" x14ac:dyDescent="0.2">
      <c r="AA56" s="28" t="s">
        <v>32</v>
      </c>
      <c r="AB56" s="31">
        <f>AB41</f>
        <v>0.64118001204093911</v>
      </c>
      <c r="AC56" s="31">
        <f>AC41</f>
        <v>0.41769864601417939</v>
      </c>
      <c r="AD56" s="31">
        <f>AB56-AC56</f>
        <v>0.22348136602675972</v>
      </c>
      <c r="AE56" s="31"/>
      <c r="AF56" s="31"/>
      <c r="AG56" s="31"/>
      <c r="AH56" s="31"/>
      <c r="AI56" s="31"/>
      <c r="AV56" s="56"/>
    </row>
    <row r="57" spans="10:48" ht="12.75" customHeight="1" x14ac:dyDescent="0.2">
      <c r="AA57" s="28" t="s">
        <v>33</v>
      </c>
      <c r="AB57" s="31">
        <f t="shared" ref="AB57:AC60" si="5">AB42</f>
        <v>0.20168573148705599</v>
      </c>
      <c r="AC57" s="31">
        <f t="shared" si="5"/>
        <v>0.18815154301181386</v>
      </c>
      <c r="AD57" s="31">
        <f t="shared" ref="AD57:AD62" si="6">AB57-AC57</f>
        <v>1.3534188475242126E-2</v>
      </c>
      <c r="AE57" s="31"/>
      <c r="AF57" s="31"/>
      <c r="AG57" s="31"/>
      <c r="AH57" s="31"/>
      <c r="AI57" s="31"/>
      <c r="AV57" s="56"/>
    </row>
    <row r="58" spans="10:48" ht="12.75" customHeight="1" x14ac:dyDescent="0.2">
      <c r="AA58" s="28" t="s">
        <v>34</v>
      </c>
      <c r="AB58" s="31">
        <f t="shared" si="5"/>
        <v>10.629139072847682</v>
      </c>
      <c r="AC58" s="31">
        <f t="shared" si="5"/>
        <v>0.40782794576812292</v>
      </c>
      <c r="AD58" s="31">
        <f t="shared" si="6"/>
        <v>10.221311127079559</v>
      </c>
      <c r="AE58" s="31"/>
      <c r="AF58" s="31"/>
      <c r="AG58" s="31"/>
      <c r="AH58" s="31"/>
      <c r="AI58" s="31"/>
      <c r="AV58" s="56"/>
    </row>
    <row r="59" spans="10:48" ht="12.75" customHeight="1" x14ac:dyDescent="0.2">
      <c r="AA59" s="28" t="s">
        <v>35</v>
      </c>
      <c r="AB59" s="31">
        <f t="shared" si="5"/>
        <v>6.6044551475015041</v>
      </c>
      <c r="AC59" s="31">
        <f t="shared" si="5"/>
        <v>2.2475137010177781</v>
      </c>
      <c r="AD59" s="31">
        <f t="shared" si="6"/>
        <v>4.3569414464837255</v>
      </c>
      <c r="AE59" s="31"/>
      <c r="AF59" s="31"/>
      <c r="AG59" s="31"/>
      <c r="AH59" s="31"/>
      <c r="AI59" s="31"/>
      <c r="AV59" s="56"/>
    </row>
    <row r="60" spans="10:48" ht="12.75" customHeight="1" x14ac:dyDescent="0.2">
      <c r="AA60" s="28" t="s">
        <v>36</v>
      </c>
      <c r="AB60" s="31">
        <f t="shared" si="5"/>
        <v>0.21673690547862731</v>
      </c>
      <c r="AC60" s="31">
        <f t="shared" si="5"/>
        <v>0.10437812465527194</v>
      </c>
      <c r="AD60" s="31">
        <f t="shared" si="6"/>
        <v>0.11235878082335538</v>
      </c>
      <c r="AE60" s="31"/>
      <c r="AF60" s="31"/>
      <c r="AG60" s="31"/>
      <c r="AH60" s="31"/>
      <c r="AI60" s="31"/>
      <c r="AV60" s="56"/>
    </row>
    <row r="61" spans="10:48" ht="12.75" customHeight="1" x14ac:dyDescent="0.2">
      <c r="AA61" s="28" t="s">
        <v>27</v>
      </c>
      <c r="AB61" s="31">
        <f>AB50</f>
        <v>5.2227573750752558</v>
      </c>
      <c r="AC61" s="31">
        <f>AC50</f>
        <v>1.0171081913248199</v>
      </c>
      <c r="AD61" s="31">
        <f t="shared" si="6"/>
        <v>4.2056491837504364</v>
      </c>
      <c r="AE61" s="31"/>
      <c r="AF61" s="31"/>
      <c r="AG61" s="31"/>
      <c r="AH61" s="31"/>
      <c r="AI61" s="31"/>
      <c r="AV61" s="56"/>
    </row>
    <row r="62" spans="10:48" ht="12.75" customHeight="1" x14ac:dyDescent="0.2">
      <c r="AA62" s="28" t="s">
        <v>22</v>
      </c>
      <c r="AB62" s="31">
        <f>AB51</f>
        <v>0.32811559301625531</v>
      </c>
      <c r="AC62" s="31">
        <f>AC51</f>
        <v>0.16524029264657883</v>
      </c>
      <c r="AD62" s="31">
        <f t="shared" si="6"/>
        <v>0.16287530036967648</v>
      </c>
      <c r="AE62" s="31"/>
      <c r="AF62" s="31"/>
      <c r="AG62" s="31"/>
      <c r="AH62" s="31"/>
      <c r="AI62" s="31"/>
      <c r="AV62" s="56"/>
    </row>
    <row r="63" spans="10:48" ht="12.75" customHeight="1" x14ac:dyDescent="0.2">
      <c r="AC63" s="31"/>
      <c r="AD63" s="31"/>
      <c r="AR63" s="56"/>
      <c r="AS63" s="56"/>
      <c r="AT63" s="56"/>
      <c r="AU63" s="56"/>
      <c r="AV63" s="56"/>
    </row>
    <row r="64" spans="10:48" ht="12.75" customHeight="1" x14ac:dyDescent="0.2">
      <c r="AA64" s="132" t="s">
        <v>95</v>
      </c>
      <c r="AB64" s="132"/>
      <c r="AC64" s="132"/>
      <c r="AD64" s="132"/>
      <c r="AR64" s="56"/>
      <c r="AS64" s="56"/>
      <c r="AT64" s="56"/>
      <c r="AU64" s="56"/>
      <c r="AV64" s="56"/>
    </row>
    <row r="65" spans="27:48" ht="12.75" customHeight="1" x14ac:dyDescent="0.2">
      <c r="AR65" s="56"/>
      <c r="AS65" s="56"/>
      <c r="AT65" s="56"/>
      <c r="AU65" s="56"/>
      <c r="AV65" s="56"/>
    </row>
    <row r="66" spans="27:48" ht="12.75" customHeight="1" x14ac:dyDescent="0.2">
      <c r="AA66" s="132" t="s">
        <v>74</v>
      </c>
      <c r="AB66" s="29" t="s">
        <v>29</v>
      </c>
      <c r="AC66" s="29" t="s">
        <v>70</v>
      </c>
      <c r="AD66" s="29" t="s">
        <v>43</v>
      </c>
      <c r="AE66" s="29"/>
      <c r="AF66" s="29"/>
      <c r="AG66" s="29"/>
      <c r="AH66" s="29"/>
      <c r="AI66" s="29"/>
      <c r="AR66" s="56"/>
      <c r="AS66" s="56"/>
      <c r="AT66" s="56"/>
      <c r="AU66" s="56"/>
      <c r="AV66" s="56"/>
    </row>
    <row r="67" spans="27:48" ht="12.75" customHeight="1" x14ac:dyDescent="0.2">
      <c r="AA67" s="132"/>
      <c r="AB67" s="105" t="s">
        <v>30</v>
      </c>
      <c r="AC67" s="105"/>
      <c r="AD67" s="105"/>
      <c r="AV67" s="56"/>
    </row>
    <row r="68" spans="27:48" ht="12.75" customHeight="1" x14ac:dyDescent="0.2">
      <c r="AA68" s="28" t="s">
        <v>97</v>
      </c>
      <c r="AB68" s="31">
        <f>AB58</f>
        <v>10.629139072847682</v>
      </c>
      <c r="AC68" s="31">
        <f t="shared" ref="AC68:AD68" si="7">AC58</f>
        <v>0.40782794576812292</v>
      </c>
      <c r="AD68" s="31">
        <f t="shared" si="7"/>
        <v>10.221311127079559</v>
      </c>
      <c r="AE68" s="31"/>
      <c r="AF68" s="31"/>
      <c r="AG68" s="31"/>
      <c r="AH68" s="31"/>
      <c r="AI68" s="31"/>
      <c r="AV68" s="56"/>
    </row>
    <row r="69" spans="27:48" ht="12.75" customHeight="1" x14ac:dyDescent="0.2">
      <c r="AA69" s="28" t="s">
        <v>98</v>
      </c>
      <c r="AB69" s="31">
        <f>AB56+AB57+AB59+AB60</f>
        <v>7.6640577965081267</v>
      </c>
      <c r="AC69" s="31">
        <f t="shared" ref="AC69:AD69" si="8">AC56+AC57+AC59+AC60</f>
        <v>2.9577420146990434</v>
      </c>
      <c r="AD69" s="31">
        <f t="shared" si="8"/>
        <v>4.7063157818090833</v>
      </c>
      <c r="AE69" s="31"/>
      <c r="AF69" s="31"/>
      <c r="AG69" s="31"/>
      <c r="AH69" s="31"/>
      <c r="AI69" s="31"/>
      <c r="AV69" s="56"/>
    </row>
    <row r="70" spans="27:48" s="28" customFormat="1" ht="12.75" customHeight="1" x14ac:dyDescent="0.2">
      <c r="AA70" s="28" t="s">
        <v>27</v>
      </c>
      <c r="AB70" s="31">
        <f>AB61</f>
        <v>5.2227573750752558</v>
      </c>
      <c r="AC70" s="31">
        <f t="shared" ref="AC70:AD70" si="9">AC61</f>
        <v>1.0171081913248199</v>
      </c>
      <c r="AD70" s="31">
        <f t="shared" si="9"/>
        <v>4.2056491837504364</v>
      </c>
      <c r="AE70" s="31"/>
      <c r="AF70" s="31"/>
      <c r="AG70" s="31"/>
      <c r="AH70" s="31"/>
      <c r="AI70" s="31"/>
    </row>
    <row r="71" spans="27:48" s="28" customFormat="1" ht="12.75" customHeight="1" x14ac:dyDescent="0.2">
      <c r="AA71" s="28" t="s">
        <v>22</v>
      </c>
      <c r="AB71" s="31">
        <f>AB62</f>
        <v>0.32811559301625531</v>
      </c>
      <c r="AC71" s="31">
        <f t="shared" ref="AC71:AD71" si="10">AC62</f>
        <v>0.16524029264657883</v>
      </c>
      <c r="AD71" s="31">
        <f t="shared" si="10"/>
        <v>0.16287530036967648</v>
      </c>
      <c r="AE71" s="31"/>
      <c r="AF71" s="31"/>
      <c r="AG71" s="31"/>
      <c r="AH71" s="31"/>
      <c r="AI71" s="31"/>
    </row>
    <row r="72" spans="27:48" s="28" customFormat="1" ht="12.75" customHeight="1" x14ac:dyDescent="0.2">
      <c r="AA72" s="28" t="s">
        <v>26</v>
      </c>
      <c r="AB72" s="31">
        <f>SUM(AB68:AB71)</f>
        <v>23.844069837447321</v>
      </c>
      <c r="AC72" s="31">
        <f t="shared" ref="AC72:AD72" si="11">SUM(AC68:AC71)</f>
        <v>4.5479184444385652</v>
      </c>
      <c r="AD72" s="31">
        <f t="shared" si="11"/>
        <v>19.296151393008756</v>
      </c>
      <c r="AE72" s="31"/>
      <c r="AF72" s="31"/>
      <c r="AG72" s="31"/>
      <c r="AH72" s="31"/>
      <c r="AI72" s="31"/>
    </row>
    <row r="73" spans="27:48" s="28" customFormat="1" ht="12.75" customHeight="1" x14ac:dyDescent="0.2"/>
    <row r="74" spans="27:48" s="28" customFormat="1" ht="12.75" customHeight="1" x14ac:dyDescent="0.2">
      <c r="AA74" s="132" t="s">
        <v>74</v>
      </c>
      <c r="AB74" s="29" t="s">
        <v>29</v>
      </c>
      <c r="AC74" s="29" t="s">
        <v>70</v>
      </c>
      <c r="AD74" s="29" t="s">
        <v>43</v>
      </c>
      <c r="AE74" s="29"/>
      <c r="AF74" s="29"/>
      <c r="AG74" s="29"/>
      <c r="AH74" s="29"/>
      <c r="AI74" s="29"/>
    </row>
    <row r="75" spans="27:48" s="28" customFormat="1" ht="12.75" customHeight="1" x14ac:dyDescent="0.2">
      <c r="AA75" s="132"/>
      <c r="AB75" s="132" t="s">
        <v>96</v>
      </c>
      <c r="AC75" s="132"/>
      <c r="AD75" s="132"/>
    </row>
    <row r="76" spans="27:48" s="28" customFormat="1" ht="12.75" customHeight="1" x14ac:dyDescent="0.2">
      <c r="AA76" s="28" t="s">
        <v>31</v>
      </c>
      <c r="AB76" s="31">
        <f>AB68/$AB$72*100</f>
        <v>44.57770483524807</v>
      </c>
      <c r="AC76" s="31">
        <f>AC68/$AC$72*100</f>
        <v>8.9673539829377642</v>
      </c>
      <c r="AD76" s="31">
        <f>AD68/$AD$72*100</f>
        <v>52.970724155817273</v>
      </c>
      <c r="AE76" s="31"/>
      <c r="AF76" s="31"/>
      <c r="AG76" s="31"/>
      <c r="AH76" s="31"/>
      <c r="AI76" s="31"/>
    </row>
    <row r="77" spans="27:48" ht="12.75" customHeight="1" x14ac:dyDescent="0.2">
      <c r="AA77" s="28" t="s">
        <v>45</v>
      </c>
      <c r="AB77" s="31">
        <f t="shared" ref="AB77:AB79" si="12">AB69/$AB$72*100</f>
        <v>32.142406261835617</v>
      </c>
      <c r="AC77" s="31">
        <f t="shared" ref="AC77:AC79" si="13">AC69/$AC$72*100</f>
        <v>65.035071557097211</v>
      </c>
      <c r="AD77" s="31">
        <f t="shared" ref="AD77:AD79" si="14">AD69/$AD$72*100</f>
        <v>24.389919450539978</v>
      </c>
      <c r="AE77" s="31"/>
      <c r="AF77" s="31"/>
      <c r="AG77" s="31"/>
      <c r="AH77" s="31"/>
      <c r="AI77" s="31"/>
      <c r="AV77" s="56"/>
    </row>
    <row r="78" spans="27:48" ht="12.75" customHeight="1" x14ac:dyDescent="0.2">
      <c r="AA78" s="28" t="s">
        <v>27</v>
      </c>
      <c r="AB78" s="31">
        <f t="shared" si="12"/>
        <v>21.903800025249335</v>
      </c>
      <c r="AC78" s="31">
        <f t="shared" si="13"/>
        <v>22.364257489458577</v>
      </c>
      <c r="AD78" s="31">
        <f t="shared" si="14"/>
        <v>21.795274602137489</v>
      </c>
      <c r="AE78" s="31"/>
      <c r="AF78" s="31"/>
      <c r="AG78" s="31"/>
      <c r="AH78" s="31"/>
      <c r="AI78" s="31"/>
      <c r="AV78" s="56"/>
    </row>
    <row r="79" spans="27:48" ht="12.75" customHeight="1" x14ac:dyDescent="0.2">
      <c r="AA79" s="28" t="s">
        <v>22</v>
      </c>
      <c r="AB79" s="31">
        <f t="shared" si="12"/>
        <v>1.3760888776669615</v>
      </c>
      <c r="AC79" s="31">
        <f t="shared" si="13"/>
        <v>3.6333169705064385</v>
      </c>
      <c r="AD79" s="31">
        <f t="shared" si="14"/>
        <v>0.84408179150526519</v>
      </c>
      <c r="AE79" s="31"/>
      <c r="AF79" s="31"/>
      <c r="AG79" s="31"/>
      <c r="AH79" s="31"/>
      <c r="AI79" s="31"/>
      <c r="AV79" s="56"/>
    </row>
    <row r="80" spans="27:48" ht="12.75" customHeight="1" x14ac:dyDescent="0.2">
      <c r="AA80" s="28" t="s">
        <v>26</v>
      </c>
      <c r="AB80" s="31">
        <f>SUM(AB76:AB79)</f>
        <v>99.999999999999986</v>
      </c>
      <c r="AC80" s="31">
        <f t="shared" ref="AC80:AD80" si="15">SUM(AC76:AC79)</f>
        <v>100</v>
      </c>
      <c r="AD80" s="31">
        <f t="shared" si="15"/>
        <v>100</v>
      </c>
      <c r="AE80" s="31"/>
      <c r="AF80" s="31"/>
      <c r="AG80" s="31"/>
      <c r="AH80" s="31"/>
      <c r="AI80" s="31"/>
      <c r="AV80" s="56"/>
    </row>
    <row r="81" spans="32:48" ht="12.75" customHeight="1" x14ac:dyDescent="0.2">
      <c r="AV81" s="56"/>
    </row>
    <row r="82" spans="32:48" ht="12.75" customHeight="1" x14ac:dyDescent="0.2">
      <c r="AV82" s="56"/>
    </row>
    <row r="83" spans="32:48" ht="12.75" customHeight="1" x14ac:dyDescent="0.2">
      <c r="AV83" s="56"/>
    </row>
    <row r="84" spans="32:48" ht="12.75" customHeight="1" x14ac:dyDescent="0.2">
      <c r="AV84" s="56"/>
    </row>
    <row r="85" spans="32:48" ht="12.75" customHeight="1" x14ac:dyDescent="0.2">
      <c r="AV85" s="56"/>
    </row>
    <row r="86" spans="32:48" ht="12.75" customHeight="1" x14ac:dyDescent="0.2">
      <c r="AV86" s="56"/>
    </row>
    <row r="87" spans="32:48" ht="12.75" customHeight="1" x14ac:dyDescent="0.2">
      <c r="AF87" s="29"/>
      <c r="AG87" s="29"/>
      <c r="AH87" s="29"/>
      <c r="AI87" s="29"/>
      <c r="AV87" s="56"/>
    </row>
    <row r="88" spans="32:48" x14ac:dyDescent="0.2">
      <c r="AI88" s="105"/>
      <c r="AV88" s="56"/>
    </row>
    <row r="89" spans="32:48" x14ac:dyDescent="0.2">
      <c r="AF89" s="31"/>
      <c r="AG89" s="31"/>
      <c r="AH89" s="31"/>
      <c r="AI89" s="31"/>
      <c r="AV89" s="56"/>
    </row>
    <row r="90" spans="32:48" x14ac:dyDescent="0.2">
      <c r="AF90" s="31"/>
      <c r="AG90" s="31"/>
      <c r="AH90" s="31"/>
      <c r="AI90" s="31"/>
      <c r="AV90" s="56"/>
    </row>
    <row r="91" spans="32:48" x14ac:dyDescent="0.2">
      <c r="AF91" s="31"/>
      <c r="AG91" s="31"/>
      <c r="AH91" s="31"/>
      <c r="AI91" s="31"/>
      <c r="AV91" s="56"/>
    </row>
    <row r="92" spans="32:48" x14ac:dyDescent="0.2">
      <c r="AF92" s="31"/>
      <c r="AG92" s="31"/>
      <c r="AH92" s="31"/>
      <c r="AI92" s="31"/>
      <c r="AV92" s="56"/>
    </row>
    <row r="93" spans="32:48" x14ac:dyDescent="0.2">
      <c r="AF93" s="31"/>
      <c r="AG93" s="31"/>
      <c r="AH93" s="31"/>
      <c r="AI93" s="31"/>
      <c r="AV93" s="56"/>
    </row>
  </sheetData>
  <mergeCells count="24">
    <mergeCell ref="AC6:AD6"/>
    <mergeCell ref="C2:N2"/>
    <mergeCell ref="AC3:AD3"/>
    <mergeCell ref="AA8:AA12"/>
    <mergeCell ref="C11:E11"/>
    <mergeCell ref="N11:P11"/>
    <mergeCell ref="C5:E5"/>
    <mergeCell ref="J5:L5"/>
    <mergeCell ref="AA6:AB7"/>
    <mergeCell ref="AA20:AB21"/>
    <mergeCell ref="J17:L17"/>
    <mergeCell ref="AA26:AC26"/>
    <mergeCell ref="AA13:AA16"/>
    <mergeCell ref="AA17:AA18"/>
    <mergeCell ref="AB75:AD75"/>
    <mergeCell ref="C28:N28"/>
    <mergeCell ref="C31:E31"/>
    <mergeCell ref="J31:L31"/>
    <mergeCell ref="C37:E37"/>
    <mergeCell ref="N37:P37"/>
    <mergeCell ref="J43:L43"/>
    <mergeCell ref="AA74:AA75"/>
    <mergeCell ref="AA64:AD64"/>
    <mergeCell ref="AA66:AA67"/>
  </mergeCells>
  <conditionalFormatting sqref="AB13:AB16">
    <cfRule type="duplicateValues" dxfId="8" priority="7"/>
  </conditionalFormatting>
  <conditionalFormatting sqref="AB8:AB12">
    <cfRule type="duplicateValues" dxfId="7" priority="8"/>
  </conditionalFormatting>
  <conditionalFormatting sqref="AD8:AD18">
    <cfRule type="duplicateValues" dxfId="6" priority="6"/>
  </conditionalFormatting>
  <conditionalFormatting sqref="AA46:AA49">
    <cfRule type="duplicateValues" dxfId="5" priority="1"/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05"/>
  <sheetViews>
    <sheetView zoomScale="70" zoomScaleNormal="70" workbookViewId="0">
      <selection activeCell="X6" sqref="X6"/>
    </sheetView>
  </sheetViews>
  <sheetFormatPr baseColWidth="10" defaultColWidth="9.140625" defaultRowHeight="12.75" x14ac:dyDescent="0.2"/>
  <cols>
    <col min="1" max="1" width="2.42578125" style="56" customWidth="1"/>
    <col min="2" max="2" width="3" style="28" customWidth="1"/>
    <col min="3" max="3" width="10.140625" style="28" customWidth="1"/>
    <col min="4" max="4" width="9.28515625" style="28" customWidth="1"/>
    <col min="5" max="5" width="3" style="28" customWidth="1"/>
    <col min="6" max="6" width="5.7109375" style="28" customWidth="1"/>
    <col min="7" max="8" width="8" style="28" customWidth="1"/>
    <col min="9" max="9" width="5.7109375" style="28" customWidth="1"/>
    <col min="10" max="10" width="10.140625" style="28" customWidth="1"/>
    <col min="11" max="11" width="9.28515625" style="28" customWidth="1"/>
    <col min="12" max="12" width="3" style="28" customWidth="1"/>
    <col min="13" max="13" width="5.7109375" style="28" customWidth="1"/>
    <col min="14" max="14" width="10.140625" style="28" customWidth="1"/>
    <col min="15" max="15" width="9.28515625" style="28" customWidth="1"/>
    <col min="16" max="16" width="3" style="28" customWidth="1"/>
    <col min="17" max="17" width="5.7109375" style="28" customWidth="1"/>
    <col min="18" max="19" width="8" style="28" customWidth="1"/>
    <col min="20" max="20" width="5.7109375" style="28" customWidth="1"/>
    <col min="21" max="21" width="10.140625" style="28" customWidth="1"/>
    <col min="22" max="22" width="9.28515625" style="28" customWidth="1"/>
    <col min="23" max="23" width="3" style="28" customWidth="1"/>
    <col min="24" max="26" width="9.140625" style="28"/>
    <col min="27" max="27" width="15" style="28" customWidth="1"/>
    <col min="28" max="28" width="19.28515625" style="28" bestFit="1" customWidth="1"/>
    <col min="29" max="29" width="17.140625" style="28" bestFit="1" customWidth="1"/>
    <col min="30" max="31" width="12.140625" style="28" customWidth="1"/>
    <col min="32" max="32" width="12.140625" style="28" bestFit="1" customWidth="1"/>
    <col min="33" max="33" width="17" style="28" bestFit="1" customWidth="1"/>
    <col min="34" max="34" width="10.5703125" style="28" bestFit="1" customWidth="1"/>
    <col min="35" max="35" width="14.5703125" style="28" bestFit="1" customWidth="1"/>
    <col min="36" max="36" width="15.28515625" style="28" bestFit="1" customWidth="1"/>
    <col min="37" max="37" width="9.7109375" style="28" bestFit="1" customWidth="1"/>
    <col min="38" max="38" width="9.28515625" style="28" bestFit="1" customWidth="1"/>
    <col min="39" max="48" width="9.140625" style="28"/>
    <col min="49" max="16384" width="9.140625" style="56"/>
  </cols>
  <sheetData>
    <row r="2" spans="3:48" ht="15.75" customHeight="1" x14ac:dyDescent="0.2">
      <c r="C2" s="133" t="s">
        <v>69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3:48" ht="12.75" customHeight="1" x14ac:dyDescent="0.2">
      <c r="AC3" s="145" t="s">
        <v>70</v>
      </c>
      <c r="AD3" s="146"/>
      <c r="AE3" s="145" t="s">
        <v>71</v>
      </c>
      <c r="AF3" s="146"/>
      <c r="AQ3" s="56"/>
      <c r="AR3" s="56"/>
      <c r="AS3" s="56"/>
      <c r="AT3" s="56"/>
      <c r="AU3" s="56"/>
      <c r="AV3" s="56"/>
    </row>
    <row r="4" spans="3:48" x14ac:dyDescent="0.2">
      <c r="AC4" s="57" t="s">
        <v>30</v>
      </c>
      <c r="AD4" s="58">
        <v>318.85000000000002</v>
      </c>
      <c r="AE4" s="57" t="s">
        <v>30</v>
      </c>
      <c r="AF4" s="58">
        <v>227.90246178786779</v>
      </c>
      <c r="AQ4" s="56"/>
      <c r="AR4" s="56"/>
      <c r="AS4" s="56"/>
      <c r="AT4" s="56"/>
      <c r="AU4" s="56"/>
      <c r="AV4" s="56"/>
    </row>
    <row r="5" spans="3:48" ht="12.75" customHeight="1" x14ac:dyDescent="0.2">
      <c r="C5" s="134" t="s">
        <v>72</v>
      </c>
      <c r="D5" s="135"/>
      <c r="E5" s="136"/>
      <c r="J5" s="137" t="s">
        <v>73</v>
      </c>
      <c r="K5" s="138"/>
      <c r="L5" s="139"/>
      <c r="AA5" s="27"/>
      <c r="AB5" s="27"/>
      <c r="AC5" s="59" t="s">
        <v>50</v>
      </c>
      <c r="AD5" s="60">
        <v>1.0066766666666667</v>
      </c>
      <c r="AE5" s="59" t="s">
        <v>50</v>
      </c>
      <c r="AF5" s="60">
        <v>0.89598999999999995</v>
      </c>
      <c r="AQ5" s="56"/>
      <c r="AR5" s="56"/>
      <c r="AS5" s="56"/>
      <c r="AT5" s="56"/>
      <c r="AU5" s="56"/>
      <c r="AV5" s="56"/>
    </row>
    <row r="6" spans="3:48" ht="12.75" customHeight="1" x14ac:dyDescent="0.2">
      <c r="C6" s="28" t="s">
        <v>47</v>
      </c>
      <c r="D6" s="80">
        <v>2.3136579060749654</v>
      </c>
      <c r="E6" s="28" t="s">
        <v>53</v>
      </c>
      <c r="J6" s="28" t="s">
        <v>47</v>
      </c>
      <c r="K6" s="31">
        <v>294.31417976360279</v>
      </c>
      <c r="L6" s="28" t="s">
        <v>53</v>
      </c>
      <c r="AA6" s="144" t="s">
        <v>74</v>
      </c>
      <c r="AB6" s="144"/>
      <c r="AC6" s="144" t="s">
        <v>75</v>
      </c>
      <c r="AD6" s="144"/>
      <c r="AE6" s="144" t="s">
        <v>75</v>
      </c>
      <c r="AF6" s="144"/>
      <c r="AQ6" s="56"/>
      <c r="AR6" s="56"/>
      <c r="AS6" s="56"/>
      <c r="AT6" s="56"/>
      <c r="AU6" s="56"/>
      <c r="AV6" s="56"/>
    </row>
    <row r="7" spans="3:48" ht="12.75" customHeight="1" x14ac:dyDescent="0.2">
      <c r="C7" s="28" t="s">
        <v>46</v>
      </c>
      <c r="D7" s="31">
        <v>30</v>
      </c>
      <c r="E7" s="28" t="s">
        <v>53</v>
      </c>
      <c r="J7" s="62" t="s">
        <v>46</v>
      </c>
      <c r="K7" s="63">
        <v>5.7324869030639043</v>
      </c>
      <c r="L7" s="62" t="s">
        <v>53</v>
      </c>
      <c r="AA7" s="147"/>
      <c r="AB7" s="147"/>
      <c r="AC7" s="64" t="s">
        <v>40</v>
      </c>
      <c r="AD7" s="65" t="s">
        <v>41</v>
      </c>
      <c r="AE7" s="64" t="s">
        <v>40</v>
      </c>
      <c r="AF7" s="65" t="s">
        <v>41</v>
      </c>
      <c r="AQ7" s="56"/>
      <c r="AR7" s="56"/>
      <c r="AS7" s="56"/>
      <c r="AT7" s="56"/>
      <c r="AU7" s="56"/>
      <c r="AV7" s="56"/>
    </row>
    <row r="8" spans="3:48" ht="12.75" customHeight="1" x14ac:dyDescent="0.2">
      <c r="C8" s="66" t="s">
        <v>26</v>
      </c>
      <c r="D8" s="68">
        <v>32.313657906074965</v>
      </c>
      <c r="E8" s="67" t="s">
        <v>53</v>
      </c>
      <c r="J8" s="66" t="s">
        <v>26</v>
      </c>
      <c r="K8" s="68">
        <v>300.04666666666668</v>
      </c>
      <c r="L8" s="67" t="s">
        <v>53</v>
      </c>
      <c r="AA8" s="144" t="s">
        <v>10</v>
      </c>
      <c r="AB8" s="69" t="s">
        <v>12</v>
      </c>
      <c r="AC8" s="70">
        <v>1498.5905520444667</v>
      </c>
      <c r="AD8" s="71">
        <v>0.1488651323375397</v>
      </c>
      <c r="AE8" s="70">
        <v>111.4487461406887</v>
      </c>
      <c r="AF8" s="71">
        <v>1.2438614955600924E-2</v>
      </c>
      <c r="AQ8" s="56"/>
      <c r="AR8" s="56"/>
      <c r="AS8" s="56"/>
      <c r="AT8" s="56"/>
      <c r="AU8" s="56"/>
      <c r="AV8" s="56"/>
    </row>
    <row r="9" spans="3:48" ht="12.75" customHeight="1" x14ac:dyDescent="0.2">
      <c r="AA9" s="144"/>
      <c r="AB9" s="72" t="s">
        <v>14</v>
      </c>
      <c r="AC9" s="73">
        <v>660.03583736671237</v>
      </c>
      <c r="AD9" s="74">
        <v>6.5565822594482071E-2</v>
      </c>
      <c r="AE9" s="73">
        <v>53.859128685741524</v>
      </c>
      <c r="AF9" s="74">
        <v>6.0111305579014862E-3</v>
      </c>
      <c r="AQ9" s="56"/>
      <c r="AR9" s="56"/>
      <c r="AS9" s="56"/>
      <c r="AT9" s="56"/>
      <c r="AU9" s="56"/>
      <c r="AV9" s="56"/>
    </row>
    <row r="10" spans="3:48" ht="12.75" customHeight="1" x14ac:dyDescent="0.2">
      <c r="AA10" s="144"/>
      <c r="AB10" s="72" t="s">
        <v>15</v>
      </c>
      <c r="AC10" s="73">
        <v>1430.6609203290327</v>
      </c>
      <c r="AD10" s="74">
        <v>0.14211722270928095</v>
      </c>
      <c r="AE10" s="73">
        <v>86.524207257729145</v>
      </c>
      <c r="AF10" s="74">
        <v>9.6568273371052307E-3</v>
      </c>
      <c r="AQ10" s="56"/>
      <c r="AR10" s="56"/>
      <c r="AS10" s="56"/>
      <c r="AT10" s="56"/>
      <c r="AU10" s="56"/>
      <c r="AV10" s="56"/>
    </row>
    <row r="11" spans="3:48" ht="12.75" customHeight="1" x14ac:dyDescent="0.2">
      <c r="C11" s="134" t="s">
        <v>76</v>
      </c>
      <c r="D11" s="135"/>
      <c r="E11" s="136"/>
      <c r="N11" s="140" t="s">
        <v>77</v>
      </c>
      <c r="O11" s="141"/>
      <c r="P11" s="142"/>
      <c r="U11" s="137" t="s">
        <v>78</v>
      </c>
      <c r="V11" s="138"/>
      <c r="W11" s="139"/>
      <c r="AA11" s="144"/>
      <c r="AB11" s="72" t="s">
        <v>13</v>
      </c>
      <c r="AC11" s="73">
        <v>8063.4754986047992</v>
      </c>
      <c r="AD11" s="74">
        <v>0.80099954291230213</v>
      </c>
      <c r="AE11" s="73">
        <v>1098.8980514906409</v>
      </c>
      <c r="AF11" s="74">
        <v>0.12264624063780186</v>
      </c>
      <c r="AQ11" s="56"/>
      <c r="AR11" s="56"/>
      <c r="AS11" s="56"/>
      <c r="AT11" s="56"/>
      <c r="AU11" s="56"/>
      <c r="AV11" s="56"/>
    </row>
    <row r="12" spans="3:48" ht="12.75" customHeight="1" x14ac:dyDescent="0.2">
      <c r="C12" s="28" t="s">
        <v>47</v>
      </c>
      <c r="D12" s="80">
        <v>327.68634209392502</v>
      </c>
      <c r="E12" s="28" t="s">
        <v>53</v>
      </c>
      <c r="N12" s="75" t="s">
        <v>47</v>
      </c>
      <c r="O12" s="76">
        <v>19.684831265207507</v>
      </c>
      <c r="P12" s="75" t="s">
        <v>53</v>
      </c>
      <c r="U12" s="28" t="s">
        <v>47</v>
      </c>
      <c r="V12" s="31">
        <v>213.67969724449577</v>
      </c>
      <c r="W12" s="28" t="s">
        <v>53</v>
      </c>
      <c r="AA12" s="144"/>
      <c r="AB12" s="77" t="s">
        <v>16</v>
      </c>
      <c r="AC12" s="78">
        <v>366.15858582293822</v>
      </c>
      <c r="AD12" s="79">
        <v>3.6373008131336926E-2</v>
      </c>
      <c r="AE12" s="78">
        <v>32.587788592323363</v>
      </c>
      <c r="AF12" s="79">
        <v>3.6370705691272632E-3</v>
      </c>
      <c r="AQ12" s="56"/>
      <c r="AR12" s="56"/>
      <c r="AS12" s="56"/>
      <c r="AT12" s="56"/>
      <c r="AU12" s="56"/>
      <c r="AV12" s="56"/>
    </row>
    <row r="13" spans="3:48" ht="12.75" customHeight="1" x14ac:dyDescent="0.2">
      <c r="C13" s="28" t="s">
        <v>46</v>
      </c>
      <c r="D13" s="28">
        <v>0</v>
      </c>
      <c r="E13" s="28" t="s">
        <v>53</v>
      </c>
      <c r="N13" s="61" t="s">
        <v>46</v>
      </c>
      <c r="O13" s="80">
        <v>21.468502068125829</v>
      </c>
      <c r="P13" s="61" t="s">
        <v>53</v>
      </c>
      <c r="U13" s="62" t="s">
        <v>46</v>
      </c>
      <c r="V13" s="63">
        <v>3.1879544803553106</v>
      </c>
      <c r="W13" s="62" t="s">
        <v>53</v>
      </c>
      <c r="AA13" s="143" t="s">
        <v>17</v>
      </c>
      <c r="AB13" s="72" t="s">
        <v>3</v>
      </c>
      <c r="AC13" s="73">
        <v>1355.9902179307492</v>
      </c>
      <c r="AD13" s="74">
        <v>0.13469967694997226</v>
      </c>
      <c r="AE13" s="73">
        <v>83.056067308718525</v>
      </c>
      <c r="AF13" s="74">
        <v>9.2697538263505769E-3</v>
      </c>
      <c r="AQ13" s="56"/>
      <c r="AR13" s="56"/>
      <c r="AS13" s="56"/>
      <c r="AT13" s="56"/>
      <c r="AU13" s="56"/>
      <c r="AV13" s="56"/>
    </row>
    <row r="14" spans="3:48" ht="12.75" customHeight="1" x14ac:dyDescent="0.2">
      <c r="C14" s="66" t="s">
        <v>26</v>
      </c>
      <c r="D14" s="68">
        <v>327.68634209392502</v>
      </c>
      <c r="E14" s="67" t="s">
        <v>53</v>
      </c>
      <c r="N14" s="81" t="s">
        <v>26</v>
      </c>
      <c r="O14" s="83">
        <v>41.153333333333336</v>
      </c>
      <c r="P14" s="82" t="s">
        <v>53</v>
      </c>
      <c r="U14" s="66" t="s">
        <v>26</v>
      </c>
      <c r="V14" s="68">
        <v>216.86765172485107</v>
      </c>
      <c r="W14" s="67" t="s">
        <v>53</v>
      </c>
      <c r="AA14" s="144"/>
      <c r="AB14" s="72" t="s">
        <v>42</v>
      </c>
      <c r="AC14" s="73">
        <v>0</v>
      </c>
      <c r="AD14" s="74">
        <v>0</v>
      </c>
      <c r="AE14" s="73">
        <v>511197.82469875546</v>
      </c>
      <c r="AF14" s="74">
        <v>57.053965412421512</v>
      </c>
      <c r="AQ14" s="56"/>
      <c r="AR14" s="56"/>
      <c r="AS14" s="56"/>
      <c r="AT14" s="56"/>
      <c r="AU14" s="56"/>
      <c r="AV14" s="56"/>
    </row>
    <row r="15" spans="3:48" ht="12.75" customHeight="1" x14ac:dyDescent="0.2">
      <c r="AA15" s="144"/>
      <c r="AB15" s="72" t="s">
        <v>4</v>
      </c>
      <c r="AC15" s="73">
        <v>10.503577059117568</v>
      </c>
      <c r="AD15" s="74">
        <v>1.0433913297997934E-3</v>
      </c>
      <c r="AE15" s="73">
        <v>8.7868016431323728</v>
      </c>
      <c r="AF15" s="74">
        <v>9.806807713403469E-4</v>
      </c>
      <c r="AQ15" s="56"/>
      <c r="AR15" s="56"/>
      <c r="AS15" s="56"/>
      <c r="AT15" s="56"/>
      <c r="AU15" s="56"/>
      <c r="AV15" s="56"/>
    </row>
    <row r="16" spans="3:48" ht="12.75" customHeight="1" x14ac:dyDescent="0.2">
      <c r="AA16" s="144"/>
      <c r="AB16" s="77" t="s">
        <v>5</v>
      </c>
      <c r="AC16" s="78">
        <v>162.00359766580019</v>
      </c>
      <c r="AD16" s="79">
        <v>1.6092912752436253E-2</v>
      </c>
      <c r="AE16" s="78">
        <v>61.204602673477503</v>
      </c>
      <c r="AF16" s="79">
        <v>6.8309470723420477E-3</v>
      </c>
      <c r="AQ16" s="56"/>
      <c r="AR16" s="56"/>
      <c r="AS16" s="56"/>
      <c r="AT16" s="56"/>
      <c r="AU16" s="56"/>
      <c r="AV16" s="56"/>
    </row>
    <row r="17" spans="1:48" ht="12.75" customHeight="1" x14ac:dyDescent="0.2">
      <c r="J17" s="134" t="s">
        <v>83</v>
      </c>
      <c r="K17" s="135"/>
      <c r="L17" s="136"/>
      <c r="N17" s="134" t="s">
        <v>76</v>
      </c>
      <c r="O17" s="135"/>
      <c r="P17" s="136"/>
      <c r="U17" s="140" t="s">
        <v>79</v>
      </c>
      <c r="V17" s="141"/>
      <c r="W17" s="142"/>
      <c r="AA17" s="143" t="s">
        <v>27</v>
      </c>
      <c r="AB17" s="72" t="s">
        <v>21</v>
      </c>
      <c r="AC17" s="73">
        <v>3211.2249762654283</v>
      </c>
      <c r="AD17" s="74">
        <v>0.31899268976785944</v>
      </c>
      <c r="AE17" s="73">
        <v>10858.11115621225</v>
      </c>
      <c r="AF17" s="74">
        <v>1.2118562881519046</v>
      </c>
      <c r="AQ17" s="56"/>
      <c r="AR17" s="56"/>
      <c r="AS17" s="56"/>
      <c r="AT17" s="56"/>
      <c r="AU17" s="56"/>
      <c r="AV17" s="56"/>
    </row>
    <row r="18" spans="1:48" ht="12.75" customHeight="1" x14ac:dyDescent="0.2">
      <c r="J18" s="28" t="s">
        <v>47</v>
      </c>
      <c r="K18" s="31">
        <v>16.004322304523058</v>
      </c>
      <c r="L18" s="28" t="s">
        <v>53</v>
      </c>
      <c r="N18" s="28" t="s">
        <v>47</v>
      </c>
      <c r="O18" s="31">
        <v>216.46869148417665</v>
      </c>
      <c r="P18" s="28" t="s">
        <v>53</v>
      </c>
      <c r="U18" s="75" t="s">
        <v>47</v>
      </c>
      <c r="V18" s="76">
        <v>12.06614259003473</v>
      </c>
      <c r="W18" s="75" t="s">
        <v>53</v>
      </c>
      <c r="AA18" s="144"/>
      <c r="AB18" s="77" t="s">
        <v>22</v>
      </c>
      <c r="AC18" s="78">
        <v>521.69843813856824</v>
      </c>
      <c r="AD18" s="79">
        <v>5.1823833353168834E-2</v>
      </c>
      <c r="AE18" s="78">
        <v>84.580330648912494</v>
      </c>
      <c r="AF18" s="79">
        <v>9.439874401378643E-3</v>
      </c>
      <c r="AM18" s="56"/>
      <c r="AN18" s="56"/>
      <c r="AO18" s="56"/>
      <c r="AP18" s="56"/>
      <c r="AQ18" s="56"/>
      <c r="AR18" s="56"/>
      <c r="AS18" s="56"/>
      <c r="AT18" s="56"/>
      <c r="AU18" s="56"/>
      <c r="AV18" s="56"/>
    </row>
    <row r="19" spans="1:48" ht="12.75" customHeight="1" x14ac:dyDescent="0.2">
      <c r="J19" s="28" t="s">
        <v>46</v>
      </c>
      <c r="K19" s="31">
        <v>2.7990110288102663</v>
      </c>
      <c r="L19" s="28" t="s">
        <v>53</v>
      </c>
      <c r="N19" s="28" t="s">
        <v>46</v>
      </c>
      <c r="O19" s="31">
        <v>0</v>
      </c>
      <c r="P19" s="28" t="s">
        <v>53</v>
      </c>
      <c r="U19" s="61" t="s">
        <v>46</v>
      </c>
      <c r="V19" s="80">
        <v>17.653420439607459</v>
      </c>
      <c r="W19" s="61" t="s">
        <v>53</v>
      </c>
      <c r="AS19" s="56"/>
      <c r="AT19" s="56"/>
      <c r="AU19" s="56"/>
      <c r="AV19" s="56"/>
    </row>
    <row r="20" spans="1:48" ht="12.75" customHeight="1" x14ac:dyDescent="0.2">
      <c r="J20" s="66" t="s">
        <v>26</v>
      </c>
      <c r="K20" s="68">
        <v>18.803333333333324</v>
      </c>
      <c r="L20" s="67" t="s">
        <v>53</v>
      </c>
      <c r="N20" s="66" t="s">
        <v>26</v>
      </c>
      <c r="O20" s="68">
        <v>216.46869148417665</v>
      </c>
      <c r="P20" s="67" t="s">
        <v>53</v>
      </c>
      <c r="U20" s="81" t="s">
        <v>26</v>
      </c>
      <c r="V20" s="83">
        <v>29.719563029642188</v>
      </c>
      <c r="W20" s="82" t="s">
        <v>53</v>
      </c>
      <c r="AA20" s="132" t="s">
        <v>80</v>
      </c>
      <c r="AB20" s="132"/>
      <c r="AS20" s="56"/>
      <c r="AT20" s="56"/>
      <c r="AU20" s="56"/>
      <c r="AV20" s="56"/>
    </row>
    <row r="21" spans="1:48" ht="12.75" customHeight="1" x14ac:dyDescent="0.2">
      <c r="AA21" s="132"/>
      <c r="AB21" s="132"/>
      <c r="AS21" s="56"/>
      <c r="AT21" s="56"/>
      <c r="AU21" s="56"/>
      <c r="AV21" s="56"/>
    </row>
    <row r="22" spans="1:48" ht="12.75" customHeight="1" x14ac:dyDescent="0.2">
      <c r="AA22" s="29" t="s">
        <v>81</v>
      </c>
      <c r="AB22" s="29" t="s">
        <v>82</v>
      </c>
    </row>
    <row r="23" spans="1:48" ht="12.75" customHeight="1" x14ac:dyDescent="0.2">
      <c r="J23" s="56"/>
      <c r="K23" s="56"/>
      <c r="L23" s="56"/>
      <c r="U23" s="134" t="s">
        <v>83</v>
      </c>
      <c r="V23" s="135"/>
      <c r="W23" s="136"/>
      <c r="AA23" s="30">
        <v>0.88000199826816761</v>
      </c>
      <c r="AB23" s="30">
        <v>0.90000277534164452</v>
      </c>
    </row>
    <row r="24" spans="1:48" ht="12.75" customHeight="1" x14ac:dyDescent="0.2">
      <c r="J24" s="56"/>
      <c r="K24" s="56"/>
      <c r="L24" s="56"/>
      <c r="U24" s="28" t="s">
        <v>47</v>
      </c>
      <c r="V24" s="31">
        <v>10.407682914853638</v>
      </c>
      <c r="W24" s="28" t="s">
        <v>53</v>
      </c>
    </row>
    <row r="25" spans="1:48" s="28" customFormat="1" ht="12.75" customHeight="1" x14ac:dyDescent="0.2">
      <c r="M25" s="31"/>
      <c r="U25" s="28" t="s">
        <v>46</v>
      </c>
      <c r="V25" s="31">
        <v>0.62712714816306203</v>
      </c>
      <c r="W25" s="28" t="s">
        <v>53</v>
      </c>
    </row>
    <row r="26" spans="1:48" s="28" customFormat="1" ht="12.75" customHeight="1" x14ac:dyDescent="0.2">
      <c r="U26" s="66" t="s">
        <v>26</v>
      </c>
      <c r="V26" s="68">
        <v>11.0348100630167</v>
      </c>
      <c r="W26" s="67" t="s">
        <v>53</v>
      </c>
      <c r="AA26" s="132" t="s">
        <v>84</v>
      </c>
      <c r="AB26" s="132"/>
      <c r="AC26" s="132"/>
    </row>
    <row r="27" spans="1:48" s="28" customFormat="1" ht="12.75" customHeight="1" x14ac:dyDescent="0.2">
      <c r="A27" s="56"/>
    </row>
    <row r="28" spans="1:48" s="28" customFormat="1" ht="12.75" customHeight="1" x14ac:dyDescent="0.2">
      <c r="A28" s="56"/>
      <c r="C28" s="29" t="s">
        <v>87</v>
      </c>
      <c r="D28" s="86">
        <v>360</v>
      </c>
      <c r="E28" s="29" t="s">
        <v>53</v>
      </c>
      <c r="J28" s="29" t="s">
        <v>88</v>
      </c>
      <c r="K28" s="86">
        <v>360.00333333333339</v>
      </c>
      <c r="L28" s="29" t="s">
        <v>53</v>
      </c>
      <c r="N28" s="29" t="s">
        <v>87</v>
      </c>
      <c r="O28" s="86">
        <v>257.62202481751001</v>
      </c>
      <c r="P28" s="29" t="s">
        <v>53</v>
      </c>
      <c r="U28" s="29" t="s">
        <v>88</v>
      </c>
      <c r="V28" s="86">
        <v>257.62202481750995</v>
      </c>
      <c r="W28" s="29" t="s">
        <v>53</v>
      </c>
      <c r="AA28" s="27" t="s">
        <v>74</v>
      </c>
      <c r="AB28" s="27" t="s">
        <v>85</v>
      </c>
      <c r="AC28" s="27" t="s">
        <v>85</v>
      </c>
      <c r="AD28" s="27" t="s">
        <v>30</v>
      </c>
    </row>
    <row r="29" spans="1:48" s="28" customFormat="1" ht="12.75" customHeight="1" x14ac:dyDescent="0.2">
      <c r="A29" s="56"/>
      <c r="AA29" s="28" t="s">
        <v>32</v>
      </c>
      <c r="AB29" s="28">
        <v>2.13</v>
      </c>
      <c r="AC29" s="31">
        <v>2.1372667068031306</v>
      </c>
      <c r="AD29" s="31">
        <v>0.64118001204093911</v>
      </c>
    </row>
    <row r="30" spans="1:48" s="28" customFormat="1" ht="12.75" customHeight="1" x14ac:dyDescent="0.2">
      <c r="A30" s="56"/>
      <c r="J30" s="94" t="s">
        <v>90</v>
      </c>
      <c r="K30" s="95">
        <v>5.2231481481481454</v>
      </c>
      <c r="L30" s="96" t="s">
        <v>91</v>
      </c>
      <c r="M30" s="28" t="s">
        <v>92</v>
      </c>
      <c r="U30" s="94" t="s">
        <v>90</v>
      </c>
      <c r="V30" s="95">
        <v>4.2833333333333421</v>
      </c>
      <c r="W30" s="96" t="s">
        <v>91</v>
      </c>
      <c r="X30" s="28" t="s">
        <v>92</v>
      </c>
      <c r="AA30" s="28" t="s">
        <v>33</v>
      </c>
      <c r="AB30" s="28">
        <v>0.67</v>
      </c>
      <c r="AC30" s="31">
        <v>0.67228577162351988</v>
      </c>
      <c r="AD30" s="31">
        <v>0.20168573148705599</v>
      </c>
    </row>
    <row r="31" spans="1:48" s="28" customFormat="1" ht="12.75" customHeight="1" x14ac:dyDescent="0.2">
      <c r="A31" s="56"/>
      <c r="AA31" s="28" t="s">
        <v>34</v>
      </c>
      <c r="AB31" s="28">
        <v>35.31</v>
      </c>
      <c r="AC31" s="31">
        <v>35.430463576158935</v>
      </c>
      <c r="AD31" s="31">
        <v>10.629139072847682</v>
      </c>
    </row>
    <row r="32" spans="1:48" ht="12.75" customHeight="1" x14ac:dyDescent="0.2">
      <c r="A32" s="28"/>
      <c r="AA32" s="28" t="s">
        <v>35</v>
      </c>
      <c r="AB32" s="28">
        <v>21.94</v>
      </c>
      <c r="AC32" s="31">
        <v>22.01485049167168</v>
      </c>
      <c r="AD32" s="31">
        <v>6.6044551475015041</v>
      </c>
    </row>
    <row r="33" spans="1:33" ht="12.75" customHeight="1" x14ac:dyDescent="0.2">
      <c r="A33" s="28"/>
      <c r="AA33" s="28" t="s">
        <v>36</v>
      </c>
      <c r="AB33" s="28">
        <v>0.72</v>
      </c>
      <c r="AC33" s="31">
        <v>0.72245635159542432</v>
      </c>
      <c r="AD33" s="31">
        <v>0.21673690547862731</v>
      </c>
    </row>
    <row r="34" spans="1:33" ht="12.75" customHeight="1" x14ac:dyDescent="0.2">
      <c r="A34" s="2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AA34" s="28" t="s">
        <v>27</v>
      </c>
      <c r="AB34" s="28">
        <v>17.350000000000001</v>
      </c>
      <c r="AC34" s="31">
        <v>17.409191250250853</v>
      </c>
      <c r="AD34" s="31">
        <v>5.2227573750752558</v>
      </c>
    </row>
    <row r="35" spans="1:33" ht="12.75" customHeight="1" x14ac:dyDescent="0.2">
      <c r="C35" s="133" t="s">
        <v>93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AA35" s="28" t="s">
        <v>22</v>
      </c>
      <c r="AB35" s="28">
        <v>1.0900000000000001</v>
      </c>
      <c r="AC35" s="31">
        <v>1.0937186433875177</v>
      </c>
      <c r="AD35" s="31">
        <v>0.32811559301625531</v>
      </c>
    </row>
    <row r="36" spans="1:33" ht="12.75" customHeight="1" x14ac:dyDescent="0.2">
      <c r="AA36" s="28" t="s">
        <v>38</v>
      </c>
      <c r="AB36" s="28">
        <v>20.45</v>
      </c>
      <c r="AC36" s="31">
        <v>20.519767208508927</v>
      </c>
      <c r="AD36" s="31">
        <v>6.1559301625526777</v>
      </c>
    </row>
    <row r="37" spans="1:33" ht="12.75" customHeight="1" x14ac:dyDescent="0.2">
      <c r="AA37" s="56"/>
      <c r="AB37" s="56"/>
      <c r="AC37" s="56"/>
    </row>
    <row r="38" spans="1:33" ht="12.75" customHeight="1" x14ac:dyDescent="0.2">
      <c r="C38" s="134" t="s">
        <v>72</v>
      </c>
      <c r="D38" s="135"/>
      <c r="E38" s="136"/>
      <c r="J38" s="137" t="s">
        <v>73</v>
      </c>
      <c r="K38" s="138"/>
      <c r="L38" s="139"/>
    </row>
    <row r="39" spans="1:33" ht="25.5" x14ac:dyDescent="0.2">
      <c r="C39" s="28" t="s">
        <v>47</v>
      </c>
      <c r="D39" s="80">
        <v>2.3136579060749654</v>
      </c>
      <c r="E39" s="28" t="s">
        <v>53</v>
      </c>
      <c r="J39" s="28" t="s">
        <v>47</v>
      </c>
      <c r="K39" s="31">
        <v>310.31850206812584</v>
      </c>
      <c r="L39" s="28" t="s">
        <v>53</v>
      </c>
      <c r="AC39" s="84" t="s">
        <v>29</v>
      </c>
      <c r="AD39" s="85" t="s">
        <v>70</v>
      </c>
      <c r="AE39" s="85" t="s">
        <v>71</v>
      </c>
      <c r="AG39" s="84" t="s">
        <v>86</v>
      </c>
    </row>
    <row r="40" spans="1:33" ht="12.75" customHeight="1" x14ac:dyDescent="0.2">
      <c r="C40" s="28" t="s">
        <v>46</v>
      </c>
      <c r="D40" s="80">
        <v>30</v>
      </c>
      <c r="E40" s="28" t="s">
        <v>53</v>
      </c>
      <c r="J40" s="62" t="s">
        <v>46</v>
      </c>
      <c r="K40" s="63">
        <v>8.5314979318741706</v>
      </c>
      <c r="L40" s="62" t="s">
        <v>53</v>
      </c>
      <c r="AB40" s="56"/>
      <c r="AC40" s="87" t="s">
        <v>89</v>
      </c>
      <c r="AD40" s="88" t="s">
        <v>89</v>
      </c>
      <c r="AE40" s="88" t="s">
        <v>89</v>
      </c>
      <c r="AG40" s="89"/>
    </row>
    <row r="41" spans="1:33" ht="12.75" customHeight="1" x14ac:dyDescent="0.2">
      <c r="C41" s="66" t="s">
        <v>26</v>
      </c>
      <c r="D41" s="68">
        <v>32.313657906074965</v>
      </c>
      <c r="E41" s="67" t="s">
        <v>53</v>
      </c>
      <c r="J41" s="66" t="s">
        <v>26</v>
      </c>
      <c r="K41" s="68">
        <v>318.85000000000002</v>
      </c>
      <c r="L41" s="67" t="s">
        <v>53</v>
      </c>
      <c r="AB41" s="90" t="s">
        <v>32</v>
      </c>
      <c r="AC41" s="91">
        <v>0.64118001204093911</v>
      </c>
      <c r="AD41" s="92">
        <v>0.41769864601417939</v>
      </c>
      <c r="AE41" s="92">
        <v>2.494621717931856E-2</v>
      </c>
      <c r="AG41" s="93">
        <v>0.19853514884744117</v>
      </c>
    </row>
    <row r="42" spans="1:33" ht="12.75" customHeight="1" x14ac:dyDescent="0.2">
      <c r="K42" s="31">
        <v>316.73526421922963</v>
      </c>
      <c r="L42" s="28" t="s">
        <v>99</v>
      </c>
      <c r="AB42" s="97" t="s">
        <v>33</v>
      </c>
      <c r="AC42" s="98">
        <v>0.20168573148705599</v>
      </c>
      <c r="AD42" s="99">
        <v>0.18815154301181386</v>
      </c>
      <c r="AE42" s="99">
        <v>1.2329601091299417E-2</v>
      </c>
      <c r="AG42" s="100">
        <v>1.2045873839427179E-3</v>
      </c>
    </row>
    <row r="43" spans="1:33" x14ac:dyDescent="0.2">
      <c r="AB43" s="97" t="s">
        <v>34</v>
      </c>
      <c r="AC43" s="98">
        <v>10.629139072847682</v>
      </c>
      <c r="AD43" s="99">
        <v>0.40782794576812292</v>
      </c>
      <c r="AE43" s="99">
        <v>1.9807393588807488E-2</v>
      </c>
      <c r="AG43" s="100">
        <v>10.201503733490751</v>
      </c>
    </row>
    <row r="44" spans="1:33" s="28" customFormat="1" ht="12.75" customHeight="1" x14ac:dyDescent="0.2">
      <c r="A44" s="56"/>
      <c r="C44" s="134" t="s">
        <v>76</v>
      </c>
      <c r="D44" s="135"/>
      <c r="E44" s="136"/>
      <c r="N44" s="140" t="s">
        <v>77</v>
      </c>
      <c r="O44" s="141"/>
      <c r="P44" s="142"/>
      <c r="U44" s="137" t="s">
        <v>78</v>
      </c>
      <c r="V44" s="138"/>
      <c r="W44" s="139"/>
      <c r="AB44" s="97" t="s">
        <v>35</v>
      </c>
      <c r="AC44" s="98">
        <v>6.6044551475015041</v>
      </c>
      <c r="AD44" s="99">
        <v>2.2475137010177781</v>
      </c>
      <c r="AE44" s="99">
        <v>0.24597270404289634</v>
      </c>
      <c r="AG44" s="100">
        <v>4.1109687424408294</v>
      </c>
    </row>
    <row r="45" spans="1:33" s="28" customFormat="1" x14ac:dyDescent="0.2">
      <c r="A45" s="56"/>
      <c r="C45" s="28" t="s">
        <v>47</v>
      </c>
      <c r="D45" s="80">
        <v>327.68634209392502</v>
      </c>
      <c r="E45" s="28" t="s">
        <v>53</v>
      </c>
      <c r="N45" s="75" t="s">
        <v>47</v>
      </c>
      <c r="O45" s="76">
        <v>19.684831265207507</v>
      </c>
      <c r="P45" s="75" t="s">
        <v>53</v>
      </c>
      <c r="U45" s="28" t="s">
        <v>47</v>
      </c>
      <c r="V45" s="31">
        <v>224.08738015934941</v>
      </c>
      <c r="W45" s="28" t="s">
        <v>53</v>
      </c>
      <c r="AB45" s="101" t="s">
        <v>36</v>
      </c>
      <c r="AC45" s="102">
        <v>0.21673690547862731</v>
      </c>
      <c r="AD45" s="103">
        <v>0.10437812465527194</v>
      </c>
      <c r="AE45" s="103">
        <v>7.4600990323357092E-3</v>
      </c>
      <c r="AG45" s="104">
        <v>0.10489868179101966</v>
      </c>
    </row>
    <row r="46" spans="1:33" s="28" customFormat="1" x14ac:dyDescent="0.2">
      <c r="A46" s="56"/>
      <c r="C46" s="28" t="s">
        <v>46</v>
      </c>
      <c r="D46" s="80">
        <v>0</v>
      </c>
      <c r="E46" s="28" t="s">
        <v>53</v>
      </c>
      <c r="N46" s="61" t="s">
        <v>46</v>
      </c>
      <c r="O46" s="80">
        <v>21.468502068125829</v>
      </c>
      <c r="P46" s="61" t="s">
        <v>53</v>
      </c>
      <c r="U46" s="62" t="s">
        <v>46</v>
      </c>
      <c r="V46" s="63">
        <v>3.8150816285183726</v>
      </c>
      <c r="W46" s="62" t="s">
        <v>53</v>
      </c>
      <c r="AB46" s="90" t="s">
        <v>3</v>
      </c>
      <c r="AC46" s="91">
        <v>0</v>
      </c>
      <c r="AD46" s="92">
        <v>0.42948991995498659</v>
      </c>
      <c r="AE46" s="92">
        <v>2.1125997171928038E-2</v>
      </c>
      <c r="AG46" s="93">
        <v>-0.45061591712691462</v>
      </c>
    </row>
    <row r="47" spans="1:33" ht="12" customHeight="1" x14ac:dyDescent="0.2">
      <c r="C47" s="66" t="s">
        <v>26</v>
      </c>
      <c r="D47" s="68">
        <v>327.68634209392502</v>
      </c>
      <c r="E47" s="67" t="s">
        <v>53</v>
      </c>
      <c r="N47" s="81" t="s">
        <v>26</v>
      </c>
      <c r="O47" s="83">
        <v>41.153333333333336</v>
      </c>
      <c r="P47" s="82" t="s">
        <v>53</v>
      </c>
      <c r="U47" s="66" t="s">
        <v>26</v>
      </c>
      <c r="V47" s="68">
        <v>227.90246178786779</v>
      </c>
      <c r="W47" s="67" t="s">
        <v>53</v>
      </c>
      <c r="AB47" s="97" t="s">
        <v>42</v>
      </c>
      <c r="AC47" s="98">
        <v>0</v>
      </c>
      <c r="AD47" s="99">
        <v>0</v>
      </c>
      <c r="AE47" s="99">
        <v>130.02739172250725</v>
      </c>
      <c r="AG47" s="100">
        <v>-130.02739172250725</v>
      </c>
    </row>
    <row r="48" spans="1:33" x14ac:dyDescent="0.2">
      <c r="V48" s="31">
        <v>253.22495754207532</v>
      </c>
      <c r="AB48" s="97" t="s">
        <v>4</v>
      </c>
      <c r="AC48" s="98">
        <v>0</v>
      </c>
      <c r="AD48" s="99">
        <v>3.3268532550666417E-3</v>
      </c>
      <c r="AE48" s="99">
        <v>2.2349956201649012E-3</v>
      </c>
      <c r="AG48" s="100">
        <v>-5.5618488752315429E-3</v>
      </c>
    </row>
    <row r="49" spans="1:48" x14ac:dyDescent="0.2">
      <c r="AB49" s="101" t="s">
        <v>5</v>
      </c>
      <c r="AC49" s="102">
        <v>0</v>
      </c>
      <c r="AD49" s="103">
        <v>5.1312252311142996E-2</v>
      </c>
      <c r="AE49" s="103">
        <v>1.5567896541293808E-2</v>
      </c>
      <c r="AG49" s="104">
        <v>-6.6880148852436802E-2</v>
      </c>
    </row>
    <row r="50" spans="1:48" ht="12.75" customHeight="1" x14ac:dyDescent="0.2">
      <c r="J50" s="134" t="s">
        <v>83</v>
      </c>
      <c r="K50" s="135"/>
      <c r="L50" s="136"/>
      <c r="N50" s="134" t="s">
        <v>76</v>
      </c>
      <c r="O50" s="135"/>
      <c r="P50" s="136"/>
      <c r="U50" s="140" t="s">
        <v>79</v>
      </c>
      <c r="V50" s="141"/>
      <c r="W50" s="142"/>
      <c r="AB50" s="90" t="s">
        <v>27</v>
      </c>
      <c r="AC50" s="91">
        <v>5.2227573750752558</v>
      </c>
      <c r="AD50" s="92">
        <v>1.0171081913248199</v>
      </c>
      <c r="AE50" s="92">
        <v>2.7618503140292674</v>
      </c>
      <c r="AG50" s="93">
        <v>1.4437988697211686</v>
      </c>
    </row>
    <row r="51" spans="1:48" ht="12.75" customHeight="1" x14ac:dyDescent="0.2">
      <c r="J51" s="28" t="s">
        <v>47</v>
      </c>
      <c r="K51" s="80">
        <v>0</v>
      </c>
      <c r="L51" s="28" t="s">
        <v>53</v>
      </c>
      <c r="N51" s="28" t="s">
        <v>47</v>
      </c>
      <c r="O51" s="80">
        <v>216.46869148417665</v>
      </c>
      <c r="P51" s="28" t="s">
        <v>53</v>
      </c>
      <c r="U51" s="75" t="s">
        <v>47</v>
      </c>
      <c r="V51" s="76">
        <v>12.06614259003473</v>
      </c>
      <c r="W51" s="75" t="s">
        <v>53</v>
      </c>
      <c r="AB51" s="101" t="s">
        <v>22</v>
      </c>
      <c r="AC51" s="102">
        <v>0.32811559301625531</v>
      </c>
      <c r="AD51" s="103">
        <v>0.16524029264657883</v>
      </c>
      <c r="AE51" s="103">
        <v>2.1513706150424673E-2</v>
      </c>
      <c r="AG51" s="104">
        <v>0.14136159421925182</v>
      </c>
    </row>
    <row r="52" spans="1:48" ht="12.75" customHeight="1" x14ac:dyDescent="0.2">
      <c r="J52" s="28" t="s">
        <v>46</v>
      </c>
      <c r="K52" s="80">
        <v>0</v>
      </c>
      <c r="L52" s="28" t="s">
        <v>53</v>
      </c>
      <c r="N52" s="28" t="s">
        <v>46</v>
      </c>
      <c r="O52" s="80">
        <v>0</v>
      </c>
      <c r="P52" s="28" t="s">
        <v>53</v>
      </c>
      <c r="U52" s="61" t="s">
        <v>46</v>
      </c>
      <c r="V52" s="80">
        <v>17.653420439607459</v>
      </c>
      <c r="W52" s="61" t="s">
        <v>53</v>
      </c>
    </row>
    <row r="53" spans="1:48" ht="12.75" customHeight="1" x14ac:dyDescent="0.2">
      <c r="J53" s="66" t="s">
        <v>26</v>
      </c>
      <c r="K53" s="68">
        <v>0</v>
      </c>
      <c r="L53" s="67" t="s">
        <v>53</v>
      </c>
      <c r="N53" s="66" t="s">
        <v>26</v>
      </c>
      <c r="O53" s="68">
        <v>216.46869148417665</v>
      </c>
      <c r="P53" s="67" t="s">
        <v>53</v>
      </c>
      <c r="U53" s="81" t="s">
        <v>26</v>
      </c>
      <c r="V53" s="83">
        <v>29.719563029642188</v>
      </c>
      <c r="W53" s="82" t="s">
        <v>53</v>
      </c>
    </row>
    <row r="54" spans="1:48" ht="12.75" customHeight="1" x14ac:dyDescent="0.2">
      <c r="AB54" s="28" t="s">
        <v>94</v>
      </c>
    </row>
    <row r="55" spans="1:48" ht="12.75" customHeight="1" x14ac:dyDescent="0.2">
      <c r="AC55" s="29" t="s">
        <v>29</v>
      </c>
      <c r="AD55" s="29" t="s">
        <v>70</v>
      </c>
      <c r="AE55" s="29" t="s">
        <v>43</v>
      </c>
      <c r="AF55" s="29" t="s">
        <v>71</v>
      </c>
      <c r="AG55" s="29" t="s">
        <v>44</v>
      </c>
      <c r="AI55" s="29"/>
      <c r="AJ55" s="29"/>
    </row>
    <row r="56" spans="1:48" ht="12.75" customHeight="1" x14ac:dyDescent="0.2">
      <c r="J56" s="56"/>
      <c r="K56" s="56"/>
      <c r="L56" s="56"/>
      <c r="U56" s="134" t="s">
        <v>83</v>
      </c>
      <c r="V56" s="135"/>
      <c r="W56" s="136"/>
      <c r="AB56" s="28" t="s">
        <v>32</v>
      </c>
      <c r="AC56" s="31">
        <v>0.64118001204093911</v>
      </c>
      <c r="AD56" s="31">
        <v>0.41769864601417939</v>
      </c>
      <c r="AE56" s="31">
        <v>0.22348136602675972</v>
      </c>
      <c r="AF56" s="31">
        <v>2.494621717931856E-2</v>
      </c>
      <c r="AG56" s="31">
        <v>0.19853514884744117</v>
      </c>
      <c r="AH56" s="31"/>
      <c r="AI56" s="31"/>
      <c r="AJ56" s="31"/>
    </row>
    <row r="57" spans="1:48" ht="12.75" customHeight="1" x14ac:dyDescent="0.2">
      <c r="J57" s="56"/>
      <c r="K57" s="56"/>
      <c r="L57" s="56"/>
      <c r="U57" s="28" t="s">
        <v>47</v>
      </c>
      <c r="V57" s="80">
        <v>0</v>
      </c>
      <c r="W57" s="28" t="s">
        <v>53</v>
      </c>
      <c r="AB57" s="28" t="s">
        <v>33</v>
      </c>
      <c r="AC57" s="31">
        <v>0.20168573148705599</v>
      </c>
      <c r="AD57" s="31">
        <v>0.18815154301181386</v>
      </c>
      <c r="AE57" s="31">
        <v>1.3534188475242126E-2</v>
      </c>
      <c r="AF57" s="31">
        <v>1.2329601091299417E-2</v>
      </c>
      <c r="AG57" s="31">
        <v>1.2045873839427092E-3</v>
      </c>
      <c r="AH57" s="31"/>
      <c r="AI57" s="31"/>
      <c r="AJ57" s="31"/>
    </row>
    <row r="58" spans="1:48" ht="12.75" customHeight="1" x14ac:dyDescent="0.2">
      <c r="A58" s="28"/>
      <c r="M58" s="31"/>
      <c r="U58" s="28" t="s">
        <v>46</v>
      </c>
      <c r="V58" s="80">
        <v>0</v>
      </c>
      <c r="W58" s="28" t="s">
        <v>53</v>
      </c>
      <c r="AB58" s="28" t="s">
        <v>34</v>
      </c>
      <c r="AC58" s="31">
        <v>10.629139072847682</v>
      </c>
      <c r="AD58" s="31">
        <v>0.40782794576812292</v>
      </c>
      <c r="AE58" s="31">
        <v>10.221311127079559</v>
      </c>
      <c r="AF58" s="31">
        <v>1.9807393588807488E-2</v>
      </c>
      <c r="AG58" s="31">
        <v>10.201503733490751</v>
      </c>
      <c r="AH58" s="31"/>
      <c r="AI58" s="31"/>
      <c r="AJ58" s="31"/>
    </row>
    <row r="59" spans="1:48" ht="12.75" customHeight="1" x14ac:dyDescent="0.2">
      <c r="A59" s="28"/>
      <c r="U59" s="66" t="s">
        <v>26</v>
      </c>
      <c r="V59" s="68">
        <v>0</v>
      </c>
      <c r="W59" s="67" t="s">
        <v>53</v>
      </c>
      <c r="AB59" s="28" t="s">
        <v>35</v>
      </c>
      <c r="AC59" s="31">
        <v>6.6044551475015041</v>
      </c>
      <c r="AD59" s="31">
        <v>2.2475137010177781</v>
      </c>
      <c r="AE59" s="31">
        <v>4.3569414464837255</v>
      </c>
      <c r="AF59" s="31">
        <v>0.24597270404289634</v>
      </c>
      <c r="AG59" s="31">
        <v>4.1109687424408294</v>
      </c>
      <c r="AH59" s="31"/>
      <c r="AI59" s="31"/>
      <c r="AJ59" s="31"/>
    </row>
    <row r="60" spans="1:48" ht="12.75" customHeight="1" x14ac:dyDescent="0.2">
      <c r="A60" s="28"/>
      <c r="AB60" s="28" t="s">
        <v>36</v>
      </c>
      <c r="AC60" s="31">
        <v>0.21673690547862731</v>
      </c>
      <c r="AD60" s="31">
        <v>0.10437812465527194</v>
      </c>
      <c r="AE60" s="31">
        <v>0.11235878082335538</v>
      </c>
      <c r="AF60" s="31">
        <v>7.4600990323357092E-3</v>
      </c>
      <c r="AG60" s="31">
        <v>0.10489868179101966</v>
      </c>
      <c r="AH60" s="31"/>
      <c r="AI60" s="31"/>
      <c r="AJ60" s="31"/>
    </row>
    <row r="61" spans="1:48" ht="12.75" customHeight="1" x14ac:dyDescent="0.2">
      <c r="A61" s="28"/>
      <c r="C61" s="29" t="s">
        <v>87</v>
      </c>
      <c r="D61" s="86">
        <v>360</v>
      </c>
      <c r="E61" s="29" t="s">
        <v>53</v>
      </c>
      <c r="J61" s="29" t="s">
        <v>88</v>
      </c>
      <c r="K61" s="86">
        <v>360.00333333333333</v>
      </c>
      <c r="L61" s="29" t="s">
        <v>53</v>
      </c>
      <c r="N61" s="29" t="s">
        <v>87</v>
      </c>
      <c r="O61" s="86">
        <v>257.62202481751001</v>
      </c>
      <c r="P61" s="29" t="s">
        <v>53</v>
      </c>
      <c r="U61" s="29" t="s">
        <v>88</v>
      </c>
      <c r="V61" s="86">
        <v>257.62202481751001</v>
      </c>
      <c r="W61" s="29" t="s">
        <v>53</v>
      </c>
      <c r="AB61" s="28" t="s">
        <v>27</v>
      </c>
      <c r="AC61" s="31">
        <v>5.2227573750752558</v>
      </c>
      <c r="AD61" s="31">
        <v>1.0171081913248199</v>
      </c>
      <c r="AE61" s="31">
        <v>4.2056491837504364</v>
      </c>
      <c r="AF61" s="31">
        <v>2.7618503140292674</v>
      </c>
      <c r="AG61" s="31">
        <v>1.443798869721169</v>
      </c>
      <c r="AH61" s="31"/>
      <c r="AI61" s="31"/>
      <c r="AJ61" s="31"/>
    </row>
    <row r="62" spans="1:48" ht="12.75" customHeight="1" x14ac:dyDescent="0.2">
      <c r="A62" s="28"/>
      <c r="AB62" s="28" t="s">
        <v>22</v>
      </c>
      <c r="AC62" s="31">
        <v>0.32811559301625531</v>
      </c>
      <c r="AD62" s="31">
        <v>0.16524029264657883</v>
      </c>
      <c r="AE62" s="31">
        <v>0.16287530036967648</v>
      </c>
      <c r="AF62" s="31">
        <v>2.1513706150424673E-2</v>
      </c>
      <c r="AG62" s="31">
        <v>0.14136159421925182</v>
      </c>
      <c r="AH62" s="31"/>
      <c r="AI62" s="31"/>
      <c r="AJ62" s="31"/>
    </row>
    <row r="63" spans="1:48" ht="12.75" customHeight="1" x14ac:dyDescent="0.2">
      <c r="A63" s="28"/>
      <c r="J63" s="94" t="s">
        <v>90</v>
      </c>
      <c r="K63" s="95">
        <v>0</v>
      </c>
      <c r="L63" s="96" t="s">
        <v>91</v>
      </c>
      <c r="M63" s="28" t="s">
        <v>92</v>
      </c>
      <c r="U63" s="94" t="s">
        <v>90</v>
      </c>
      <c r="V63" s="95">
        <v>0</v>
      </c>
      <c r="W63" s="96" t="s">
        <v>91</v>
      </c>
      <c r="X63" s="28" t="s">
        <v>92</v>
      </c>
      <c r="AD63" s="31"/>
      <c r="AE63" s="31"/>
      <c r="AS63" s="56"/>
      <c r="AT63" s="56"/>
      <c r="AU63" s="56"/>
      <c r="AV63" s="56"/>
    </row>
    <row r="64" spans="1:48" ht="12.75" customHeight="1" x14ac:dyDescent="0.2">
      <c r="A64" s="28"/>
      <c r="AB64" s="132" t="s">
        <v>95</v>
      </c>
      <c r="AC64" s="132"/>
      <c r="AD64" s="132"/>
      <c r="AE64" s="132"/>
      <c r="AF64" s="132"/>
      <c r="AG64" s="132"/>
      <c r="AS64" s="56"/>
      <c r="AT64" s="56"/>
      <c r="AU64" s="56"/>
      <c r="AV64" s="56"/>
    </row>
    <row r="65" spans="1:48" ht="12.75" customHeight="1" x14ac:dyDescent="0.2">
      <c r="AS65" s="56"/>
      <c r="AT65" s="56"/>
      <c r="AU65" s="56"/>
      <c r="AV65" s="56"/>
    </row>
    <row r="66" spans="1:48" ht="12.75" customHeight="1" x14ac:dyDescent="0.2">
      <c r="AB66" s="132" t="s">
        <v>74</v>
      </c>
      <c r="AC66" s="29" t="s">
        <v>29</v>
      </c>
      <c r="AD66" s="29" t="s">
        <v>70</v>
      </c>
      <c r="AE66" s="29" t="s">
        <v>43</v>
      </c>
      <c r="AF66" s="29" t="s">
        <v>71</v>
      </c>
      <c r="AG66" s="29" t="s">
        <v>44</v>
      </c>
      <c r="AH66" s="29"/>
      <c r="AI66" s="29"/>
      <c r="AJ66" s="29"/>
      <c r="AS66" s="56"/>
      <c r="AT66" s="56"/>
      <c r="AU66" s="56"/>
      <c r="AV66" s="56"/>
    </row>
    <row r="67" spans="1:48" ht="12.75" customHeight="1" x14ac:dyDescent="0.2">
      <c r="AB67" s="132"/>
      <c r="AC67" s="132" t="s">
        <v>30</v>
      </c>
      <c r="AD67" s="132"/>
      <c r="AE67" s="132"/>
      <c r="AF67" s="132"/>
      <c r="AG67" s="132"/>
    </row>
    <row r="68" spans="1:48" ht="12.75" customHeight="1" x14ac:dyDescent="0.2">
      <c r="AB68" s="28" t="s">
        <v>97</v>
      </c>
      <c r="AC68" s="31">
        <v>10.629139072847682</v>
      </c>
      <c r="AD68" s="31">
        <v>0.40782794576812292</v>
      </c>
      <c r="AE68" s="31">
        <v>10.221311127079559</v>
      </c>
      <c r="AF68" s="31">
        <v>1.9807393588807488E-2</v>
      </c>
      <c r="AG68" s="31">
        <v>10.201503733490751</v>
      </c>
      <c r="AH68" s="31"/>
      <c r="AI68" s="31"/>
      <c r="AJ68" s="31"/>
    </row>
    <row r="69" spans="1:48" ht="12.75" customHeight="1" x14ac:dyDescent="0.2">
      <c r="AB69" s="28" t="s">
        <v>98</v>
      </c>
      <c r="AC69" s="31">
        <v>7.6640577965081267</v>
      </c>
      <c r="AD69" s="31">
        <v>2.9577420146990434</v>
      </c>
      <c r="AE69" s="31">
        <v>4.7063157818090833</v>
      </c>
      <c r="AF69" s="31">
        <v>0.29070862134585002</v>
      </c>
      <c r="AG69" s="31">
        <v>4.4156071604632325</v>
      </c>
      <c r="AH69" s="31"/>
      <c r="AI69" s="31"/>
      <c r="AJ69" s="31"/>
    </row>
    <row r="70" spans="1:48" s="28" customFormat="1" ht="12.75" customHeight="1" x14ac:dyDescent="0.2">
      <c r="A70" s="56"/>
      <c r="AB70" s="28" t="s">
        <v>27</v>
      </c>
      <c r="AC70" s="31">
        <v>5.2227573750752558</v>
      </c>
      <c r="AD70" s="31">
        <v>1.0171081913248199</v>
      </c>
      <c r="AE70" s="31">
        <v>4.2056491837504364</v>
      </c>
      <c r="AF70" s="31">
        <v>2.7618503140292674</v>
      </c>
      <c r="AG70" s="31">
        <v>1.443798869721169</v>
      </c>
      <c r="AH70" s="31"/>
      <c r="AI70" s="31"/>
      <c r="AJ70" s="31"/>
    </row>
    <row r="71" spans="1:48" s="28" customFormat="1" ht="12.75" customHeight="1" x14ac:dyDescent="0.2">
      <c r="A71" s="56"/>
      <c r="AB71" s="28" t="s">
        <v>22</v>
      </c>
      <c r="AC71" s="31">
        <v>0.32811559301625531</v>
      </c>
      <c r="AD71" s="31">
        <v>0.16524029264657883</v>
      </c>
      <c r="AE71" s="31">
        <v>0.16287530036967648</v>
      </c>
      <c r="AF71" s="31">
        <v>2.1513706150424673E-2</v>
      </c>
      <c r="AG71" s="31">
        <v>0.14136159421925182</v>
      </c>
      <c r="AH71" s="31"/>
      <c r="AI71" s="31"/>
      <c r="AJ71" s="31"/>
    </row>
    <row r="72" spans="1:48" s="28" customFormat="1" ht="12.75" customHeight="1" x14ac:dyDescent="0.2">
      <c r="A72" s="56"/>
      <c r="AB72" s="28" t="s">
        <v>26</v>
      </c>
      <c r="AC72" s="31">
        <v>23.844069837447321</v>
      </c>
      <c r="AD72" s="31">
        <v>4.5479184444385652</v>
      </c>
      <c r="AE72" s="31">
        <v>19.296151393008756</v>
      </c>
      <c r="AF72" s="31">
        <v>3.0938800351143496</v>
      </c>
      <c r="AG72" s="31">
        <v>16.202271357894407</v>
      </c>
      <c r="AH72" s="31"/>
      <c r="AI72" s="31"/>
      <c r="AJ72" s="31"/>
    </row>
    <row r="73" spans="1:48" s="28" customFormat="1" ht="12.75" customHeight="1" x14ac:dyDescent="0.2">
      <c r="A73" s="56"/>
    </row>
    <row r="74" spans="1:48" s="28" customFormat="1" ht="12.75" customHeight="1" x14ac:dyDescent="0.2">
      <c r="A74" s="56"/>
      <c r="AB74" s="132" t="s">
        <v>74</v>
      </c>
      <c r="AC74" s="29" t="s">
        <v>29</v>
      </c>
      <c r="AD74" s="29" t="s">
        <v>70</v>
      </c>
      <c r="AE74" s="29" t="s">
        <v>43</v>
      </c>
      <c r="AF74" s="29" t="s">
        <v>71</v>
      </c>
      <c r="AG74" s="29" t="s">
        <v>44</v>
      </c>
      <c r="AH74" s="29"/>
      <c r="AI74" s="29"/>
      <c r="AJ74" s="29"/>
    </row>
    <row r="75" spans="1:48" s="28" customFormat="1" ht="12.75" customHeight="1" x14ac:dyDescent="0.2">
      <c r="A75" s="56"/>
      <c r="AB75" s="132"/>
      <c r="AC75" s="132" t="s">
        <v>96</v>
      </c>
      <c r="AD75" s="132"/>
      <c r="AE75" s="132"/>
      <c r="AF75" s="132"/>
      <c r="AG75" s="132"/>
    </row>
    <row r="76" spans="1:48" s="28" customFormat="1" ht="12.75" customHeight="1" x14ac:dyDescent="0.2">
      <c r="A76" s="56"/>
      <c r="AB76" s="28" t="s">
        <v>31</v>
      </c>
      <c r="AC76" s="31">
        <v>44.57770483524807</v>
      </c>
      <c r="AD76" s="31">
        <v>8.9673539829377642</v>
      </c>
      <c r="AE76" s="31">
        <v>52.970724155817273</v>
      </c>
      <c r="AF76" s="31">
        <v>0.64021207558150872</v>
      </c>
      <c r="AG76" s="31">
        <v>62.963417339138459</v>
      </c>
      <c r="AH76" s="31"/>
      <c r="AI76" s="31"/>
      <c r="AJ76" s="31"/>
    </row>
    <row r="77" spans="1:48" ht="12.75" customHeight="1" x14ac:dyDescent="0.2">
      <c r="AB77" s="28" t="s">
        <v>45</v>
      </c>
      <c r="AC77" s="31">
        <v>32.142406261835617</v>
      </c>
      <c r="AD77" s="31">
        <v>65.035071557097211</v>
      </c>
      <c r="AE77" s="31">
        <v>24.389919450539978</v>
      </c>
      <c r="AF77" s="31">
        <v>9.3962473672676019</v>
      </c>
      <c r="AG77" s="31">
        <v>27.25301325305707</v>
      </c>
      <c r="AH77" s="31"/>
      <c r="AI77" s="31"/>
      <c r="AJ77" s="31"/>
    </row>
    <row r="78" spans="1:48" ht="12.75" customHeight="1" x14ac:dyDescent="0.2">
      <c r="AB78" s="28" t="s">
        <v>27</v>
      </c>
      <c r="AC78" s="31">
        <v>21.903800025249335</v>
      </c>
      <c r="AD78" s="31">
        <v>22.364257489458577</v>
      </c>
      <c r="AE78" s="31">
        <v>21.795274602137489</v>
      </c>
      <c r="AF78" s="31">
        <v>89.268177262315533</v>
      </c>
      <c r="AG78" s="31">
        <v>8.911089302412476</v>
      </c>
      <c r="AH78" s="31"/>
      <c r="AI78" s="31"/>
      <c r="AJ78" s="31"/>
    </row>
    <row r="79" spans="1:48" ht="12.75" customHeight="1" x14ac:dyDescent="0.2">
      <c r="AB79" s="28" t="s">
        <v>22</v>
      </c>
      <c r="AC79" s="31">
        <v>1.3760888776669615</v>
      </c>
      <c r="AD79" s="31">
        <v>3.6333169705064385</v>
      </c>
      <c r="AE79" s="31">
        <v>0.84408179150526519</v>
      </c>
      <c r="AF79" s="31">
        <v>0.69536329483536452</v>
      </c>
      <c r="AG79" s="31">
        <v>0.87248010539198073</v>
      </c>
      <c r="AH79" s="31"/>
      <c r="AI79" s="31"/>
      <c r="AJ79" s="31"/>
    </row>
    <row r="80" spans="1:48" ht="12.75" customHeight="1" x14ac:dyDescent="0.2">
      <c r="AB80" s="28" t="s">
        <v>26</v>
      </c>
      <c r="AC80" s="31">
        <v>99.999999999999986</v>
      </c>
      <c r="AD80" s="31">
        <v>100</v>
      </c>
      <c r="AE80" s="31">
        <v>100</v>
      </c>
      <c r="AF80" s="31">
        <v>100</v>
      </c>
      <c r="AG80" s="31">
        <v>100</v>
      </c>
      <c r="AH80" s="31"/>
      <c r="AI80" s="31"/>
      <c r="AJ80" s="31"/>
    </row>
    <row r="81" spans="28:36" ht="12.75" customHeight="1" x14ac:dyDescent="0.2"/>
    <row r="82" spans="28:36" ht="12.75" customHeight="1" x14ac:dyDescent="0.2"/>
    <row r="83" spans="28:36" ht="12.75" customHeight="1" x14ac:dyDescent="0.2">
      <c r="AB83" s="132" t="s">
        <v>95</v>
      </c>
      <c r="AC83" s="132"/>
      <c r="AD83" s="132"/>
      <c r="AE83" s="132"/>
      <c r="AF83" s="132"/>
      <c r="AG83" s="132"/>
    </row>
    <row r="84" spans="28:36" ht="12.75" customHeight="1" x14ac:dyDescent="0.2"/>
    <row r="85" spans="28:36" ht="12.75" customHeight="1" x14ac:dyDescent="0.2">
      <c r="AB85" s="132" t="s">
        <v>74</v>
      </c>
      <c r="AC85" s="29" t="s">
        <v>29</v>
      </c>
      <c r="AD85" s="29" t="s">
        <v>70</v>
      </c>
      <c r="AE85" s="29" t="s">
        <v>43</v>
      </c>
      <c r="AF85" s="29" t="s">
        <v>71</v>
      </c>
      <c r="AG85" s="29" t="s">
        <v>44</v>
      </c>
    </row>
    <row r="86" spans="28:36" ht="12.75" customHeight="1" x14ac:dyDescent="0.2">
      <c r="AB86" s="132"/>
      <c r="AC86" s="132" t="s">
        <v>30</v>
      </c>
      <c r="AD86" s="132"/>
      <c r="AE86" s="132"/>
      <c r="AF86" s="132"/>
      <c r="AG86" s="132"/>
    </row>
    <row r="87" spans="28:36" ht="12.75" customHeight="1" x14ac:dyDescent="0.2">
      <c r="AB87" s="28" t="s">
        <v>97</v>
      </c>
      <c r="AC87" s="31">
        <v>10.629139072847682</v>
      </c>
      <c r="AD87" s="31">
        <v>0.40782794576812292</v>
      </c>
      <c r="AE87" s="31">
        <v>10.221311127079559</v>
      </c>
      <c r="AF87" s="31">
        <v>1.9807393588807488E-2</v>
      </c>
      <c r="AG87" s="31">
        <v>10.201503733490751</v>
      </c>
      <c r="AH87" s="29"/>
      <c r="AI87" s="29"/>
      <c r="AJ87" s="29"/>
    </row>
    <row r="88" spans="28:36" ht="25.5" x14ac:dyDescent="0.2">
      <c r="AB88" s="28" t="s">
        <v>98</v>
      </c>
      <c r="AC88" s="31">
        <v>7.6640577965081267</v>
      </c>
      <c r="AD88" s="31">
        <v>2.9577420146990434</v>
      </c>
      <c r="AE88" s="31">
        <v>4.7063157818090833</v>
      </c>
      <c r="AF88" s="31">
        <v>0.29070862134585002</v>
      </c>
      <c r="AG88" s="31">
        <v>4.4156071604632325</v>
      </c>
      <c r="AJ88" s="105"/>
    </row>
    <row r="89" spans="28:36" x14ac:dyDescent="0.2">
      <c r="AB89" s="28" t="s">
        <v>27</v>
      </c>
      <c r="AC89" s="31">
        <v>5.2227573750752558</v>
      </c>
      <c r="AD89" s="31">
        <v>1.0171081913248199</v>
      </c>
      <c r="AE89" s="31">
        <v>4.2056491837504364</v>
      </c>
      <c r="AF89" s="31">
        <v>2.7618503140292674</v>
      </c>
      <c r="AG89" s="31">
        <v>1.443798869721169</v>
      </c>
      <c r="AH89" s="31"/>
      <c r="AI89" s="31"/>
      <c r="AJ89" s="31"/>
    </row>
    <row r="90" spans="28:36" x14ac:dyDescent="0.2">
      <c r="AB90" s="28" t="s">
        <v>26</v>
      </c>
      <c r="AC90" s="31">
        <v>23.515954244431065</v>
      </c>
      <c r="AD90" s="31">
        <v>4.3826781517919864</v>
      </c>
      <c r="AE90" s="31">
        <v>19.133276092639079</v>
      </c>
      <c r="AF90" s="31">
        <v>3.0723663289639251</v>
      </c>
      <c r="AG90" s="31">
        <v>16.060909763675156</v>
      </c>
      <c r="AH90" s="31"/>
      <c r="AI90" s="31"/>
      <c r="AJ90" s="31"/>
    </row>
    <row r="91" spans="28:36" x14ac:dyDescent="0.2">
      <c r="AH91" s="31"/>
      <c r="AI91" s="31"/>
      <c r="AJ91" s="31"/>
    </row>
    <row r="92" spans="28:36" x14ac:dyDescent="0.2">
      <c r="AH92" s="31"/>
      <c r="AI92" s="31"/>
      <c r="AJ92" s="31"/>
    </row>
    <row r="93" spans="28:36" ht="25.5" x14ac:dyDescent="0.2">
      <c r="AB93" s="132" t="s">
        <v>74</v>
      </c>
      <c r="AC93" s="29" t="s">
        <v>29</v>
      </c>
      <c r="AD93" s="29" t="s">
        <v>70</v>
      </c>
      <c r="AE93" s="29" t="s">
        <v>43</v>
      </c>
      <c r="AF93" s="29" t="s">
        <v>71</v>
      </c>
      <c r="AG93" s="29" t="s">
        <v>44</v>
      </c>
      <c r="AH93" s="31"/>
      <c r="AI93" s="31"/>
      <c r="AJ93" s="31"/>
    </row>
    <row r="94" spans="28:36" x14ac:dyDescent="0.2">
      <c r="AB94" s="132"/>
      <c r="AC94" s="132" t="s">
        <v>96</v>
      </c>
      <c r="AD94" s="132"/>
      <c r="AE94" s="132"/>
      <c r="AF94" s="132"/>
      <c r="AG94" s="132"/>
    </row>
    <row r="95" spans="28:36" x14ac:dyDescent="0.2">
      <c r="AB95" s="28" t="s">
        <v>31</v>
      </c>
      <c r="AC95" s="106">
        <v>45.199692780337941</v>
      </c>
      <c r="AD95" s="106">
        <v>10.012388142725854</v>
      </c>
      <c r="AE95" s="106">
        <v>52.571403199297073</v>
      </c>
      <c r="AF95" s="106">
        <v>0.64469504831108504</v>
      </c>
      <c r="AG95" s="30">
        <v>62.316938661317543</v>
      </c>
    </row>
    <row r="96" spans="28:36" x14ac:dyDescent="0.2">
      <c r="AB96" s="28" t="s">
        <v>45</v>
      </c>
      <c r="AC96" s="106">
        <v>32.590885816692264</v>
      </c>
      <c r="AD96" s="106">
        <v>72.614104512720985</v>
      </c>
      <c r="AE96" s="106">
        <v>24.206055512116347</v>
      </c>
      <c r="AF96" s="106">
        <v>9.4620429408196198</v>
      </c>
      <c r="AG96" s="30">
        <v>26.973192164573671</v>
      </c>
    </row>
    <row r="97" spans="28:33" x14ac:dyDescent="0.2">
      <c r="AB97" s="28" t="s">
        <v>27</v>
      </c>
      <c r="AC97" s="106">
        <v>22.209421402969792</v>
      </c>
      <c r="AD97" s="106">
        <v>17.373507344553154</v>
      </c>
      <c r="AE97" s="106">
        <v>23.222541288586584</v>
      </c>
      <c r="AF97" s="106">
        <v>89.893262010869293</v>
      </c>
      <c r="AG97" s="30">
        <v>10.709869174108791</v>
      </c>
    </row>
    <row r="98" spans="28:33" x14ac:dyDescent="0.2">
      <c r="AB98" s="28" t="s">
        <v>26</v>
      </c>
      <c r="AC98" s="31">
        <v>100</v>
      </c>
      <c r="AD98" s="31">
        <v>100</v>
      </c>
      <c r="AE98" s="31">
        <v>100</v>
      </c>
      <c r="AF98" s="31">
        <v>100</v>
      </c>
      <c r="AG98" s="31">
        <v>100</v>
      </c>
    </row>
    <row r="101" spans="28:33" ht="25.5" x14ac:dyDescent="0.2">
      <c r="AB101" s="132" t="s">
        <v>74</v>
      </c>
      <c r="AC101" s="29" t="s">
        <v>29</v>
      </c>
      <c r="AD101" s="29" t="s">
        <v>70</v>
      </c>
      <c r="AE101" s="29" t="s">
        <v>43</v>
      </c>
      <c r="AF101" s="29" t="s">
        <v>71</v>
      </c>
      <c r="AG101" s="29" t="s">
        <v>44</v>
      </c>
    </row>
    <row r="102" spans="28:33" x14ac:dyDescent="0.2">
      <c r="AB102" s="132"/>
      <c r="AC102" s="132" t="s">
        <v>100</v>
      </c>
      <c r="AD102" s="132"/>
      <c r="AE102" s="132"/>
      <c r="AF102" s="132"/>
      <c r="AG102" s="132"/>
    </row>
    <row r="103" spans="28:33" x14ac:dyDescent="0.2">
      <c r="AB103" s="28" t="s">
        <v>31</v>
      </c>
      <c r="AC103" s="106"/>
      <c r="AD103" s="106"/>
      <c r="AE103" s="106"/>
      <c r="AG103" s="106">
        <v>95.976764097015788</v>
      </c>
    </row>
    <row r="104" spans="28:33" x14ac:dyDescent="0.2">
      <c r="AB104" s="28" t="s">
        <v>45</v>
      </c>
      <c r="AC104" s="106"/>
      <c r="AD104" s="106">
        <v>38.592376169796637</v>
      </c>
      <c r="AE104" s="106"/>
      <c r="AF104" s="106"/>
      <c r="AG104" s="106">
        <v>57.614481488840774</v>
      </c>
    </row>
    <row r="105" spans="28:33" x14ac:dyDescent="0.2">
      <c r="AB105" s="28" t="s">
        <v>27</v>
      </c>
      <c r="AC105" s="106"/>
      <c r="AD105" s="106"/>
      <c r="AE105" s="106"/>
      <c r="AF105" s="106">
        <v>52.881076329713117</v>
      </c>
      <c r="AG105" s="106">
        <v>27.644379511318292</v>
      </c>
    </row>
  </sheetData>
  <mergeCells count="43">
    <mergeCell ref="AC75:AG75"/>
    <mergeCell ref="AC67:AG67"/>
    <mergeCell ref="C38:E38"/>
    <mergeCell ref="AB64:AG64"/>
    <mergeCell ref="C2:N2"/>
    <mergeCell ref="AC3:AD3"/>
    <mergeCell ref="AE3:AF3"/>
    <mergeCell ref="C5:E5"/>
    <mergeCell ref="J5:L5"/>
    <mergeCell ref="AA6:AB7"/>
    <mergeCell ref="AC6:AD6"/>
    <mergeCell ref="AE6:AF6"/>
    <mergeCell ref="AA8:AA12"/>
    <mergeCell ref="C11:E11"/>
    <mergeCell ref="N11:P11"/>
    <mergeCell ref="U11:W11"/>
    <mergeCell ref="AA20:AB21"/>
    <mergeCell ref="J17:L17"/>
    <mergeCell ref="AA26:AC26"/>
    <mergeCell ref="AA13:AA16"/>
    <mergeCell ref="N17:P17"/>
    <mergeCell ref="U17:W17"/>
    <mergeCell ref="AA17:AA18"/>
    <mergeCell ref="U23:W23"/>
    <mergeCell ref="C34:N34"/>
    <mergeCell ref="U56:W56"/>
    <mergeCell ref="AB74:AB75"/>
    <mergeCell ref="J50:L50"/>
    <mergeCell ref="N50:P50"/>
    <mergeCell ref="U50:W50"/>
    <mergeCell ref="AB66:AB67"/>
    <mergeCell ref="C35:N35"/>
    <mergeCell ref="J38:L38"/>
    <mergeCell ref="C44:E44"/>
    <mergeCell ref="N44:P44"/>
    <mergeCell ref="U44:W44"/>
    <mergeCell ref="AB101:AB102"/>
    <mergeCell ref="AC102:AG102"/>
    <mergeCell ref="AB83:AG83"/>
    <mergeCell ref="AB85:AB86"/>
    <mergeCell ref="AC86:AG86"/>
    <mergeCell ref="AB93:AB94"/>
    <mergeCell ref="AC94:AG94"/>
  </mergeCells>
  <conditionalFormatting sqref="AB13:AB16">
    <cfRule type="duplicateValues" dxfId="4" priority="10"/>
  </conditionalFormatting>
  <conditionalFormatting sqref="AB8:AB12">
    <cfRule type="duplicateValues" dxfId="3" priority="11"/>
  </conditionalFormatting>
  <conditionalFormatting sqref="AD8:AD18">
    <cfRule type="duplicateValues" dxfId="2" priority="9"/>
  </conditionalFormatting>
  <conditionalFormatting sqref="AB46:AB49">
    <cfRule type="duplicateValues" dxfId="1" priority="4"/>
  </conditionalFormatting>
  <conditionalFormatting sqref="AF8:AF18">
    <cfRule type="duplicateValues" dxfId="0" priority="1"/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1"/>
  <sheetViews>
    <sheetView tabSelected="1" workbookViewId="0">
      <selection activeCell="H31" sqref="H31"/>
    </sheetView>
  </sheetViews>
  <sheetFormatPr baseColWidth="10" defaultColWidth="9.140625" defaultRowHeight="12.75" x14ac:dyDescent="0.2"/>
  <cols>
    <col min="1" max="1" width="22.85546875" style="26" bestFit="1" customWidth="1"/>
    <col min="2" max="8" width="9.7109375" style="26" customWidth="1"/>
    <col min="9" max="9" width="5.140625" style="26" customWidth="1"/>
    <col min="10" max="10" width="9.140625" style="26"/>
    <col min="11" max="11" width="10.42578125" style="26" bestFit="1" customWidth="1"/>
    <col min="12" max="12" width="3.28515625" style="26" customWidth="1"/>
    <col min="13" max="13" width="8.140625" style="26" customWidth="1"/>
    <col min="14" max="15" width="12.42578125" style="26" bestFit="1" customWidth="1"/>
    <col min="16" max="16" width="3.28515625" style="26" customWidth="1"/>
    <col min="17" max="17" width="6.28515625" style="26" customWidth="1"/>
    <col min="18" max="18" width="9.140625" style="26"/>
    <col min="19" max="19" width="8.85546875" style="26" bestFit="1" customWidth="1"/>
    <col min="20" max="20" width="3.28515625" style="26" customWidth="1"/>
    <col min="21" max="21" width="8.140625" style="26" customWidth="1"/>
    <col min="22" max="22" width="9.140625" style="26"/>
    <col min="23" max="23" width="14.42578125" style="26" bestFit="1" customWidth="1"/>
    <col min="24" max="24" width="3.28515625" style="26" customWidth="1"/>
    <col min="25" max="16384" width="9.140625" style="26"/>
  </cols>
  <sheetData>
    <row r="2" spans="1:24" x14ac:dyDescent="0.2">
      <c r="A2" s="26" t="s">
        <v>39</v>
      </c>
    </row>
    <row r="3" spans="1:24" x14ac:dyDescent="0.2">
      <c r="B3" s="32" t="s">
        <v>46</v>
      </c>
      <c r="C3" s="33"/>
      <c r="D3" s="32" t="s">
        <v>47</v>
      </c>
      <c r="E3" s="34"/>
      <c r="F3" s="34"/>
      <c r="G3" s="34"/>
      <c r="H3" s="33"/>
    </row>
    <row r="4" spans="1:24" ht="25.5" x14ac:dyDescent="0.2">
      <c r="B4" s="2" t="s">
        <v>48</v>
      </c>
      <c r="C4" s="37" t="s">
        <v>49</v>
      </c>
      <c r="D4" s="2" t="s">
        <v>30</v>
      </c>
      <c r="E4" s="38" t="s">
        <v>50</v>
      </c>
      <c r="F4" s="38" t="s">
        <v>51</v>
      </c>
      <c r="G4" s="38" t="s">
        <v>52</v>
      </c>
      <c r="H4" s="37" t="s">
        <v>49</v>
      </c>
    </row>
    <row r="5" spans="1:24" x14ac:dyDescent="0.2">
      <c r="A5" s="39" t="s">
        <v>29</v>
      </c>
      <c r="B5" s="40">
        <v>32.313657906074965</v>
      </c>
      <c r="C5" s="41">
        <v>30</v>
      </c>
      <c r="D5" s="2"/>
      <c r="E5" s="38"/>
      <c r="F5" s="38"/>
      <c r="G5" s="38"/>
      <c r="H5" s="37"/>
      <c r="K5" s="26" t="s">
        <v>29</v>
      </c>
      <c r="O5" s="26" t="s">
        <v>28</v>
      </c>
      <c r="R5" s="42"/>
      <c r="S5" s="42" t="s">
        <v>60</v>
      </c>
      <c r="T5" s="42"/>
      <c r="W5" s="26" t="s">
        <v>39</v>
      </c>
    </row>
    <row r="6" spans="1:24" x14ac:dyDescent="0.2">
      <c r="A6" s="43" t="s">
        <v>28</v>
      </c>
      <c r="B6" s="44"/>
      <c r="C6" s="45"/>
      <c r="D6" s="44">
        <v>300.04666666666668</v>
      </c>
      <c r="E6" s="46">
        <v>1.0066766666666667</v>
      </c>
      <c r="F6" s="46">
        <v>298.05664182143886</v>
      </c>
      <c r="G6" s="46">
        <v>1.9105317738564793</v>
      </c>
      <c r="H6" s="45">
        <v>5.7324869030639043</v>
      </c>
      <c r="J6" s="26" t="s">
        <v>46</v>
      </c>
      <c r="K6" s="35">
        <v>30</v>
      </c>
      <c r="L6" s="26" t="s">
        <v>53</v>
      </c>
      <c r="N6" s="26" t="s">
        <v>46</v>
      </c>
      <c r="O6" s="35">
        <v>5.7324869030639043</v>
      </c>
      <c r="P6" s="26" t="s">
        <v>53</v>
      </c>
      <c r="R6" s="42" t="s">
        <v>46</v>
      </c>
      <c r="S6" s="47">
        <v>21.468502068125829</v>
      </c>
      <c r="T6" s="42" t="s">
        <v>53</v>
      </c>
      <c r="V6" s="26" t="s">
        <v>46</v>
      </c>
      <c r="W6" s="35">
        <v>3.1879544803553106</v>
      </c>
      <c r="X6" s="26" t="s">
        <v>53</v>
      </c>
    </row>
    <row r="7" spans="1:24" x14ac:dyDescent="0.2">
      <c r="A7" s="43" t="s">
        <v>61</v>
      </c>
      <c r="B7" s="44"/>
      <c r="C7" s="45">
        <v>5.7324869030639043</v>
      </c>
      <c r="D7" s="44"/>
      <c r="E7" s="36"/>
      <c r="F7" s="46"/>
      <c r="G7" s="36"/>
      <c r="H7" s="48"/>
      <c r="J7" s="26" t="s">
        <v>47</v>
      </c>
      <c r="K7" s="35">
        <v>2.3136579060749654</v>
      </c>
      <c r="L7" s="26" t="s">
        <v>53</v>
      </c>
      <c r="N7" s="26" t="s">
        <v>47</v>
      </c>
      <c r="O7" s="35">
        <v>294.31417976360279</v>
      </c>
      <c r="P7" s="26" t="s">
        <v>53</v>
      </c>
      <c r="R7" s="42" t="s">
        <v>47</v>
      </c>
      <c r="S7" s="47">
        <v>19.684831265207507</v>
      </c>
      <c r="T7" s="42" t="s">
        <v>53</v>
      </c>
      <c r="V7" s="26" t="s">
        <v>47</v>
      </c>
      <c r="W7" s="35">
        <v>213.67969724449577</v>
      </c>
      <c r="X7" s="26" t="s">
        <v>53</v>
      </c>
    </row>
    <row r="8" spans="1:24" x14ac:dyDescent="0.2">
      <c r="A8" s="43" t="s">
        <v>43</v>
      </c>
      <c r="B8" s="44">
        <v>41.153333333333336</v>
      </c>
      <c r="C8" s="45">
        <v>21.468502068125829</v>
      </c>
      <c r="D8" s="3"/>
      <c r="E8" s="36"/>
      <c r="F8" s="36"/>
      <c r="G8" s="36"/>
      <c r="H8" s="48"/>
      <c r="J8" s="26" t="s">
        <v>26</v>
      </c>
      <c r="K8" s="35">
        <v>32.313657906074965</v>
      </c>
      <c r="N8" s="26" t="s">
        <v>26</v>
      </c>
      <c r="O8" s="35">
        <v>300.04666666666668</v>
      </c>
      <c r="P8" s="26" t="s">
        <v>53</v>
      </c>
      <c r="R8" s="42" t="s">
        <v>26</v>
      </c>
      <c r="S8" s="47">
        <v>41.153333333333336</v>
      </c>
      <c r="T8" s="42"/>
      <c r="V8" s="26" t="s">
        <v>26</v>
      </c>
      <c r="W8" s="35">
        <v>216.86765172485107</v>
      </c>
      <c r="X8" s="26" t="s">
        <v>53</v>
      </c>
    </row>
    <row r="9" spans="1:24" x14ac:dyDescent="0.2">
      <c r="A9" s="43" t="s">
        <v>62</v>
      </c>
      <c r="B9" s="44"/>
      <c r="C9" s="45"/>
      <c r="D9" s="44">
        <v>19.684831265207507</v>
      </c>
      <c r="E9" s="36">
        <v>1.01</v>
      </c>
      <c r="F9" s="46">
        <v>19.489931945750005</v>
      </c>
      <c r="G9" s="36"/>
      <c r="H9" s="48"/>
    </row>
    <row r="10" spans="1:24" x14ac:dyDescent="0.2">
      <c r="A10" s="43"/>
      <c r="B10" s="44"/>
      <c r="C10" s="45"/>
      <c r="D10" s="44"/>
      <c r="E10" s="36"/>
      <c r="F10" s="46"/>
      <c r="G10" s="36"/>
      <c r="H10" s="48"/>
      <c r="K10" s="26" t="s">
        <v>54</v>
      </c>
      <c r="N10" s="42"/>
      <c r="O10" s="42" t="s">
        <v>60</v>
      </c>
      <c r="P10" s="42"/>
      <c r="S10" s="26" t="s">
        <v>54</v>
      </c>
      <c r="W10" s="26" t="s">
        <v>63</v>
      </c>
      <c r="X10" s="54"/>
    </row>
    <row r="11" spans="1:24" x14ac:dyDescent="0.2">
      <c r="A11" s="43" t="s">
        <v>64</v>
      </c>
      <c r="B11" s="44"/>
      <c r="C11" s="45">
        <v>2.7990110288102663</v>
      </c>
      <c r="D11" s="44"/>
      <c r="E11" s="36"/>
      <c r="F11" s="46"/>
      <c r="G11" s="36"/>
      <c r="H11" s="48"/>
      <c r="J11" s="26" t="s">
        <v>47</v>
      </c>
      <c r="K11" s="35">
        <v>327.68634209392502</v>
      </c>
      <c r="L11" s="26" t="s">
        <v>53</v>
      </c>
      <c r="N11" s="42" t="s">
        <v>46</v>
      </c>
      <c r="O11" s="47">
        <v>21.468502068125829</v>
      </c>
      <c r="P11" s="42" t="s">
        <v>53</v>
      </c>
      <c r="S11" s="35">
        <v>216.46869148417665</v>
      </c>
      <c r="T11" s="26" t="s">
        <v>53</v>
      </c>
      <c r="V11" s="26" t="s">
        <v>46</v>
      </c>
      <c r="W11" s="35">
        <v>17.653420439607459</v>
      </c>
      <c r="X11" s="54" t="s">
        <v>53</v>
      </c>
    </row>
    <row r="12" spans="1:24" x14ac:dyDescent="0.2">
      <c r="A12" s="43" t="s">
        <v>65</v>
      </c>
      <c r="B12" s="44"/>
      <c r="C12" s="45"/>
      <c r="D12" s="44">
        <v>16.004322304523058</v>
      </c>
      <c r="E12" s="36">
        <v>1.01</v>
      </c>
      <c r="F12" s="46">
        <v>15.845863667844611</v>
      </c>
      <c r="G12" s="36"/>
      <c r="H12" s="48"/>
      <c r="N12" s="42" t="s">
        <v>47</v>
      </c>
      <c r="O12" s="47">
        <v>19.684831265207507</v>
      </c>
      <c r="P12" s="42" t="s">
        <v>53</v>
      </c>
      <c r="V12" s="26" t="s">
        <v>47</v>
      </c>
      <c r="W12" s="35">
        <v>12.06614259003473</v>
      </c>
      <c r="X12" s="54" t="s">
        <v>53</v>
      </c>
    </row>
    <row r="13" spans="1:24" x14ac:dyDescent="0.2">
      <c r="A13" s="43"/>
      <c r="B13" s="44"/>
      <c r="C13" s="45"/>
      <c r="D13" s="44"/>
      <c r="E13" s="36"/>
      <c r="F13" s="46"/>
      <c r="G13" s="36"/>
      <c r="H13" s="48"/>
      <c r="J13" s="26" t="s">
        <v>57</v>
      </c>
      <c r="K13" s="35">
        <v>360</v>
      </c>
      <c r="N13" s="42" t="s">
        <v>26</v>
      </c>
      <c r="O13" s="47">
        <v>41.153333333333336</v>
      </c>
      <c r="P13" s="42"/>
      <c r="R13" s="26" t="s">
        <v>57</v>
      </c>
      <c r="S13" s="35">
        <v>257.62202481751001</v>
      </c>
      <c r="V13" s="26" t="s">
        <v>26</v>
      </c>
      <c r="W13" s="35">
        <v>29.719563029642188</v>
      </c>
      <c r="X13" s="54"/>
    </row>
    <row r="14" spans="1:24" x14ac:dyDescent="0.2">
      <c r="A14" s="43" t="s">
        <v>39</v>
      </c>
      <c r="B14" s="44"/>
      <c r="C14" s="45"/>
      <c r="D14" s="44">
        <v>216.86765172485107</v>
      </c>
      <c r="E14" s="55">
        <v>0.9</v>
      </c>
      <c r="F14" s="46">
        <v>240.96405747205674</v>
      </c>
      <c r="G14" s="46">
        <v>1.47</v>
      </c>
      <c r="H14" s="45">
        <v>3.1879544803553106</v>
      </c>
    </row>
    <row r="15" spans="1:24" x14ac:dyDescent="0.2">
      <c r="A15" s="43" t="s">
        <v>66</v>
      </c>
      <c r="B15" s="44"/>
      <c r="C15" s="45">
        <v>3.1879544803553106</v>
      </c>
      <c r="D15" s="44"/>
      <c r="E15" s="36"/>
      <c r="F15" s="46"/>
      <c r="G15" s="36"/>
      <c r="H15" s="48"/>
      <c r="O15" s="26" t="s">
        <v>58</v>
      </c>
      <c r="R15" s="26" t="s">
        <v>37</v>
      </c>
      <c r="S15" s="35">
        <v>74.77657783454616</v>
      </c>
      <c r="W15" s="26" t="s">
        <v>58</v>
      </c>
    </row>
    <row r="16" spans="1:24" x14ac:dyDescent="0.2">
      <c r="A16" s="43" t="s">
        <v>44</v>
      </c>
      <c r="B16" s="44">
        <v>29.719563029642188</v>
      </c>
      <c r="C16" s="45">
        <v>17.653420439607459</v>
      </c>
      <c r="D16" s="3"/>
      <c r="E16" s="36"/>
      <c r="F16" s="36"/>
      <c r="G16" s="36"/>
      <c r="H16" s="48"/>
      <c r="N16" s="26" t="s">
        <v>46</v>
      </c>
      <c r="O16" s="35">
        <v>2.7990110288102663</v>
      </c>
      <c r="R16" s="26" t="s">
        <v>67</v>
      </c>
      <c r="S16" s="35">
        <v>94.461409099753666</v>
      </c>
      <c r="V16" s="26" t="s">
        <v>46</v>
      </c>
      <c r="W16" s="35">
        <v>0.62712714816306203</v>
      </c>
    </row>
    <row r="17" spans="1:23" x14ac:dyDescent="0.2">
      <c r="A17" s="43" t="s">
        <v>68</v>
      </c>
      <c r="B17" s="44"/>
      <c r="C17" s="45"/>
      <c r="D17" s="44">
        <v>12.06614259003473</v>
      </c>
      <c r="E17" s="55">
        <v>0.9</v>
      </c>
      <c r="F17" s="46">
        <v>13.406825100038589</v>
      </c>
      <c r="G17" s="36"/>
      <c r="H17" s="48"/>
      <c r="N17" s="26" t="s">
        <v>47</v>
      </c>
      <c r="O17" s="35">
        <v>16.000988971189699</v>
      </c>
      <c r="R17" s="26" t="s">
        <v>42</v>
      </c>
      <c r="S17" s="35">
        <v>141.69211364963047</v>
      </c>
      <c r="V17" s="26" t="s">
        <v>47</v>
      </c>
      <c r="W17" s="35">
        <v>10.407682914853638</v>
      </c>
    </row>
    <row r="18" spans="1:23" x14ac:dyDescent="0.2">
      <c r="A18" s="43"/>
      <c r="B18" s="44"/>
      <c r="C18" s="45"/>
      <c r="D18" s="44"/>
      <c r="E18" s="36"/>
      <c r="F18" s="46"/>
      <c r="G18" s="36"/>
      <c r="H18" s="48"/>
      <c r="N18" s="26" t="s">
        <v>26</v>
      </c>
      <c r="O18" s="35">
        <v>18.799999999999965</v>
      </c>
      <c r="R18" s="26" t="s">
        <v>26</v>
      </c>
      <c r="S18" s="26">
        <v>236.15352274938414</v>
      </c>
      <c r="V18" s="26" t="s">
        <v>26</v>
      </c>
      <c r="W18" s="35">
        <v>11.0348100630167</v>
      </c>
    </row>
    <row r="19" spans="1:23" x14ac:dyDescent="0.2">
      <c r="A19" s="43" t="s">
        <v>55</v>
      </c>
      <c r="B19" s="44"/>
      <c r="C19" s="45">
        <v>0.62712714816306203</v>
      </c>
      <c r="D19" s="44"/>
      <c r="E19" s="36"/>
      <c r="F19" s="46"/>
      <c r="G19" s="36"/>
      <c r="H19" s="48"/>
    </row>
    <row r="20" spans="1:23" x14ac:dyDescent="0.2">
      <c r="A20" s="49" t="s">
        <v>56</v>
      </c>
      <c r="B20" s="5"/>
      <c r="C20" s="50"/>
      <c r="D20" s="51">
        <v>10.407682914853638</v>
      </c>
      <c r="E20" s="52">
        <v>0.9</v>
      </c>
      <c r="F20" s="53">
        <v>11.564092127615153</v>
      </c>
      <c r="G20" s="52"/>
      <c r="H20" s="50"/>
      <c r="N20" s="26" t="s">
        <v>57</v>
      </c>
      <c r="O20" s="35">
        <v>360</v>
      </c>
      <c r="V20" s="26" t="s">
        <v>57</v>
      </c>
      <c r="W20" s="35">
        <v>257.62202481750995</v>
      </c>
    </row>
    <row r="21" spans="1:23" x14ac:dyDescent="0.2">
      <c r="N21" s="26" t="s">
        <v>59</v>
      </c>
      <c r="O21" s="35">
        <v>0</v>
      </c>
      <c r="V21" s="26" t="s">
        <v>59</v>
      </c>
      <c r="W21" s="35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S1 Summary</vt:lpstr>
      <vt:lpstr>S2 Mass Balance - LHW</vt:lpstr>
      <vt:lpstr>S3 Mass Balance - LHW-OS Sc. 1</vt:lpstr>
      <vt:lpstr>S4 Balance Streams - LHW-OS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bioref</dc:creator>
  <cp:lastModifiedBy>Sebastian Serna Loaiza</cp:lastModifiedBy>
  <cp:lastPrinted>2017-12-15T14:03:05Z</cp:lastPrinted>
  <dcterms:created xsi:type="dcterms:W3CDTF">2017-12-14T14:54:11Z</dcterms:created>
  <dcterms:modified xsi:type="dcterms:W3CDTF">2021-11-29T14:29:30Z</dcterms:modified>
</cp:coreProperties>
</file>