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3.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drawings/drawing4.xml" ContentType="application/vnd.openxmlformats-officedocument.drawing+xml"/>
  <Override PartName="/xl/drawings/drawing5.xml" ContentType="application/vnd.openxmlformats-officedocument.drawing+xml"/>
  <Override PartName="/xl/comments4.xml" ContentType="application/vnd.openxmlformats-officedocument.spreadsheetml.comments+xml"/>
  <Override PartName="/xl/threadedComments/threadedComment4.xml" ContentType="application/vnd.ms-excel.threadedcomments+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omments5.xml" ContentType="application/vnd.openxmlformats-officedocument.spreadsheetml.comments+xml"/>
  <Override PartName="/xl/threadedComments/threadedComment5.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C:\Docs JBr\2023\CGIAR Mitigate+\Scientific paper ACE calculator\"/>
    </mc:Choice>
  </mc:AlternateContent>
  <xr:revisionPtr revIDLastSave="0" documentId="13_ncr:1_{0350FDD6-507B-4059-85BE-066DE8ADD19D}" xr6:coauthVersionLast="47" xr6:coauthVersionMax="47" xr10:uidLastSave="{00000000-0000-0000-0000-000000000000}"/>
  <bookViews>
    <workbookView xWindow="-120" yWindow="-120" windowWidth="29040" windowHeight="16440" firstSheet="1" activeTab="1" xr2:uid="{00000000-000D-0000-FFFF-FFFF00000000}"/>
  </bookViews>
  <sheets>
    <sheet name="ACE data BeefNL_CoolingTemp" sheetId="42" r:id="rId1"/>
    <sheet name="ACE VegetableNL_CoolingTemp" sheetId="43" r:id="rId2"/>
    <sheet name="ACE TomatoVarieties" sheetId="40" r:id="rId3"/>
    <sheet name="Melons Honduras UK" sheetId="48" r:id="rId4"/>
    <sheet name="ACE Dairy Kenya" sheetId="46" r:id="rId5"/>
    <sheet name="Scenario studies results graphs" sheetId="45" r:id="rId6"/>
    <sheet name="ProcessesRice" sheetId="39" state="hidden" r:id="rId7"/>
    <sheet name="Regions" sheetId="14" state="hidden" r:id="rId8"/>
  </sheets>
  <externalReferences>
    <externalReference r:id="rId9"/>
    <externalReference r:id="rId10"/>
  </externalReferences>
  <definedNames>
    <definedName name="Crops" localSheetId="3">[1]Crops!$A$3:$A$39</definedName>
    <definedName name="Crops">#REF!</definedName>
    <definedName name="GHGEF_NaturalGas">#REF!</definedName>
    <definedName name="GHGEFEuropeCereals">#REF!</definedName>
    <definedName name="GHGEFEuropeEggs">#REF!</definedName>
    <definedName name="GHGEFEuropeFishSeafood">#REF!</definedName>
    <definedName name="GHGEFEuropeFruits">#REF!</definedName>
    <definedName name="GHGEFEuropeMeatBeef">#REF!</definedName>
    <definedName name="GHGEFEuropeMeatChicken">#REF!</definedName>
    <definedName name="GHGEFEuropeMeatPig">#REF!</definedName>
    <definedName name="GHGEFEuropeMilk">#REF!</definedName>
    <definedName name="GHGEFEuropeOilCrops">#REF!</definedName>
    <definedName name="GHGEFEuropeOrnamentals">#REF!</definedName>
    <definedName name="GHGEFEuropePulses">#REF!</definedName>
    <definedName name="GHGEFEuropeRice">#REF!</definedName>
    <definedName name="GHGEFEuropeRootsTubers">#REF!</definedName>
    <definedName name="GHGEFEuropeVegetables">#REF!</definedName>
    <definedName name="GHGEFIndustrializedAsiaCereals">#REF!</definedName>
    <definedName name="GHGEFIndustrializedAsiaEggs">#REF!</definedName>
    <definedName name="GHGEFIndustrializedAsiaFishSeafood">#REF!</definedName>
    <definedName name="GHGEFIndustrializedAsiaFruits">#REF!</definedName>
    <definedName name="GHGEFIndustrializedAsiaMeatBeef">#REF!</definedName>
    <definedName name="GHGEFIndustrializedAsiaMeatChicken">#REF!</definedName>
    <definedName name="GHGEFIndustrializedAsiaMeatPig">#REF!</definedName>
    <definedName name="GHGEFIndustrializedAsiaMilk">#REF!</definedName>
    <definedName name="GHGEFIndustrializedAsiaOilCrops">#REF!</definedName>
    <definedName name="GHGEFIndustrializedAsiaPulses">#REF!</definedName>
    <definedName name="GHGEFIndustrializedAsiaRice">#REF!</definedName>
    <definedName name="GHGEFIndustrializedAsiaRootsTubers">#REF!</definedName>
    <definedName name="GHGEFIndustrializedAsiaVegetables">#REF!</definedName>
    <definedName name="GHGEFLatinAmericaCereals">#REF!</definedName>
    <definedName name="GHGEFLatinAmericaEggs">#REF!</definedName>
    <definedName name="GHGEFLatinAmericaFishSeafood">#REF!</definedName>
    <definedName name="GHGEFLatinAmericaFruits">#REF!</definedName>
    <definedName name="GHGEFLatinAmericaMeatBeef">#REF!</definedName>
    <definedName name="GHGEFLatinAmericaMeatChicken">#REF!</definedName>
    <definedName name="GHGEFLatinAmericaMeatPig">#REF!</definedName>
    <definedName name="GHGEFLatinAmericaMilk">#REF!</definedName>
    <definedName name="GHGEFLatinAmericaOilCrops">#REF!</definedName>
    <definedName name="GHGEFLatinAmericaPulses">#REF!</definedName>
    <definedName name="GHGEFLatinAmericaRice">#REF!</definedName>
    <definedName name="GHGEFLatinAmericaRootsTubers">#REF!</definedName>
    <definedName name="GHGEFLatinAmericaVegetables">#REF!</definedName>
    <definedName name="GHGEFNorthAfricaWestCentralAsiaCereals">#REF!</definedName>
    <definedName name="GHGEFNorthAfricaWestCentralAsiaEggs">#REF!</definedName>
    <definedName name="GHGEFNorthAfricaWestCentralAsiaFishSeafood">#REF!</definedName>
    <definedName name="GHGEFNorthAfricaWestCentralAsiaFruits">#REF!</definedName>
    <definedName name="GHGEFNorthAfricaWestCentralAsiaMeatBeef">#REF!</definedName>
    <definedName name="GHGEFNorthAfricaWestCentralAsiaMeatChicken">#REF!</definedName>
    <definedName name="GHGEFNorthAfricaWestCentralAsiaMeatPig">#REF!</definedName>
    <definedName name="GHGEFNorthAfricaWestCentralAsiaMilk">#REF!</definedName>
    <definedName name="GHGEFNorthAfricaWestCentralAsiaOilCrops">#REF!</definedName>
    <definedName name="GHGEFNorthAfricaWestCentralAsiaPulses">#REF!</definedName>
    <definedName name="GHGEFNorthAfricaWestCentralAsiaRice">#REF!</definedName>
    <definedName name="GHGEFNorthAfricaWestCentralAsiaRootsTubers">#REF!</definedName>
    <definedName name="GHGEFNorthAfricaWestCentralAsiaVegetables">#REF!</definedName>
    <definedName name="GHGEFNorthAmericaOceaniaCereals">#REF!</definedName>
    <definedName name="GHGEFNorthAmericaOceaniaEggs">#REF!</definedName>
    <definedName name="GHGEFNorthAmericaOceaniaFishSeafood">#REF!</definedName>
    <definedName name="GHGEFNorthAmericaOceaniaFruits">#REF!</definedName>
    <definedName name="GHGEFNorthAmericaOceaniaMeatBeef">#REF!</definedName>
    <definedName name="GHGEFNorthAmericaOceaniaMeatChicken">#REF!</definedName>
    <definedName name="GHGEFNorthAmericaOceaniaMeatPig">#REF!</definedName>
    <definedName name="GHGEFNorthAmericaOceaniaMilk">#REF!</definedName>
    <definedName name="GHGEFNorthAmericaOceaniaOilCrops">#REF!</definedName>
    <definedName name="GHGEFNorthAmericaOceaniaPulses">#REF!</definedName>
    <definedName name="GHGEFNorthAmericaOceaniaRice">#REF!</definedName>
    <definedName name="GHGEFNorthAmericaOceaniaRootsTubers">#REF!</definedName>
    <definedName name="GHGEFNorthAmericaOceaniaVegetables">#REF!</definedName>
    <definedName name="GHGEFPackagingAluminium" localSheetId="3">[1]EnergyMaterialsEmissionFactors!$B$59</definedName>
    <definedName name="GHGEFPackagingAluminium">#REF!</definedName>
    <definedName name="GHGEFPackagingGlass" localSheetId="3">[1]EnergyMaterialsEmissionFactors!$B$62</definedName>
    <definedName name="GHGEFPackagingGlass">#REF!</definedName>
    <definedName name="GHGEFPackagingPaperBoard" localSheetId="3">[1]EnergyMaterialsEmissionFactors!$B$60</definedName>
    <definedName name="GHGEFPackagingPaperBoard">#REF!</definedName>
    <definedName name="GHGEFPackagingPlastics" localSheetId="3">[1]EnergyMaterialsEmissionFactors!$B$61</definedName>
    <definedName name="GHGEFPackagingPlastics">#REF!</definedName>
    <definedName name="GHGEFPackagingSteel" localSheetId="3">[1]EnergyMaterialsEmissionFactors!$B$58</definedName>
    <definedName name="GHGEFPackagingSteel">#REF!</definedName>
    <definedName name="GHGEFSouthSouthEastAsiaCereals">#REF!</definedName>
    <definedName name="GHGEFSouthSouthEastAsiaEggs">#REF!</definedName>
    <definedName name="GHGEFSouthSouthEastAsiaFishSeafood">#REF!</definedName>
    <definedName name="GHGEFSouthSouthEastAsiaFruits">#REF!</definedName>
    <definedName name="GHGEFSouthSouthEastAsiaMeatBeef">#REF!</definedName>
    <definedName name="GHGEFSouthSouthEastAsiaMeatChicken">#REF!</definedName>
    <definedName name="GHGEFSouthSouthEastAsiaMeatPig">#REF!</definedName>
    <definedName name="GHGEFSouthSouthEastAsiaMilk">#REF!</definedName>
    <definedName name="GHGEFSouthSouthEastAsiaOilCrops">#REF!</definedName>
    <definedName name="GHGEFSouthSouthEastAsiaPulses">#REF!</definedName>
    <definedName name="GHGEFSouthSouthEastAsiaRice">#REF!</definedName>
    <definedName name="GHGEFSouthSouthEastAsiaRootsTubers">#REF!</definedName>
    <definedName name="GHGEFSouthSouthEastAsiaVegetables">#REF!</definedName>
    <definedName name="GHGEFSubSaharanAfricaCereals">#REF!</definedName>
    <definedName name="GHGEFSubSaharanAfricaEggs">#REF!</definedName>
    <definedName name="GHGEFSubSaharanAfricaFishSeafood">#REF!</definedName>
    <definedName name="GHGEFSubSaharanAfricaFruits">#REF!</definedName>
    <definedName name="GHGEFSubSaharanAfricaMeatBeef">#REF!</definedName>
    <definedName name="GHGEFSubSaharanAfricaMeatChicken">#REF!</definedName>
    <definedName name="GHGEFSubSaharanAfricaMeatPig">#REF!</definedName>
    <definedName name="GHGEFSubSaharanAfricaMilk">#REF!</definedName>
    <definedName name="GHGEFSubSaharanAfricaOilCrops">#REF!</definedName>
    <definedName name="GHGEFSubSaharanAfricaOrnamentals">#REF!</definedName>
    <definedName name="GHGEFSubSaharanAfricaPulses">#REF!</definedName>
    <definedName name="GHGEFSubSaharanAfricaRice">#REF!</definedName>
    <definedName name="GHGEFSubSaharanAfricaRootsTubers">#REF!</definedName>
    <definedName name="GHGEFSubSaharanAfricaVegetables">#REF!</definedName>
    <definedName name="GHGEmFactorFuel" localSheetId="3">[1]EnergyMaterialsEmissionFactors!$B$3</definedName>
    <definedName name="GHGEmFactorFuel">#REF!</definedName>
    <definedName name="GHGEmFactorHeat" localSheetId="3">[1]EnergyMaterialsEmissionFactors!$B$4</definedName>
    <definedName name="GHGEmFactorHeat">#REF!</definedName>
    <definedName name="GHGEmFactorNaturalGas">#REF!</definedName>
    <definedName name="GHGEmFactorsCountrylistEurope">#REF!</definedName>
    <definedName name="GHGEmFactorsCountrylistInustrializedAsia">#REF!</definedName>
    <definedName name="GHGEmFactorsCountrylistLatinAmerica">#REF!</definedName>
    <definedName name="GHGEmFactorsCountrylistNorthAfricaWestCentralAsia">#REF!</definedName>
    <definedName name="GHGEmFactorsCountrylistNorthAmericaOceania">#REF!</definedName>
    <definedName name="GHGEmFactorsCountrylistNorthAmericaOciania">#REF!</definedName>
    <definedName name="GHGEmFactorsCountrylistSouthSouthEastAsia">#REF!</definedName>
    <definedName name="GHGEmFactorsCountrylistSubSaharanAfrica">#REF!</definedName>
    <definedName name="ListResiduesProcessingOptions">[2]ResiduesManagmOptions!$A$4:$A$26</definedName>
    <definedName name="ListResiduesProcessingOptions1" localSheetId="3">[1]ResiduesManagmOptions!$A$4:$A$13</definedName>
    <definedName name="ListResiduesProcessingOptions1">#REF!</definedName>
    <definedName name="LossesEuropeCereals">#REF!</definedName>
    <definedName name="LossesEuropeEggs">#REF!</definedName>
    <definedName name="LossesEuropeFishSeafood">#REF!</definedName>
    <definedName name="LossesEuropeFruits">#REF!</definedName>
    <definedName name="LossesEuropeMeatBeef">#REF!</definedName>
    <definedName name="LossesEuropeMeatChicken">#REF!</definedName>
    <definedName name="LossesEuropeMeatPig">#REF!</definedName>
    <definedName name="LossesEuropeMilk">#REF!</definedName>
    <definedName name="LossesEuropeOilCrops">#REF!</definedName>
    <definedName name="LossesEuropePulses">#REF!</definedName>
    <definedName name="LossesEuropeRice">#REF!</definedName>
    <definedName name="LossesEuropeRootsTubers">#REF!</definedName>
    <definedName name="LossesEuropeVegetables">#REF!</definedName>
    <definedName name="LossesIndustrializedAsiaCereals">#REF!</definedName>
    <definedName name="LossesIndustrializedAsiaEggs">#REF!</definedName>
    <definedName name="LossesIndustrializedAsiaFishSeafood">#REF!</definedName>
    <definedName name="LossesIndustrializedAsiaFruits">#REF!</definedName>
    <definedName name="LossesIndustrializedAsiaMeatBeef">#REF!</definedName>
    <definedName name="LossesIndustrializedAsiaMeatChicken">#REF!</definedName>
    <definedName name="LossesIndustrializedAsiaMeatPig">#REF!</definedName>
    <definedName name="LossesIndustrializedAsiaMilk">#REF!</definedName>
    <definedName name="LossesIndustrializedAsiaOilCrops">#REF!</definedName>
    <definedName name="LossesIndustrializedAsiaPulses">#REF!</definedName>
    <definedName name="LossesIndustrializedAsiaRootsTubers">#REF!</definedName>
    <definedName name="LossesIndustrializedAsiaVegetables">#REF!</definedName>
    <definedName name="LossesLatinAmericaCereals">#REF!</definedName>
    <definedName name="LossesLatinAmericaEggs">#REF!</definedName>
    <definedName name="LossesLatinAmericaFishSeafood">#REF!</definedName>
    <definedName name="LossesLatinAmericaFruits">#REF!</definedName>
    <definedName name="LossesLatinAmericaMeatBeef">#REF!</definedName>
    <definedName name="LossesLatinAmericaMeatChicken">#REF!</definedName>
    <definedName name="LossesLatinAmericaMeatPig">#REF!</definedName>
    <definedName name="LossesLatinAmericaMilk">#REF!</definedName>
    <definedName name="LossesLatinAmericaOilCrops">#REF!</definedName>
    <definedName name="LossesLatinAmericaPulses">#REF!</definedName>
    <definedName name="LossesLatinAmericaRice">#REF!</definedName>
    <definedName name="LossesLatinAmericaRootsTubers">#REF!</definedName>
    <definedName name="LossesLatinAmericaVegetables">#REF!</definedName>
    <definedName name="LossesNorthAfricaWestCentralAsiaCereals">#REF!</definedName>
    <definedName name="LossesNorthAfricaWestCentralAsiaEggs">#REF!</definedName>
    <definedName name="LossesNorthAfricaWestCentralAsiaFishSeafood">#REF!</definedName>
    <definedName name="LossesNorthAfricaWestCentralAsiaFruits">#REF!</definedName>
    <definedName name="LossesNorthAfricaWestCentralAsiaMeatBeef">#REF!</definedName>
    <definedName name="LossesNorthAfricaWestCentralAsiaMeatChicken">#REF!</definedName>
    <definedName name="LossesNorthAfricaWestCentralAsiaMeatPig">#REF!</definedName>
    <definedName name="LossesNorthAfricaWestCentralAsiaMilk">#REF!</definedName>
    <definedName name="LossesNorthAfricaWestCentralAsiaOilCrops">#REF!</definedName>
    <definedName name="LossesNorthAfricaWestCentralAsiaPulses">#REF!</definedName>
    <definedName name="LossesNorthAfricaWestCentralAsiaRice">#REF!</definedName>
    <definedName name="LossesNorthAfricaWestCentralAsiaRootsTubers">#REF!</definedName>
    <definedName name="LossesNorthAfricaWestCentralAsiaVegetables">#REF!</definedName>
    <definedName name="LossesNorthAmericaOceaniaCereals">#REF!</definedName>
    <definedName name="LossesNorthAmericaOceaniaEggs">#REF!</definedName>
    <definedName name="LossesNorthAmericaOceaniaFishSeafood">#REF!</definedName>
    <definedName name="LossesNorthAmericaOceaniaFruits">#REF!</definedName>
    <definedName name="LossesNorthAmericaOceaniaMeatBeef">#REF!</definedName>
    <definedName name="LossesNorthAmericaOceaniaMeatChicken">#REF!</definedName>
    <definedName name="LossesNorthAmericaOceaniaMeatPig">#REF!</definedName>
    <definedName name="LossesNorthAmericaOceaniaMilk">#REF!</definedName>
    <definedName name="LossesNorthAmericaOceaniaOilCrops">#REF!</definedName>
    <definedName name="LossesNorthAmericaOceaniaPulses">#REF!</definedName>
    <definedName name="LossesNorthAmericaOceaniaRice">#REF!</definedName>
    <definedName name="LossesNorthAmericaOceaniaRootsTubers">#REF!</definedName>
    <definedName name="LossesNorthAmericaOceaniaVegetables">#REF!</definedName>
    <definedName name="LossesSouthSouthEastAsiaCereals">#REF!</definedName>
    <definedName name="LossesSouthSouthEastAsiaEggs">#REF!</definedName>
    <definedName name="LossesSouthSouthEastAsiaFishSeafood">#REF!</definedName>
    <definedName name="LossesSouthSouthEastAsiaFruits">#REF!</definedName>
    <definedName name="LossesSouthSouthEastAsiaMeatBeef">#REF!</definedName>
    <definedName name="LossesSouthSouthEastAsiaMeatChicken">#REF!</definedName>
    <definedName name="LossesSouthSouthEastAsiaMeatPig">#REF!</definedName>
    <definedName name="LossesSouthSouthEastAsiaMilk">#REF!</definedName>
    <definedName name="LossesSouthSouthEastAsiaOilCrops">#REF!</definedName>
    <definedName name="LossesSouthSouthEastAsiaRice">#REF!</definedName>
    <definedName name="LossesSouthSouthEastAsiaRootsTubers">#REF!</definedName>
    <definedName name="LossesSouthSouthEastAsiaVegetables">#REF!</definedName>
    <definedName name="LossesSubSaharanAfricaCereals">#REF!</definedName>
    <definedName name="LossesSubSaharanAfricaEggs">#REF!</definedName>
    <definedName name="LossesSubSaharanAfricaFishSeafood">#REF!</definedName>
    <definedName name="LossesSubSaharanAfricaFruits">#REF!</definedName>
    <definedName name="LossesSubSaharanAfricaMeatBeef">#REF!</definedName>
    <definedName name="LossesSubSaharanAfricaMeatChicken">#REF!</definedName>
    <definedName name="LossesSubSaharanAfricaMeatPig">#REF!</definedName>
    <definedName name="LossesSubSaharanAfricaMilk">#REF!</definedName>
    <definedName name="LossesSubSaharanAfricaOilCrops">#REF!</definedName>
    <definedName name="LossesSubSaharanAfricaOrnamentals">#REF!</definedName>
    <definedName name="LossesSubSaharanAfricaPulses">#REF!</definedName>
    <definedName name="LossesSubSaharanAfricaRice">#REF!</definedName>
    <definedName name="LossesSubSaharanAfricaRootsTubers">#REF!</definedName>
    <definedName name="LossesSubSaharanAfricaVegetables">#REF!</definedName>
    <definedName name="_xlnm.Print_Area" localSheetId="4">'ACE Dairy Kenya'!$A$1:$S$273</definedName>
    <definedName name="_xlnm.Print_Area" localSheetId="0">'ACE data BeefNL_CoolingTemp'!$A$1:$S$273</definedName>
    <definedName name="_xlnm.Print_Area" localSheetId="2">'ACE TomatoVarieties'!$A$1:$S$273</definedName>
    <definedName name="_xlnm.Print_Area" localSheetId="1">'ACE VegetableNL_CoolingTemp'!$A$1:$S$273</definedName>
    <definedName name="_xlnm.Print_Area" localSheetId="3">'Melons Honduras UK'!$A$1:$N$242</definedName>
    <definedName name="ProcessesEggs">#REF!</definedName>
    <definedName name="ProcessesFishSeafood">#REF!</definedName>
    <definedName name="ProcessesFruits">#REF!</definedName>
    <definedName name="ProcessesMeatBeef">#REF!</definedName>
    <definedName name="ProcessesMeatChicken">#REF!</definedName>
    <definedName name="ProcessesMeatPig">#REF!</definedName>
    <definedName name="ProcessesMilk">#REF!</definedName>
    <definedName name="ProcessesOilCrops">#REF!</definedName>
    <definedName name="ProcessesPulses">#REF!</definedName>
    <definedName name="ProcessesRice" localSheetId="6">ProcessesRice!$C$6:$C$45</definedName>
    <definedName name="ProcessesRice">#REF!</definedName>
    <definedName name="ProcessesRiceCollectionHauling">ProcessesRice!$C$15:$C$18</definedName>
    <definedName name="ProcessesRiceFieldDrying">ProcessesRice!$C$13:$C$14</definedName>
    <definedName name="ProcessesRiceHarvesting">ProcessesRice!$C$6:$C$12</definedName>
    <definedName name="ProcessesRootsTubers">#REF!</definedName>
    <definedName name="ProcessesVegetables">#REF!</definedName>
    <definedName name="Regions" localSheetId="3">[1]Regions!$A$3:$A$9</definedName>
    <definedName name="Regions">Regions!$A$3:$A$9</definedName>
    <definedName name="TransportModul" localSheetId="3">[1]TransportModalities!$A$4:$A$27</definedName>
    <definedName name="TransportModu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 i="48" l="1"/>
  <c r="F1" i="48"/>
  <c r="C2" i="48"/>
  <c r="F2" i="48"/>
  <c r="C3" i="48"/>
  <c r="F3" i="48"/>
  <c r="W106" i="45" l="1"/>
  <c r="V106" i="45"/>
  <c r="U106" i="45"/>
  <c r="W107" i="45"/>
  <c r="V107" i="45"/>
  <c r="U107" i="45"/>
  <c r="W105" i="45"/>
  <c r="V105" i="45"/>
  <c r="U105" i="45"/>
  <c r="W104" i="45"/>
  <c r="V104" i="45"/>
  <c r="U104" i="45"/>
  <c r="V86" i="45"/>
  <c r="U86" i="45"/>
  <c r="U88" i="45"/>
  <c r="U87" i="45"/>
  <c r="U85" i="45"/>
  <c r="U89" i="45"/>
  <c r="V89" i="45"/>
  <c r="V88" i="45"/>
  <c r="V87" i="45"/>
  <c r="V85" i="45"/>
  <c r="V84" i="45"/>
  <c r="U84" i="45"/>
  <c r="U108" i="45" l="1"/>
  <c r="W108" i="45"/>
  <c r="V108" i="45"/>
  <c r="U90" i="45"/>
  <c r="V90" i="45"/>
  <c r="W60" i="45" l="1"/>
  <c r="W59" i="45"/>
  <c r="W58" i="45"/>
  <c r="W57" i="45"/>
  <c r="V57" i="45"/>
  <c r="U57" i="45"/>
  <c r="V60" i="45"/>
  <c r="U60" i="45"/>
  <c r="V59" i="45"/>
  <c r="U59" i="45"/>
  <c r="V58" i="45"/>
  <c r="U58" i="45"/>
  <c r="F3" i="46"/>
  <c r="C3" i="46"/>
  <c r="F2" i="46"/>
  <c r="C2" i="46"/>
  <c r="F1" i="46"/>
  <c r="C1" i="46"/>
  <c r="V35" i="45"/>
  <c r="U35" i="45"/>
  <c r="V34" i="45"/>
  <c r="U34" i="45"/>
  <c r="V33" i="45"/>
  <c r="U33" i="45"/>
  <c r="V32" i="45"/>
  <c r="U32" i="45"/>
  <c r="V31" i="45"/>
  <c r="U31" i="45"/>
  <c r="V9" i="45"/>
  <c r="U9" i="45"/>
  <c r="V8" i="45"/>
  <c r="U8" i="45"/>
  <c r="V7" i="45"/>
  <c r="U7" i="45"/>
  <c r="V6" i="45"/>
  <c r="U6" i="45"/>
  <c r="V5" i="45"/>
  <c r="U5" i="45"/>
  <c r="U36" i="45" l="1"/>
  <c r="V36" i="45"/>
  <c r="V61" i="45"/>
  <c r="U10" i="45"/>
  <c r="U61" i="45"/>
  <c r="V10" i="45"/>
  <c r="W61" i="45"/>
  <c r="F3" i="43"/>
  <c r="C3" i="43"/>
  <c r="F2" i="43"/>
  <c r="C2" i="43"/>
  <c r="F1" i="43"/>
  <c r="C1" i="43"/>
  <c r="F3" i="42" l="1"/>
  <c r="C3" i="42"/>
  <c r="F2" i="42"/>
  <c r="C2" i="42"/>
  <c r="F1" i="42"/>
  <c r="C1" i="42"/>
  <c r="F3" i="40" l="1"/>
  <c r="C3" i="40"/>
  <c r="F2" i="40"/>
  <c r="C2" i="40"/>
  <c r="F1" i="40"/>
  <c r="C1" i="40"/>
  <c r="Q22" i="40" l="1"/>
  <c r="Q30" i="40" l="1"/>
  <c r="Q57" i="40" l="1"/>
  <c r="Q121" i="40" l="1"/>
  <c r="Q64" i="40"/>
  <c r="Q59" i="40"/>
  <c r="Q66" i="40" l="1"/>
  <c r="Q128" i="40"/>
  <c r="Q190" i="40" s="1"/>
  <c r="Q83" i="40"/>
  <c r="Q156" i="40" l="1"/>
  <c r="Q68" i="40"/>
  <c r="Q69" i="40" s="1"/>
  <c r="Q70" i="40" s="1"/>
  <c r="Q71" i="40" s="1"/>
  <c r="Q73" i="40" s="1"/>
  <c r="Q202" i="40"/>
  <c r="Q231" i="40" l="1"/>
  <c r="Q225" i="40"/>
  <c r="Q76" i="40"/>
  <c r="Q77" i="40" s="1"/>
  <c r="Q78" i="40" s="1"/>
  <c r="Q79" i="40" s="1"/>
  <c r="Q80" i="40" s="1"/>
  <c r="Q81" i="40" s="1"/>
  <c r="Q87" i="40" s="1"/>
  <c r="Q95" i="40" s="1"/>
  <c r="Q103" i="40" s="1"/>
  <c r="Q111" i="40" s="1"/>
  <c r="Q123" i="40" l="1"/>
  <c r="Q130" i="40" l="1"/>
  <c r="Q133" i="40" l="1"/>
  <c r="Q135" i="40" s="1"/>
  <c r="B40" i="39"/>
  <c r="B41" i="39" s="1"/>
  <c r="B42" i="39" s="1"/>
  <c r="B43" i="39" s="1"/>
  <c r="B44" i="39" s="1"/>
  <c r="B36" i="39"/>
  <c r="B37" i="39" s="1"/>
  <c r="D29" i="39"/>
  <c r="D30" i="39"/>
  <c r="B7" i="39"/>
  <c r="D39" i="39"/>
  <c r="D44" i="39"/>
  <c r="D32" i="39"/>
  <c r="D33" i="39"/>
  <c r="D42" i="39"/>
  <c r="D41" i="39"/>
  <c r="D43" i="39"/>
  <c r="D31" i="39"/>
  <c r="D40" i="39"/>
  <c r="E40" i="39"/>
  <c r="Q136" i="40" l="1"/>
  <c r="Q137" i="40" s="1"/>
  <c r="Q138" i="40" s="1"/>
  <c r="Q139" i="40" s="1"/>
  <c r="Q141" i="40" l="1"/>
  <c r="Q149" i="40" l="1"/>
  <c r="Q150" i="40" l="1"/>
  <c r="Q151" i="40" s="1"/>
  <c r="Q152" i="40" l="1"/>
  <c r="Q153" i="40" s="1"/>
  <c r="Q154" i="40" s="1"/>
  <c r="Q160" i="40" l="1"/>
  <c r="Q167" i="40" s="1"/>
  <c r="Q174" i="40" s="1"/>
  <c r="Q181" i="40" s="1"/>
  <c r="Q192" i="40" l="1"/>
  <c r="Q195" i="40" l="1"/>
  <c r="Q198" i="40" l="1"/>
  <c r="Q204" i="40" l="1"/>
  <c r="Q206" i="40" l="1"/>
  <c r="Q207" i="40" s="1"/>
  <c r="Q208" i="40" s="1"/>
  <c r="Q209" i="40" s="1"/>
  <c r="Q211" i="40" s="1"/>
  <c r="Q215" i="40" l="1"/>
  <c r="Q216" i="40" s="1"/>
  <c r="Q217" i="40" s="1"/>
  <c r="Q218" i="40" s="1"/>
  <c r="Q219" i="40" s="1"/>
  <c r="Q227" i="40" l="1"/>
  <c r="Q233" i="40" l="1"/>
  <c r="Q235" i="40" l="1"/>
  <c r="Q236" i="40" s="1"/>
  <c r="Q237" i="40" s="1"/>
  <c r="Q238" i="40" s="1"/>
  <c r="Q239" i="40" s="1"/>
  <c r="Q244" i="4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tc={C5C0E8A4-AE18-4BD7-8657-53F49DBC4483}</author>
    <author>tc={E649CDBC-2F59-42D6-851B-49C02C44F6DC}</author>
    <author>tc={CE52BDE0-A3AA-4EBF-8B6C-0D91C93F2D91}</author>
    <author>tc={EBFD162F-8DED-4559-BC99-3332E0773CEB}</author>
    <author>tc={25D7EE93-1320-445B-B10C-A8EEBAD080F7}</author>
    <author>tc={0624AF7D-E3C8-4F6E-A16E-340470655741}</author>
    <author>tc={67C931F6-F812-4A71-836E-5DFC5AEF65CD}</author>
    <author>tc={06914563-CE2D-445B-A584-E8F36DDB08E6}</author>
    <author>tc={44B1C52A-B684-462C-8BA3-AB075809022B}</author>
    <author>tc={51A6A8E7-210B-452F-9C59-47B4AA26BD2E}</author>
    <author>tc={6D35A3F8-7EA7-4E24-ADB9-4511419639F8}</author>
    <author>tc={3CAA26B0-B97C-4E65-8D29-6131008CA808}</author>
    <author>tc={B3DBA99D-ADFC-49C4-96E4-AAD8647FB3F6}</author>
    <author>tc={4C06D767-D9FD-476C-B494-04767935E7D4}</author>
    <author>tc={50CC8E45-C35F-4A2F-A3B9-84FFC8E6D1E7}</author>
    <author>tc={723E69AC-831A-4B0B-84EB-6E3C8C219088}</author>
    <author>tc={A34DE3BC-98BA-4544-8DB4-C1ADAC7E8ED2}</author>
    <author>tc={9F7193F3-62D1-4760-A277-5FC5C2FFCCC9}</author>
    <author>tc={F9D96232-F56C-42F4-9947-40FFC5CCFC2A}</author>
    <author>tc={B7B88833-903F-42BA-AC32-9E2D7F0AD541}</author>
    <author>tc={CD95C2E5-D825-4602-B760-B07BCA1FC7A3}</author>
    <author>tc={50834AA9-78A7-4649-88F2-1B1C83FC63A7}</author>
    <author>tc={F974D54D-98D3-47A7-90FF-6F1DF78FBA80}</author>
    <author>tc={3A9A2524-8A32-4D51-A52C-E2271C402C11}</author>
    <author>tc={79115007-5610-49EB-943E-759BD0E117BE}</author>
    <author>tc={F9BD6C4A-70C1-4DBE-984F-741F11FCF4ED}</author>
  </authors>
  <commentList>
    <comment ref="E11" authorId="0" shapeId="0" xr:uid="{C5C0E8A4-AE18-4BD7-8657-53F49DBC4483}">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J11" authorId="1" shapeId="0" xr:uid="{E649CDBC-2F59-42D6-851B-49C02C44F6DC}">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O11" authorId="2" shapeId="0" xr:uid="{CE52BDE0-A3AA-4EBF-8B6C-0D91C93F2D91}">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E13" authorId="3" shapeId="0" xr:uid="{EBFD162F-8DED-4559-BC99-3332E0773CEB}">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J13" authorId="4" shapeId="0" xr:uid="{25D7EE93-1320-445B-B10C-A8EEBAD080F7}">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O13" authorId="5" shapeId="0" xr:uid="{0624AF7D-E3C8-4F6E-A16E-340470655741}">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B19" authorId="6" shapeId="0" xr:uid="{67C931F6-F812-4A71-836E-5DFC5AEF65CD}">
      <text>
        <t>[Threaded comment]
Your version of Excel allows you to read this threaded comment; however, any edits to it will get removed if the file is opened in a newer version of Excel. Learn more: https://go.microsoft.com/fwlink/?linkid=870924
Comment:
    Default: Harvesting and on-field operations 
(activity name my be adapted in case study)</t>
      </text>
    </comment>
    <comment ref="B22" authorId="7" shapeId="0" xr:uid="{06914563-CE2D-445B-A584-E8F36DDB08E6}">
      <text>
        <t>[Threaded comment]
Your version of Excel allows you to read this threaded comment; however, any edits to it will get removed if the file is opened in a newer version of Excel. Learn more: https://go.microsoft.com/fwlink/?linkid=870924
Comment:
    See worksheet 'CropCarbonFootp IntercropDefore'</t>
      </text>
    </comment>
    <comment ref="B62" authorId="8" shapeId="0" xr:uid="{44B1C52A-B684-462C-8BA3-AB075809022B}">
      <text>
        <t>[Threaded comment]
Your version of Excel allows you to read this threaded comment; however, any edits to it will get removed if the file is opened in a newer version of Excel. Learn more: https://go.microsoft.com/fwlink/?linkid=870924
Comment:
    Default: Postharvest handling and storage 
(activity name my be adapted in case study)</t>
      </text>
    </comment>
    <comment ref="B66" authorId="9" shapeId="0" xr:uid="{51A6A8E7-210B-452F-9C59-47B4AA26BD2E}">
      <text>
        <t>[Threaded comment]
Your version of Excel allows you to read this threaded comment; however, any edits to it will get removed if the file is opened in a newer version of Excel. Learn more: https://go.microsoft.com/fwlink/?linkid=870924
Comment:
    When empty: the waste management related GHG emission are negleccted</t>
      </text>
    </comment>
    <comment ref="B76" authorId="10" shapeId="0" xr:uid="{6D35A3F8-7EA7-4E24-ADB9-4511419639F8}">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
Reply:
    DLV (2015) present practically measured energy use of apple and pear storage. They present for long-term storage, i.e. after the cooling down phase, typical electricity use of 0.4kWh per ton per day (covering electricity use for cooling, air circulation, mechanical operations and lighting).</t>
      </text>
    </comment>
    <comment ref="F76" authorId="11" shapeId="0" xr:uid="{3CAA26B0-B97C-4E65-8D29-6131008CA808}">
      <text>
        <t>[Threaded comment]
Your version of Excel allows you to read this threaded comment; however, any edits to it will get removed if the file is opened in a newer version of Excel. Learn more: https://go.microsoft.com/fwlink/?linkid=870924
Comment:
    Typical value, see comments elsewhere in this row.</t>
      </text>
    </comment>
    <comment ref="B77" authorId="12" shapeId="0" xr:uid="{B3DBA99D-ADFC-49C4-96E4-AAD8647FB3F6}">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78" authorId="13" shapeId="0" xr:uid="{4C06D767-D9FD-476C-B494-04767935E7D4}">
      <text>
        <t>[Threaded comment]
Your version of Excel allows you to read this threaded comment; however, any edits to it will get removed if the file is opened in a newer version of Excel. Learn more: https://go.microsoft.com/fwlink/?linkid=870924
Comment:
    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
Reply:
    Specific energy for blast feezing data in Werner (2006), 0.133 kWh/kg and Duiven &amp; 
Binard (2002), 0.070 to 0.130 kWh/kg.
Reply:
    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
      </text>
    </comment>
    <comment ref="B126" authorId="14" shapeId="0" xr:uid="{50CC8E45-C35F-4A2F-A3B9-84FFC8E6D1E7}">
      <text>
        <t>[Threaded comment]
Your version of Excel allows you to read this threaded comment; however, any edits to it will get removed if the file is opened in a newer version of Excel. Learn more: https://go.microsoft.com/fwlink/?linkid=870924
Comment:
    Default: Processing and Packaging
(activity name my be adapted in case study)</t>
      </text>
    </comment>
    <comment ref="B144" authorId="15" shapeId="0" xr:uid="{723E69AC-831A-4B0B-84EB-6E3C8C219088}">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
Reply:
    DLV (2015) present practically measured energy use of apple and pear storage. They present for long-term storage, i.e. after the cooling down phase, typical electricity use of 0.4kWh per ton per day (covering electricity use for cooling, air circulation, mechanical operations and lighting).
Reply:
    The value presented by DLV was confirmed by Boschiero et al. (2019): 0.37kWh per ton per day. Next to energy use for refrigeration they present additional energy use for CA, ULO and DCA: 0.09, 0.11 and 0.14 kWh per ton per day.</t>
      </text>
    </comment>
    <comment ref="B145" authorId="16" shapeId="0" xr:uid="{A34DE3BC-98BA-4544-8DB4-C1ADAC7E8ED2}">
      <text>
        <t>[Threaded comment]
Your version of Excel allows you to read this threaded comment; however, any edits to it will get removed if the file is opened in a newer version of Excel. Learn more: https://go.microsoft.com/fwlink/?linkid=870924
Comment:
    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
Reply:
    Specific energy for blast feezing data in Werner (2006), 0.133 kWh/kg and Duiven &amp; 
Binard (2002), 0.070 to 0.130 kWh/kg.
Reply:
    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
      </text>
    </comment>
    <comment ref="B150" authorId="17" shapeId="0" xr:uid="{9F7193F3-62D1-4760-A277-5FC5C2FFCCC9}">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154" authorId="18" shapeId="0" xr:uid="{F9D96232-F56C-42F4-9947-40FFC5CCFC2A}">
      <text>
        <t>[Threaded comment]
Your version of Excel allows you to read this threaded comment; however, any edits to it will get removed if the file is opened in a newer version of Excel. Learn more: https://go.microsoft.com/fwlink/?linkid=870924
Comment:
    GHG emissions related to (tap) water supply highly vary amongst water sources.
Likewise, carbon footprint of inputs and energy is critical in that; with greening electricity the carbon footprint of water will be reduced.
Reply:
    For NL water production and supply GHGeI is estimated around 0.36 kg CO2-eq/m3 (STOWA, 2008); this is related to 0.47kWh electricity + about 0.15 kg CO2-eq emissions related to other inputs. The same source estimates GHGe related to waste water treatment at 1.14 kg CO2-eq per m3 waste water.
Reply:
    The actual carbon footprint of water, however, can depend strongly on the water source (varying from surface water to sea water, possibly requiring desalination and/or long-distance transport, etc.) and required treatment. Klein et al. (2005) show that energy intensity of supply, treatment and distribution varies from  0.2 to 8 kWh per m3 water.</t>
      </text>
    </comment>
    <comment ref="B189" authorId="19" shapeId="0" xr:uid="{B7B88833-903F-42BA-AC32-9E2D7F0AD541}">
      <text>
        <t>[Threaded comment]
Your version of Excel allows you to read this threaded comment; however, any edits to it will get removed if the file is opened in a newer version of Excel. Learn more: https://go.microsoft.com/fwlink/?linkid=870924
Comment:
    Default: (Possibly multi-modal) transport
(activity name my be adapted in case study)</t>
      </text>
    </comment>
    <comment ref="B201" authorId="20" shapeId="0" xr:uid="{CD95C2E5-D825-4602-B760-B07BCA1FC7A3}">
      <text>
        <t>[Threaded comment]
Your version of Excel allows you to read this threaded comment; however, any edits to it will get removed if the file is opened in a newer version of Excel. Learn more: https://go.microsoft.com/fwlink/?linkid=870924
Comment:
    Default: Processing / repackaging / distribution centre
(activity name my be adapted in case study)</t>
      </text>
    </comment>
    <comment ref="B215" authorId="21" shapeId="0" xr:uid="{50834AA9-78A7-4649-88F2-1B1C83FC63A7}">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
      </text>
    </comment>
    <comment ref="B216" authorId="22" shapeId="0" xr:uid="{F974D54D-98D3-47A7-90FF-6F1DF78FBA80}">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230" authorId="23" shapeId="0" xr:uid="{3A9A2524-8A32-4D51-A52C-E2271C402C11}">
      <text>
        <t>[Threaded comment]
Your version of Excel allows you to read this threaded comment; however, any edits to it will get removed if the file is opened in a newer version of Excel. Learn more: https://go.microsoft.com/fwlink/?linkid=870924
Comment:
    Default: Market / Retail shop / Out-of-home consumption
(activity name my be adapted in case study)</t>
      </text>
    </comment>
    <comment ref="B236" authorId="24" shapeId="0" xr:uid="{79115007-5610-49EB-943E-759BD0E117BE}">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244" authorId="25" shapeId="0" xr:uid="{F9BD6C4A-70C1-4DBE-984F-741F11FCF4ED}">
      <text>
        <t>[Threaded comment]
Your version of Excel allows you to read this threaded comment; however, any edits to it will get removed if the file is opened in a newer version of Excel. Learn more: https://go.microsoft.com/fwlink/?linkid=870924
Comment:
    In case of prevented deforestation: negative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tc={4B8C243E-E82C-4C32-823F-E7DF1A19CE82}</author>
    <author>tc={0D6631E9-51FF-4B03-BD99-37DAE703BCE0}</author>
    <author>tc={DF23B862-9A6E-41F5-9BFF-F0E079094466}</author>
    <author>tc={C6B252DB-5D75-491C-9586-95E5FD40A1BD}</author>
    <author>tc={65F10351-15AA-4F77-A869-430FC31BD4B3}</author>
    <author>tc={458F6C85-130B-4CF7-BB58-A51DC3C9099E}</author>
    <author>tc={22550DBC-53FB-4373-A2FD-F1ECD41DEF6B}</author>
    <author>tc={C242BF9C-C7E5-4907-AADE-D1DA9F141444}</author>
    <author>tc={F6484CA2-14B4-4A68-98F8-DA256419DA31}</author>
    <author>tc={0172C8DE-8BDD-4622-BE36-46FCDA9763D6}</author>
    <author>tc={037BCC96-E926-46D2-96E6-90ECB12F4819}</author>
    <author>tc={51089B60-9D6B-4212-9ED8-C1B1C7AD87F5}</author>
    <author>tc={F9677601-BE06-4D63-B362-86812201C544}</author>
    <author>tc={2896FDBE-3427-4A73-B6EB-C7C1E7B68F36}</author>
    <author>tc={00C25CE7-41AD-4EE7-B054-BFBDF99818A7}</author>
    <author>tc={626B7928-6B90-4A7A-B5B5-54F95564D429}</author>
    <author>tc={EA3AFF29-4ED4-4B56-AA14-0164B4201EAB}</author>
    <author>tc={A7C31CD4-6F4A-4EA3-8D98-A7B6A6B38EA1}</author>
    <author>tc={19249DAA-95F1-4FD6-BAA8-C0DA7824402B}</author>
    <author>tc={ECC8339A-E9FA-4472-86FF-ACACBAD314E9}</author>
    <author>tc={765F4731-28CA-4A8B-99EA-AC959776E298}</author>
    <author>tc={2F58DB9E-7DB5-4C05-A0B1-09998EAF6022}</author>
    <author>tc={7CBD5CBC-E1DB-45A3-8C44-3AFAF8530B85}</author>
    <author>tc={2FD70CFB-0294-46A5-BF53-CCB5031787FC}</author>
    <author>tc={91B1F8AD-7571-4329-B8EA-60A665045D31}</author>
    <author>tc={0E3A961E-459C-4A77-994F-AC960918400C}</author>
  </authors>
  <commentList>
    <comment ref="E11" authorId="0" shapeId="0" xr:uid="{4B8C243E-E82C-4C32-823F-E7DF1A19CE82}">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J11" authorId="1" shapeId="0" xr:uid="{0D6631E9-51FF-4B03-BD99-37DAE703BCE0}">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O11" authorId="2" shapeId="0" xr:uid="{DF23B862-9A6E-41F5-9BFF-F0E079094466}">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E13" authorId="3" shapeId="0" xr:uid="{C6B252DB-5D75-491C-9586-95E5FD40A1BD}">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J13" authorId="4" shapeId="0" xr:uid="{65F10351-15AA-4F77-A869-430FC31BD4B3}">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O13" authorId="5" shapeId="0" xr:uid="{458F6C85-130B-4CF7-BB58-A51DC3C9099E}">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B19" authorId="6" shapeId="0" xr:uid="{22550DBC-53FB-4373-A2FD-F1ECD41DEF6B}">
      <text>
        <t>[Threaded comment]
Your version of Excel allows you to read this threaded comment; however, any edits to it will get removed if the file is opened in a newer version of Excel. Learn more: https://go.microsoft.com/fwlink/?linkid=870924
Comment:
    Default: Harvesting and on-field operations 
(activity name my be adapted in case study)</t>
      </text>
    </comment>
    <comment ref="B22" authorId="7" shapeId="0" xr:uid="{C242BF9C-C7E5-4907-AADE-D1DA9F141444}">
      <text>
        <t>[Threaded comment]
Your version of Excel allows you to read this threaded comment; however, any edits to it will get removed if the file is opened in a newer version of Excel. Learn more: https://go.microsoft.com/fwlink/?linkid=870924
Comment:
    See worksheet 'CropCarbonFootp IntercropDefore'</t>
      </text>
    </comment>
    <comment ref="B62" authorId="8" shapeId="0" xr:uid="{F6484CA2-14B4-4A68-98F8-DA256419DA31}">
      <text>
        <t>[Threaded comment]
Your version of Excel allows you to read this threaded comment; however, any edits to it will get removed if the file is opened in a newer version of Excel. Learn more: https://go.microsoft.com/fwlink/?linkid=870924
Comment:
    Default: Postharvest handling and storage 
(activity name my be adapted in case study)</t>
      </text>
    </comment>
    <comment ref="B66" authorId="9" shapeId="0" xr:uid="{0172C8DE-8BDD-4622-BE36-46FCDA9763D6}">
      <text>
        <t>[Threaded comment]
Your version of Excel allows you to read this threaded comment; however, any edits to it will get removed if the file is opened in a newer version of Excel. Learn more: https://go.microsoft.com/fwlink/?linkid=870924
Comment:
    When empty: the waste management related GHG emission are negleccted</t>
      </text>
    </comment>
    <comment ref="B76" authorId="10" shapeId="0" xr:uid="{037BCC96-E926-46D2-96E6-90ECB12F4819}">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
Reply:
    DLV (2015) present practically measured energy use of apple and pear storage. They present for long-term storage, i.e. after the cooling down phase, typical electricity use of 0.4kWh per ton per day (covering electricity use for cooling, air circulation, mechanical operations and lighting).</t>
      </text>
    </comment>
    <comment ref="F76" authorId="11" shapeId="0" xr:uid="{51089B60-9D6B-4212-9ED8-C1B1C7AD87F5}">
      <text>
        <t>[Threaded comment]
Your version of Excel allows you to read this threaded comment; however, any edits to it will get removed if the file is opened in a newer version of Excel. Learn more: https://go.microsoft.com/fwlink/?linkid=870924
Comment:
    Typical value, see comments elsewhere in this row.</t>
      </text>
    </comment>
    <comment ref="B77" authorId="12" shapeId="0" xr:uid="{F9677601-BE06-4D63-B362-86812201C544}">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78" authorId="13" shapeId="0" xr:uid="{2896FDBE-3427-4A73-B6EB-C7C1E7B68F36}">
      <text>
        <t>[Threaded comment]
Your version of Excel allows you to read this threaded comment; however, any edits to it will get removed if the file is opened in a newer version of Excel. Learn more: https://go.microsoft.com/fwlink/?linkid=870924
Comment:
    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
Reply:
    Specific energy for blast feezing data in Werner (2006), 0.133 kWh/kg and Duiven &amp; 
Binard (2002), 0.070 to 0.130 kWh/kg.
Reply:
    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
      </text>
    </comment>
    <comment ref="B126" authorId="14" shapeId="0" xr:uid="{00C25CE7-41AD-4EE7-B054-BFBDF99818A7}">
      <text>
        <t>[Threaded comment]
Your version of Excel allows you to read this threaded comment; however, any edits to it will get removed if the file is opened in a newer version of Excel. Learn more: https://go.microsoft.com/fwlink/?linkid=870924
Comment:
    Default: Processing and Packaging
(activity name my be adapted in case study)</t>
      </text>
    </comment>
    <comment ref="B144" authorId="15" shapeId="0" xr:uid="{626B7928-6B90-4A7A-B5B5-54F95564D429}">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
Reply:
    DLV (2015) present practically measured energy use of apple and pear storage. They present for long-term storage, i.e. after the cooling down phase, typical electricity use of 0.4kWh per ton per day (covering electricity use for cooling, air circulation, mechanical operations and lighting).
Reply:
    The value presented by DLV was confirmed by Boschiero et al. (2019): 0.37kWh per ton per day. Next to energy use for refrigeration they present additional energy use for CA, ULO and DCA: 0.09, 0.11 and 0.14 kWh per ton per day.</t>
      </text>
    </comment>
    <comment ref="B145" authorId="16" shapeId="0" xr:uid="{EA3AFF29-4ED4-4B56-AA14-0164B4201EAB}">
      <text>
        <t>[Threaded comment]
Your version of Excel allows you to read this threaded comment; however, any edits to it will get removed if the file is opened in a newer version of Excel. Learn more: https://go.microsoft.com/fwlink/?linkid=870924
Comment:
    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
Reply:
    Specific energy for blast feezing data in Werner (2006), 0.133 kWh/kg and Duiven &amp; 
Binard (2002), 0.070 to 0.130 kWh/kg.
Reply:
    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
      </text>
    </comment>
    <comment ref="B150" authorId="17" shapeId="0" xr:uid="{A7C31CD4-6F4A-4EA3-8D98-A7B6A6B38EA1}">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154" authorId="18" shapeId="0" xr:uid="{19249DAA-95F1-4FD6-BAA8-C0DA7824402B}">
      <text>
        <t>[Threaded comment]
Your version of Excel allows you to read this threaded comment; however, any edits to it will get removed if the file is opened in a newer version of Excel. Learn more: https://go.microsoft.com/fwlink/?linkid=870924
Comment:
    GHG emissions related to (tap) water supply highly vary amongst water sources.
Likewise, carbon footprint of inputs and energy is critical in that; with greening electricity the carbon footprint of water will be reduced.
Reply:
    For NL water production and supply GHGeI is estimated around 0.36 kg CO2-eq/m3 (STOWA, 2008); this is related to 0.47kWh electricity + about 0.15 kg CO2-eq emissions related to other inputs. The same source estimates GHGe related to waste water treatment at 1.14 kg CO2-eq per m3 waste water.
Reply:
    The actual carbon footprint of water, however, can depend strongly on the water source (varying from surface water to sea water, possibly requiring desalination and/or long-distance transport, etc.) and required treatment. Klein et al. (2005) show that energy intensity of supply, treatment and distribution varies from  0.2 to 8 kWh per m3 water.</t>
      </text>
    </comment>
    <comment ref="B189" authorId="19" shapeId="0" xr:uid="{ECC8339A-E9FA-4472-86FF-ACACBAD314E9}">
      <text>
        <t>[Threaded comment]
Your version of Excel allows you to read this threaded comment; however, any edits to it will get removed if the file is opened in a newer version of Excel. Learn more: https://go.microsoft.com/fwlink/?linkid=870924
Comment:
    Default: (Possibly multi-modal) transport
(activity name my be adapted in case study)</t>
      </text>
    </comment>
    <comment ref="B201" authorId="20" shapeId="0" xr:uid="{765F4731-28CA-4A8B-99EA-AC959776E298}">
      <text>
        <t>[Threaded comment]
Your version of Excel allows you to read this threaded comment; however, any edits to it will get removed if the file is opened in a newer version of Excel. Learn more: https://go.microsoft.com/fwlink/?linkid=870924
Comment:
    Default: Processing / repackaging / distribution centre
(activity name my be adapted in case study)</t>
      </text>
    </comment>
    <comment ref="B215" authorId="21" shapeId="0" xr:uid="{2F58DB9E-7DB5-4C05-A0B1-09998EAF6022}">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
      </text>
    </comment>
    <comment ref="B216" authorId="22" shapeId="0" xr:uid="{7CBD5CBC-E1DB-45A3-8C44-3AFAF8530B85}">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230" authorId="23" shapeId="0" xr:uid="{2FD70CFB-0294-46A5-BF53-CCB5031787FC}">
      <text>
        <t>[Threaded comment]
Your version of Excel allows you to read this threaded comment; however, any edits to it will get removed if the file is opened in a newer version of Excel. Learn more: https://go.microsoft.com/fwlink/?linkid=870924
Comment:
    Default: Market / Retail shop / Out-of-home consumption
(activity name my be adapted in case study)</t>
      </text>
    </comment>
    <comment ref="B236" authorId="24" shapeId="0" xr:uid="{91B1F8AD-7571-4329-B8EA-60A665045D31}">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244" authorId="25" shapeId="0" xr:uid="{0E3A961E-459C-4A77-994F-AC960918400C}">
      <text>
        <t>[Threaded comment]
Your version of Excel allows you to read this threaded comment; however, any edits to it will get removed if the file is opened in a newer version of Excel. Learn more: https://go.microsoft.com/fwlink/?linkid=870924
Comment:
    In case of prevented deforestation: negative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tc={BD22C06E-9800-44C0-946D-23EA9E2E22E2}</author>
    <author>tc={EB67D222-FC1D-4196-BC43-060901021F39}</author>
    <author>tc={2FF2FC5C-F831-40DC-990C-F82606C9B992}</author>
    <author>tc={02969076-808E-438F-BF84-97A1537E16DF}</author>
    <author>tc={5F3A55F7-065F-4FE4-9219-1C03E5B755C1}</author>
    <author>tc={38DA7E24-E983-42CD-9C5E-7A3212E9795C}</author>
    <author>tc={9B6E70B9-9871-47DA-8958-9462FD2BDF49}</author>
    <author>tc={31671D9B-E376-4245-AC10-F96DEB52ADBC}</author>
    <author>tc={AC8CBC60-26C5-4871-B98F-9FA1E85A0431}</author>
    <author>tc={CF233059-F0E7-453D-8889-C8C379682134}</author>
    <author>tc={6E2348B9-BAB4-4353-99FE-4BDDBABFFB9B}</author>
    <author>tc={D201B9DE-5A7D-4FBA-A60C-BD8A7B76D0A1}</author>
    <author>tc={3A5CC313-478D-4E95-AC86-AC9FF55D0B8A}</author>
    <author>tc={D0243998-CBB8-4C4E-9FDC-0905BBCAF84E}</author>
    <author>tc={B5F29C85-33A3-4C23-B982-66FC048C7DFD}</author>
    <author>tc={A342BC84-00B0-4D7C-8E9B-25D6990A752F}</author>
    <author>tc={27498911-9E30-4A88-8552-0FE8CA9EA5D8}</author>
    <author>tc={DB157BFA-0D9C-4143-88F0-251DEB0FD909}</author>
    <author>tc={FA58B058-F25A-4A76-971F-232ED81EEA3C}</author>
    <author>tc={1AA8CA12-9B05-4717-B140-19BA29E98E15}</author>
    <author>tc={4206BC71-8E8B-4FB1-9964-9AD7CB344554}</author>
    <author>tc={F39A68E0-1134-4D64-B36E-29A031ADE482}</author>
    <author>tc={F6675B43-5E82-4F4F-9F6F-46D16C70E8D1}</author>
    <author>tc={C8FCBF96-0454-441D-A370-F77B4B4F5755}</author>
    <author>tc={D53ACFA6-5215-4B9C-A90B-217B592695BF}</author>
    <author>tc={415A957F-9F49-4C87-BCE8-CC192373A3DB}</author>
    <author>tc={9882A6F1-657F-4BCD-B0F3-044A0DD3E456}</author>
    <author>tc={C0FD9738-697E-4799-B788-1B5A8BDCC4C0}</author>
    <author>tc={D85B80BA-86D9-412F-827F-58CCEAD77597}</author>
  </authors>
  <commentList>
    <comment ref="E11" authorId="0" shapeId="0" xr:uid="{BD22C06E-9800-44C0-946D-23EA9E2E22E2}">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J11" authorId="1" shapeId="0" xr:uid="{EB67D222-FC1D-4196-BC43-060901021F39}">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O11" authorId="2" shapeId="0" xr:uid="{2FF2FC5C-F831-40DC-990C-F82606C9B992}">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E13" authorId="3" shapeId="0" xr:uid="{02969076-808E-438F-BF84-97A1537E16DF}">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J13" authorId="4" shapeId="0" xr:uid="{5F3A55F7-065F-4FE4-9219-1C03E5B755C1}">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O13" authorId="5" shapeId="0" xr:uid="{38DA7E24-E983-42CD-9C5E-7A3212E9795C}">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B19" authorId="6" shapeId="0" xr:uid="{9B6E70B9-9871-47DA-8958-9462FD2BDF49}">
      <text>
        <t>[Threaded comment]
Your version of Excel allows you to read this threaded comment; however, any edits to it will get removed if the file is opened in a newer version of Excel. Learn more: https://go.microsoft.com/fwlink/?linkid=870924
Comment:
    Default: Harvesting and on-field operations 
(activity name my be adapted in case study)</t>
      </text>
    </comment>
    <comment ref="B22" authorId="7" shapeId="0" xr:uid="{31671D9B-E376-4245-AC10-F96DEB52ADBC}">
      <text>
        <t>[Threaded comment]
Your version of Excel allows you to read this threaded comment; however, any edits to it will get removed if the file is opened in a newer version of Excel. Learn more: https://go.microsoft.com/fwlink/?linkid=870924
Comment:
    See worksheet 'CropCarbonFootp IntercropDefore'</t>
      </text>
    </comment>
    <comment ref="B62" authorId="8" shapeId="0" xr:uid="{AC8CBC60-26C5-4871-B98F-9FA1E85A0431}">
      <text>
        <t>[Threaded comment]
Your version of Excel allows you to read this threaded comment; however, any edits to it will get removed if the file is opened in a newer version of Excel. Learn more: https://go.microsoft.com/fwlink/?linkid=870924
Comment:
    Default: Postharvest handling and storage 
(activity name my be adapted in case study)</t>
      </text>
    </comment>
    <comment ref="B66" authorId="9" shapeId="0" xr:uid="{CF233059-F0E7-453D-8889-C8C379682134}">
      <text>
        <t>[Threaded comment]
Your version of Excel allows you to read this threaded comment; however, any edits to it will get removed if the file is opened in a newer version of Excel. Learn more: https://go.microsoft.com/fwlink/?linkid=870924
Comment:
    When empty: the waste management related GHG emission are negleccted</t>
      </text>
    </comment>
    <comment ref="B76" authorId="10" shapeId="0" xr:uid="{6E2348B9-BAB4-4353-99FE-4BDDBABFFB9B}">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
Reply:
    DLV (2015) present practically measured energy use of apple and pear storage. They present for long-term storage, i.e. after the cooling down phase, typical electricity use of 0.4kWh per ton per day (covering electricity use for cooling, air circulation, mechanical operations and lighting).</t>
      </text>
    </comment>
    <comment ref="F76" authorId="11" shapeId="0" xr:uid="{D201B9DE-5A7D-4FBA-A60C-BD8A7B76D0A1}">
      <text>
        <t>[Threaded comment]
Your version of Excel allows you to read this threaded comment; however, any edits to it will get removed if the file is opened in a newer version of Excel. Learn more: https://go.microsoft.com/fwlink/?linkid=870924
Comment:
    Typical value, see comments elsewhere in this row.</t>
      </text>
    </comment>
    <comment ref="B77" authorId="12" shapeId="0" xr:uid="{3A5CC313-478D-4E95-AC86-AC9FF55D0B8A}">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78" authorId="13" shapeId="0" xr:uid="{D0243998-CBB8-4C4E-9FDC-0905BBCAF84E}">
      <text>
        <t>[Threaded comment]
Your version of Excel allows you to read this threaded comment; however, any edits to it will get removed if the file is opened in a newer version of Excel. Learn more: https://go.microsoft.com/fwlink/?linkid=870924
Comment:
    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
Reply:
    Specific energy for blast feezing data in Werner (2006), 0.133 kWh/kg and Duiven &amp; 
Binard (2002), 0.070 to 0.130 kWh/kg.
Reply:
    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
      </text>
    </comment>
    <comment ref="B126" authorId="14" shapeId="0" xr:uid="{B5F29C85-33A3-4C23-B982-66FC048C7DFD}">
      <text>
        <t>[Threaded comment]
Your version of Excel allows you to read this threaded comment; however, any edits to it will get removed if the file is opened in a newer version of Excel. Learn more: https://go.microsoft.com/fwlink/?linkid=870924
Comment:
    Default: Processing and Packaging
(activity name my be adapted in case study)</t>
      </text>
    </comment>
    <comment ref="B130" authorId="15" shapeId="0" xr:uid="{A342BC84-00B0-4D7C-8E9B-25D6990A752F}">
      <text>
        <t>[Threaded comment]
Your version of Excel allows you to read this threaded comment; however, any edits to it will get removed if the file is opened in a newer version of Excel. Learn more: https://go.microsoft.com/fwlink/?linkid=870924
Comment:
    When empty: the waste management related GHG emission are negleccted</t>
      </text>
    </comment>
    <comment ref="B144" authorId="16" shapeId="0" xr:uid="{27498911-9E30-4A88-8552-0FE8CA9EA5D8}">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
Reply:
    DLV (2015) present practically measured energy use of apple and pear storage. They present for long-term storage, i.e. after the cooling down phase, typical electricity use of 0.4kWh per ton per day (covering electricity use for cooling, air circulation, mechanical operations and lighting).
Reply:
    The value presented by DLV was confirmed by Boschiero et al. (2019): 0.37kWh per ton per day. Next to energy use for refrigeration they present additional energy use for CA, ULO and DCA: 0.09, 0.11 and 0.14 kWh per ton per day.</t>
      </text>
    </comment>
    <comment ref="B145" authorId="17" shapeId="0" xr:uid="{DB157BFA-0D9C-4143-88F0-251DEB0FD909}">
      <text>
        <t>[Threaded comment]
Your version of Excel allows you to read this threaded comment; however, any edits to it will get removed if the file is opened in a newer version of Excel. Learn more: https://go.microsoft.com/fwlink/?linkid=870924
Comment:
    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
Reply:
    Specific energy for blast feezing data in Werner (2006), 0.133 kWh/kg and Duiven &amp; 
Binard (2002), 0.070 to 0.130 kWh/kg.
Reply:
    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
      </text>
    </comment>
    <comment ref="B150" authorId="18" shapeId="0" xr:uid="{FA58B058-F25A-4A76-971F-232ED81EEA3C}">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154" authorId="19" shapeId="0" xr:uid="{1AA8CA12-9B05-4717-B140-19BA29E98E15}">
      <text>
        <t>[Threaded comment]
Your version of Excel allows you to read this threaded comment; however, any edits to it will get removed if the file is opened in a newer version of Excel. Learn more: https://go.microsoft.com/fwlink/?linkid=870924
Comment:
    GHG emissions related to (tap) water supply highly vary amongst water sources.
Likewise, carbon footprint of inputs and energy is critical in that; with greening electricity the carbon footprint of water will be reduced.
Reply:
    For NL water production and supply GHGeI is estimated around 0.36 kg CO2-eq/m3 (STOWA, 2008); this is related to 0.47kWh electricity + about 0.15 kg CO2-eq emissions related to other inputs. The same source estimates GHGe related to waste water treatment at 1.14 kg CO2-eq per m3 waste water.
Reply:
    The actual carbon footprint of water, however, can depend strongly on the water source (varying from surface water to sea water, possibly requiring desalination and/or long-distance transport, etc.) and required treatment. Klein et al. (2005) show that energy intensity of supply, treatment and distribution varies from  0.2 to 8 kWh per m3 water.</t>
      </text>
    </comment>
    <comment ref="B189" authorId="20" shapeId="0" xr:uid="{4206BC71-8E8B-4FB1-9964-9AD7CB344554}">
      <text>
        <t>[Threaded comment]
Your version of Excel allows you to read this threaded comment; however, any edits to it will get removed if the file is opened in a newer version of Excel. Learn more: https://go.microsoft.com/fwlink/?linkid=870924
Comment:
    Default: (Possibly multi-modal) transport
(activity name my be adapted in case study)</t>
      </text>
    </comment>
    <comment ref="B201" authorId="21" shapeId="0" xr:uid="{F39A68E0-1134-4D64-B36E-29A031ADE482}">
      <text>
        <t>[Threaded comment]
Your version of Excel allows you to read this threaded comment; however, any edits to it will get removed if the file is opened in a newer version of Excel. Learn more: https://go.microsoft.com/fwlink/?linkid=870924
Comment:
    Default: Processing / repackaging / distribution centre
(activity name my be adapted in case study)</t>
      </text>
    </comment>
    <comment ref="B204" authorId="22" shapeId="0" xr:uid="{F6675B43-5E82-4F4F-9F6F-46D16C70E8D1}">
      <text>
        <t>[Threaded comment]
Your version of Excel allows you to read this threaded comment; however, any edits to it will get removed if the file is opened in a newer version of Excel. Learn more: https://go.microsoft.com/fwlink/?linkid=870924
Comment:
    When empty: the waste management related GHG emission are negleccted</t>
      </text>
    </comment>
    <comment ref="B215" authorId="23" shapeId="0" xr:uid="{C8FCBF96-0454-441D-A370-F77B4B4F5755}">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
      </text>
    </comment>
    <comment ref="B216" authorId="24" shapeId="0" xr:uid="{D53ACFA6-5215-4B9C-A90B-217B592695BF}">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230" authorId="25" shapeId="0" xr:uid="{415A957F-9F49-4C87-BCE8-CC192373A3DB}">
      <text>
        <t>[Threaded comment]
Your version of Excel allows you to read this threaded comment; however, any edits to it will get removed if the file is opened in a newer version of Excel. Learn more: https://go.microsoft.com/fwlink/?linkid=870924
Comment:
    Default: Market / Retail shop / Out-of-home consumption
(activity name my be adapted in case study)</t>
      </text>
    </comment>
    <comment ref="B233" authorId="26" shapeId="0" xr:uid="{9882A6F1-657F-4BCD-B0F3-044A0DD3E456}">
      <text>
        <t>[Threaded comment]
Your version of Excel allows you to read this threaded comment; however, any edits to it will get removed if the file is opened in a newer version of Excel. Learn more: https://go.microsoft.com/fwlink/?linkid=870924
Comment:
    When empty: the waste management related GHG emission are negleccted</t>
      </text>
    </comment>
    <comment ref="B236" authorId="27" shapeId="0" xr:uid="{C0FD9738-697E-4799-B788-1B5A8BDCC4C0}">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244" authorId="28" shapeId="0" xr:uid="{D85B80BA-86D9-412F-827F-58CCEAD77597}">
      <text>
        <t>[Threaded comment]
Your version of Excel allows you to read this threaded comment; however, any edits to it will get removed if the file is opened in a newer version of Excel. Learn more: https://go.microsoft.com/fwlink/?linkid=870924
Comment:
    In case of prevented deforestation: negative</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tc={A925013C-82D0-4222-B89C-ECEF0CE8AC95}</author>
    <author>tc={77BF68BA-63BA-4366-B718-561DCCE84547}</author>
    <author>tc={65CA7E2C-3BCD-4281-8D7C-6D4686A1AC31}</author>
    <author>tc={87758A5A-321F-4625-BFDA-E7911D23A194}</author>
    <author>tc={B492775B-C655-4C8A-887B-391F9D2A94DE}</author>
    <author>tc={9C213E7B-F7C3-41A8-812C-1064E7644F22}</author>
    <author>tc={0A395C88-BA08-4A44-A37B-3BD286395C2E}</author>
    <author>tc={55AEF528-86F6-412A-8570-3A9E87996406}</author>
    <author>tc={F70B5039-8DDF-4C9D-B143-28EA7988A144}</author>
    <author>tc={4A31CBFB-C9A4-402C-9A24-E1CB0CE37A69}</author>
    <author>tc={230CA3C0-63DE-4463-AE11-64D3C344516E}</author>
    <author>tc={620AF7A2-F1EE-4FAC-9BC8-549D04850BC6}</author>
    <author>tc={C2657CF6-98AD-4F86-AA6A-2E8F4205A91E}</author>
    <author>tc={B79BCC1F-9F95-44D9-A882-E053CA2362B0}</author>
    <author>tc={EDDC2A74-2DDA-4F00-AD4B-82A8601D667E}</author>
    <author>tc={CEFFDE33-CFE4-4DB1-802F-FF2FD8302ADC}</author>
    <author>tc={6706D311-A627-4231-9C95-47118D89BF18}</author>
    <author>tc={E45A54EB-AADD-4F1F-BCFF-3DF2B51699BA}</author>
    <author>tc={FF83717F-D22C-4B93-9E20-089EF80815BE}</author>
    <author>tc={ED483403-A88B-4B15-87D3-4981C821BBA2}</author>
    <author>tc={B1DF0CBD-687F-40E2-B3AF-A5A2DE80FBF0}</author>
    <author>tc={9C58FB92-E59E-4FF9-8DF4-98AF934D64E6}</author>
    <author>tc={D7AA5320-7906-437C-91DF-556DB4751387}</author>
    <author>tc={F6965A11-712A-4DDE-B67E-17D5CD03480E}</author>
    <author>tc={3D34E5AA-3F99-4853-B390-64BCB9944711}</author>
    <author>tc={4421E6D0-EFD4-4006-A08E-E76DEDAB935D}</author>
    <author>tc={00CD6F40-2F6F-44D7-B85F-216898FD9639}</author>
    <author>tc={C663BADC-4EE1-48C5-B129-0FE8CC70F614}</author>
    <author>tc={A8AFB57B-3AA1-4771-981B-2E16BCF81C09}</author>
  </authors>
  <commentList>
    <comment ref="E11" authorId="0" shapeId="0" xr:uid="{A925013C-82D0-4222-B89C-ECEF0CE8AC95}">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J11" authorId="1" shapeId="0" xr:uid="{77BF68BA-63BA-4366-B718-561DCCE84547}">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O11" authorId="2" shapeId="0" xr:uid="{65CA7E2C-3BCD-4281-8D7C-6D4686A1AC31}">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E13" authorId="3" shapeId="0" xr:uid="{87758A5A-321F-4625-BFDA-E7911D23A194}">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J13" authorId="4" shapeId="0" xr:uid="{B492775B-C655-4C8A-887B-391F9D2A94DE}">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O13" authorId="5" shapeId="0" xr:uid="{9C213E7B-F7C3-41A8-812C-1064E7644F22}">
      <text>
        <t>[Threaded comment]
Your version of Excel allows you to read this threaded comment; however, any edits to it will get removed if the file is opened in a newer version of Excel. Learn more: https://go.microsoft.com/fwlink/?linkid=870924
Comment:
    Optionally override the default GHG emission factor for electricity.</t>
      </text>
    </comment>
    <comment ref="B19" authorId="6" shapeId="0" xr:uid="{0A395C88-BA08-4A44-A37B-3BD286395C2E}">
      <text>
        <t>[Threaded comment]
Your version of Excel allows you to read this threaded comment; however, any edits to it will get removed if the file is opened in a newer version of Excel. Learn more: https://go.microsoft.com/fwlink/?linkid=870924
Comment:
    Default: Harvesting and on-field operations 
(activity name my be adapted in case study)</t>
      </text>
    </comment>
    <comment ref="B22" authorId="7" shapeId="0" xr:uid="{55AEF528-86F6-412A-8570-3A9E87996406}">
      <text>
        <t>[Threaded comment]
Your version of Excel allows you to read this threaded comment; however, any edits to it will get removed if the file is opened in a newer version of Excel. Learn more: https://go.microsoft.com/fwlink/?linkid=870924
Comment:
    See worksheet 'CropCarbonFootp IntercropDefore'</t>
      </text>
    </comment>
    <comment ref="B62" authorId="8" shapeId="0" xr:uid="{F70B5039-8DDF-4C9D-B143-28EA7988A144}">
      <text>
        <t>[Threaded comment]
Your version of Excel allows you to read this threaded comment; however, any edits to it will get removed if the file is opened in a newer version of Excel. Learn more: https://go.microsoft.com/fwlink/?linkid=870924
Comment:
    Default: Postharvest handling and storage 
(activity name my be adapted in case study)</t>
      </text>
    </comment>
    <comment ref="B66" authorId="9" shapeId="0" xr:uid="{4A31CBFB-C9A4-402C-9A24-E1CB0CE37A69}">
      <text>
        <t>[Threaded comment]
Your version of Excel allows you to read this threaded comment; however, any edits to it will get removed if the file is opened in a newer version of Excel. Learn more: https://go.microsoft.com/fwlink/?linkid=870924
Comment:
    When empty: the waste management related GHG emission are negleccted</t>
      </text>
    </comment>
    <comment ref="B76" authorId="10" shapeId="0" xr:uid="{230CA3C0-63DE-4463-AE11-64D3C344516E}">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
Reply:
    DLV (2015) present practically measured energy use of apple and pear storage. They present for long-term storage, i.e. after the cooling down phase, typical electricity use of 0.4kWh per ton per day (covering electricity use for cooling, air circulation, mechanical operations and lighting).</t>
      </text>
    </comment>
    <comment ref="F76" authorId="11" shapeId="0" xr:uid="{620AF7A2-F1EE-4FAC-9BC8-549D04850BC6}">
      <text>
        <t>[Threaded comment]
Your version of Excel allows you to read this threaded comment; however, any edits to it will get removed if the file is opened in a newer version of Excel. Learn more: https://go.microsoft.com/fwlink/?linkid=870924
Comment:
    Typical value, see comments elsewhere in this row.</t>
      </text>
    </comment>
    <comment ref="B77" authorId="12" shapeId="0" xr:uid="{C2657CF6-98AD-4F86-AA6A-2E8F4205A91E}">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78" authorId="13" shapeId="0" xr:uid="{B79BCC1F-9F95-44D9-A882-E053CA2362B0}">
      <text>
        <t>[Threaded comment]
Your version of Excel allows you to read this threaded comment; however, any edits to it will get removed if the file is opened in a newer version of Excel. Learn more: https://go.microsoft.com/fwlink/?linkid=870924
Comment:
    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
Reply:
    Specific energy for blast feezing data in Werner (2006), 0.133 kWh/kg and Duiven &amp; 
Binard (2002), 0.070 to 0.130 kWh/kg.
Reply:
    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
      </text>
    </comment>
    <comment ref="B126" authorId="14" shapeId="0" xr:uid="{EDDC2A74-2DDA-4F00-AD4B-82A8601D667E}">
      <text>
        <t>[Threaded comment]
Your version of Excel allows you to read this threaded comment; however, any edits to it will get removed if the file is opened in a newer version of Excel. Learn more: https://go.microsoft.com/fwlink/?linkid=870924
Comment:
    Default: Processing and Packaging
(activity name my be adapted in case study)</t>
      </text>
    </comment>
    <comment ref="B130" authorId="15" shapeId="0" xr:uid="{CEFFDE33-CFE4-4DB1-802F-FF2FD8302ADC}">
      <text>
        <t>[Threaded comment]
Your version of Excel allows you to read this threaded comment; however, any edits to it will get removed if the file is opened in a newer version of Excel. Learn more: https://go.microsoft.com/fwlink/?linkid=870924
Comment:
    When empty: the waste management related GHG emission are negleccted</t>
      </text>
    </comment>
    <comment ref="B144" authorId="16" shapeId="0" xr:uid="{6706D311-A627-4231-9C95-47118D89BF18}">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
Reply:
    DLV (2015) present practically measured energy use of apple and pear storage. They present for long-term storage, i.e. after the cooling down phase, typical electricity use of 0.4kWh per ton per day (covering electricity use for cooling, air circulation, mechanical operations and lighting).
Reply:
    The value presented by DLV was confirmed by Boschiero et al. (2019): 0.37kWh per ton per day. Next to energy use for refrigeration they present additional energy use for CA, ULO and DCA: 0.09, 0.11 and 0.14 kWh per ton per day.</t>
      </text>
    </comment>
    <comment ref="B145" authorId="17" shapeId="0" xr:uid="{E45A54EB-AADD-4F1F-BCFF-3DF2B51699BA}">
      <text>
        <t>[Threaded comment]
Your version of Excel allows you to read this threaded comment; however, any edits to it will get removed if the file is opened in a newer version of Excel. Learn more: https://go.microsoft.com/fwlink/?linkid=870924
Comment:
    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
Reply:
    Specific energy for blast feezing data in Werner (2006), 0.133 kWh/kg and Duiven &amp; 
Binard (2002), 0.070 to 0.130 kWh/kg.
Reply:
    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
      </text>
    </comment>
    <comment ref="B150" authorId="18" shapeId="0" xr:uid="{FF83717F-D22C-4B93-9E20-089EF80815BE}">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154" authorId="19" shapeId="0" xr:uid="{ED483403-A88B-4B15-87D3-4981C821BBA2}">
      <text>
        <t>[Threaded comment]
Your version of Excel allows you to read this threaded comment; however, any edits to it will get removed if the file is opened in a newer version of Excel. Learn more: https://go.microsoft.com/fwlink/?linkid=870924
Comment:
    GHG emissions related to (tap) water supply highly vary amongst water sources.
Likewise, carbon footprint of inputs and energy is critical in that; with greening electricity the carbon footprint of water will be reduced.
Reply:
    For NL water production and supply GHGeI is estimated around 0.36 kg CO2-eq/m3 (STOWA, 2008); this is related to 0.47kWh electricity + about 0.15 kg CO2-eq emissions related to other inputs. The same source estimates GHGe related to waste water treatment at 1.14 kg CO2-eq per m3 waste water.
Reply:
    The actual carbon footprint of water, however, can depend strongly on the water source (varying from surface water to sea water, possibly requiring desalination and/or long-distance transport, etc.) and required treatment. Klein et al. (2005) show that energy intensity of supply, treatment and distribution varies from  0.2 to 8 kWh per m3 water.</t>
      </text>
    </comment>
    <comment ref="B189" authorId="20" shapeId="0" xr:uid="{B1DF0CBD-687F-40E2-B3AF-A5A2DE80FBF0}">
      <text>
        <t>[Threaded comment]
Your version of Excel allows you to read this threaded comment; however, any edits to it will get removed if the file is opened in a newer version of Excel. Learn more: https://go.microsoft.com/fwlink/?linkid=870924
Comment:
    Default: (Possibly multi-modal) transport
(activity name my be adapted in case study)</t>
      </text>
    </comment>
    <comment ref="B201" authorId="21" shapeId="0" xr:uid="{9C58FB92-E59E-4FF9-8DF4-98AF934D64E6}">
      <text>
        <t>[Threaded comment]
Your version of Excel allows you to read this threaded comment; however, any edits to it will get removed if the file is opened in a newer version of Excel. Learn more: https://go.microsoft.com/fwlink/?linkid=870924
Comment:
    Default: Processing / repackaging / distribution centre
(activity name my be adapted in case study)</t>
      </text>
    </comment>
    <comment ref="B204" authorId="22" shapeId="0" xr:uid="{D7AA5320-7906-437C-91DF-556DB4751387}">
      <text>
        <t>[Threaded comment]
Your version of Excel allows you to read this threaded comment; however, any edits to it will get removed if the file is opened in a newer version of Excel. Learn more: https://go.microsoft.com/fwlink/?linkid=870924
Comment:
    When empty: the waste management related GHG emission are negleccted</t>
      </text>
    </comment>
    <comment ref="B215" authorId="23" shapeId="0" xr:uid="{F6965A11-712A-4DDE-B67E-17D5CD03480E}">
      <text>
        <t>[Threaded comment]
Your version of Excel allows you to read this threaded comment; however, any edits to it will get removed if the file is opened in a newer version of Excel. Learn more: https://go.microsoft.com/fwlink/?linkid=870924
Comment:
    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
Reply:
    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
Reply:
    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
Reply:
    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
      </text>
    </comment>
    <comment ref="B216" authorId="24" shapeId="0" xr:uid="{3D34E5AA-3F99-4853-B390-64BCB9944711}">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230" authorId="25" shapeId="0" xr:uid="{4421E6D0-EFD4-4006-A08E-E76DEDAB935D}">
      <text>
        <t>[Threaded comment]
Your version of Excel allows you to read this threaded comment; however, any edits to it will get removed if the file is opened in a newer version of Excel. Learn more: https://go.microsoft.com/fwlink/?linkid=870924
Comment:
    Default: Market / Retail shop / Out-of-home consumption
(activity name my be adapted in case study)</t>
      </text>
    </comment>
    <comment ref="B233" authorId="26" shapeId="0" xr:uid="{00CD6F40-2F6F-44D7-B85F-216898FD9639}">
      <text>
        <t>[Threaded comment]
Your version of Excel allows you to read this threaded comment; however, any edits to it will get removed if the file is opened in a newer version of Excel. Learn more: https://go.microsoft.com/fwlink/?linkid=870924
Comment:
    When empty: the waste management related GHG emission are negleccted</t>
      </text>
    </comment>
    <comment ref="B236" authorId="27" shapeId="0" xr:uid="{C663BADC-4EE1-48C5-B129-0FE8CC70F614}">
      <text>
        <t>[Threaded comment]
Your version of Excel allows you to read this threaded comment; however, any edits to it will get removed if the file is opened in a newer version of Excel. Learn more: https://go.microsoft.com/fwlink/?linkid=870924
Comment:
    Many refrigerants, especially the older ones, have high global warming potential. Losses in use, to a certain level inevitable, imply additional GHG emissions next to the GHG emissions associated with the used electricity.
Reply:
    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
Reply:
    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
      </text>
    </comment>
    <comment ref="B244" authorId="28" shapeId="0" xr:uid="{A8AFB57B-3AA1-4771-981B-2E16BCF81C09}">
      <text>
        <t>[Threaded comment]
Your version of Excel allows you to read this threaded comment; however, any edits to it will get removed if the file is opened in a newer version of Excel. Learn more: https://go.microsoft.com/fwlink/?linkid=870924
Comment:
    In case of prevented deforestation: negative</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tc={CD4F2813-DC98-4637-91B0-FDB448F83179}</author>
    <author>tc={A4FFAE7C-9783-44DE-B00B-DC217A58BB73}</author>
    <author>tc={CA40A506-B47F-4515-A9BA-F1AB6E9E7960}</author>
  </authors>
  <commentList>
    <comment ref="D29" authorId="0" shapeId="0" xr:uid="{CD4F2813-DC98-4637-91B0-FDB448F83179}">
      <text>
        <t>[Threaded comment]
Your version of Excel allows you to read this threaded comment; however, any edits to it will get removed if the file is opened in a newer version of Excel. Learn more: https://go.microsoft.com/fwlink/?linkid=870924
Comment:
    typical moisture content reduction from 18 to 12% (knowledgebank.irri.org)</t>
      </text>
    </comment>
    <comment ref="D39" authorId="1" shapeId="0" xr:uid="{A4FFAE7C-9783-44DE-B00B-DC217A58BB73}">
      <text>
        <t>[Threaded comment]
Your version of Excel allows you to read this threaded comment; however, any edits to it will get removed if the file is opened in a newer version of Excel. Learn more: https://go.microsoft.com/fwlink/?linkid=870924
Comment:
    Each kg of milled white rice results in roughly 0.28 kg of rice husk (knowledgebank.irri.org)</t>
      </text>
    </comment>
    <comment ref="E40" authorId="2" shapeId="0" xr:uid="{CA40A506-B47F-4515-A9BA-F1AB6E9E7960}">
      <text>
        <t>[Threaded comment]
Your version of Excel allows you to read this threaded comment; however, any edits to it will get removed if the file is opened in a newer version of Excel. Learn more: https://go.microsoft.com/fwlink/?linkid=870924
Comment:
    FAO: total yield of Engeberg including drying: 53%
http://www.fao.org/3/x5427e/x5427e0h.htm</t>
      </text>
    </comment>
  </commentList>
</comments>
</file>

<file path=xl/sharedStrings.xml><?xml version="1.0" encoding="utf-8"?>
<sst xmlns="http://schemas.openxmlformats.org/spreadsheetml/2006/main" count="2012" uniqueCount="337">
  <si>
    <t>Processing and Packaging</t>
  </si>
  <si>
    <t>Distribution transport</t>
  </si>
  <si>
    <t>Europe</t>
  </si>
  <si>
    <t>Milk</t>
  </si>
  <si>
    <t>Geographical region (production)</t>
  </si>
  <si>
    <t>Regions</t>
  </si>
  <si>
    <t>Average number of days in refrig. storage</t>
  </si>
  <si>
    <t>Transport modality</t>
  </si>
  <si>
    <t>Transport 1 modality</t>
  </si>
  <si>
    <t>Transport 2 modality</t>
  </si>
  <si>
    <t>Transport 3 modality</t>
  </si>
  <si>
    <t>Transport</t>
  </si>
  <si>
    <t>Rice</t>
  </si>
  <si>
    <t>Landfilling</t>
  </si>
  <si>
    <t>Composting</t>
  </si>
  <si>
    <t>Losses waste management</t>
  </si>
  <si>
    <t>Crop category</t>
  </si>
  <si>
    <t xml:space="preserve"> - keep blank line - </t>
  </si>
  <si>
    <t>IndustrializedAsia</t>
  </si>
  <si>
    <t>SubSaharanAfrica</t>
  </si>
  <si>
    <t>NorthAfricaWestCentralAsia</t>
  </si>
  <si>
    <t>LatinAmerica</t>
  </si>
  <si>
    <t>Fruits</t>
  </si>
  <si>
    <t>Vegetables</t>
  </si>
  <si>
    <t>Meat: beef (default, Porter et al., 2016)</t>
  </si>
  <si>
    <t>MeatBeef</t>
  </si>
  <si>
    <t>Processes</t>
  </si>
  <si>
    <t>Crop</t>
  </si>
  <si>
    <t>Process</t>
  </si>
  <si>
    <t>Loss</t>
  </si>
  <si>
    <t>ElectricityUse</t>
  </si>
  <si>
    <t>HeatUse</t>
  </si>
  <si>
    <t>FuelUse</t>
  </si>
  <si>
    <t>(MJ per kg input)</t>
  </si>
  <si>
    <t>drying: solar dryer</t>
  </si>
  <si>
    <t>drying: low-temperature in-store drying</t>
  </si>
  <si>
    <t>drying: hot air drying</t>
  </si>
  <si>
    <t xml:space="preserve">milling: single pass, single stage Engleberg </t>
  </si>
  <si>
    <t>milling: single pass, single stage Micro mill (mobile)</t>
  </si>
  <si>
    <t>milling: two stage, single pass mobile mill</t>
  </si>
  <si>
    <t>milling: commercial (multi-stage) milling</t>
  </si>
  <si>
    <t>Product:Input ratio</t>
  </si>
  <si>
    <t>(percentage)</t>
  </si>
  <si>
    <t>(fraction)</t>
  </si>
  <si>
    <t>(kWh per kg input)</t>
  </si>
  <si>
    <t>(Packaging) materials GHG emissions</t>
  </si>
  <si>
    <t>SouthSouthEastAsia</t>
  </si>
  <si>
    <t>(liter per kg input)</t>
  </si>
  <si>
    <t>Market/Retail shop</t>
  </si>
  <si>
    <t>India</t>
  </si>
  <si>
    <t>United Kingdom</t>
  </si>
  <si>
    <t>Kenya</t>
  </si>
  <si>
    <t>Vegetables (default, Porter et al., 2016)</t>
  </si>
  <si>
    <t>NorthAmericaOceania</t>
  </si>
  <si>
    <t xml:space="preserve">Rice </t>
  </si>
  <si>
    <t>drying: traditional: sun, mat, pavement  [Nath et al., 2016; Appia et al., 2011; Gummert, 2011; Alam et al., 2019; Bala et al, 2010]</t>
  </si>
  <si>
    <t>?</t>
  </si>
  <si>
    <t>Storage: open storage [Appia et al., 2011; Kumar et al., 2017; Gummert, 2011; Bala et al, 2010]</t>
  </si>
  <si>
    <t>Storage: hermetic bags [Kumar et al., 2017]</t>
  </si>
  <si>
    <t>Storage: silo [Yusuf et al., 2011]</t>
  </si>
  <si>
    <t>milling: traditional village milling  [Appia et al., 2011; Kumar et al., 2017; FAO data]</t>
  </si>
  <si>
    <t>milling: huller and a polisher on vehicle (mobile)</t>
  </si>
  <si>
    <t>drying: BAU-STR [Alam et al., 2019]</t>
  </si>
  <si>
    <t>Geographical region (distribution)</t>
  </si>
  <si>
    <t>Sources</t>
  </si>
  <si>
    <t>Appiah, F., Guisse, R. and Dartey, P.K.A., (2011). Post-harvest losses of rice from harvesting to milling in Ghana. Journal of Stored Products and Postharvest Research Vol. 2(4) PP. 64-71. ISSI 2141-6567 ©2011 Academic Journals. https://academicjournals.org/journal/JSPPR/article-fulltext-pdf/4FA055C8791</t>
  </si>
  <si>
    <t>Selvi,R.V., R. Kalpana and P. Rajendran (2002): PRE AND POST HARVEST TECHNOLOGIES TO REDUCE YIELD LOSSES IN RICE - A REVIEW, Agric. Rev., 23 (4) : 252 - 261.</t>
  </si>
  <si>
    <t>Kumar, D. and P. Kalita (2017): Review Reducing Postharvest Losses during Storage of Grain Crops to Strengthen Food Security in Developing Countries, Foods 2017, 6, 8; doi:10.3390/foods6010008</t>
  </si>
  <si>
    <t>Alizadeh, M.R. and A. Allameh. 2013. Evaluating rice losses in various harvesting practices. International Research Journal of Applied and Basic Sciences. 4(4): 894.901</t>
  </si>
  <si>
    <t>Gummert, M (2011): IMPROVED POSTHARVEST TECHNOLOGIES AND MANAGEMENT FOR REDUCING POSTHARVEST LOSSES IN RICE. Acta Hortic. 1011, 63-70, DOI: 10.17660/ActaHortic.2013.1011.6 https://doi.org/10.17660/ActaHortic.2013.1011.6</t>
  </si>
  <si>
    <t>Bala BK, HaqueMA, HossainMA,Majumdar S (2010) Post harvest loss and technical efficiency of rice, wheat and maize production system: Assessment and measures for strengthening food security. National Food policy Capacity Strengthening Programme, Report # 6/08, FAO Office, Dhaka, Bangladesh</t>
  </si>
  <si>
    <t>Nath, B C, M A Hossen, A K M S Islam, M D Huda, S Paul and, M A Rahman (2016): Postharvest Loss Assessment of Rice at Selected Areas of Gazipur District, Bangladesh Rice J. 20 (1) : 23-32, 2016.</t>
  </si>
  <si>
    <t>stacking/piling/drying in the field [Nath et al., 2016; Kok &amp; Snel, 2019]</t>
  </si>
  <si>
    <t>threshing: manual [Nath et al., 2016; Appia et al., 2011; Gummert, 2011; Selvi et al., 2002; Bala et al, 2010; Kok &amp; Snel, 2019]</t>
  </si>
  <si>
    <t>Kok, M.G. and H. Snel (2019): Food loss measurements in the rice supply chain of Olam Nigeria: Analysis of the pilot study results, Wageningen University &amp; Research, Report WCDI-19-084.</t>
  </si>
  <si>
    <t xml:space="preserve">Yusuf, B.L. and Yong He (2011): Design, development and techniques for controlling grains post-harvest losses with metal silo for small and medium scale farmers, Afr. J. Biotechnol. Vol. 10(65), pp. 14552-14561. </t>
  </si>
  <si>
    <t>Comment</t>
  </si>
  <si>
    <t>Harvested rice: 21% moisture; dried (white) rice: 12%. This means 10% weight loss</t>
  </si>
  <si>
    <t>Notes</t>
  </si>
  <si>
    <t xml:space="preserve">Apply either typical loss factor and total on-farm post-harvest GHG inducing emissions: </t>
  </si>
  <si>
    <t>Non-motorized</t>
  </si>
  <si>
    <t>Harvesting</t>
  </si>
  <si>
    <t>Combine</t>
  </si>
  <si>
    <t>Threshing</t>
  </si>
  <si>
    <t>hand reaping, sickle (overripe rice) [Kok &amp; Snel, 2019: Nigeria]</t>
  </si>
  <si>
    <t>machine reaping (rice reaper) [Alizadeh et al., 2013]</t>
  </si>
  <si>
    <t>Field drying</t>
  </si>
  <si>
    <t>Collection, hauling</t>
  </si>
  <si>
    <t>Shoulder or heap carry [Nath et al., 2016]</t>
  </si>
  <si>
    <t>Trolley [Nath et al., 2016]</t>
  </si>
  <si>
    <r>
      <t xml:space="preserve">Combine harvesting, includes </t>
    </r>
    <r>
      <rPr>
        <i/>
        <sz val="11"/>
        <color theme="1"/>
        <rFont val="Calibri"/>
        <family val="2"/>
        <scheme val="minor"/>
      </rPr>
      <t>collection</t>
    </r>
    <r>
      <rPr>
        <sz val="11"/>
        <color theme="1"/>
        <rFont val="Calibri"/>
        <family val="2"/>
        <scheme val="minor"/>
      </rPr>
      <t xml:space="preserve">, </t>
    </r>
    <r>
      <rPr>
        <i/>
        <sz val="11"/>
        <color theme="1"/>
        <rFont val="Calibri"/>
        <family val="2"/>
        <scheme val="minor"/>
      </rPr>
      <t>threshing</t>
    </r>
    <r>
      <rPr>
        <sz val="11"/>
        <color theme="1"/>
        <rFont val="Calibri"/>
        <family val="2"/>
        <scheme val="minor"/>
      </rPr>
      <t xml:space="preserve"> and cleaning [Gummert, 2011]</t>
    </r>
  </si>
  <si>
    <t>hand reaping, sickle [average from Nath et al., 2016; Appia et al., 2011; Gummert, 2011; Selvi et al., 2002; Bala et al, 2010; Alizadeh et al., 2013]</t>
  </si>
  <si>
    <t>Drying</t>
  </si>
  <si>
    <t>Storage</t>
  </si>
  <si>
    <t>Milling</t>
  </si>
  <si>
    <t>Winnowing</t>
  </si>
  <si>
    <t>threshing high-moisture rice (loss &gt; 4.6%)</t>
  </si>
  <si>
    <t>threshing pre-dried rice (loss &lt; 4.6%)</t>
  </si>
  <si>
    <t>manual [average from Nath et al., 2016; Appia et al., 2011; Gummert, 2011; Selvi et al., 2002; Bala et al, 2010; Kok &amp; Snel, 2019]</t>
  </si>
  <si>
    <t>bagged [Appiah et al., 2011]</t>
  </si>
  <si>
    <t>axial flow, tractor-driven [Alizadeh et al., 2013]</t>
  </si>
  <si>
    <t>On-farm storage</t>
  </si>
  <si>
    <t>(Winnowing: data are already included in threshing; if not, fill in values manually in the white field below)</t>
  </si>
  <si>
    <t>(On-farm storage: data are already included in threshing; if not, fill in values manually in the white field below)</t>
  </si>
  <si>
    <t>StorageAtFactory</t>
  </si>
  <si>
    <t>Distribution phase</t>
  </si>
  <si>
    <t>Retail market</t>
  </si>
  <si>
    <t>Transport to market (Aphlis)</t>
  </si>
  <si>
    <t>Losses at market (Aphlis)</t>
  </si>
  <si>
    <t>Olam: Harvesting manually. Losses Nigeria measurements field data 2020</t>
  </si>
  <si>
    <t>Olam: Harvesting with combine. Losses Nigeria measurements field data 2020</t>
  </si>
  <si>
    <t>Specific process 5:</t>
  </si>
  <si>
    <t>Specific process 4:</t>
  </si>
  <si>
    <t>Specific process 3:</t>
  </si>
  <si>
    <t>Specific process 2:</t>
  </si>
  <si>
    <t>Specific process 1:</t>
  </si>
  <si>
    <t>Moisture and residues loss</t>
  </si>
  <si>
    <t>Food loss</t>
  </si>
  <si>
    <t>Select data set</t>
  </si>
  <si>
    <t>Transport distance (km)</t>
  </si>
  <si>
    <t>Other Heat use (MJ per kg)</t>
  </si>
  <si>
    <t>Other electricity use (kWh per kg product)</t>
  </si>
  <si>
    <t>Fuel use (liter per kg product)</t>
  </si>
  <si>
    <t>Harvesting and postharvest on-field Fuel use (liter per kg product)</t>
  </si>
  <si>
    <t>Other fuel use (liter per kg product)</t>
  </si>
  <si>
    <t>Packaging steel (kg/kg product)</t>
  </si>
  <si>
    <t>Packaging aluminium (kg/kg product)</t>
  </si>
  <si>
    <t>Packaging paper and board (kg/kg product)</t>
  </si>
  <si>
    <t>Packaging plastics (kg/kg product)</t>
  </si>
  <si>
    <t>Packaging glass (kg/kg product)</t>
  </si>
  <si>
    <t>Reusable transportation means (pellets, crates, etc.) (kg/kg product)</t>
  </si>
  <si>
    <t>(Packaging) materials GHG emissions (kg/kg product)</t>
  </si>
  <si>
    <t>Transport 1 distance (km)</t>
  </si>
  <si>
    <t>Transport 2 distance (km)</t>
  </si>
  <si>
    <t>Transport 3 distance (km)</t>
  </si>
  <si>
    <t>Adding water to processed product (kg/kg product)</t>
  </si>
  <si>
    <t>Other fuels use (liter/kg product)</t>
  </si>
  <si>
    <t>Other fuels use (liter per kg product)</t>
  </si>
  <si>
    <t>typical values fresh fruit (Porter et al., 2016)</t>
  </si>
  <si>
    <t>typical values fresh vegetables (Porter et al., 2016)</t>
  </si>
  <si>
    <t>beef: product typical values (Porter et al., 2016)</t>
  </si>
  <si>
    <t>product sold (kg per kg crop)</t>
  </si>
  <si>
    <t>Production chain data set (loss factors, etc.)</t>
  </si>
  <si>
    <t>Distribution chain data set (loss factors, etc.)</t>
  </si>
  <si>
    <t>Select data set for on-field operations</t>
  </si>
  <si>
    <t>Cumulative</t>
  </si>
  <si>
    <t xml:space="preserve"> GHG emiss.</t>
  </si>
  <si>
    <t>Net product</t>
  </si>
  <si>
    <t>yield</t>
  </si>
  <si>
    <t>... or select specific operations (expand rows)</t>
  </si>
  <si>
    <t xml:space="preserve">Apply either aggregated values for GHG emissions and  loss factor for on-farm postharvest handling and storage: </t>
  </si>
  <si>
    <t>Case formulation: product and geographic scope; selection of underlying datasets</t>
  </si>
  <si>
    <t>Production global warming potential (kg CO2-eq./ha)</t>
  </si>
  <si>
    <t>Crop yield (kg/ha)</t>
  </si>
  <si>
    <t>Crop GHG intensity (kg CO2-eq per kg crop)</t>
  </si>
  <si>
    <t xml:space="preserve">Optionally derive crop GHG intensity from production global warming potential (per hectare) and crop yield: </t>
  </si>
  <si>
    <t>Other heat use (MJ per kg)</t>
  </si>
  <si>
    <t>Electricity use (kWh per kg product)</t>
  </si>
  <si>
    <t xml:space="preserve">Specifiy packaging material use. Loss factor and processing GHG inducing emissions may either be aggregated... </t>
  </si>
  <si>
    <t>... and/or specified in separate operations (expand rows)</t>
  </si>
  <si>
    <t>Select data set for losses</t>
  </si>
  <si>
    <t xml:space="preserve">Harvesting and on-field post-harvest operations </t>
  </si>
  <si>
    <t>Direct emissions</t>
  </si>
  <si>
    <t>TOTAL (incl. correction for moisture and residues loss)</t>
  </si>
  <si>
    <r>
      <t xml:space="preserve">ACE calculator
</t>
    </r>
    <r>
      <rPr>
        <b/>
        <u/>
        <sz val="10"/>
        <color theme="1"/>
        <rFont val="Calibri"/>
        <family val="2"/>
        <scheme val="minor"/>
      </rPr>
      <t>A</t>
    </r>
    <r>
      <rPr>
        <b/>
        <sz val="10"/>
        <color theme="1"/>
        <rFont val="Calibri"/>
        <family val="2"/>
        <scheme val="minor"/>
      </rPr>
      <t>gro-</t>
    </r>
    <r>
      <rPr>
        <b/>
        <u/>
        <sz val="10"/>
        <color theme="1"/>
        <rFont val="Calibri"/>
        <family val="2"/>
        <scheme val="minor"/>
      </rPr>
      <t>C</t>
    </r>
    <r>
      <rPr>
        <b/>
        <sz val="10"/>
        <color theme="1"/>
        <rFont val="Calibri"/>
        <family val="2"/>
        <scheme val="minor"/>
      </rPr>
      <t xml:space="preserve">hain greenhouse gases </t>
    </r>
    <r>
      <rPr>
        <b/>
        <u/>
        <sz val="10"/>
        <color theme="1"/>
        <rFont val="Calibri"/>
        <family val="2"/>
        <scheme val="minor"/>
      </rPr>
      <t>E</t>
    </r>
    <r>
      <rPr>
        <b/>
        <sz val="10"/>
        <color theme="1"/>
        <rFont val="Calibri"/>
        <family val="2"/>
        <scheme val="minor"/>
      </rPr>
      <t>missions Calculator</t>
    </r>
  </si>
  <si>
    <t>(Comment)</t>
  </si>
  <si>
    <t>Optionally: select specific crop GHG intensity</t>
  </si>
  <si>
    <t xml:space="preserve">Agro-Chain greenhouse gases Emissions Calculator (ACE) calculator. Jan Broeze, Wageningen Food &amp; Biobased Research. </t>
  </si>
  <si>
    <t>Netherlands</t>
  </si>
  <si>
    <t>Sub-totals</t>
  </si>
  <si>
    <t>GHG intensity plastics incl. end-of life (kg/kg)</t>
  </si>
  <si>
    <t>(Possibly multi-modal) Transport</t>
  </si>
  <si>
    <t>Inland cargo ship, ambient</t>
  </si>
  <si>
    <t>Truck, small, ambient</t>
  </si>
  <si>
    <t>Truck, medium, ambient</t>
  </si>
  <si>
    <t>Truck, large, refrigerated or frozen</t>
  </si>
  <si>
    <t>Truck, medium, refrigerated or frozen</t>
  </si>
  <si>
    <t>Truck, small, refrigerated or frozen</t>
  </si>
  <si>
    <t>Sea ship, containers, refrigerated or frozen</t>
  </si>
  <si>
    <t>Transport GHG-e intensity (kg CO2eq/(ton x km))</t>
  </si>
  <si>
    <t xml:space="preserve">Scenario 3: </t>
  </si>
  <si>
    <t>Processing / repackaging / distribution centre</t>
  </si>
  <si>
    <t>Market / Retail shop / Out-of-home consumption</t>
  </si>
  <si>
    <t>Select more specific data set</t>
  </si>
  <si>
    <t>Price side stream relative to main product</t>
  </si>
  <si>
    <t>Fraction side streams + secondary market</t>
  </si>
  <si>
    <t>Transport GHG emission intensity (kg CO2e/(ton*km))</t>
  </si>
  <si>
    <t>Transport (modality 1)</t>
  </si>
  <si>
    <t>Transport (modality 2)</t>
  </si>
  <si>
    <t>Transport (modality 3)</t>
  </si>
  <si>
    <t>Refrig. storage electr. use factor (kWh per kg product per day)</t>
  </si>
  <si>
    <t>Co-ingredient (kg per kg processing output)</t>
  </si>
  <si>
    <t>GHG intensity of co-ingredient (kg CO2e/kg)</t>
  </si>
  <si>
    <t>Moisture and residues loss from product</t>
  </si>
  <si>
    <t>GHG emissions due to refrigerant leakage</t>
  </si>
  <si>
    <t>Natural gas use (Nm3 per kg product)</t>
  </si>
  <si>
    <t>moisture &amp; residues loss - co-ingredients</t>
  </si>
  <si>
    <t>Overview of climate impacts results</t>
  </si>
  <si>
    <t>Fraction renewable electricity (1)</t>
  </si>
  <si>
    <t>Renewable electricity emission factor (1)</t>
  </si>
  <si>
    <t>Fraction renewable electricity (2)</t>
  </si>
  <si>
    <t>Renewable electricity emission factor (2)</t>
  </si>
  <si>
    <t>Solar (excl panels production)</t>
  </si>
  <si>
    <t>Derived from biogas GHG-e intensity, CO2emissiefactoren.nl</t>
  </si>
  <si>
    <t>Corr. for FLW</t>
  </si>
  <si>
    <t>GHG emissions related to water, processing aids</t>
  </si>
  <si>
    <t>In Kenya for Milk (cow) from smallholder farmers, grazing-only (Wilkes et al., 2020) (protein mass allocation)</t>
  </si>
  <si>
    <t>https://doi.org/10.1016/j.jclepro.2020.121780</t>
  </si>
  <si>
    <t>Kenya: from extensive production to formal market</t>
  </si>
  <si>
    <t>GHGe effects deforestation (kg CO2-eq per kg final product)</t>
  </si>
  <si>
    <t>FLW mgmt + deforest.</t>
  </si>
  <si>
    <t>Contribution of deforestation</t>
  </si>
  <si>
    <t>Farm: Postharvest handling and storage</t>
  </si>
  <si>
    <t>Version 12 January 2023</t>
  </si>
  <si>
    <t>Country:  electr. GHG emiss. factor (kg CO2eq/kWh)</t>
  </si>
  <si>
    <t>Scenario 1:  Cooling at 7 degrees C</t>
  </si>
  <si>
    <t>Scenario 2: Cooing at 4 degrees C</t>
  </si>
  <si>
    <t>Scenario 1:  Vegetables; cooling at 7 degrees C</t>
  </si>
  <si>
    <t>Scenario 2: Vegetables, cooling at 4 degrees C</t>
  </si>
  <si>
    <t>24.98 kg CO2-EQ. per kg final food product</t>
  </si>
  <si>
    <t>24.504 kg CO2-EQ. per kg final food product</t>
  </si>
  <si>
    <t>25.506 kg CO2-EQ. per kg final food product</t>
  </si>
  <si>
    <t>Check 24.980098</t>
  </si>
  <si>
    <t>Check 24.503704</t>
  </si>
  <si>
    <t>Check 25.505502</t>
  </si>
  <si>
    <t>1.9523  /  -0.0051 kg CO2-eq per kg sold on market</t>
  </si>
  <si>
    <t>1.4484  /  -0.0017 kg CO2-eq per kg sold on market</t>
  </si>
  <si>
    <t>2.4428  /  0 kg CO2-eq per kg sold on market</t>
  </si>
  <si>
    <t/>
  </si>
  <si>
    <t>No specific process selected; above aggregated data are used</t>
  </si>
  <si>
    <t>Cumulative moisture &amp; residues loss - co-ingredients</t>
  </si>
  <si>
    <t>Cumulative Food loss</t>
  </si>
  <si>
    <t>Farm: Postharvest handling and storage (excl. packaging)</t>
  </si>
  <si>
    <t>Packaging in Farm: Postharvest handling and storage</t>
  </si>
  <si>
    <t>Losses in Processing and Packaging</t>
  </si>
  <si>
    <t>Effects co-ingredient and residues  in Processing and Packaging</t>
  </si>
  <si>
    <t>Packaging in Processing and Packaging</t>
  </si>
  <si>
    <t>Electricity use in Processing and Packaging</t>
  </si>
  <si>
    <t>Natural gas use in Processing and Packaging</t>
  </si>
  <si>
    <t>Other emission sources in Processing and Packaging</t>
  </si>
  <si>
    <t>Losses in Processing / repackaging / distribution centre</t>
  </si>
  <si>
    <t>Packaging in Processing / repackaging / distribution centre</t>
  </si>
  <si>
    <t>Emissions due to operations in Processing / repackaging / distribution centre</t>
  </si>
  <si>
    <t>BEEF CASE</t>
  </si>
  <si>
    <t>Most relevant emission factors</t>
  </si>
  <si>
    <t>Beef production GHG emission factor</t>
  </si>
  <si>
    <t>GHG emission due to packaging</t>
  </si>
  <si>
    <t>GHG emissions due to transport</t>
  </si>
  <si>
    <t>Cooling at 7 degrees C</t>
  </si>
  <si>
    <t>Cooling at 4 degrees C</t>
  </si>
  <si>
    <t>GHG emission associated to FLW</t>
  </si>
  <si>
    <t>GHG emission due to cooling along the chain</t>
  </si>
  <si>
    <t>TOTAL</t>
  </si>
  <si>
    <t>REFRIGERATED VEGETABLES CASE</t>
  </si>
  <si>
    <t>1.063 kg CO2-EQ. per kg final food product</t>
  </si>
  <si>
    <t>1.07 kg CO2-EQ. per kg final food product</t>
  </si>
  <si>
    <t>Vegetable production GHG emission factor</t>
  </si>
  <si>
    <t>Scenario 1:  Reference hybrid variety</t>
  </si>
  <si>
    <t>Scenario 2: Variety with improved yield (Ayushman)</t>
  </si>
  <si>
    <t>Scenario study Tomato varieties</t>
  </si>
  <si>
    <t>Scenario 3: Variety with improved shelf life (Ansal)</t>
  </si>
  <si>
    <t>0.239 kg CO2-EQ. per kg final food product</t>
  </si>
  <si>
    <t>0.273 kg CO2-EQ. per kg final food product</t>
  </si>
  <si>
    <t>0.189 kg CO2-EQ. per kg final food product</t>
  </si>
  <si>
    <t>Tomato production GHG emission factor</t>
  </si>
  <si>
    <t>Reference variety</t>
  </si>
  <si>
    <t>Ayushman</t>
  </si>
  <si>
    <t>Ansal</t>
  </si>
  <si>
    <t xml:space="preserve">Melons, from Honduras to UK </t>
  </si>
  <si>
    <t>kg CO2-EQ. per kg sold on market</t>
  </si>
  <si>
    <t>Specific country / Electr. GHG emission factor</t>
  </si>
  <si>
    <t>(optionally: select when different from default)</t>
  </si>
  <si>
    <t>(On-farm) Transport</t>
  </si>
  <si>
    <t>Refrigeration in transport?</t>
  </si>
  <si>
    <t>Postharvest handling and storage (on-farm)</t>
  </si>
  <si>
    <t>Refrig. storage electr. use factor (kWh per ton product per day)</t>
  </si>
  <si>
    <t>Truck, medium</t>
  </si>
  <si>
    <t>Ambient (0), chilled/frozen(1)?</t>
  </si>
  <si>
    <t>GHG intensity plastics (kg/kg)</t>
  </si>
  <si>
    <t>GHG emissions plastics EOL (kg/kg)</t>
  </si>
  <si>
    <t>(Possibly international) Transport</t>
  </si>
  <si>
    <t>Truck, large</t>
  </si>
  <si>
    <t>Sea ship, containers</t>
  </si>
  <si>
    <t>Processing/ repackaging/ distribution</t>
  </si>
  <si>
    <t>Summary of climate impacts results</t>
  </si>
  <si>
    <t>Overview of climate impacts per chain stage</t>
  </si>
  <si>
    <t>Corrections for FLW</t>
  </si>
  <si>
    <t>FLW mgmt emiss.</t>
  </si>
  <si>
    <t>Processing energy use</t>
  </si>
  <si>
    <t>Packaging material (plastic) use</t>
  </si>
  <si>
    <t>Packaging (plastic) end-of-life</t>
  </si>
  <si>
    <t>Other packaging material (carton) use</t>
  </si>
  <si>
    <t>Version 25 April 2022</t>
  </si>
  <si>
    <t>Scenario 2: unpacked (17.5% loss)</t>
  </si>
  <si>
    <t>Melons production GHG emission factor</t>
  </si>
  <si>
    <t>Modified atmosphere packaging</t>
  </si>
  <si>
    <t>Without plastic packaging</t>
  </si>
  <si>
    <t>GHG emission related to cooling</t>
  </si>
  <si>
    <t>Melons from Honduras to UK</t>
  </si>
  <si>
    <t>TOTAL CLIMATE IMPACT per unit sold food product</t>
  </si>
  <si>
    <t>FOOD LOSS percentage (FL: lost edible part)</t>
  </si>
  <si>
    <t>FL / FL-management associated GHG emissions</t>
  </si>
  <si>
    <t>Dairy Kenya</t>
  </si>
  <si>
    <t>Without refrigeration</t>
  </si>
  <si>
    <t>Refrigeration; grid electricity</t>
  </si>
  <si>
    <t>Refrigeration; electricity from solar panel</t>
  </si>
  <si>
    <t>GHG emissions related to water, processing aids, equipment</t>
  </si>
  <si>
    <t>3.23 kg CO2-EQ. per kg final food product</t>
  </si>
  <si>
    <t>3.152 kg CO2-EQ. per kg final food product</t>
  </si>
  <si>
    <t>3.157 kg CO2-EQ. per kg final food product</t>
  </si>
  <si>
    <t>Milk production GHG emission factor</t>
  </si>
  <si>
    <t>GHG emissions due refrigeration solution</t>
  </si>
  <si>
    <t>1.119 kg CO2-EQ. per kg final food product</t>
  </si>
  <si>
    <t>Check 1.06346</t>
  </si>
  <si>
    <t>Check 1.070231</t>
  </si>
  <si>
    <t>Check 1.118727</t>
  </si>
  <si>
    <t>0.116  /  -0.0051 kg CO2-eq per kg sold on market</t>
  </si>
  <si>
    <t>0.0953  /  -0.0017 kg CO2-eq per kg sold on market</t>
  </si>
  <si>
    <t>0.1364  /  0 kg CO2-eq per kg sold on market</t>
  </si>
  <si>
    <t>Check 0.238608</t>
  </si>
  <si>
    <t>Check 0.27332</t>
  </si>
  <si>
    <t>Check 0.189395</t>
  </si>
  <si>
    <t>0.0862  /  0 kg CO2-eq per kg sold on market</t>
  </si>
  <si>
    <t>0.1239  /  0 kg CO2-eq per kg sold on market</t>
  </si>
  <si>
    <t>0.0409  /  0 kg CO2-eq per kg sold on market</t>
  </si>
  <si>
    <r>
      <t xml:space="preserve">ACE results
</t>
    </r>
    <r>
      <rPr>
        <b/>
        <u/>
        <sz val="10"/>
        <color theme="1"/>
        <rFont val="Calibri"/>
        <family val="2"/>
        <scheme val="minor"/>
      </rPr>
      <t>A</t>
    </r>
    <r>
      <rPr>
        <b/>
        <sz val="10"/>
        <color theme="1"/>
        <rFont val="Calibri"/>
        <family val="2"/>
        <scheme val="minor"/>
      </rPr>
      <t>gro-</t>
    </r>
    <r>
      <rPr>
        <b/>
        <u/>
        <sz val="10"/>
        <color theme="1"/>
        <rFont val="Calibri"/>
        <family val="2"/>
        <scheme val="minor"/>
      </rPr>
      <t>C</t>
    </r>
    <r>
      <rPr>
        <b/>
        <sz val="10"/>
        <color theme="1"/>
        <rFont val="Calibri"/>
        <family val="2"/>
        <scheme val="minor"/>
      </rPr>
      <t xml:space="preserve">hain greenhouse gases </t>
    </r>
    <r>
      <rPr>
        <b/>
        <u/>
        <sz val="10"/>
        <color theme="1"/>
        <rFont val="Calibri"/>
        <family val="2"/>
        <scheme val="minor"/>
      </rPr>
      <t>E</t>
    </r>
    <r>
      <rPr>
        <b/>
        <sz val="10"/>
        <color theme="1"/>
        <rFont val="Calibri"/>
        <family val="2"/>
        <scheme val="minor"/>
      </rPr>
      <t>missions Calculator</t>
    </r>
  </si>
  <si>
    <t>Check 3.229783</t>
  </si>
  <si>
    <t>Check 3.151751</t>
  </si>
  <si>
    <t>Check 3.156751</t>
  </si>
  <si>
    <t>0.2298  /  0 kg CO2-eq per kg sold on market</t>
  </si>
  <si>
    <t>0.1439  /  0 kg CO2-eq per kg sold on market</t>
  </si>
  <si>
    <t>Scenario 1: Xtend bags (5% loss); plastic EOL: incineration + energy recovery</t>
  </si>
  <si>
    <t>Cumulative Moisture and residues loss</t>
  </si>
  <si>
    <t>Specific operations selected. Expand below rows if hidden.</t>
  </si>
  <si>
    <t>FOOD LOSS ASSOCIATED GHG EMISSIONS</t>
  </si>
  <si>
    <r>
      <t xml:space="preserve">FOOD LOSS </t>
    </r>
    <r>
      <rPr>
        <b/>
        <i/>
        <sz val="10"/>
        <color theme="0"/>
        <rFont val="Calibri"/>
        <family val="2"/>
        <scheme val="minor"/>
      </rPr>
      <t>(lost edible part)</t>
    </r>
  </si>
  <si>
    <t>Marketed food product CLIMATE IMPACT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</si>
</sst>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00"/>
    <numFmt numFmtId="166" formatCode="0.###"/>
    <numFmt numFmtId="167" formatCode="0.######"/>
    <numFmt numFmtId="168" formatCode="0.####"/>
    <numFmt numFmtId="169" formatCode="0.000000"/>
    <numFmt numFmtId="170" formatCode="0.000\ &quot;kg CO2-EQ. per kg sold on market&quot;"/>
  </numFmts>
  <fonts count="49" x14ac:knownFonts="1">
    <font>
      <sz val="11"/>
      <color theme="1"/>
      <name val="Calibri"/>
      <family val="2"/>
      <scheme val="minor"/>
    </font>
    <font>
      <b/>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i/>
      <sz val="8"/>
      <name val="Arial"/>
      <family val="2"/>
    </font>
    <font>
      <b/>
      <sz val="18"/>
      <color indexed="56"/>
      <name val="Cambria"/>
      <family val="2"/>
    </font>
    <font>
      <b/>
      <sz val="11"/>
      <color indexed="8"/>
      <name val="Calibri"/>
      <family val="2"/>
    </font>
    <font>
      <sz val="11"/>
      <color indexed="10"/>
      <name val="Calibri"/>
      <family val="2"/>
    </font>
    <font>
      <b/>
      <sz val="14"/>
      <color theme="1"/>
      <name val="Calibri"/>
      <family val="2"/>
      <scheme val="minor"/>
    </font>
    <font>
      <b/>
      <sz val="18"/>
      <color theme="1"/>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6"/>
      <color theme="1"/>
      <name val="Calibri"/>
      <family val="2"/>
      <scheme val="minor"/>
    </font>
    <font>
      <sz val="11"/>
      <color rgb="FFEAEAEA"/>
      <name val="Calibri"/>
      <family val="2"/>
      <scheme val="minor"/>
    </font>
    <font>
      <b/>
      <sz val="11"/>
      <color rgb="FFEAEAEA"/>
      <name val="Calibri"/>
      <family val="2"/>
      <scheme val="minor"/>
    </font>
    <font>
      <sz val="11"/>
      <name val="Calibri"/>
      <family val="2"/>
      <scheme val="minor"/>
    </font>
    <font>
      <b/>
      <sz val="10"/>
      <color theme="1"/>
      <name val="Calibri"/>
      <family val="2"/>
      <scheme val="minor"/>
    </font>
    <font>
      <b/>
      <sz val="14"/>
      <color theme="0"/>
      <name val="Calibri"/>
      <family val="2"/>
      <scheme val="minor"/>
    </font>
    <font>
      <b/>
      <u/>
      <sz val="10"/>
      <color theme="1"/>
      <name val="Calibri"/>
      <family val="2"/>
      <scheme val="minor"/>
    </font>
    <font>
      <sz val="8"/>
      <color theme="1"/>
      <name val="Calibri"/>
      <family val="2"/>
      <scheme val="minor"/>
    </font>
    <font>
      <b/>
      <i/>
      <sz val="11"/>
      <color theme="1"/>
      <name val="Calibri"/>
      <family val="2"/>
      <scheme val="minor"/>
    </font>
    <font>
      <sz val="12"/>
      <name val="Calibri"/>
      <family val="2"/>
      <scheme val="minor"/>
    </font>
    <font>
      <b/>
      <sz val="12"/>
      <name val="Calibri"/>
      <family val="2"/>
      <scheme val="minor"/>
    </font>
    <font>
      <b/>
      <i/>
      <sz val="11"/>
      <color theme="0"/>
      <name val="Calibri"/>
      <family val="2"/>
      <scheme val="minor"/>
    </font>
    <font>
      <strike/>
      <sz val="11"/>
      <name val="Calibri"/>
      <family val="2"/>
      <scheme val="minor"/>
    </font>
    <font>
      <sz val="10"/>
      <color theme="1"/>
      <name val="Calibri"/>
      <family val="2"/>
      <scheme val="minor"/>
    </font>
    <font>
      <u/>
      <sz val="11"/>
      <color theme="10"/>
      <name val="Calibri"/>
      <family val="2"/>
      <scheme val="minor"/>
    </font>
    <font>
      <u/>
      <sz val="10"/>
      <name val="Calibri"/>
      <family val="2"/>
      <scheme val="minor"/>
    </font>
    <font>
      <u/>
      <sz val="10"/>
      <color theme="10"/>
      <name val="Calibri"/>
      <family val="2"/>
      <scheme val="minor"/>
    </font>
    <font>
      <i/>
      <sz val="11"/>
      <color rgb="FFC3BAB5"/>
      <name val="Calibri"/>
      <family val="2"/>
      <scheme val="minor"/>
    </font>
    <font>
      <i/>
      <sz val="11"/>
      <name val="Calibri"/>
      <family val="2"/>
      <scheme val="minor"/>
    </font>
    <font>
      <b/>
      <i/>
      <sz val="11"/>
      <name val="Calibri"/>
      <family val="2"/>
      <scheme val="minor"/>
    </font>
    <font>
      <b/>
      <i/>
      <sz val="11"/>
      <color theme="5" tint="-0.499984740745262"/>
      <name val="Calibri"/>
      <family val="2"/>
      <scheme val="minor"/>
    </font>
    <font>
      <b/>
      <sz val="11"/>
      <name val="Calibri"/>
      <family val="2"/>
      <scheme val="minor"/>
    </font>
    <font>
      <b/>
      <i/>
      <sz val="10"/>
      <color theme="0"/>
      <name val="Calibri"/>
      <family val="2"/>
      <scheme val="minor"/>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6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499984740745262"/>
        <bgColor indexed="64"/>
      </patternFill>
    </fill>
    <fill>
      <patternFill patternType="solid">
        <fgColor theme="0"/>
        <bgColor indexed="64"/>
      </patternFill>
    </fill>
    <fill>
      <patternFill patternType="solid">
        <fgColor rgb="FF4D4D4D"/>
        <bgColor indexed="64"/>
      </patternFill>
    </fill>
    <fill>
      <patternFill patternType="solid">
        <fgColor rgb="FFEAEAEA"/>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1" tint="0.14999847407452621"/>
        <bgColor indexed="64"/>
      </patternFill>
    </fill>
    <fill>
      <patternFill patternType="solid">
        <fgColor theme="5" tint="0.39997558519241921"/>
        <bgColor indexed="64"/>
      </patternFill>
    </fill>
    <fill>
      <patternFill patternType="solid">
        <fgColor rgb="FFC3BAB5"/>
        <bgColor indexed="64"/>
      </patternFill>
    </fill>
    <fill>
      <patternFill patternType="solid">
        <fgColor rgb="FFE0DBD8"/>
        <bgColor indexed="64"/>
      </patternFill>
    </fill>
    <fill>
      <patternFill patternType="solid">
        <fgColor rgb="FF5C2A08"/>
        <bgColor indexed="64"/>
      </patternFill>
    </fill>
    <fill>
      <patternFill patternType="solid">
        <fgColor rgb="FFA5A5A5"/>
      </patternFill>
    </fill>
  </fills>
  <borders count="8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style="thick">
        <color auto="1"/>
      </left>
      <right/>
      <top style="thick">
        <color auto="1"/>
      </top>
      <bottom/>
      <diagonal/>
    </border>
    <border>
      <left/>
      <right/>
      <top style="thick">
        <color auto="1"/>
      </top>
      <bottom/>
      <diagonal/>
    </border>
    <border>
      <left style="thick">
        <color auto="1"/>
      </left>
      <right/>
      <top/>
      <bottom/>
      <diagonal/>
    </border>
    <border>
      <left/>
      <right style="thick">
        <color auto="1"/>
      </right>
      <top/>
      <bottom/>
      <diagonal/>
    </border>
    <border>
      <left/>
      <right style="thin">
        <color indexed="64"/>
      </right>
      <top/>
      <bottom style="thin">
        <color indexed="64"/>
      </bottom>
      <diagonal/>
    </border>
    <border>
      <left style="thick">
        <color auto="1"/>
      </left>
      <right/>
      <top/>
      <bottom style="thin">
        <color indexed="64"/>
      </bottom>
      <diagonal/>
    </border>
    <border>
      <left/>
      <right style="thin">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thick">
        <color auto="1"/>
      </left>
      <right/>
      <top style="thin">
        <color auto="1"/>
      </top>
      <bottom/>
      <diagonal/>
    </border>
    <border>
      <left/>
      <right/>
      <top style="medium">
        <color indexed="64"/>
      </top>
      <bottom/>
      <diagonal/>
    </border>
    <border>
      <left/>
      <right/>
      <top/>
      <bottom style="medium">
        <color indexed="64"/>
      </bottom>
      <diagonal/>
    </border>
    <border>
      <left/>
      <right style="thick">
        <color auto="1"/>
      </right>
      <top style="thin">
        <color auto="1"/>
      </top>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auto="1"/>
      </top>
      <bottom/>
      <diagonal/>
    </border>
    <border>
      <left style="thick">
        <color auto="1"/>
      </left>
      <right/>
      <top style="thin">
        <color auto="1"/>
      </top>
      <bottom/>
      <diagonal/>
    </border>
    <border>
      <left/>
      <right/>
      <top style="thin">
        <color auto="1"/>
      </top>
      <bottom/>
      <diagonal/>
    </border>
    <border>
      <left/>
      <right style="thick">
        <color theme="1"/>
      </right>
      <top/>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auto="1"/>
      </top>
      <bottom style="thin">
        <color indexed="64"/>
      </bottom>
      <diagonal/>
    </border>
    <border>
      <left style="thin">
        <color indexed="64"/>
      </left>
      <right style="thin">
        <color indexed="64"/>
      </right>
      <top style="thin">
        <color indexed="64"/>
      </top>
      <bottom/>
      <diagonal/>
    </border>
    <border>
      <left/>
      <right style="thick">
        <color auto="1"/>
      </right>
      <top style="thin">
        <color indexed="64"/>
      </top>
      <bottom/>
      <diagonal/>
    </border>
    <border>
      <left style="medium">
        <color indexed="64"/>
      </left>
      <right/>
      <top/>
      <bottom style="thin">
        <color indexed="64"/>
      </bottom>
      <diagonal/>
    </border>
    <border>
      <left/>
      <right style="thick">
        <color auto="1"/>
      </right>
      <top style="thin">
        <color auto="1"/>
      </top>
      <bottom style="thin">
        <color auto="1"/>
      </bottom>
      <diagonal/>
    </border>
    <border>
      <left/>
      <right style="thin">
        <color indexed="64"/>
      </right>
      <top style="thin">
        <color auto="1"/>
      </top>
      <bottom/>
      <diagonal/>
    </border>
    <border>
      <left style="medium">
        <color auto="1"/>
      </left>
      <right/>
      <top style="thin">
        <color auto="1"/>
      </top>
      <bottom/>
      <diagonal/>
    </border>
    <border>
      <left style="medium">
        <color auto="1"/>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medium">
        <color auto="1"/>
      </top>
      <bottom/>
      <diagonal/>
    </border>
    <border>
      <left/>
      <right style="thick">
        <color indexed="64"/>
      </right>
      <top style="thick">
        <color indexed="64"/>
      </top>
      <bottom/>
      <diagonal/>
    </border>
    <border>
      <left/>
      <right style="thick">
        <color auto="1"/>
      </right>
      <top style="medium">
        <color auto="1"/>
      </top>
      <bottom/>
      <diagonal/>
    </border>
    <border>
      <left style="thick">
        <color auto="1"/>
      </left>
      <right/>
      <top style="medium">
        <color auto="1"/>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auto="1"/>
      </top>
      <bottom/>
      <diagonal/>
    </border>
    <border>
      <left style="thin">
        <color indexed="64"/>
      </left>
      <right style="thick">
        <color auto="1"/>
      </right>
      <top/>
      <bottom/>
      <diagonal/>
    </border>
    <border>
      <left style="thick">
        <color auto="1"/>
      </left>
      <right/>
      <top/>
      <bottom style="medium">
        <color indexed="64"/>
      </bottom>
      <diagonal/>
    </border>
    <border>
      <left/>
      <right style="thick">
        <color auto="1"/>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thick">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auto="1"/>
      </bottom>
      <diagonal/>
    </border>
    <border>
      <left style="thin">
        <color indexed="64"/>
      </left>
      <right style="thin">
        <color indexed="64"/>
      </right>
      <top/>
      <bottom style="medium">
        <color indexed="64"/>
      </bottom>
      <diagonal/>
    </border>
    <border>
      <left/>
      <right style="thick">
        <color auto="1"/>
      </right>
      <top style="medium">
        <color indexed="64"/>
      </top>
      <bottom style="medium">
        <color auto="1"/>
      </bottom>
      <diagonal/>
    </border>
    <border>
      <left/>
      <right/>
      <top style="thin">
        <color auto="1"/>
      </top>
      <bottom style="thin">
        <color indexed="64"/>
      </bottom>
      <diagonal/>
    </border>
    <border>
      <left style="medium">
        <color indexed="64"/>
      </left>
      <right/>
      <top style="medium">
        <color indexed="64"/>
      </top>
      <bottom style="medium">
        <color auto="1"/>
      </bottom>
      <diagonal/>
    </border>
    <border>
      <left/>
      <right style="thin">
        <color indexed="64"/>
      </right>
      <top style="medium">
        <color indexed="64"/>
      </top>
      <bottom style="medium">
        <color auto="1"/>
      </bottom>
      <diagonal/>
    </border>
    <border>
      <left/>
      <right/>
      <top style="thin">
        <color auto="1"/>
      </top>
      <bottom style="thin">
        <color indexed="64"/>
      </bottom>
      <diagonal/>
    </border>
    <border>
      <left/>
      <right style="thin">
        <color indexed="64"/>
      </right>
      <top style="thin">
        <color indexed="64"/>
      </top>
      <bottom/>
      <diagonal/>
    </border>
    <border>
      <left/>
      <right/>
      <top style="thin">
        <color auto="1"/>
      </top>
      <bottom/>
      <diagonal/>
    </border>
    <border>
      <left style="medium">
        <color auto="1"/>
      </left>
      <right/>
      <top style="thin">
        <color auto="1"/>
      </top>
      <bottom/>
      <diagonal/>
    </border>
    <border>
      <left style="thin">
        <color indexed="64"/>
      </left>
      <right style="thin">
        <color indexed="64"/>
      </right>
      <top style="thin">
        <color indexed="64"/>
      </top>
      <bottom/>
      <diagonal/>
    </border>
    <border>
      <left style="medium">
        <color auto="1"/>
      </left>
      <right style="thin">
        <color indexed="64"/>
      </right>
      <top style="thin">
        <color indexed="64"/>
      </top>
      <bottom/>
      <diagonal/>
    </border>
    <border>
      <left/>
      <right style="thick">
        <color auto="1"/>
      </right>
      <top style="thin">
        <color indexed="64"/>
      </top>
      <bottom/>
      <diagonal/>
    </border>
    <border>
      <left style="thick">
        <color auto="1"/>
      </left>
      <right/>
      <top style="thin">
        <color auto="1"/>
      </top>
      <bottom/>
      <diagonal/>
    </border>
    <border>
      <left style="thin">
        <color indexed="64"/>
      </left>
      <right/>
      <top style="thin">
        <color auto="1"/>
      </top>
      <bottom/>
      <diagonal/>
    </border>
  </borders>
  <cellStyleXfs count="48">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24" borderId="0" applyNumberFormat="0" applyFill="0" applyBorder="0" applyAlignment="0" applyProtection="0">
      <alignment horizontal="right" vertical="top" wrapText="1"/>
    </xf>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2" fillId="0" borderId="0"/>
    <xf numFmtId="0" fontId="40" fillId="0" borderId="0" applyNumberFormat="0" applyFill="0" applyBorder="0" applyAlignment="0" applyProtection="0"/>
    <xf numFmtId="0" fontId="24" fillId="38" borderId="71" applyNumberFormat="0" applyAlignment="0" applyProtection="0"/>
  </cellStyleXfs>
  <cellXfs count="586">
    <xf numFmtId="0" fontId="0" fillId="0" borderId="0" xfId="0"/>
    <xf numFmtId="0" fontId="21" fillId="0" borderId="0" xfId="0" applyFont="1"/>
    <xf numFmtId="0" fontId="0" fillId="0" borderId="16" xfId="0" applyBorder="1"/>
    <xf numFmtId="0" fontId="25" fillId="29" borderId="0" xfId="0" applyFont="1" applyFill="1" applyBorder="1" applyProtection="1">
      <protection hidden="1"/>
    </xf>
    <xf numFmtId="0" fontId="28" fillId="30" borderId="0" xfId="0" applyFont="1" applyFill="1" applyProtection="1">
      <protection hidden="1"/>
    </xf>
    <xf numFmtId="2" fontId="25" fillId="29" borderId="21" xfId="0" applyNumberFormat="1" applyFont="1" applyFill="1" applyBorder="1" applyProtection="1">
      <protection hidden="1"/>
    </xf>
    <xf numFmtId="0" fontId="29" fillId="30" borderId="0" xfId="0" applyFont="1" applyFill="1" applyProtection="1">
      <protection hidden="1"/>
    </xf>
    <xf numFmtId="0" fontId="0" fillId="31" borderId="15" xfId="0" applyFill="1" applyBorder="1" applyProtection="1">
      <protection hidden="1"/>
    </xf>
    <xf numFmtId="0" fontId="0" fillId="31" borderId="15" xfId="0" applyFill="1" applyBorder="1" applyAlignment="1" applyProtection="1">
      <alignment horizontal="right"/>
      <protection hidden="1"/>
    </xf>
    <xf numFmtId="0" fontId="25" fillId="29" borderId="21" xfId="0" applyFont="1" applyFill="1" applyBorder="1" applyProtection="1">
      <protection hidden="1"/>
    </xf>
    <xf numFmtId="2" fontId="0" fillId="31" borderId="21" xfId="0" applyNumberFormat="1" applyFill="1" applyBorder="1" applyProtection="1">
      <protection hidden="1"/>
    </xf>
    <xf numFmtId="0" fontId="27" fillId="30" borderId="0" xfId="0" applyFont="1" applyFill="1" applyAlignment="1" applyProtection="1">
      <alignment horizontal="center"/>
      <protection hidden="1"/>
    </xf>
    <xf numFmtId="0" fontId="27" fillId="30" borderId="0" xfId="0" applyFont="1" applyFill="1" applyProtection="1">
      <protection hidden="1"/>
    </xf>
    <xf numFmtId="0" fontId="28" fillId="28" borderId="18" xfId="0" applyFont="1" applyFill="1" applyBorder="1" applyProtection="1">
      <protection hidden="1"/>
    </xf>
    <xf numFmtId="0" fontId="27" fillId="29" borderId="20" xfId="0" applyFont="1" applyFill="1" applyBorder="1" applyProtection="1">
      <protection hidden="1"/>
    </xf>
    <xf numFmtId="0" fontId="27" fillId="29" borderId="23" xfId="0" applyFont="1" applyFill="1" applyBorder="1" applyProtection="1">
      <protection hidden="1"/>
    </xf>
    <xf numFmtId="0" fontId="26" fillId="0" borderId="0" xfId="0" applyFont="1" applyAlignment="1" applyProtection="1">
      <alignment vertical="top"/>
      <protection locked="0"/>
    </xf>
    <xf numFmtId="0" fontId="0" fillId="0" borderId="0" xfId="0" applyAlignment="1" applyProtection="1">
      <alignment vertical="top"/>
      <protection locked="0"/>
    </xf>
    <xf numFmtId="49" fontId="1" fillId="0" borderId="0" xfId="0" applyNumberFormat="1" applyFont="1" applyAlignment="1" applyProtection="1">
      <alignment vertical="top" wrapText="1"/>
      <protection locked="0"/>
    </xf>
    <xf numFmtId="49" fontId="1" fillId="0" borderId="0" xfId="0" applyNumberFormat="1" applyFont="1" applyAlignment="1" applyProtection="1">
      <alignment horizontal="right" vertical="top" wrapText="1"/>
      <protection locked="0"/>
    </xf>
    <xf numFmtId="0" fontId="1" fillId="0" borderId="0" xfId="0" applyFont="1" applyAlignment="1" applyProtection="1">
      <alignment vertical="top"/>
      <protection locked="0"/>
    </xf>
    <xf numFmtId="0" fontId="1" fillId="0" borderId="0" xfId="0" applyFont="1" applyAlignment="1" applyProtection="1">
      <alignment horizontal="right" vertical="top"/>
      <protection locked="0"/>
    </xf>
    <xf numFmtId="9" fontId="0" fillId="0" borderId="0" xfId="0" applyNumberFormat="1" applyAlignment="1" applyProtection="1">
      <alignment vertical="top"/>
      <protection locked="0"/>
    </xf>
    <xf numFmtId="0" fontId="0" fillId="0" borderId="0" xfId="0" applyAlignment="1" applyProtection="1">
      <alignment vertical="top"/>
      <protection locked="0"/>
    </xf>
    <xf numFmtId="0" fontId="0" fillId="0" borderId="0" xfId="0" applyFont="1" applyBorder="1" applyAlignment="1" applyProtection="1">
      <alignment horizontal="left" vertical="top"/>
      <protection locked="0"/>
    </xf>
    <xf numFmtId="2" fontId="0" fillId="0" borderId="0" xfId="0" applyNumberFormat="1" applyBorder="1" applyAlignment="1" applyProtection="1">
      <alignment vertical="top"/>
      <protection locked="0"/>
    </xf>
    <xf numFmtId="9" fontId="0" fillId="0" borderId="0" xfId="0" applyNumberFormat="1" applyBorder="1" applyAlignment="1" applyProtection="1">
      <alignment vertical="top"/>
      <protection locked="0"/>
    </xf>
    <xf numFmtId="0" fontId="0" fillId="0" borderId="0" xfId="0" applyBorder="1" applyAlignment="1" applyProtection="1">
      <alignment vertical="top"/>
      <protection locked="0"/>
    </xf>
    <xf numFmtId="0" fontId="0" fillId="0" borderId="0" xfId="0" applyBorder="1" applyAlignment="1" applyProtection="1">
      <alignment vertical="top"/>
      <protection locked="0"/>
    </xf>
    <xf numFmtId="0" fontId="0" fillId="0" borderId="0" xfId="0" applyFont="1" applyAlignment="1" applyProtection="1">
      <alignment vertical="top"/>
      <protection locked="0"/>
    </xf>
    <xf numFmtId="0" fontId="0" fillId="0" borderId="0" xfId="0" applyFont="1" applyAlignment="1" applyProtection="1">
      <alignment vertical="top"/>
      <protection locked="0"/>
    </xf>
    <xf numFmtId="0" fontId="31" fillId="33" borderId="0" xfId="0" applyFont="1" applyFill="1" applyAlignment="1" applyProtection="1">
      <alignment vertical="top"/>
      <protection locked="0"/>
    </xf>
    <xf numFmtId="0" fontId="25" fillId="33" borderId="0" xfId="0" applyFont="1" applyFill="1" applyAlignment="1" applyProtection="1">
      <alignment vertical="top"/>
      <protection locked="0"/>
    </xf>
    <xf numFmtId="9" fontId="25" fillId="33" borderId="0" xfId="0" applyNumberFormat="1" applyFont="1" applyFill="1" applyAlignment="1" applyProtection="1">
      <alignment vertical="top"/>
      <protection locked="0"/>
    </xf>
    <xf numFmtId="0" fontId="25" fillId="33" borderId="0" xfId="0" applyFont="1" applyFill="1" applyAlignment="1" applyProtection="1">
      <alignment vertical="top"/>
      <protection locked="0"/>
    </xf>
    <xf numFmtId="0" fontId="28" fillId="30" borderId="0" xfId="0" applyFont="1" applyFill="1" applyProtection="1">
      <protection locked="0"/>
    </xf>
    <xf numFmtId="0" fontId="29" fillId="30" borderId="0" xfId="0" applyFont="1" applyFill="1" applyBorder="1" applyProtection="1">
      <protection locked="0"/>
    </xf>
    <xf numFmtId="0" fontId="35" fillId="0" borderId="25" xfId="0" applyFont="1" applyFill="1" applyBorder="1" applyProtection="1">
      <protection locked="0"/>
    </xf>
    <xf numFmtId="0" fontId="29" fillId="0" borderId="26" xfId="0" applyFont="1" applyFill="1" applyBorder="1" applyProtection="1">
      <protection locked="0"/>
    </xf>
    <xf numFmtId="0" fontId="29" fillId="0" borderId="13" xfId="0" applyFont="1" applyFill="1" applyBorder="1" applyAlignment="1" applyProtection="1">
      <alignment horizontal="left" indent="1"/>
      <protection locked="0"/>
    </xf>
    <xf numFmtId="0" fontId="36" fillId="0" borderId="12" xfId="0" applyFont="1" applyFill="1" applyBorder="1" applyProtection="1">
      <protection locked="0"/>
    </xf>
    <xf numFmtId="49" fontId="0" fillId="0" borderId="0" xfId="0" applyNumberFormat="1" applyAlignment="1" applyProtection="1">
      <alignment vertical="top"/>
      <protection locked="0"/>
    </xf>
    <xf numFmtId="49" fontId="1" fillId="0" borderId="0" xfId="0" applyNumberFormat="1" applyFont="1" applyAlignment="1" applyProtection="1">
      <alignment vertical="top"/>
      <protection locked="0"/>
    </xf>
    <xf numFmtId="49" fontId="0" fillId="0" borderId="0" xfId="0" applyNumberFormat="1" applyBorder="1" applyAlignment="1" applyProtection="1">
      <alignment vertical="top"/>
      <protection locked="0"/>
    </xf>
    <xf numFmtId="49" fontId="0" fillId="0" borderId="0" xfId="0" applyNumberFormat="1" applyFont="1" applyAlignment="1" applyProtection="1">
      <alignment vertical="top"/>
      <protection locked="0"/>
    </xf>
    <xf numFmtId="49" fontId="25" fillId="33" borderId="0" xfId="0" applyNumberFormat="1" applyFont="1" applyFill="1" applyAlignment="1" applyProtection="1">
      <alignment vertical="top"/>
      <protection locked="0"/>
    </xf>
    <xf numFmtId="0" fontId="27" fillId="29" borderId="28" xfId="0" applyFont="1" applyFill="1" applyBorder="1" applyProtection="1">
      <protection hidden="1"/>
    </xf>
    <xf numFmtId="2" fontId="0" fillId="31" borderId="31" xfId="0" applyNumberFormat="1" applyFill="1" applyBorder="1" applyProtection="1">
      <protection hidden="1"/>
    </xf>
    <xf numFmtId="0" fontId="27" fillId="30" borderId="20" xfId="0" applyFont="1" applyFill="1" applyBorder="1" applyProtection="1">
      <protection hidden="1"/>
    </xf>
    <xf numFmtId="0" fontId="37" fillId="27" borderId="0" xfId="0" applyFont="1" applyFill="1" applyBorder="1" applyAlignment="1" applyProtection="1">
      <alignment horizontal="left"/>
      <protection hidden="1"/>
    </xf>
    <xf numFmtId="0" fontId="0" fillId="0" borderId="0" xfId="0" applyFont="1" applyAlignment="1" applyProtection="1">
      <alignment vertical="top"/>
    </xf>
    <xf numFmtId="0" fontId="0" fillId="0" borderId="0" xfId="0" applyFont="1" applyAlignment="1" applyProtection="1">
      <alignment vertical="top"/>
    </xf>
    <xf numFmtId="49" fontId="0" fillId="0" borderId="0" xfId="0" applyNumberFormat="1" applyFont="1" applyAlignment="1" applyProtection="1">
      <alignment vertical="top"/>
    </xf>
    <xf numFmtId="0" fontId="0" fillId="0" borderId="16" xfId="0" applyFont="1" applyBorder="1"/>
    <xf numFmtId="0" fontId="29" fillId="0" borderId="13" xfId="0" applyFont="1" applyFill="1" applyBorder="1" applyProtection="1">
      <protection locked="0" hidden="1"/>
    </xf>
    <xf numFmtId="0" fontId="29" fillId="0" borderId="26" xfId="0" applyFont="1" applyFill="1" applyBorder="1" applyProtection="1">
      <protection locked="0" hidden="1"/>
    </xf>
    <xf numFmtId="0" fontId="29" fillId="0" borderId="13" xfId="0" applyFont="1" applyFill="1" applyBorder="1" applyAlignment="1" applyProtection="1">
      <alignment horizontal="left" indent="1"/>
      <protection locked="0" hidden="1"/>
    </xf>
    <xf numFmtId="0" fontId="29" fillId="0" borderId="13" xfId="0" applyFont="1" applyFill="1" applyBorder="1" applyAlignment="1" applyProtection="1">
      <alignment horizontal="left"/>
      <protection locked="0"/>
    </xf>
    <xf numFmtId="0" fontId="38" fillId="0" borderId="13" xfId="0" applyFont="1" applyFill="1" applyBorder="1" applyProtection="1">
      <protection locked="0"/>
    </xf>
    <xf numFmtId="0" fontId="0" fillId="25" borderId="0" xfId="0" applyFill="1" applyBorder="1" applyProtection="1">
      <protection hidden="1"/>
    </xf>
    <xf numFmtId="0" fontId="0" fillId="25" borderId="35" xfId="0" applyFill="1" applyBorder="1" applyProtection="1">
      <protection hidden="1"/>
    </xf>
    <xf numFmtId="0" fontId="27" fillId="29" borderId="36" xfId="0" applyFont="1" applyFill="1" applyBorder="1" applyProtection="1">
      <protection hidden="1"/>
    </xf>
    <xf numFmtId="0" fontId="0" fillId="31" borderId="35" xfId="0" applyFill="1" applyBorder="1" applyProtection="1">
      <protection hidden="1"/>
    </xf>
    <xf numFmtId="0" fontId="29" fillId="0" borderId="13" xfId="0" applyFont="1" applyFill="1" applyBorder="1" applyProtection="1">
      <protection locked="0"/>
    </xf>
    <xf numFmtId="2" fontId="0" fillId="29" borderId="0" xfId="0" applyNumberFormat="1" applyFill="1" applyBorder="1" applyAlignment="1" applyProtection="1">
      <alignment horizontal="right"/>
      <protection hidden="1"/>
    </xf>
    <xf numFmtId="0" fontId="0" fillId="31" borderId="42" xfId="0" applyFill="1" applyBorder="1" applyProtection="1">
      <protection hidden="1"/>
    </xf>
    <xf numFmtId="0" fontId="0" fillId="31" borderId="43" xfId="0" applyFill="1" applyBorder="1" applyProtection="1">
      <protection hidden="1"/>
    </xf>
    <xf numFmtId="2" fontId="0" fillId="31" borderId="49" xfId="0" applyNumberFormat="1" applyFill="1" applyBorder="1" applyProtection="1">
      <protection hidden="1"/>
    </xf>
    <xf numFmtId="0" fontId="0" fillId="26" borderId="45" xfId="0" applyFill="1" applyBorder="1" applyAlignment="1" applyProtection="1">
      <alignment horizontal="right"/>
      <protection hidden="1"/>
    </xf>
    <xf numFmtId="0" fontId="0" fillId="26" borderId="45" xfId="0" applyFont="1" applyFill="1" applyBorder="1" applyProtection="1">
      <protection hidden="1"/>
    </xf>
    <xf numFmtId="0" fontId="0" fillId="25" borderId="42" xfId="0" applyFill="1" applyBorder="1" applyProtection="1">
      <protection hidden="1"/>
    </xf>
    <xf numFmtId="0" fontId="0" fillId="25" borderId="51" xfId="0" applyFill="1" applyBorder="1" applyAlignment="1" applyProtection="1">
      <alignment horizontal="right"/>
      <protection hidden="1"/>
    </xf>
    <xf numFmtId="0" fontId="0" fillId="25" borderId="13" xfId="0" applyFill="1" applyBorder="1" applyAlignment="1" applyProtection="1">
      <alignment horizontal="right"/>
      <protection hidden="1"/>
    </xf>
    <xf numFmtId="0" fontId="0" fillId="28" borderId="33" xfId="0" applyFill="1" applyBorder="1" applyProtection="1">
      <protection locked="0"/>
    </xf>
    <xf numFmtId="0" fontId="0" fillId="26" borderId="39" xfId="0" applyFill="1" applyBorder="1" applyAlignment="1" applyProtection="1">
      <alignment horizontal="right"/>
      <protection hidden="1"/>
    </xf>
    <xf numFmtId="0" fontId="0" fillId="28" borderId="52" xfId="0" applyFill="1" applyBorder="1" applyProtection="1">
      <protection locked="0"/>
    </xf>
    <xf numFmtId="0" fontId="27" fillId="30" borderId="0" xfId="0" applyFont="1" applyFill="1" applyBorder="1" applyProtection="1">
      <protection hidden="1"/>
    </xf>
    <xf numFmtId="0" fontId="0" fillId="26" borderId="17" xfId="0" applyFill="1" applyBorder="1" applyAlignment="1" applyProtection="1">
      <alignment horizontal="right"/>
      <protection hidden="1"/>
    </xf>
    <xf numFmtId="0" fontId="37" fillId="27" borderId="24" xfId="0" applyFont="1" applyFill="1" applyBorder="1" applyAlignment="1" applyProtection="1">
      <alignment horizontal="left"/>
      <protection hidden="1"/>
    </xf>
    <xf numFmtId="0" fontId="0" fillId="26" borderId="46" xfId="0" applyFill="1" applyBorder="1" applyAlignment="1" applyProtection="1">
      <alignment horizontal="right"/>
      <protection hidden="1"/>
    </xf>
    <xf numFmtId="0" fontId="0" fillId="0" borderId="52" xfId="0" applyFill="1" applyBorder="1" applyAlignment="1" applyProtection="1">
      <alignment horizontal="right"/>
      <protection locked="0"/>
    </xf>
    <xf numFmtId="0" fontId="24" fillId="29" borderId="43" xfId="0" applyFont="1" applyFill="1" applyBorder="1" applyProtection="1">
      <protection hidden="1"/>
    </xf>
    <xf numFmtId="2" fontId="0" fillId="29" borderId="43" xfId="0" applyNumberFormat="1" applyFill="1" applyBorder="1" applyAlignment="1" applyProtection="1">
      <alignment horizontal="right"/>
      <protection hidden="1"/>
    </xf>
    <xf numFmtId="2" fontId="25" fillId="29" borderId="49" xfId="0" applyNumberFormat="1" applyFont="1" applyFill="1" applyBorder="1" applyProtection="1">
      <protection hidden="1"/>
    </xf>
    <xf numFmtId="0" fontId="25" fillId="29" borderId="43" xfId="0" applyFont="1" applyFill="1" applyBorder="1" applyProtection="1">
      <protection hidden="1"/>
    </xf>
    <xf numFmtId="0" fontId="33" fillId="28" borderId="19" xfId="0" applyFont="1" applyFill="1" applyBorder="1" applyAlignment="1" applyProtection="1">
      <alignment vertical="top" wrapText="1"/>
      <protection hidden="1"/>
    </xf>
    <xf numFmtId="0" fontId="39" fillId="28" borderId="55" xfId="0" applyFont="1" applyFill="1" applyBorder="1" applyAlignment="1" applyProtection="1">
      <alignment horizontal="right" wrapText="1"/>
      <protection hidden="1"/>
    </xf>
    <xf numFmtId="0" fontId="27" fillId="28" borderId="57" xfId="0" applyFont="1" applyFill="1" applyBorder="1" applyProtection="1">
      <protection hidden="1"/>
    </xf>
    <xf numFmtId="0" fontId="27" fillId="29" borderId="0" xfId="0" applyFont="1" applyFill="1" applyAlignment="1" applyProtection="1">
      <alignment horizontal="center"/>
      <protection hidden="1"/>
    </xf>
    <xf numFmtId="2" fontId="0" fillId="32" borderId="39" xfId="0" applyNumberFormat="1" applyFill="1" applyBorder="1" applyAlignment="1" applyProtection="1">
      <alignment horizontal="right"/>
      <protection hidden="1"/>
    </xf>
    <xf numFmtId="0" fontId="27" fillId="29" borderId="43" xfId="0" applyFont="1" applyFill="1" applyBorder="1" applyAlignment="1" applyProtection="1">
      <alignment horizontal="center"/>
      <protection hidden="1"/>
    </xf>
    <xf numFmtId="0" fontId="29" fillId="32" borderId="17" xfId="0" applyFont="1" applyFill="1" applyBorder="1" applyAlignment="1" applyProtection="1">
      <alignment horizontal="right"/>
      <protection hidden="1"/>
    </xf>
    <xf numFmtId="0" fontId="27" fillId="29" borderId="42" xfId="0" applyFont="1" applyFill="1" applyBorder="1" applyAlignment="1" applyProtection="1">
      <alignment horizontal="center"/>
      <protection hidden="1"/>
    </xf>
    <xf numFmtId="0" fontId="0" fillId="31" borderId="11" xfId="0" applyFill="1" applyBorder="1" applyAlignment="1" applyProtection="1">
      <alignment horizontal="right"/>
      <protection hidden="1"/>
    </xf>
    <xf numFmtId="0" fontId="24" fillId="29" borderId="61" xfId="0" applyFont="1" applyFill="1" applyBorder="1" applyProtection="1">
      <protection hidden="1"/>
    </xf>
    <xf numFmtId="2" fontId="0" fillId="29" borderId="61" xfId="0" applyNumberFormat="1" applyFill="1" applyBorder="1" applyAlignment="1" applyProtection="1">
      <alignment horizontal="right"/>
      <protection hidden="1"/>
    </xf>
    <xf numFmtId="0" fontId="27" fillId="29" borderId="61" xfId="0" applyFont="1" applyFill="1" applyBorder="1" applyAlignment="1" applyProtection="1">
      <alignment horizontal="center"/>
      <protection hidden="1"/>
    </xf>
    <xf numFmtId="0" fontId="0" fillId="29" borderId="0" xfId="0" applyFont="1" applyFill="1" applyBorder="1" applyAlignment="1" applyProtection="1">
      <alignment horizontal="left"/>
      <protection hidden="1"/>
    </xf>
    <xf numFmtId="0" fontId="0" fillId="29" borderId="21" xfId="0" applyFont="1" applyFill="1" applyBorder="1" applyAlignment="1" applyProtection="1">
      <alignment horizontal="left"/>
      <protection hidden="1"/>
    </xf>
    <xf numFmtId="0" fontId="0" fillId="29" borderId="0" xfId="0" applyFont="1" applyFill="1" applyBorder="1" applyAlignment="1" applyProtection="1">
      <alignment horizontal="left" indent="1"/>
      <protection hidden="1"/>
    </xf>
    <xf numFmtId="0" fontId="0" fillId="29" borderId="0" xfId="0" applyFont="1" applyFill="1" applyBorder="1" applyAlignment="1" applyProtection="1">
      <alignment horizontal="right"/>
      <protection hidden="1"/>
    </xf>
    <xf numFmtId="0" fontId="23" fillId="28" borderId="29" xfId="0" applyFont="1" applyFill="1" applyBorder="1" applyAlignment="1" applyProtection="1">
      <alignment horizontal="right"/>
      <protection hidden="1"/>
    </xf>
    <xf numFmtId="0" fontId="0" fillId="28" borderId="56" xfId="0" applyFont="1" applyFill="1" applyBorder="1" applyProtection="1">
      <protection hidden="1"/>
    </xf>
    <xf numFmtId="0" fontId="23" fillId="28" borderId="54" xfId="0" applyFont="1" applyFill="1" applyBorder="1" applyAlignment="1" applyProtection="1">
      <alignment horizontal="right"/>
      <protection hidden="1"/>
    </xf>
    <xf numFmtId="0" fontId="0" fillId="35" borderId="24" xfId="0" applyFont="1" applyFill="1" applyBorder="1" applyAlignment="1" applyProtection="1">
      <alignment horizontal="left"/>
      <protection hidden="1"/>
    </xf>
    <xf numFmtId="0" fontId="0" fillId="35" borderId="24" xfId="0" applyFill="1" applyBorder="1" applyAlignment="1" applyProtection="1">
      <alignment horizontal="left" indent="1"/>
      <protection hidden="1"/>
    </xf>
    <xf numFmtId="0" fontId="0" fillId="35" borderId="59" xfId="0" applyFill="1" applyBorder="1" applyAlignment="1" applyProtection="1">
      <alignment horizontal="left"/>
      <protection hidden="1"/>
    </xf>
    <xf numFmtId="0" fontId="0" fillId="35" borderId="59" xfId="0" applyFill="1" applyBorder="1" applyAlignment="1" applyProtection="1">
      <alignment horizontal="right"/>
      <protection hidden="1"/>
    </xf>
    <xf numFmtId="0" fontId="0" fillId="35" borderId="24" xfId="0" applyFill="1" applyBorder="1" applyAlignment="1" applyProtection="1">
      <alignment horizontal="right"/>
      <protection hidden="1"/>
    </xf>
    <xf numFmtId="0" fontId="0" fillId="35" borderId="24" xfId="0" applyFill="1" applyBorder="1" applyProtection="1">
      <protection hidden="1"/>
    </xf>
    <xf numFmtId="0" fontId="0" fillId="35" borderId="22" xfId="0" applyFill="1" applyBorder="1" applyProtection="1">
      <protection hidden="1"/>
    </xf>
    <xf numFmtId="0" fontId="0" fillId="36" borderId="42" xfId="0" applyFill="1" applyBorder="1" applyProtection="1">
      <protection hidden="1"/>
    </xf>
    <xf numFmtId="0" fontId="0" fillId="36" borderId="11" xfId="0" applyFill="1" applyBorder="1" applyProtection="1">
      <protection hidden="1"/>
    </xf>
    <xf numFmtId="0" fontId="0" fillId="36" borderId="64" xfId="0" applyFill="1" applyBorder="1" applyProtection="1">
      <protection hidden="1"/>
    </xf>
    <xf numFmtId="0" fontId="0" fillId="36" borderId="16" xfId="0" applyFill="1" applyBorder="1" applyProtection="1">
      <protection hidden="1"/>
    </xf>
    <xf numFmtId="0" fontId="0" fillId="36" borderId="37" xfId="0" applyFill="1" applyBorder="1" applyProtection="1">
      <protection hidden="1"/>
    </xf>
    <xf numFmtId="0" fontId="25" fillId="36" borderId="0" xfId="0" applyFont="1" applyFill="1" applyBorder="1" applyAlignment="1" applyProtection="1">
      <alignment horizontal="right"/>
      <protection hidden="1"/>
    </xf>
    <xf numFmtId="0" fontId="24" fillId="36" borderId="38" xfId="0" applyFont="1" applyFill="1" applyBorder="1" applyProtection="1">
      <protection hidden="1"/>
    </xf>
    <xf numFmtId="0" fontId="24" fillId="36" borderId="21" xfId="0" applyFont="1" applyFill="1" applyBorder="1" applyProtection="1">
      <protection hidden="1"/>
    </xf>
    <xf numFmtId="0" fontId="27" fillId="36" borderId="21" xfId="0" applyFont="1" applyFill="1" applyBorder="1" applyProtection="1">
      <protection hidden="1"/>
    </xf>
    <xf numFmtId="2" fontId="0" fillId="36" borderId="21" xfId="0" applyNumberFormat="1" applyFill="1" applyBorder="1" applyProtection="1">
      <protection hidden="1"/>
    </xf>
    <xf numFmtId="2" fontId="0" fillId="36" borderId="31" xfId="0" applyNumberFormat="1" applyFill="1" applyBorder="1" applyProtection="1">
      <protection hidden="1"/>
    </xf>
    <xf numFmtId="2" fontId="0" fillId="36" borderId="65" xfId="0" applyNumberFormat="1" applyFill="1" applyBorder="1" applyProtection="1">
      <protection hidden="1"/>
    </xf>
    <xf numFmtId="0" fontId="0" fillId="36" borderId="35" xfId="0" applyFill="1" applyBorder="1" applyProtection="1">
      <protection hidden="1"/>
    </xf>
    <xf numFmtId="0" fontId="0" fillId="36" borderId="16" xfId="0" applyFont="1" applyFill="1" applyBorder="1" applyProtection="1">
      <protection hidden="1"/>
    </xf>
    <xf numFmtId="0" fontId="0" fillId="36" borderId="0" xfId="0" applyFont="1" applyFill="1" applyBorder="1" applyProtection="1">
      <protection hidden="1"/>
    </xf>
    <xf numFmtId="0" fontId="0" fillId="36" borderId="0" xfId="0" applyFill="1" applyBorder="1" applyProtection="1">
      <protection hidden="1"/>
    </xf>
    <xf numFmtId="0" fontId="0" fillId="36" borderId="26" xfId="0" applyFill="1" applyBorder="1" applyAlignment="1" applyProtection="1">
      <alignment horizontal="right"/>
      <protection hidden="1"/>
    </xf>
    <xf numFmtId="0" fontId="0" fillId="36" borderId="0" xfId="0" applyFill="1" applyBorder="1" applyAlignment="1" applyProtection="1">
      <alignment horizontal="left" indent="1"/>
      <protection hidden="1"/>
    </xf>
    <xf numFmtId="0" fontId="0" fillId="36" borderId="26" xfId="0" applyFont="1" applyFill="1" applyBorder="1" applyProtection="1">
      <protection hidden="1"/>
    </xf>
    <xf numFmtId="0" fontId="0" fillId="36" borderId="26" xfId="0" applyFill="1" applyBorder="1" applyProtection="1">
      <protection hidden="1"/>
    </xf>
    <xf numFmtId="2" fontId="0" fillId="36" borderId="47" xfId="0" applyNumberFormat="1" applyFill="1" applyBorder="1" applyProtection="1">
      <protection hidden="1"/>
    </xf>
    <xf numFmtId="0" fontId="0" fillId="36" borderId="21" xfId="0" applyFill="1" applyBorder="1" applyProtection="1">
      <protection hidden="1"/>
    </xf>
    <xf numFmtId="0" fontId="27" fillId="36" borderId="20" xfId="0" applyFont="1" applyFill="1" applyBorder="1" applyProtection="1">
      <protection hidden="1"/>
    </xf>
    <xf numFmtId="0" fontId="0" fillId="36" borderId="0" xfId="0" applyFill="1" applyBorder="1" applyAlignment="1" applyProtection="1">
      <alignment horizontal="right"/>
      <protection hidden="1"/>
    </xf>
    <xf numFmtId="0" fontId="0" fillId="36" borderId="30" xfId="0" applyFill="1" applyBorder="1" applyProtection="1">
      <protection hidden="1"/>
    </xf>
    <xf numFmtId="0" fontId="0" fillId="36" borderId="30" xfId="0" applyFill="1" applyBorder="1" applyAlignment="1" applyProtection="1">
      <alignment horizontal="right"/>
      <protection hidden="1"/>
    </xf>
    <xf numFmtId="2" fontId="0" fillId="36" borderId="67" xfId="0" applyNumberFormat="1" applyFill="1" applyBorder="1" applyProtection="1">
      <protection hidden="1"/>
    </xf>
    <xf numFmtId="0" fontId="0" fillId="26" borderId="34" xfId="0" applyFill="1" applyBorder="1" applyAlignment="1" applyProtection="1">
      <alignment horizontal="right"/>
      <protection hidden="1"/>
    </xf>
    <xf numFmtId="0" fontId="0" fillId="26" borderId="62" xfId="0" applyFill="1" applyBorder="1" applyAlignment="1" applyProtection="1">
      <alignment horizontal="right"/>
      <protection hidden="1"/>
    </xf>
    <xf numFmtId="0" fontId="1" fillId="35" borderId="58" xfId="0" applyFont="1" applyFill="1" applyBorder="1" applyProtection="1">
      <protection hidden="1"/>
    </xf>
    <xf numFmtId="0" fontId="37" fillId="37" borderId="24" xfId="0" applyFont="1" applyFill="1" applyBorder="1" applyProtection="1">
      <protection hidden="1"/>
    </xf>
    <xf numFmtId="0" fontId="27" fillId="37" borderId="20" xfId="0" applyFont="1" applyFill="1" applyBorder="1" applyProtection="1">
      <protection hidden="1"/>
    </xf>
    <xf numFmtId="0" fontId="0" fillId="0" borderId="33" xfId="0" applyFont="1" applyFill="1" applyBorder="1" applyAlignment="1" applyProtection="1">
      <protection locked="0"/>
    </xf>
    <xf numFmtId="0" fontId="0" fillId="0" borderId="34" xfId="0" applyFont="1" applyFill="1" applyBorder="1" applyAlignment="1" applyProtection="1">
      <protection locked="0"/>
    </xf>
    <xf numFmtId="0" fontId="0" fillId="31" borderId="43" xfId="0" applyFill="1" applyBorder="1" applyAlignment="1" applyProtection="1">
      <alignment horizontal="right"/>
      <protection hidden="1"/>
    </xf>
    <xf numFmtId="0" fontId="0" fillId="25" borderId="17" xfId="0" applyFill="1" applyBorder="1" applyAlignment="1" applyProtection="1">
      <alignment horizontal="right"/>
      <protection hidden="1"/>
    </xf>
    <xf numFmtId="0" fontId="25" fillId="29" borderId="42" xfId="0" applyFont="1" applyFill="1" applyBorder="1" applyAlignment="1" applyProtection="1">
      <alignment horizontal="right"/>
      <protection hidden="1"/>
    </xf>
    <xf numFmtId="0" fontId="25" fillId="29" borderId="0" xfId="0" applyFont="1" applyFill="1" applyBorder="1" applyAlignment="1" applyProtection="1">
      <alignment horizontal="right"/>
      <protection hidden="1"/>
    </xf>
    <xf numFmtId="0" fontId="0" fillId="31" borderId="0" xfId="0" applyFill="1" applyBorder="1" applyAlignment="1" applyProtection="1">
      <alignment horizontal="right"/>
      <protection hidden="1"/>
    </xf>
    <xf numFmtId="0" fontId="0" fillId="25" borderId="46" xfId="0" applyFill="1" applyBorder="1" applyAlignment="1" applyProtection="1">
      <alignment horizontal="right"/>
      <protection hidden="1"/>
    </xf>
    <xf numFmtId="0" fontId="0" fillId="25" borderId="41" xfId="0" applyFill="1" applyBorder="1" applyAlignment="1" applyProtection="1">
      <alignment horizontal="right"/>
      <protection hidden="1"/>
    </xf>
    <xf numFmtId="0" fontId="27" fillId="30" borderId="0" xfId="0" applyFont="1" applyFill="1" applyAlignment="1" applyProtection="1">
      <alignment horizontal="right"/>
      <protection hidden="1"/>
    </xf>
    <xf numFmtId="0" fontId="0" fillId="25" borderId="17" xfId="0" applyFont="1" applyFill="1" applyBorder="1" applyAlignment="1" applyProtection="1">
      <alignment horizontal="right"/>
      <protection hidden="1"/>
    </xf>
    <xf numFmtId="0" fontId="0" fillId="36" borderId="59" xfId="0" applyFill="1" applyBorder="1" applyAlignment="1" applyProtection="1">
      <alignment horizontal="left"/>
      <protection hidden="1"/>
    </xf>
    <xf numFmtId="0" fontId="0" fillId="36" borderId="59" xfId="0" applyFill="1" applyBorder="1" applyAlignment="1" applyProtection="1">
      <alignment horizontal="left" indent="1"/>
      <protection hidden="1"/>
    </xf>
    <xf numFmtId="0" fontId="0" fillId="36" borderId="24" xfId="0" applyFill="1" applyBorder="1" applyAlignment="1" applyProtection="1">
      <alignment horizontal="left" indent="2"/>
      <protection hidden="1"/>
    </xf>
    <xf numFmtId="0" fontId="0" fillId="36" borderId="46" xfId="0" applyFill="1" applyBorder="1" applyAlignment="1" applyProtection="1">
      <alignment horizontal="right"/>
      <protection hidden="1"/>
    </xf>
    <xf numFmtId="0" fontId="0" fillId="36" borderId="17" xfId="0" applyFill="1" applyBorder="1" applyAlignment="1" applyProtection="1">
      <alignment horizontal="right"/>
      <protection hidden="1"/>
    </xf>
    <xf numFmtId="0" fontId="0" fillId="36" borderId="60" xfId="0" applyFill="1" applyBorder="1" applyAlignment="1" applyProtection="1">
      <alignment horizontal="right"/>
      <protection hidden="1"/>
    </xf>
    <xf numFmtId="0" fontId="0" fillId="36" borderId="24" xfId="0" applyFill="1" applyBorder="1" applyAlignment="1" applyProtection="1">
      <alignment horizontal="left" indent="1"/>
      <protection hidden="1"/>
    </xf>
    <xf numFmtId="0" fontId="0" fillId="26" borderId="44" xfId="0" applyFont="1" applyFill="1" applyBorder="1" applyProtection="1">
      <protection hidden="1"/>
    </xf>
    <xf numFmtId="10" fontId="0" fillId="25" borderId="50" xfId="0" applyNumberFormat="1" applyFill="1" applyBorder="1" applyProtection="1">
      <protection hidden="1"/>
    </xf>
    <xf numFmtId="10" fontId="0" fillId="25" borderId="24" xfId="0" applyNumberFormat="1" applyFill="1" applyBorder="1" applyProtection="1">
      <protection hidden="1"/>
    </xf>
    <xf numFmtId="0" fontId="0" fillId="26" borderId="44" xfId="0" applyFill="1" applyBorder="1" applyAlignment="1" applyProtection="1">
      <alignment horizontal="right"/>
      <protection hidden="1"/>
    </xf>
    <xf numFmtId="0" fontId="0" fillId="26" borderId="44" xfId="0" applyFont="1" applyFill="1" applyBorder="1" applyAlignment="1" applyProtection="1">
      <alignment horizontal="right"/>
      <protection hidden="1"/>
    </xf>
    <xf numFmtId="10" fontId="37" fillId="27" borderId="13" xfId="0" applyNumberFormat="1" applyFont="1" applyFill="1" applyBorder="1" applyAlignment="1" applyProtection="1">
      <alignment horizontal="left"/>
      <protection hidden="1"/>
    </xf>
    <xf numFmtId="164" fontId="1" fillId="26" borderId="58" xfId="0" applyNumberFormat="1" applyFont="1" applyFill="1" applyBorder="1" applyAlignment="1" applyProtection="1">
      <alignment horizontal="right"/>
      <protection hidden="1"/>
    </xf>
    <xf numFmtId="10" fontId="0" fillId="28" borderId="33" xfId="0" applyNumberFormat="1" applyFill="1" applyBorder="1" applyProtection="1">
      <protection locked="0"/>
    </xf>
    <xf numFmtId="10" fontId="0" fillId="26" borderId="44" xfId="0" applyNumberFormat="1" applyFill="1" applyBorder="1" applyAlignment="1" applyProtection="1">
      <alignment horizontal="right"/>
      <protection hidden="1"/>
    </xf>
    <xf numFmtId="10" fontId="0" fillId="0" borderId="34" xfId="0" applyNumberFormat="1" applyFont="1" applyFill="1" applyBorder="1" applyAlignment="1" applyProtection="1">
      <protection locked="0"/>
    </xf>
    <xf numFmtId="10" fontId="0" fillId="26" borderId="44" xfId="0" applyNumberFormat="1" applyFont="1" applyFill="1" applyBorder="1" applyProtection="1">
      <protection hidden="1"/>
    </xf>
    <xf numFmtId="10" fontId="0" fillId="26" borderId="39" xfId="0" applyNumberFormat="1" applyFill="1" applyBorder="1" applyAlignment="1" applyProtection="1">
      <alignment horizontal="right"/>
      <protection hidden="1"/>
    </xf>
    <xf numFmtId="10" fontId="0" fillId="26" borderId="45" xfId="0" applyNumberFormat="1" applyFont="1" applyFill="1" applyBorder="1" applyAlignment="1" applyProtection="1">
      <alignment horizontal="right"/>
      <protection hidden="1"/>
    </xf>
    <xf numFmtId="10" fontId="0" fillId="26" borderId="45" xfId="0" applyNumberFormat="1" applyFont="1" applyFill="1" applyBorder="1" applyProtection="1">
      <protection hidden="1"/>
    </xf>
    <xf numFmtId="10" fontId="0" fillId="25" borderId="59" xfId="0" applyNumberFormat="1" applyFill="1" applyBorder="1" applyProtection="1">
      <protection hidden="1"/>
    </xf>
    <xf numFmtId="10" fontId="0" fillId="0" borderId="33" xfId="0" applyNumberFormat="1" applyFont="1" applyFill="1" applyBorder="1" applyAlignment="1" applyProtection="1">
      <protection locked="0"/>
    </xf>
    <xf numFmtId="10" fontId="0" fillId="28" borderId="63" xfId="0" applyNumberFormat="1" applyFill="1" applyBorder="1" applyProtection="1">
      <protection locked="0"/>
    </xf>
    <xf numFmtId="10" fontId="0" fillId="26" borderId="17" xfId="0" applyNumberFormat="1" applyFill="1" applyBorder="1" applyAlignment="1" applyProtection="1">
      <alignment horizontal="right"/>
      <protection hidden="1"/>
    </xf>
    <xf numFmtId="165" fontId="0" fillId="26" borderId="10" xfId="0" applyNumberFormat="1" applyFont="1" applyFill="1" applyBorder="1" applyAlignment="1" applyProtection="1">
      <alignment horizontal="right"/>
      <protection hidden="1"/>
    </xf>
    <xf numFmtId="165" fontId="0" fillId="26" borderId="39" xfId="0" applyNumberFormat="1" applyFont="1" applyFill="1" applyBorder="1" applyAlignment="1" applyProtection="1">
      <alignment horizontal="right"/>
      <protection hidden="1"/>
    </xf>
    <xf numFmtId="165" fontId="0" fillId="32" borderId="39" xfId="0" applyNumberFormat="1" applyFill="1" applyBorder="1" applyAlignment="1" applyProtection="1">
      <alignment horizontal="right"/>
      <protection hidden="1"/>
    </xf>
    <xf numFmtId="0" fontId="0" fillId="25" borderId="60" xfId="0" applyFill="1" applyBorder="1" applyAlignment="1" applyProtection="1">
      <alignment horizontal="right"/>
      <protection hidden="1"/>
    </xf>
    <xf numFmtId="164" fontId="0" fillId="25" borderId="41" xfId="0" applyNumberFormat="1" applyFill="1" applyBorder="1" applyAlignment="1" applyProtection="1">
      <alignment horizontal="right"/>
      <protection hidden="1"/>
    </xf>
    <xf numFmtId="0" fontId="27" fillId="29" borderId="66" xfId="0" applyFont="1" applyFill="1" applyBorder="1" applyProtection="1">
      <protection hidden="1"/>
    </xf>
    <xf numFmtId="0" fontId="29" fillId="0" borderId="27" xfId="0" applyFont="1" applyFill="1" applyBorder="1" applyProtection="1">
      <protection locked="0"/>
    </xf>
    <xf numFmtId="0" fontId="29" fillId="0" borderId="69" xfId="0" applyFont="1" applyFill="1" applyBorder="1" applyProtection="1">
      <protection locked="0"/>
    </xf>
    <xf numFmtId="0" fontId="24" fillId="29" borderId="11" xfId="0" applyFont="1" applyFill="1" applyBorder="1" applyProtection="1">
      <protection hidden="1"/>
    </xf>
    <xf numFmtId="2" fontId="0" fillId="36" borderId="70" xfId="0" applyNumberFormat="1" applyFill="1" applyBorder="1" applyProtection="1">
      <protection hidden="1"/>
    </xf>
    <xf numFmtId="0" fontId="39" fillId="28" borderId="19" xfId="0" applyFont="1" applyFill="1" applyBorder="1" applyAlignment="1" applyProtection="1">
      <alignment horizontal="left" vertical="top" wrapText="1"/>
      <protection hidden="1"/>
    </xf>
    <xf numFmtId="0" fontId="39" fillId="28" borderId="19" xfId="0" applyFont="1" applyFill="1" applyBorder="1" applyAlignment="1" applyProtection="1">
      <alignment horizontal="left" vertical="top"/>
      <protection hidden="1"/>
    </xf>
    <xf numFmtId="0" fontId="0" fillId="29" borderId="0" xfId="0" applyFont="1" applyFill="1" applyBorder="1" applyAlignment="1" applyProtection="1">
      <alignment horizontal="center"/>
      <protection hidden="1"/>
    </xf>
    <xf numFmtId="165" fontId="0" fillId="26" borderId="44" xfId="0" applyNumberFormat="1" applyFill="1" applyBorder="1" applyAlignment="1" applyProtection="1">
      <alignment horizontal="right"/>
      <protection hidden="1"/>
    </xf>
    <xf numFmtId="165" fontId="0" fillId="26" borderId="44" xfId="0" applyNumberFormat="1" applyFont="1" applyFill="1" applyBorder="1" applyProtection="1">
      <protection hidden="1"/>
    </xf>
    <xf numFmtId="0" fontId="28" fillId="28" borderId="20" xfId="0" applyFont="1" applyFill="1" applyBorder="1" applyProtection="1">
      <protection hidden="1"/>
    </xf>
    <xf numFmtId="0" fontId="33" fillId="28" borderId="0" xfId="0" applyFont="1" applyFill="1" applyBorder="1" applyAlignment="1" applyProtection="1">
      <alignment vertical="top" wrapText="1"/>
      <protection hidden="1"/>
    </xf>
    <xf numFmtId="0" fontId="39" fillId="28" borderId="0" xfId="0" applyFont="1" applyFill="1" applyBorder="1" applyAlignment="1" applyProtection="1">
      <alignment horizontal="left" vertical="top" wrapText="1"/>
      <protection hidden="1"/>
    </xf>
    <xf numFmtId="0" fontId="39" fillId="28" borderId="0" xfId="0" applyFont="1" applyFill="1" applyBorder="1" applyAlignment="1" applyProtection="1">
      <alignment horizontal="left" vertical="top"/>
      <protection hidden="1"/>
    </xf>
    <xf numFmtId="0" fontId="39" fillId="28" borderId="21" xfId="0" applyFont="1" applyFill="1" applyBorder="1" applyAlignment="1" applyProtection="1">
      <alignment horizontal="right" wrapText="1"/>
      <protection hidden="1"/>
    </xf>
    <xf numFmtId="0" fontId="39" fillId="28" borderId="30" xfId="0" applyFont="1" applyFill="1" applyBorder="1" applyAlignment="1" applyProtection="1">
      <alignment horizontal="left" vertical="top" wrapText="1"/>
      <protection hidden="1"/>
    </xf>
    <xf numFmtId="0" fontId="39" fillId="28" borderId="30" xfId="0" applyFont="1" applyFill="1" applyBorder="1" applyAlignment="1" applyProtection="1">
      <alignment horizontal="left" vertical="top"/>
      <protection hidden="1"/>
    </xf>
    <xf numFmtId="0" fontId="0" fillId="28" borderId="19" xfId="0" applyFill="1" applyBorder="1"/>
    <xf numFmtId="0" fontId="41" fillId="28" borderId="0" xfId="47" applyFont="1" applyFill="1" applyBorder="1" applyAlignment="1" applyProtection="1">
      <alignment horizontal="center" vertical="center" wrapText="1"/>
      <protection hidden="1"/>
    </xf>
    <xf numFmtId="0" fontId="0" fillId="28" borderId="0" xfId="0" applyFill="1" applyBorder="1" applyAlignment="1"/>
    <xf numFmtId="0" fontId="0" fillId="28" borderId="0" xfId="0" applyFill="1" applyBorder="1"/>
    <xf numFmtId="0" fontId="41" fillId="28" borderId="30" xfId="47" applyFont="1" applyFill="1" applyBorder="1" applyAlignment="1" applyProtection="1">
      <alignment horizontal="center" vertical="center" wrapText="1"/>
      <protection hidden="1"/>
    </xf>
    <xf numFmtId="0" fontId="0" fillId="28" borderId="30" xfId="0" applyFill="1" applyBorder="1" applyAlignment="1"/>
    <xf numFmtId="0" fontId="0" fillId="28" borderId="30" xfId="0" applyFill="1" applyBorder="1"/>
    <xf numFmtId="0" fontId="0" fillId="28" borderId="19" xfId="0" applyFill="1" applyBorder="1" applyAlignment="1"/>
    <xf numFmtId="0" fontId="33" fillId="28" borderId="30" xfId="0" applyFont="1" applyFill="1" applyBorder="1" applyAlignment="1" applyProtection="1">
      <alignment vertical="top" wrapText="1"/>
      <protection hidden="1"/>
    </xf>
    <xf numFmtId="0" fontId="39" fillId="28" borderId="67" xfId="0" applyFont="1" applyFill="1" applyBorder="1" applyAlignment="1" applyProtection="1">
      <alignment horizontal="right" wrapText="1"/>
      <protection hidden="1"/>
    </xf>
    <xf numFmtId="0" fontId="1" fillId="28" borderId="54" xfId="0" applyFont="1" applyFill="1" applyBorder="1" applyAlignment="1" applyProtection="1">
      <alignment horizontal="right" indent="1"/>
      <protection locked="0"/>
    </xf>
    <xf numFmtId="166" fontId="0" fillId="26" borderId="44" xfId="0" applyNumberFormat="1" applyFont="1" applyFill="1" applyBorder="1" applyProtection="1">
      <protection hidden="1"/>
    </xf>
    <xf numFmtId="0" fontId="25" fillId="29" borderId="11" xfId="0" applyFont="1" applyFill="1" applyBorder="1" applyAlignment="1" applyProtection="1">
      <alignment horizontal="right"/>
      <protection hidden="1"/>
    </xf>
    <xf numFmtId="0" fontId="29" fillId="25" borderId="46" xfId="0" applyFont="1" applyFill="1" applyBorder="1" applyAlignment="1" applyProtection="1">
      <alignment horizontal="right"/>
      <protection hidden="1"/>
    </xf>
    <xf numFmtId="0" fontId="0" fillId="25" borderId="73" xfId="0" applyFont="1" applyFill="1" applyBorder="1" applyAlignment="1" applyProtection="1">
      <alignment horizontal="right"/>
      <protection hidden="1"/>
    </xf>
    <xf numFmtId="0" fontId="0" fillId="25" borderId="62" xfId="0" applyFill="1" applyBorder="1" applyAlignment="1" applyProtection="1">
      <alignment horizontal="right"/>
      <protection hidden="1"/>
    </xf>
    <xf numFmtId="0" fontId="0" fillId="25" borderId="32" xfId="0" applyFill="1" applyBorder="1" applyAlignment="1" applyProtection="1">
      <alignment horizontal="right"/>
      <protection hidden="1"/>
    </xf>
    <xf numFmtId="165" fontId="0" fillId="25" borderId="39" xfId="0" applyNumberFormat="1" applyFill="1" applyBorder="1" applyAlignment="1" applyProtection="1">
      <alignment horizontal="right"/>
      <protection hidden="1"/>
    </xf>
    <xf numFmtId="0" fontId="0" fillId="25" borderId="43" xfId="0" applyFill="1" applyBorder="1" applyAlignment="1" applyProtection="1">
      <alignment horizontal="right"/>
      <protection hidden="1"/>
    </xf>
    <xf numFmtId="0" fontId="0" fillId="25" borderId="0" xfId="0" applyFont="1" applyFill="1" applyBorder="1" applyAlignment="1" applyProtection="1">
      <alignment horizontal="right"/>
      <protection hidden="1"/>
    </xf>
    <xf numFmtId="2" fontId="0" fillId="25" borderId="39" xfId="0" applyNumberFormat="1" applyFill="1" applyBorder="1" applyAlignment="1" applyProtection="1">
      <alignment horizontal="right"/>
      <protection hidden="1"/>
    </xf>
    <xf numFmtId="165" fontId="0" fillId="25" borderId="41" xfId="0" applyNumberFormat="1" applyFill="1" applyBorder="1" applyAlignment="1" applyProtection="1">
      <alignment horizontal="right"/>
      <protection hidden="1"/>
    </xf>
    <xf numFmtId="165" fontId="0" fillId="25" borderId="10" xfId="0" applyNumberFormat="1" applyFill="1" applyBorder="1" applyAlignment="1" applyProtection="1">
      <alignment horizontal="right"/>
      <protection hidden="1"/>
    </xf>
    <xf numFmtId="0" fontId="0" fillId="25" borderId="0" xfId="0" applyFill="1" applyBorder="1" applyAlignment="1" applyProtection="1">
      <alignment horizontal="right"/>
      <protection hidden="1"/>
    </xf>
    <xf numFmtId="165" fontId="0" fillId="25" borderId="10" xfId="0" applyNumberFormat="1" applyFont="1" applyFill="1" applyBorder="1" applyAlignment="1" applyProtection="1">
      <alignment horizontal="right"/>
      <protection hidden="1"/>
    </xf>
    <xf numFmtId="165" fontId="0" fillId="25" borderId="14" xfId="0" applyNumberFormat="1" applyFill="1" applyBorder="1" applyAlignment="1" applyProtection="1">
      <alignment horizontal="right"/>
      <protection hidden="1"/>
    </xf>
    <xf numFmtId="164" fontId="0" fillId="26" borderId="44" xfId="0" applyNumberFormat="1" applyFill="1" applyBorder="1" applyAlignment="1" applyProtection="1">
      <alignment horizontal="right"/>
      <protection hidden="1"/>
    </xf>
    <xf numFmtId="164" fontId="0" fillId="26" borderId="44" xfId="0" applyNumberFormat="1" applyFont="1" applyFill="1" applyBorder="1" applyAlignment="1" applyProtection="1">
      <alignment horizontal="right"/>
      <protection hidden="1"/>
    </xf>
    <xf numFmtId="0" fontId="0" fillId="35" borderId="24" xfId="0" applyFont="1" applyFill="1" applyBorder="1" applyAlignment="1" applyProtection="1">
      <alignment horizontal="left"/>
    </xf>
    <xf numFmtId="0" fontId="27" fillId="29" borderId="20" xfId="0" applyFont="1" applyFill="1" applyBorder="1" applyProtection="1">
      <protection locked="0" hidden="1"/>
    </xf>
    <xf numFmtId="0" fontId="24" fillId="27" borderId="72" xfId="0" applyFont="1" applyFill="1" applyBorder="1" applyProtection="1">
      <protection locked="0" hidden="1"/>
    </xf>
    <xf numFmtId="0" fontId="25" fillId="27" borderId="72" xfId="0" applyFont="1" applyFill="1" applyBorder="1" applyProtection="1">
      <protection locked="0" hidden="1"/>
    </xf>
    <xf numFmtId="0" fontId="25" fillId="27" borderId="72" xfId="0" applyFont="1" applyFill="1" applyBorder="1" applyAlignment="1" applyProtection="1">
      <alignment horizontal="right"/>
      <protection locked="0" hidden="1"/>
    </xf>
    <xf numFmtId="2" fontId="25" fillId="27" borderId="74" xfId="0" applyNumberFormat="1" applyFont="1" applyFill="1" applyBorder="1" applyProtection="1">
      <protection locked="0" hidden="1"/>
    </xf>
    <xf numFmtId="0" fontId="0" fillId="35" borderId="0" xfId="0" applyFill="1" applyBorder="1" applyAlignment="1" applyProtection="1">
      <alignment horizontal="left" indent="1"/>
      <protection locked="0" hidden="1"/>
    </xf>
    <xf numFmtId="0" fontId="0" fillId="35" borderId="13" xfId="0" applyFill="1" applyBorder="1" applyProtection="1">
      <protection locked="0" hidden="1"/>
    </xf>
    <xf numFmtId="0" fontId="0" fillId="35" borderId="0" xfId="0" applyFill="1" applyBorder="1" applyProtection="1">
      <protection locked="0" hidden="1"/>
    </xf>
    <xf numFmtId="2" fontId="0" fillId="35" borderId="21" xfId="0" applyNumberFormat="1" applyFill="1" applyBorder="1" applyProtection="1">
      <protection locked="0" hidden="1"/>
    </xf>
    <xf numFmtId="0" fontId="27" fillId="29" borderId="66" xfId="0" applyFont="1" applyFill="1" applyBorder="1" applyProtection="1">
      <protection locked="0" hidden="1"/>
    </xf>
    <xf numFmtId="0" fontId="23" fillId="35" borderId="30" xfId="0" applyFont="1" applyFill="1" applyBorder="1" applyAlignment="1" applyProtection="1">
      <alignment horizontal="left"/>
      <protection locked="0" hidden="1"/>
    </xf>
    <xf numFmtId="0" fontId="23" fillId="35" borderId="27" xfId="0" applyFont="1" applyFill="1" applyBorder="1" applyProtection="1">
      <protection locked="0" hidden="1"/>
    </xf>
    <xf numFmtId="0" fontId="23" fillId="35" borderId="30" xfId="0" applyFont="1" applyFill="1" applyBorder="1" applyProtection="1">
      <protection locked="0" hidden="1"/>
    </xf>
    <xf numFmtId="2" fontId="0" fillId="35" borderId="67" xfId="0" applyNumberFormat="1" applyFill="1" applyBorder="1" applyProtection="1">
      <protection locked="0" hidden="1"/>
    </xf>
    <xf numFmtId="0" fontId="34" fillId="35" borderId="30" xfId="0" applyFont="1" applyFill="1" applyBorder="1" applyAlignment="1" applyProtection="1">
      <alignment horizontal="left"/>
      <protection locked="0" hidden="1"/>
    </xf>
    <xf numFmtId="0" fontId="23" fillId="35" borderId="0" xfId="0" applyFont="1" applyFill="1" applyBorder="1" applyProtection="1">
      <protection locked="0" hidden="1"/>
    </xf>
    <xf numFmtId="0" fontId="0" fillId="29" borderId="0" xfId="0" applyFont="1" applyFill="1" applyBorder="1" applyAlignment="1" applyProtection="1">
      <alignment horizontal="left" indent="1"/>
      <protection locked="0" hidden="1"/>
    </xf>
    <xf numFmtId="0" fontId="0" fillId="29" borderId="0" xfId="0" applyFont="1" applyFill="1" applyBorder="1" applyAlignment="1" applyProtection="1">
      <alignment horizontal="left"/>
      <protection locked="0" hidden="1"/>
    </xf>
    <xf numFmtId="0" fontId="0" fillId="29" borderId="0" xfId="0" applyFont="1" applyFill="1" applyBorder="1" applyAlignment="1" applyProtection="1">
      <alignment horizontal="right"/>
      <protection locked="0" hidden="1"/>
    </xf>
    <xf numFmtId="0" fontId="0" fillId="29" borderId="21" xfId="0" applyFont="1" applyFill="1" applyBorder="1" applyAlignment="1" applyProtection="1">
      <alignment horizontal="left"/>
      <protection locked="0" hidden="1"/>
    </xf>
    <xf numFmtId="0" fontId="24" fillId="29" borderId="43" xfId="0" applyFont="1" applyFill="1" applyBorder="1" applyProtection="1">
      <protection locked="0"/>
    </xf>
    <xf numFmtId="0" fontId="1" fillId="28" borderId="43" xfId="0" applyFont="1" applyFill="1" applyBorder="1" applyProtection="1">
      <protection locked="0"/>
    </xf>
    <xf numFmtId="0" fontId="1" fillId="28" borderId="0" xfId="0" applyFont="1" applyFill="1" applyBorder="1" applyProtection="1">
      <protection locked="0"/>
    </xf>
    <xf numFmtId="0" fontId="1" fillId="28" borderId="62" xfId="0" applyFont="1" applyFill="1" applyBorder="1" applyProtection="1">
      <protection locked="0"/>
    </xf>
    <xf numFmtId="0" fontId="1" fillId="28" borderId="11" xfId="0" applyFont="1" applyFill="1" applyBorder="1" applyProtection="1">
      <protection locked="0"/>
    </xf>
    <xf numFmtId="164" fontId="0" fillId="28" borderId="33" xfId="0" applyNumberFormat="1" applyFill="1" applyBorder="1" applyProtection="1">
      <protection locked="0"/>
    </xf>
    <xf numFmtId="167" fontId="0" fillId="0" borderId="33" xfId="0" applyNumberFormat="1" applyFill="1" applyBorder="1" applyAlignment="1" applyProtection="1">
      <alignment horizontal="right"/>
      <protection locked="0"/>
    </xf>
    <xf numFmtId="167" fontId="0" fillId="26" borderId="44" xfId="0" applyNumberFormat="1" applyFill="1" applyBorder="1" applyAlignment="1" applyProtection="1">
      <alignment horizontal="right"/>
      <protection hidden="1"/>
    </xf>
    <xf numFmtId="167" fontId="0" fillId="26" borderId="44" xfId="0" applyNumberFormat="1" applyFont="1" applyFill="1" applyBorder="1" applyProtection="1">
      <protection hidden="1"/>
    </xf>
    <xf numFmtId="167" fontId="0" fillId="0" borderId="34" xfId="0" applyNumberFormat="1" applyFont="1" applyFill="1" applyBorder="1" applyAlignment="1" applyProtection="1">
      <protection locked="0"/>
    </xf>
    <xf numFmtId="167" fontId="0" fillId="0" borderId="33" xfId="0" applyNumberFormat="1" applyBorder="1" applyAlignment="1" applyProtection="1">
      <alignment horizontal="right"/>
      <protection locked="0"/>
    </xf>
    <xf numFmtId="167" fontId="0" fillId="0" borderId="52" xfId="0" applyNumberFormat="1" applyFill="1" applyBorder="1" applyAlignment="1" applyProtection="1">
      <alignment horizontal="right"/>
      <protection locked="0"/>
    </xf>
    <xf numFmtId="0" fontId="0" fillId="36" borderId="0" xfId="0" applyFill="1" applyProtection="1">
      <protection hidden="1"/>
    </xf>
    <xf numFmtId="2" fontId="0" fillId="28" borderId="33" xfId="0" applyNumberFormat="1" applyFill="1" applyBorder="1" applyProtection="1">
      <protection locked="0"/>
    </xf>
    <xf numFmtId="2" fontId="0" fillId="26" borderId="58" xfId="0" applyNumberFormat="1" applyFill="1" applyBorder="1" applyAlignment="1" applyProtection="1">
      <alignment horizontal="right"/>
      <protection hidden="1"/>
    </xf>
    <xf numFmtId="0" fontId="0" fillId="26" borderId="75" xfId="0" applyFill="1" applyBorder="1" applyAlignment="1" applyProtection="1">
      <alignment horizontal="right"/>
      <protection hidden="1"/>
    </xf>
    <xf numFmtId="2" fontId="0" fillId="26" borderId="58" xfId="0" applyNumberFormat="1" applyFill="1" applyBorder="1" applyProtection="1">
      <protection hidden="1"/>
    </xf>
    <xf numFmtId="2" fontId="0" fillId="0" borderId="34" xfId="0" applyNumberFormat="1" applyBorder="1" applyProtection="1">
      <protection locked="0"/>
    </xf>
    <xf numFmtId="0" fontId="29" fillId="0" borderId="13" xfId="0" applyFont="1" applyBorder="1" applyProtection="1">
      <protection locked="0"/>
    </xf>
    <xf numFmtId="2" fontId="0" fillId="26" borderId="45" xfId="0" applyNumberFormat="1" applyFill="1" applyBorder="1" applyAlignment="1" applyProtection="1">
      <alignment horizontal="right"/>
      <protection hidden="1"/>
    </xf>
    <xf numFmtId="0" fontId="0" fillId="35" borderId="0" xfId="0" applyFill="1" applyAlignment="1" applyProtection="1">
      <alignment horizontal="left" indent="1"/>
      <protection locked="0" hidden="1"/>
    </xf>
    <xf numFmtId="0" fontId="0" fillId="35" borderId="0" xfId="0" applyFill="1" applyProtection="1">
      <protection locked="0" hidden="1"/>
    </xf>
    <xf numFmtId="165" fontId="0" fillId="36" borderId="0" xfId="0" applyNumberFormat="1" applyFill="1" applyBorder="1" applyAlignment="1" applyProtection="1">
      <alignment horizontal="right"/>
      <protection hidden="1"/>
    </xf>
    <xf numFmtId="164" fontId="23" fillId="35" borderId="68" xfId="0" applyNumberFormat="1" applyFont="1" applyFill="1" applyBorder="1" applyAlignment="1" applyProtection="1">
      <alignment horizontal="right"/>
      <protection hidden="1"/>
    </xf>
    <xf numFmtId="165" fontId="34" fillId="35" borderId="27" xfId="0" applyNumberFormat="1" applyFont="1" applyFill="1" applyBorder="1" applyAlignment="1" applyProtection="1">
      <alignment horizontal="right"/>
      <protection hidden="1"/>
    </xf>
    <xf numFmtId="165" fontId="34" fillId="35" borderId="68" xfId="0" applyNumberFormat="1" applyFont="1" applyFill="1" applyBorder="1" applyAlignment="1" applyProtection="1">
      <alignment horizontal="right"/>
      <protection hidden="1"/>
    </xf>
    <xf numFmtId="165" fontId="23" fillId="35" borderId="0" xfId="0" applyNumberFormat="1" applyFont="1" applyFill="1" applyBorder="1" applyAlignment="1" applyProtection="1">
      <alignment horizontal="right"/>
      <protection hidden="1"/>
    </xf>
    <xf numFmtId="165" fontId="23" fillId="35" borderId="0" xfId="0" applyNumberFormat="1" applyFont="1" applyFill="1" applyBorder="1" applyProtection="1">
      <protection hidden="1"/>
    </xf>
    <xf numFmtId="164" fontId="23" fillId="35" borderId="0" xfId="0" applyNumberFormat="1" applyFont="1" applyFill="1" applyBorder="1" applyAlignment="1" applyProtection="1">
      <alignment horizontal="right"/>
      <protection hidden="1"/>
    </xf>
    <xf numFmtId="0" fontId="23" fillId="35" borderId="0" xfId="0" applyFont="1" applyFill="1" applyBorder="1" applyProtection="1">
      <protection hidden="1"/>
    </xf>
    <xf numFmtId="0" fontId="23" fillId="28" borderId="54" xfId="0" applyFont="1" applyFill="1" applyBorder="1" applyAlignment="1" applyProtection="1">
      <alignment horizontal="left"/>
      <protection hidden="1"/>
    </xf>
    <xf numFmtId="166" fontId="0" fillId="28" borderId="33" xfId="0" applyNumberFormat="1" applyFill="1" applyBorder="1" applyProtection="1">
      <protection locked="0"/>
    </xf>
    <xf numFmtId="166" fontId="0" fillId="26" borderId="58" xfId="0" applyNumberFormat="1" applyFill="1" applyBorder="1" applyAlignment="1" applyProtection="1">
      <alignment horizontal="right"/>
      <protection hidden="1"/>
    </xf>
    <xf numFmtId="166" fontId="0" fillId="26" borderId="58" xfId="0" applyNumberFormat="1" applyFill="1" applyBorder="1" applyProtection="1">
      <protection hidden="1"/>
    </xf>
    <xf numFmtId="9" fontId="0" fillId="0" borderId="33" xfId="0" applyNumberFormat="1" applyBorder="1" applyAlignment="1" applyProtection="1">
      <alignment horizontal="right"/>
      <protection locked="0"/>
    </xf>
    <xf numFmtId="9" fontId="0" fillId="26" borderId="58" xfId="0" applyNumberFormat="1" applyFill="1" applyBorder="1" applyAlignment="1" applyProtection="1">
      <alignment horizontal="right"/>
      <protection hidden="1"/>
    </xf>
    <xf numFmtId="165" fontId="0" fillId="25" borderId="17" xfId="0" applyNumberFormat="1" applyFill="1" applyBorder="1" applyAlignment="1" applyProtection="1">
      <alignment horizontal="right"/>
      <protection hidden="1"/>
    </xf>
    <xf numFmtId="9" fontId="0" fillId="0" borderId="34" xfId="0" applyNumberFormat="1" applyBorder="1" applyProtection="1">
      <protection locked="0"/>
    </xf>
    <xf numFmtId="9" fontId="0" fillId="26" borderId="58" xfId="0" applyNumberFormat="1" applyFill="1" applyBorder="1" applyProtection="1">
      <protection hidden="1"/>
    </xf>
    <xf numFmtId="9" fontId="0" fillId="0" borderId="33" xfId="0" applyNumberFormat="1" applyBorder="1" applyAlignment="1" applyProtection="1">
      <alignment horizontal="left"/>
      <protection locked="0"/>
    </xf>
    <xf numFmtId="166" fontId="0" fillId="0" borderId="45" xfId="0" applyNumberFormat="1" applyBorder="1" applyAlignment="1" applyProtection="1">
      <alignment horizontal="right"/>
      <protection hidden="1"/>
    </xf>
    <xf numFmtId="166" fontId="0" fillId="0" borderId="58" xfId="0" applyNumberFormat="1" applyBorder="1" applyProtection="1">
      <protection hidden="1"/>
    </xf>
    <xf numFmtId="0" fontId="0" fillId="31" borderId="0" xfId="0" applyFill="1" applyBorder="1" applyProtection="1">
      <protection hidden="1"/>
    </xf>
    <xf numFmtId="0" fontId="0" fillId="0" borderId="33" xfId="0" applyFill="1" applyBorder="1" applyAlignment="1" applyProtection="1">
      <alignment horizontal="right"/>
      <protection locked="0"/>
    </xf>
    <xf numFmtId="0" fontId="25" fillId="27" borderId="72" xfId="0" applyFont="1" applyFill="1" applyBorder="1" applyAlignment="1" applyProtection="1">
      <protection locked="0" hidden="1"/>
    </xf>
    <xf numFmtId="168" fontId="0" fillId="0" borderId="33" xfId="0" applyNumberFormat="1" applyBorder="1" applyAlignment="1" applyProtection="1">
      <alignment horizontal="right"/>
      <protection locked="0"/>
    </xf>
    <xf numFmtId="168" fontId="0" fillId="28" borderId="33" xfId="0" applyNumberFormat="1" applyFill="1" applyBorder="1" applyProtection="1">
      <protection locked="0"/>
    </xf>
    <xf numFmtId="168" fontId="0" fillId="26" borderId="44" xfId="0" applyNumberFormat="1" applyFont="1" applyFill="1" applyBorder="1" applyProtection="1">
      <protection hidden="1"/>
    </xf>
    <xf numFmtId="168" fontId="0" fillId="26" borderId="44" xfId="0" applyNumberFormat="1" applyFill="1" applyBorder="1" applyAlignment="1" applyProtection="1">
      <alignment horizontal="right"/>
      <protection hidden="1"/>
    </xf>
    <xf numFmtId="166" fontId="0" fillId="26" borderId="39" xfId="0" applyNumberFormat="1" applyFill="1" applyBorder="1" applyAlignment="1" applyProtection="1">
      <alignment horizontal="right"/>
      <protection hidden="1"/>
    </xf>
    <xf numFmtId="0" fontId="25" fillId="27" borderId="76" xfId="0" applyFont="1" applyFill="1" applyBorder="1" applyAlignment="1" applyProtection="1">
      <protection locked="0" hidden="1"/>
    </xf>
    <xf numFmtId="0" fontId="25" fillId="27" borderId="77" xfId="0" applyFont="1" applyFill="1" applyBorder="1" applyAlignment="1" applyProtection="1">
      <alignment horizontal="right"/>
      <protection locked="0" hidden="1"/>
    </xf>
    <xf numFmtId="0" fontId="29" fillId="0" borderId="26" xfId="0" applyFont="1" applyBorder="1" applyProtection="1">
      <protection locked="0"/>
    </xf>
    <xf numFmtId="165" fontId="43" fillId="35" borderId="30" xfId="0" applyNumberFormat="1" applyFont="1" applyFill="1" applyBorder="1" applyAlignment="1" applyProtection="1">
      <alignment horizontal="right"/>
      <protection hidden="1"/>
    </xf>
    <xf numFmtId="169" fontId="44" fillId="35" borderId="30" xfId="0" applyNumberFormat="1" applyFont="1" applyFill="1" applyBorder="1" applyAlignment="1" applyProtection="1">
      <alignment horizontal="right"/>
      <protection hidden="1"/>
    </xf>
    <xf numFmtId="169" fontId="45" fillId="35" borderId="68" xfId="0" applyNumberFormat="1" applyFont="1" applyFill="1" applyBorder="1" applyAlignment="1" applyProtection="1">
      <alignment horizontal="right"/>
      <protection hidden="1"/>
    </xf>
    <xf numFmtId="169" fontId="34" fillId="35" borderId="68" xfId="0" applyNumberFormat="1" applyFont="1" applyFill="1" applyBorder="1" applyAlignment="1" applyProtection="1">
      <alignment horizontal="right"/>
      <protection hidden="1"/>
    </xf>
    <xf numFmtId="165" fontId="44" fillId="35" borderId="30" xfId="0" applyNumberFormat="1" applyFont="1" applyFill="1" applyBorder="1" applyAlignment="1" applyProtection="1">
      <alignment horizontal="right"/>
      <protection hidden="1"/>
    </xf>
    <xf numFmtId="169" fontId="46" fillId="27" borderId="24" xfId="0" applyNumberFormat="1" applyFont="1" applyFill="1" applyBorder="1" applyAlignment="1" applyProtection="1">
      <alignment horizontal="left"/>
      <protection hidden="1"/>
    </xf>
    <xf numFmtId="165" fontId="23" fillId="35" borderId="13" xfId="0" applyNumberFormat="1" applyFont="1" applyFill="1" applyBorder="1" applyAlignment="1" applyProtection="1">
      <alignment horizontal="right"/>
      <protection hidden="1"/>
    </xf>
    <xf numFmtId="165" fontId="23" fillId="35" borderId="0" xfId="0" applyNumberFormat="1" applyFont="1" applyFill="1" applyAlignment="1" applyProtection="1">
      <alignment horizontal="right"/>
      <protection hidden="1"/>
    </xf>
    <xf numFmtId="165" fontId="23" fillId="35" borderId="24" xfId="0" applyNumberFormat="1" applyFont="1" applyFill="1" applyBorder="1" applyAlignment="1" applyProtection="1">
      <alignment horizontal="right"/>
      <protection hidden="1"/>
    </xf>
    <xf numFmtId="0" fontId="23" fillId="35" borderId="24" xfId="0" applyFont="1" applyFill="1" applyBorder="1" applyAlignment="1" applyProtection="1">
      <alignment horizontal="right"/>
      <protection hidden="1"/>
    </xf>
    <xf numFmtId="164" fontId="0" fillId="35" borderId="13" xfId="0" applyNumberFormat="1" applyFill="1" applyBorder="1" applyProtection="1">
      <protection hidden="1"/>
    </xf>
    <xf numFmtId="164" fontId="0" fillId="35" borderId="0" xfId="0" applyNumberFormat="1" applyFill="1" applyAlignment="1" applyProtection="1">
      <alignment horizontal="right"/>
      <protection hidden="1"/>
    </xf>
    <xf numFmtId="164" fontId="0" fillId="35" borderId="24" xfId="0" applyNumberFormat="1" applyFill="1" applyBorder="1" applyAlignment="1" applyProtection="1">
      <alignment horizontal="right"/>
      <protection hidden="1"/>
    </xf>
    <xf numFmtId="164" fontId="0" fillId="35" borderId="0" xfId="0" applyNumberFormat="1" applyFill="1" applyBorder="1" applyProtection="1">
      <protection hidden="1"/>
    </xf>
    <xf numFmtId="164" fontId="0" fillId="35" borderId="0" xfId="0" applyNumberFormat="1" applyFill="1" applyProtection="1">
      <protection hidden="1"/>
    </xf>
    <xf numFmtId="164" fontId="23" fillId="35" borderId="27" xfId="0" applyNumberFormat="1" applyFont="1" applyFill="1" applyBorder="1" applyAlignment="1" applyProtection="1">
      <alignment horizontal="right"/>
      <protection hidden="1"/>
    </xf>
    <xf numFmtId="164" fontId="23" fillId="35" borderId="30" xfId="0" applyNumberFormat="1" applyFont="1" applyFill="1" applyBorder="1" applyAlignment="1" applyProtection="1">
      <alignment horizontal="right"/>
      <protection hidden="1"/>
    </xf>
    <xf numFmtId="164" fontId="23" fillId="35" borderId="30" xfId="0" applyNumberFormat="1" applyFont="1" applyFill="1" applyBorder="1" applyProtection="1">
      <protection hidden="1"/>
    </xf>
    <xf numFmtId="167" fontId="0" fillId="0" borderId="63" xfId="0" applyNumberFormat="1" applyBorder="1" applyAlignment="1" applyProtection="1">
      <alignment horizontal="right"/>
      <protection locked="0"/>
    </xf>
    <xf numFmtId="167" fontId="0" fillId="26" borderId="45" xfId="0" applyNumberFormat="1" applyFill="1" applyBorder="1" applyAlignment="1" applyProtection="1">
      <alignment horizontal="right"/>
      <protection hidden="1"/>
    </xf>
    <xf numFmtId="167" fontId="0" fillId="28" borderId="33" xfId="0" applyNumberFormat="1" applyFill="1" applyBorder="1" applyAlignment="1" applyProtection="1">
      <alignment horizontal="right"/>
      <protection locked="0"/>
    </xf>
    <xf numFmtId="167" fontId="0" fillId="26" borderId="58" xfId="0" applyNumberFormat="1" applyFill="1" applyBorder="1" applyAlignment="1" applyProtection="1">
      <alignment horizontal="right"/>
      <protection hidden="1"/>
    </xf>
    <xf numFmtId="167" fontId="0" fillId="0" borderId="34" xfId="0" applyNumberFormat="1" applyBorder="1" applyProtection="1">
      <protection locked="0"/>
    </xf>
    <xf numFmtId="167" fontId="0" fillId="26" borderId="58" xfId="0" applyNumberFormat="1" applyFill="1" applyBorder="1" applyProtection="1">
      <protection hidden="1"/>
    </xf>
    <xf numFmtId="167" fontId="0" fillId="26" borderId="45" xfId="0" applyNumberFormat="1" applyFont="1" applyFill="1" applyBorder="1" applyProtection="1">
      <protection hidden="1"/>
    </xf>
    <xf numFmtId="0" fontId="0" fillId="0" borderId="33" xfId="0" applyFill="1" applyBorder="1" applyAlignment="1" applyProtection="1">
      <alignment horizontal="right"/>
      <protection locked="0"/>
    </xf>
    <xf numFmtId="0" fontId="0" fillId="35" borderId="24" xfId="0" applyFill="1" applyBorder="1" applyAlignment="1" applyProtection="1">
      <alignment horizontal="left"/>
      <protection hidden="1"/>
    </xf>
    <xf numFmtId="165" fontId="23" fillId="35" borderId="24" xfId="0" applyNumberFormat="1" applyFont="1" applyFill="1" applyBorder="1" applyAlignment="1" applyProtection="1">
      <alignment horizontal="left"/>
      <protection hidden="1"/>
    </xf>
    <xf numFmtId="0" fontId="0" fillId="0" borderId="39" xfId="0" applyFill="1" applyBorder="1" applyAlignment="1" applyProtection="1">
      <alignment horizontal="right"/>
      <protection locked="0"/>
    </xf>
    <xf numFmtId="0" fontId="0" fillId="31" borderId="0" xfId="0" applyFill="1" applyBorder="1" applyProtection="1">
      <protection hidden="1"/>
    </xf>
    <xf numFmtId="0" fontId="0" fillId="0" borderId="33" xfId="0" applyFill="1" applyBorder="1" applyAlignment="1" applyProtection="1">
      <alignment horizontal="right"/>
      <protection locked="0"/>
    </xf>
    <xf numFmtId="0" fontId="0" fillId="0" borderId="39" xfId="0" applyFill="1" applyBorder="1" applyAlignment="1" applyProtection="1">
      <alignment horizontal="right"/>
      <protection locked="0"/>
    </xf>
    <xf numFmtId="0" fontId="0" fillId="31" borderId="0" xfId="0" applyFill="1" applyBorder="1" applyProtection="1">
      <protection hidden="1"/>
    </xf>
    <xf numFmtId="0" fontId="0" fillId="0" borderId="33" xfId="0" applyFill="1" applyBorder="1" applyAlignment="1" applyProtection="1">
      <alignment horizontal="right"/>
      <protection locked="0"/>
    </xf>
    <xf numFmtId="0" fontId="0" fillId="0" borderId="39" xfId="0" applyFill="1" applyBorder="1" applyAlignment="1" applyProtection="1">
      <alignment horizontal="right"/>
      <protection locked="0"/>
    </xf>
    <xf numFmtId="0" fontId="29" fillId="0" borderId="0" xfId="0" applyFont="1" applyFill="1" applyProtection="1">
      <protection hidden="1"/>
    </xf>
    <xf numFmtId="0" fontId="29" fillId="0" borderId="0" xfId="0" applyFont="1" applyFill="1" applyBorder="1" applyProtection="1">
      <protection hidden="1"/>
    </xf>
    <xf numFmtId="0" fontId="29" fillId="0" borderId="0" xfId="0" applyFont="1" applyFill="1" applyAlignment="1" applyProtection="1">
      <alignment horizontal="center"/>
      <protection hidden="1"/>
    </xf>
    <xf numFmtId="0" fontId="29" fillId="0" borderId="0" xfId="0" applyFont="1" applyFill="1" applyAlignment="1" applyProtection="1">
      <alignment horizontal="right"/>
      <protection hidden="1"/>
    </xf>
    <xf numFmtId="0" fontId="47" fillId="0" borderId="0" xfId="0" applyFont="1" applyFill="1" applyProtection="1">
      <protection hidden="1"/>
    </xf>
    <xf numFmtId="0" fontId="47" fillId="0" borderId="0" xfId="0" applyFont="1" applyFill="1" applyAlignment="1" applyProtection="1">
      <alignment horizontal="right"/>
      <protection hidden="1"/>
    </xf>
    <xf numFmtId="164" fontId="29" fillId="0" borderId="0" xfId="0" applyNumberFormat="1" applyFont="1" applyFill="1" applyProtection="1">
      <protection hidden="1"/>
    </xf>
    <xf numFmtId="0" fontId="44" fillId="0" borderId="0" xfId="0" applyFont="1" applyFill="1" applyAlignment="1" applyProtection="1">
      <alignment horizontal="right"/>
      <protection hidden="1"/>
    </xf>
    <xf numFmtId="164" fontId="44" fillId="0" borderId="0" xfId="0" applyNumberFormat="1" applyFont="1" applyFill="1" applyProtection="1">
      <protection hidden="1"/>
    </xf>
    <xf numFmtId="0" fontId="29" fillId="30" borderId="0" xfId="0" applyFont="1" applyFill="1" applyProtection="1">
      <protection locked="0"/>
    </xf>
    <xf numFmtId="0" fontId="0" fillId="28" borderId="0" xfId="0" applyFill="1"/>
    <xf numFmtId="0" fontId="0" fillId="28" borderId="56" xfId="0" applyFill="1" applyBorder="1" applyProtection="1">
      <protection hidden="1"/>
    </xf>
    <xf numFmtId="0" fontId="36" fillId="0" borderId="12" xfId="0" applyFont="1" applyBorder="1" applyProtection="1">
      <protection locked="0"/>
    </xf>
    <xf numFmtId="0" fontId="35" fillId="0" borderId="25" xfId="0" applyFont="1" applyBorder="1" applyProtection="1">
      <protection locked="0"/>
    </xf>
    <xf numFmtId="0" fontId="25" fillId="36" borderId="0" xfId="0" applyFont="1" applyFill="1" applyAlignment="1" applyProtection="1">
      <alignment horizontal="right"/>
      <protection hidden="1"/>
    </xf>
    <xf numFmtId="0" fontId="37" fillId="27" borderId="0" xfId="0" applyFont="1" applyFill="1" applyAlignment="1" applyProtection="1">
      <alignment horizontal="left"/>
      <protection hidden="1"/>
    </xf>
    <xf numFmtId="0" fontId="29" fillId="32" borderId="41" xfId="0" applyFont="1" applyFill="1" applyBorder="1" applyAlignment="1" applyProtection="1">
      <alignment horizontal="right"/>
      <protection hidden="1"/>
    </xf>
    <xf numFmtId="0" fontId="29" fillId="0" borderId="13" xfId="0" applyFont="1" applyBorder="1" applyProtection="1">
      <protection locked="0" hidden="1"/>
    </xf>
    <xf numFmtId="0" fontId="29" fillId="0" borderId="26" xfId="0" applyFont="1" applyBorder="1" applyProtection="1">
      <protection locked="0" hidden="1"/>
    </xf>
    <xf numFmtId="0" fontId="0" fillId="26" borderId="41" xfId="0" applyFill="1" applyBorder="1" applyAlignment="1" applyProtection="1">
      <alignment horizontal="right"/>
      <protection hidden="1"/>
    </xf>
    <xf numFmtId="0" fontId="29" fillId="0" borderId="13" xfId="0" applyFont="1" applyBorder="1" applyAlignment="1" applyProtection="1">
      <alignment horizontal="left" indent="1"/>
      <protection locked="0" hidden="1"/>
    </xf>
    <xf numFmtId="0" fontId="0" fillId="25" borderId="24" xfId="0" applyFill="1" applyBorder="1" applyAlignment="1" applyProtection="1">
      <alignment horizontal="right"/>
      <protection hidden="1"/>
    </xf>
    <xf numFmtId="0" fontId="0" fillId="0" borderId="33" xfId="0" applyBorder="1" applyProtection="1">
      <protection locked="0"/>
    </xf>
    <xf numFmtId="0" fontId="0" fillId="26" borderId="45" xfId="0" applyFill="1" applyBorder="1" applyProtection="1">
      <protection hidden="1"/>
    </xf>
    <xf numFmtId="0" fontId="0" fillId="26" borderId="58" xfId="0" applyFill="1" applyBorder="1" applyProtection="1">
      <protection hidden="1"/>
    </xf>
    <xf numFmtId="0" fontId="0" fillId="0" borderId="34" xfId="0" applyBorder="1" applyProtection="1">
      <protection locked="0"/>
    </xf>
    <xf numFmtId="0" fontId="0" fillId="29" borderId="0" xfId="0" applyFill="1" applyAlignment="1" applyProtection="1">
      <alignment horizontal="left" indent="1"/>
      <protection hidden="1"/>
    </xf>
    <xf numFmtId="0" fontId="0" fillId="29" borderId="0" xfId="0" applyFill="1" applyAlignment="1" applyProtection="1">
      <alignment horizontal="left"/>
      <protection hidden="1"/>
    </xf>
    <xf numFmtId="0" fontId="0" fillId="29" borderId="0" xfId="0" applyFill="1" applyAlignment="1" applyProtection="1">
      <alignment horizontal="right"/>
      <protection hidden="1"/>
    </xf>
    <xf numFmtId="0" fontId="0" fillId="29" borderId="21" xfId="0" applyFill="1" applyBorder="1" applyAlignment="1" applyProtection="1">
      <alignment horizontal="left"/>
      <protection hidden="1"/>
    </xf>
    <xf numFmtId="0" fontId="0" fillId="36" borderId="0" xfId="0" applyFill="1" applyAlignment="1" applyProtection="1">
      <alignment horizontal="right"/>
      <protection hidden="1"/>
    </xf>
    <xf numFmtId="0" fontId="27" fillId="0" borderId="26" xfId="0" applyFont="1" applyBorder="1" applyProtection="1">
      <protection locked="0"/>
    </xf>
    <xf numFmtId="0" fontId="38" fillId="0" borderId="13" xfId="0" applyFont="1" applyBorder="1" applyProtection="1">
      <protection locked="0"/>
    </xf>
    <xf numFmtId="165" fontId="0" fillId="26" borderId="58" xfId="0" applyNumberFormat="1" applyFill="1" applyBorder="1" applyAlignment="1" applyProtection="1">
      <alignment horizontal="right"/>
      <protection hidden="1"/>
    </xf>
    <xf numFmtId="165" fontId="0" fillId="26" borderId="58" xfId="0" applyNumberFormat="1" applyFill="1" applyBorder="1" applyProtection="1">
      <protection hidden="1"/>
    </xf>
    <xf numFmtId="165" fontId="0" fillId="26" borderId="39" xfId="0" applyNumberFormat="1" applyFill="1" applyBorder="1" applyAlignment="1" applyProtection="1">
      <alignment horizontal="right"/>
      <protection hidden="1"/>
    </xf>
    <xf numFmtId="0" fontId="0" fillId="26" borderId="58" xfId="0" applyFill="1" applyBorder="1" applyAlignment="1" applyProtection="1">
      <alignment horizontal="right"/>
      <protection hidden="1"/>
    </xf>
    <xf numFmtId="10" fontId="0" fillId="26" borderId="58" xfId="0" applyNumberFormat="1" applyFill="1" applyBorder="1" applyAlignment="1" applyProtection="1">
      <alignment horizontal="right"/>
      <protection hidden="1"/>
    </xf>
    <xf numFmtId="10" fontId="0" fillId="0" borderId="34" xfId="0" applyNumberFormat="1" applyBorder="1" applyProtection="1">
      <protection locked="0"/>
    </xf>
    <xf numFmtId="10" fontId="0" fillId="26" borderId="58" xfId="0" applyNumberFormat="1" applyFill="1" applyBorder="1" applyProtection="1">
      <protection hidden="1"/>
    </xf>
    <xf numFmtId="0" fontId="29" fillId="0" borderId="13" xfId="0" applyFont="1" applyBorder="1" applyAlignment="1" applyProtection="1">
      <alignment horizontal="left"/>
      <protection locked="0"/>
    </xf>
    <xf numFmtId="0" fontId="29" fillId="0" borderId="13" xfId="0" applyFont="1" applyBorder="1" applyAlignment="1" applyProtection="1">
      <alignment horizontal="left" indent="1"/>
      <protection locked="0"/>
    </xf>
    <xf numFmtId="10" fontId="0" fillId="26" borderId="45" xfId="0" applyNumberFormat="1" applyFill="1" applyBorder="1" applyAlignment="1" applyProtection="1">
      <alignment horizontal="right"/>
      <protection hidden="1"/>
    </xf>
    <xf numFmtId="10" fontId="0" fillId="26" borderId="45" xfId="0" applyNumberFormat="1" applyFill="1" applyBorder="1" applyProtection="1">
      <protection hidden="1"/>
    </xf>
    <xf numFmtId="0" fontId="0" fillId="25" borderId="0" xfId="0" applyFill="1" applyProtection="1">
      <protection hidden="1"/>
    </xf>
    <xf numFmtId="0" fontId="0" fillId="0" borderId="33" xfId="0" applyBorder="1" applyAlignment="1" applyProtection="1">
      <alignment horizontal="right"/>
      <protection locked="0"/>
    </xf>
    <xf numFmtId="165" fontId="0" fillId="26" borderId="41" xfId="0" applyNumberFormat="1" applyFill="1" applyBorder="1" applyAlignment="1" applyProtection="1">
      <alignment horizontal="right"/>
      <protection hidden="1"/>
    </xf>
    <xf numFmtId="0" fontId="24" fillId="29" borderId="0" xfId="0" applyFont="1" applyFill="1" applyProtection="1">
      <protection hidden="1"/>
    </xf>
    <xf numFmtId="0" fontId="25" fillId="29" borderId="0" xfId="0" applyFont="1" applyFill="1" applyProtection="1">
      <protection hidden="1"/>
    </xf>
    <xf numFmtId="0" fontId="25" fillId="29" borderId="0" xfId="0" applyFont="1" applyFill="1" applyAlignment="1" applyProtection="1">
      <alignment horizontal="right"/>
      <protection hidden="1"/>
    </xf>
    <xf numFmtId="2" fontId="0" fillId="29" borderId="0" xfId="0" applyNumberFormat="1" applyFill="1" applyAlignment="1" applyProtection="1">
      <alignment horizontal="right"/>
      <protection hidden="1"/>
    </xf>
    <xf numFmtId="0" fontId="0" fillId="31" borderId="0" xfId="0" applyFill="1" applyProtection="1">
      <protection hidden="1"/>
    </xf>
    <xf numFmtId="0" fontId="0" fillId="31" borderId="0" xfId="0" applyFill="1" applyAlignment="1" applyProtection="1">
      <alignment horizontal="right"/>
      <protection hidden="1"/>
    </xf>
    <xf numFmtId="0" fontId="0" fillId="28" borderId="33" xfId="0" applyFill="1" applyBorder="1" applyAlignment="1" applyProtection="1">
      <alignment horizontal="right"/>
      <protection locked="0"/>
    </xf>
    <xf numFmtId="10" fontId="0" fillId="0" borderId="33" xfId="0" applyNumberFormat="1" applyBorder="1" applyProtection="1">
      <protection locked="0"/>
    </xf>
    <xf numFmtId="0" fontId="0" fillId="29" borderId="0" xfId="0" applyFill="1" applyAlignment="1" applyProtection="1">
      <alignment horizontal="center"/>
      <protection hidden="1"/>
    </xf>
    <xf numFmtId="0" fontId="0" fillId="26" borderId="39" xfId="0" applyFill="1" applyBorder="1" applyProtection="1">
      <protection hidden="1"/>
    </xf>
    <xf numFmtId="0" fontId="0" fillId="36" borderId="0" xfId="0" applyFill="1" applyAlignment="1" applyProtection="1">
      <alignment horizontal="left" indent="1"/>
      <protection hidden="1"/>
    </xf>
    <xf numFmtId="0" fontId="0" fillId="25" borderId="22" xfId="0" applyFill="1" applyBorder="1" applyAlignment="1" applyProtection="1">
      <alignment horizontal="right"/>
      <protection hidden="1"/>
    </xf>
    <xf numFmtId="0" fontId="27" fillId="29" borderId="20" xfId="0" applyFont="1" applyFill="1" applyBorder="1" applyAlignment="1" applyProtection="1">
      <alignment vertical="top" wrapText="1"/>
      <protection hidden="1"/>
    </xf>
    <xf numFmtId="0" fontId="24" fillId="27" borderId="0" xfId="0" applyFont="1" applyFill="1" applyAlignment="1" applyProtection="1">
      <alignment vertical="top" wrapText="1"/>
      <protection hidden="1"/>
    </xf>
    <xf numFmtId="0" fontId="25" fillId="27" borderId="0" xfId="0" applyFont="1" applyFill="1" applyAlignment="1" applyProtection="1">
      <alignment vertical="top" wrapText="1"/>
      <protection hidden="1"/>
    </xf>
    <xf numFmtId="0" fontId="25" fillId="27" borderId="0" xfId="0" applyFont="1" applyFill="1" applyAlignment="1" applyProtection="1">
      <alignment horizontal="right" vertical="top" wrapText="1"/>
      <protection hidden="1"/>
    </xf>
    <xf numFmtId="2" fontId="25" fillId="27" borderId="21" xfId="0" applyNumberFormat="1" applyFont="1" applyFill="1" applyBorder="1" applyAlignment="1" applyProtection="1">
      <alignment vertical="top" wrapText="1"/>
      <protection hidden="1"/>
    </xf>
    <xf numFmtId="0" fontId="27" fillId="30" borderId="0" xfId="0" applyFont="1" applyFill="1" applyAlignment="1" applyProtection="1">
      <alignment vertical="top" wrapText="1"/>
      <protection hidden="1"/>
    </xf>
    <xf numFmtId="0" fontId="29" fillId="0" borderId="13" xfId="0" applyFont="1" applyBorder="1" applyAlignment="1" applyProtection="1">
      <alignment vertical="top" wrapText="1"/>
      <protection locked="0"/>
    </xf>
    <xf numFmtId="0" fontId="27" fillId="0" borderId="26" xfId="0" applyFont="1" applyBorder="1" applyAlignment="1" applyProtection="1">
      <alignment vertical="top" wrapText="1"/>
      <protection locked="0"/>
    </xf>
    <xf numFmtId="0" fontId="27" fillId="29" borderId="57" xfId="0" applyFont="1" applyFill="1" applyBorder="1" applyProtection="1">
      <protection hidden="1"/>
    </xf>
    <xf numFmtId="0" fontId="34" fillId="35" borderId="29" xfId="0" applyFont="1" applyFill="1" applyBorder="1" applyProtection="1">
      <protection hidden="1"/>
    </xf>
    <xf numFmtId="0" fontId="23" fillId="35" borderId="12" xfId="0" applyFont="1" applyFill="1" applyBorder="1" applyProtection="1">
      <protection hidden="1"/>
    </xf>
    <xf numFmtId="0" fontId="23" fillId="35" borderId="12" xfId="0" applyFont="1" applyFill="1" applyBorder="1" applyAlignment="1" applyProtection="1">
      <alignment horizontal="right"/>
      <protection hidden="1"/>
    </xf>
    <xf numFmtId="0" fontId="23" fillId="35" borderId="29" xfId="0" applyFont="1" applyFill="1" applyBorder="1" applyAlignment="1" applyProtection="1">
      <alignment horizontal="right"/>
      <protection hidden="1"/>
    </xf>
    <xf numFmtId="0" fontId="23" fillId="35" borderId="54" xfId="0" applyFont="1" applyFill="1" applyBorder="1" applyAlignment="1" applyProtection="1">
      <alignment horizontal="right"/>
      <protection hidden="1"/>
    </xf>
    <xf numFmtId="0" fontId="23" fillId="35" borderId="29" xfId="0" applyFont="1" applyFill="1" applyBorder="1" applyProtection="1">
      <protection hidden="1"/>
    </xf>
    <xf numFmtId="2" fontId="0" fillId="35" borderId="56" xfId="0" applyNumberFormat="1" applyFill="1" applyBorder="1" applyProtection="1">
      <protection hidden="1"/>
    </xf>
    <xf numFmtId="0" fontId="0" fillId="35" borderId="0" xfId="0" applyFill="1" applyAlignment="1" applyProtection="1">
      <alignment horizontal="left" indent="1"/>
      <protection hidden="1"/>
    </xf>
    <xf numFmtId="0" fontId="0" fillId="35" borderId="13" xfId="0" applyFill="1" applyBorder="1" applyProtection="1">
      <protection hidden="1"/>
    </xf>
    <xf numFmtId="165" fontId="0" fillId="35" borderId="13" xfId="0" applyNumberFormat="1" applyFill="1" applyBorder="1" applyProtection="1">
      <protection hidden="1"/>
    </xf>
    <xf numFmtId="165" fontId="0" fillId="35" borderId="0" xfId="0" applyNumberFormat="1" applyFill="1" applyAlignment="1" applyProtection="1">
      <alignment horizontal="right"/>
      <protection hidden="1"/>
    </xf>
    <xf numFmtId="165" fontId="0" fillId="35" borderId="24" xfId="0" applyNumberFormat="1" applyFill="1" applyBorder="1" applyAlignment="1" applyProtection="1">
      <alignment horizontal="right"/>
      <protection hidden="1"/>
    </xf>
    <xf numFmtId="0" fontId="0" fillId="35" borderId="0" xfId="0" applyFill="1" applyProtection="1">
      <protection hidden="1"/>
    </xf>
    <xf numFmtId="2" fontId="0" fillId="35" borderId="21" xfId="0" applyNumberFormat="1" applyFill="1" applyBorder="1" applyProtection="1">
      <protection hidden="1"/>
    </xf>
    <xf numFmtId="0" fontId="23" fillId="35" borderId="30" xfId="0" applyFont="1" applyFill="1" applyBorder="1" applyAlignment="1" applyProtection="1">
      <alignment horizontal="left"/>
      <protection hidden="1"/>
    </xf>
    <xf numFmtId="0" fontId="23" fillId="35" borderId="27" xfId="0" applyFont="1" applyFill="1" applyBorder="1" applyProtection="1">
      <protection hidden="1"/>
    </xf>
    <xf numFmtId="165" fontId="23" fillId="35" borderId="27" xfId="0" applyNumberFormat="1" applyFont="1" applyFill="1" applyBorder="1" applyAlignment="1" applyProtection="1">
      <alignment horizontal="right"/>
      <protection hidden="1"/>
    </xf>
    <xf numFmtId="165" fontId="23" fillId="35" borderId="30" xfId="0" applyNumberFormat="1" applyFont="1" applyFill="1" applyBorder="1" applyAlignment="1" applyProtection="1">
      <alignment horizontal="right"/>
      <protection hidden="1"/>
    </xf>
    <xf numFmtId="165" fontId="23" fillId="35" borderId="68" xfId="0" applyNumberFormat="1" applyFont="1" applyFill="1" applyBorder="1" applyAlignment="1" applyProtection="1">
      <alignment horizontal="right"/>
      <protection hidden="1"/>
    </xf>
    <xf numFmtId="0" fontId="23" fillId="35" borderId="30" xfId="0" applyFont="1" applyFill="1" applyBorder="1" applyProtection="1">
      <protection hidden="1"/>
    </xf>
    <xf numFmtId="2" fontId="0" fillId="35" borderId="67" xfId="0" applyNumberFormat="1" applyFill="1" applyBorder="1" applyProtection="1">
      <protection hidden="1"/>
    </xf>
    <xf numFmtId="0" fontId="34" fillId="35" borderId="30" xfId="0" applyFont="1" applyFill="1" applyBorder="1" applyAlignment="1" applyProtection="1">
      <alignment horizontal="left"/>
      <protection hidden="1"/>
    </xf>
    <xf numFmtId="0" fontId="23" fillId="35" borderId="0" xfId="0" applyFont="1" applyFill="1" applyProtection="1">
      <protection hidden="1"/>
    </xf>
    <xf numFmtId="165" fontId="34" fillId="35" borderId="30" xfId="0" applyNumberFormat="1" applyFont="1" applyFill="1" applyBorder="1" applyAlignment="1" applyProtection="1">
      <alignment horizontal="right"/>
      <protection hidden="1"/>
    </xf>
    <xf numFmtId="164" fontId="23" fillId="35" borderId="0" xfId="0" applyNumberFormat="1" applyFont="1" applyFill="1" applyAlignment="1" applyProtection="1">
      <alignment horizontal="right"/>
      <protection hidden="1"/>
    </xf>
    <xf numFmtId="0" fontId="29" fillId="0" borderId="27" xfId="0" applyFont="1" applyBorder="1" applyProtection="1">
      <protection locked="0"/>
    </xf>
    <xf numFmtId="0" fontId="29" fillId="0" borderId="69" xfId="0" applyFont="1" applyBorder="1" applyProtection="1">
      <protection locked="0"/>
    </xf>
    <xf numFmtId="0" fontId="0" fillId="26" borderId="78" xfId="0" applyFill="1" applyBorder="1" applyAlignment="1" applyProtection="1">
      <alignment horizontal="right"/>
      <protection hidden="1"/>
    </xf>
    <xf numFmtId="0" fontId="0" fillId="25" borderId="79" xfId="0" applyFill="1" applyBorder="1" applyAlignment="1" applyProtection="1">
      <alignment horizontal="right"/>
      <protection hidden="1"/>
    </xf>
    <xf numFmtId="10" fontId="0" fillId="25" borderId="79" xfId="0" applyNumberFormat="1" applyFill="1" applyBorder="1" applyProtection="1">
      <protection hidden="1"/>
    </xf>
    <xf numFmtId="0" fontId="0" fillId="25" borderId="80" xfId="0" applyFill="1" applyBorder="1" applyProtection="1">
      <protection hidden="1"/>
    </xf>
    <xf numFmtId="0" fontId="0" fillId="25" borderId="81" xfId="0" applyFill="1" applyBorder="1" applyAlignment="1" applyProtection="1">
      <alignment horizontal="right"/>
      <protection hidden="1"/>
    </xf>
    <xf numFmtId="0" fontId="0" fillId="25" borderId="82" xfId="0" applyFill="1" applyBorder="1" applyAlignment="1" applyProtection="1">
      <alignment horizontal="right"/>
      <protection hidden="1"/>
    </xf>
    <xf numFmtId="0" fontId="0" fillId="35" borderId="79" xfId="0" applyFill="1" applyBorder="1" applyAlignment="1" applyProtection="1">
      <alignment horizontal="right"/>
      <protection hidden="1"/>
    </xf>
    <xf numFmtId="165" fontId="0" fillId="26" borderId="82" xfId="0" applyNumberFormat="1" applyFill="1" applyBorder="1" applyAlignment="1" applyProtection="1">
      <alignment horizontal="right"/>
      <protection hidden="1"/>
    </xf>
    <xf numFmtId="0" fontId="0" fillId="0" borderId="83" xfId="0" applyBorder="1" applyAlignment="1" applyProtection="1">
      <alignment horizontal="right"/>
      <protection locked="0"/>
    </xf>
    <xf numFmtId="2" fontId="0" fillId="36" borderId="84" xfId="0" applyNumberFormat="1" applyFill="1" applyBorder="1" applyProtection="1">
      <protection hidden="1"/>
    </xf>
    <xf numFmtId="0" fontId="0" fillId="36" borderId="80" xfId="0" applyFill="1" applyBorder="1" applyProtection="1">
      <protection hidden="1"/>
    </xf>
    <xf numFmtId="0" fontId="0" fillId="35" borderId="79" xfId="0" applyFill="1" applyBorder="1" applyAlignment="1" applyProtection="1">
      <alignment horizontal="left"/>
      <protection hidden="1"/>
    </xf>
    <xf numFmtId="0" fontId="27" fillId="29" borderId="80" xfId="0" applyFont="1" applyFill="1" applyBorder="1" applyAlignment="1" applyProtection="1">
      <alignment horizontal="center"/>
      <protection hidden="1"/>
    </xf>
    <xf numFmtId="0" fontId="25" fillId="29" borderId="78" xfId="0" applyFont="1" applyFill="1" applyBorder="1" applyProtection="1">
      <protection hidden="1"/>
    </xf>
    <xf numFmtId="0" fontId="25" fillId="29" borderId="80" xfId="0" applyFont="1" applyFill="1" applyBorder="1" applyAlignment="1" applyProtection="1">
      <alignment horizontal="right"/>
      <protection hidden="1"/>
    </xf>
    <xf numFmtId="0" fontId="27" fillId="29" borderId="78" xfId="0" applyFont="1" applyFill="1" applyBorder="1" applyAlignment="1" applyProtection="1">
      <alignment horizontal="center"/>
      <protection hidden="1"/>
    </xf>
    <xf numFmtId="2" fontId="0" fillId="29" borderId="78" xfId="0" applyNumberFormat="1" applyFill="1" applyBorder="1" applyAlignment="1" applyProtection="1">
      <alignment horizontal="right"/>
      <protection hidden="1"/>
    </xf>
    <xf numFmtId="0" fontId="24" fillId="29" borderId="78" xfId="0" applyFont="1" applyFill="1" applyBorder="1" applyProtection="1">
      <protection hidden="1"/>
    </xf>
    <xf numFmtId="10" fontId="0" fillId="28" borderId="83" xfId="0" applyNumberFormat="1" applyFill="1" applyBorder="1" applyProtection="1">
      <protection locked="0"/>
    </xf>
    <xf numFmtId="0" fontId="0" fillId="36" borderId="82" xfId="0" applyFill="1" applyBorder="1" applyAlignment="1" applyProtection="1">
      <alignment horizontal="right"/>
      <protection hidden="1"/>
    </xf>
    <xf numFmtId="0" fontId="0" fillId="36" borderId="79" xfId="0" applyFill="1" applyBorder="1" applyAlignment="1" applyProtection="1">
      <alignment horizontal="left" indent="1"/>
      <protection hidden="1"/>
    </xf>
    <xf numFmtId="0" fontId="0" fillId="36" borderId="79" xfId="0" applyFill="1" applyBorder="1" applyAlignment="1" applyProtection="1">
      <alignment horizontal="left"/>
      <protection hidden="1"/>
    </xf>
    <xf numFmtId="0" fontId="0" fillId="31" borderId="78" xfId="0" applyFill="1" applyBorder="1" applyProtection="1">
      <protection hidden="1"/>
    </xf>
    <xf numFmtId="0" fontId="0" fillId="31" borderId="78" xfId="0" applyFill="1" applyBorder="1" applyAlignment="1" applyProtection="1">
      <alignment horizontal="right"/>
      <protection hidden="1"/>
    </xf>
    <xf numFmtId="0" fontId="25" fillId="29" borderId="78" xfId="0" applyFont="1" applyFill="1" applyBorder="1" applyAlignment="1" applyProtection="1">
      <alignment horizontal="right"/>
      <protection hidden="1"/>
    </xf>
    <xf numFmtId="0" fontId="0" fillId="26" borderId="82" xfId="0" applyFill="1" applyBorder="1" applyAlignment="1" applyProtection="1">
      <alignment horizontal="right"/>
      <protection hidden="1"/>
    </xf>
    <xf numFmtId="0" fontId="0" fillId="28" borderId="83" xfId="0" applyFill="1" applyBorder="1" applyProtection="1">
      <protection locked="0"/>
    </xf>
    <xf numFmtId="0" fontId="27" fillId="29" borderId="85" xfId="0" applyFont="1" applyFill="1" applyBorder="1" applyProtection="1">
      <protection hidden="1"/>
    </xf>
    <xf numFmtId="0" fontId="0" fillId="36" borderId="86" xfId="0" applyFill="1" applyBorder="1" applyProtection="1">
      <protection hidden="1"/>
    </xf>
    <xf numFmtId="2" fontId="0" fillId="31" borderId="84" xfId="0" applyNumberFormat="1" applyFill="1" applyBorder="1" applyProtection="1">
      <protection hidden="1"/>
    </xf>
    <xf numFmtId="0" fontId="0" fillId="31" borderId="80" xfId="0" applyFill="1" applyBorder="1" applyProtection="1">
      <protection hidden="1"/>
    </xf>
    <xf numFmtId="0" fontId="0" fillId="31" borderId="80" xfId="0" applyFill="1" applyBorder="1" applyAlignment="1" applyProtection="1">
      <alignment horizontal="right"/>
      <protection hidden="1"/>
    </xf>
    <xf numFmtId="2" fontId="0" fillId="29" borderId="80" xfId="0" applyNumberFormat="1" applyFill="1" applyBorder="1" applyAlignment="1" applyProtection="1">
      <alignment horizontal="right"/>
      <protection hidden="1"/>
    </xf>
    <xf numFmtId="0" fontId="24" fillId="29" borderId="80" xfId="0" applyFont="1" applyFill="1" applyBorder="1" applyProtection="1">
      <protection hidden="1"/>
    </xf>
    <xf numFmtId="0" fontId="29" fillId="26" borderId="82" xfId="0" applyFont="1" applyFill="1" applyBorder="1" applyAlignment="1" applyProtection="1">
      <alignment horizontal="right"/>
      <protection hidden="1"/>
    </xf>
    <xf numFmtId="49" fontId="0" fillId="0" borderId="51" xfId="0" applyNumberFormat="1" applyFill="1" applyBorder="1" applyAlignment="1" applyProtection="1">
      <alignment horizontal="left"/>
      <protection locked="0"/>
    </xf>
    <xf numFmtId="49" fontId="0" fillId="0" borderId="42" xfId="0" applyNumberFormat="1" applyFill="1" applyBorder="1" applyAlignment="1" applyProtection="1">
      <alignment horizontal="left"/>
      <protection locked="0"/>
    </xf>
    <xf numFmtId="49" fontId="0" fillId="0" borderId="50" xfId="0" applyNumberFormat="1" applyFill="1" applyBorder="1" applyAlignment="1" applyProtection="1">
      <alignment horizontal="left"/>
      <protection locked="0"/>
    </xf>
    <xf numFmtId="0" fontId="0" fillId="0" borderId="34" xfId="0" applyFont="1" applyFill="1" applyBorder="1" applyAlignment="1" applyProtection="1">
      <alignment horizontal="left"/>
      <protection locked="0"/>
    </xf>
    <xf numFmtId="0" fontId="0" fillId="0" borderId="43" xfId="0" applyFont="1" applyFill="1" applyBorder="1" applyAlignment="1" applyProtection="1">
      <alignment horizontal="left"/>
      <protection locked="0"/>
    </xf>
    <xf numFmtId="0" fontId="0" fillId="0" borderId="44" xfId="0" applyFont="1" applyFill="1" applyBorder="1" applyAlignment="1" applyProtection="1">
      <alignment horizontal="left"/>
      <protection locked="0"/>
    </xf>
    <xf numFmtId="0" fontId="0" fillId="0" borderId="33" xfId="0" applyFill="1" applyBorder="1" applyAlignment="1" applyProtection="1">
      <alignment horizontal="left"/>
      <protection locked="0"/>
    </xf>
    <xf numFmtId="0" fontId="0" fillId="0" borderId="39" xfId="0" applyFill="1" applyBorder="1" applyAlignment="1" applyProtection="1">
      <alignment horizontal="left"/>
      <protection locked="0"/>
    </xf>
    <xf numFmtId="0" fontId="0" fillId="0" borderId="40" xfId="0" applyFont="1" applyFill="1" applyBorder="1" applyAlignment="1" applyProtection="1">
      <alignment horizontal="left"/>
      <protection locked="0"/>
    </xf>
    <xf numFmtId="0" fontId="0" fillId="0" borderId="34" xfId="0" applyFill="1" applyBorder="1" applyAlignment="1" applyProtection="1">
      <alignment horizontal="left"/>
      <protection locked="0"/>
    </xf>
    <xf numFmtId="0" fontId="0" fillId="0" borderId="11" xfId="0" applyFill="1" applyBorder="1" applyAlignment="1" applyProtection="1">
      <alignment horizontal="left"/>
      <protection locked="0"/>
    </xf>
    <xf numFmtId="0" fontId="0" fillId="0" borderId="22" xfId="0" applyFill="1" applyBorder="1" applyAlignment="1" applyProtection="1">
      <alignment horizontal="left"/>
      <protection locked="0"/>
    </xf>
    <xf numFmtId="0" fontId="0" fillId="0" borderId="11" xfId="0" applyFont="1" applyFill="1" applyBorder="1" applyAlignment="1" applyProtection="1">
      <alignment horizontal="left"/>
      <protection locked="0"/>
    </xf>
    <xf numFmtId="0" fontId="0" fillId="0" borderId="22" xfId="0" applyFont="1" applyFill="1" applyBorder="1" applyAlignment="1" applyProtection="1">
      <alignment horizontal="left"/>
      <protection locked="0"/>
    </xf>
    <xf numFmtId="0" fontId="0" fillId="0" borderId="33" xfId="0" applyFill="1" applyBorder="1" applyAlignment="1" applyProtection="1">
      <alignment horizontal="right"/>
      <protection locked="0"/>
    </xf>
    <xf numFmtId="0" fontId="0" fillId="0" borderId="39" xfId="0" applyFill="1" applyBorder="1" applyAlignment="1" applyProtection="1">
      <alignment horizontal="right"/>
      <protection locked="0"/>
    </xf>
    <xf numFmtId="0" fontId="0" fillId="0" borderId="34" xfId="0" applyFont="1" applyFill="1" applyBorder="1" applyAlignment="1" applyProtection="1">
      <alignment horizontal="right"/>
      <protection locked="0"/>
    </xf>
    <xf numFmtId="0" fontId="0" fillId="0" borderId="62" xfId="0" applyFont="1" applyFill="1" applyBorder="1" applyAlignment="1" applyProtection="1">
      <alignment horizontal="right"/>
      <protection locked="0"/>
    </xf>
    <xf numFmtId="0" fontId="0" fillId="0" borderId="58" xfId="0" applyFont="1" applyFill="1" applyBorder="1" applyAlignment="1" applyProtection="1">
      <alignment horizontal="right"/>
      <protection locked="0"/>
    </xf>
    <xf numFmtId="0" fontId="0" fillId="0" borderId="43" xfId="0" applyFont="1" applyFill="1" applyBorder="1" applyAlignment="1" applyProtection="1">
      <alignment horizontal="right"/>
      <protection locked="0"/>
    </xf>
    <xf numFmtId="0" fontId="0" fillId="0" borderId="40" xfId="0" applyFont="1" applyFill="1" applyBorder="1" applyAlignment="1" applyProtection="1">
      <alignment horizontal="right"/>
      <protection locked="0"/>
    </xf>
    <xf numFmtId="0" fontId="0" fillId="0" borderId="62" xfId="0" applyFill="1" applyBorder="1" applyAlignment="1" applyProtection="1">
      <alignment horizontal="left"/>
      <protection locked="0"/>
    </xf>
    <xf numFmtId="0" fontId="0" fillId="0" borderId="58" xfId="0" applyFill="1" applyBorder="1" applyAlignment="1" applyProtection="1">
      <alignment horizontal="left"/>
      <protection locked="0"/>
    </xf>
    <xf numFmtId="49" fontId="0" fillId="0" borderId="34" xfId="0" applyNumberFormat="1" applyFill="1" applyBorder="1" applyAlignment="1" applyProtection="1">
      <alignment horizontal="left"/>
      <protection locked="0"/>
    </xf>
    <xf numFmtId="49" fontId="0" fillId="0" borderId="58" xfId="0" applyNumberFormat="1" applyFill="1" applyBorder="1" applyAlignment="1" applyProtection="1">
      <alignment horizontal="left"/>
      <protection locked="0"/>
    </xf>
    <xf numFmtId="49" fontId="0" fillId="0" borderId="43" xfId="0" applyNumberFormat="1" applyFill="1" applyBorder="1" applyAlignment="1" applyProtection="1">
      <alignment horizontal="left"/>
      <protection locked="0"/>
    </xf>
    <xf numFmtId="0" fontId="0" fillId="0" borderId="43" xfId="0" applyFill="1" applyBorder="1" applyAlignment="1" applyProtection="1">
      <alignment horizontal="left"/>
      <protection locked="0"/>
    </xf>
    <xf numFmtId="0" fontId="0" fillId="34" borderId="34" xfId="0" applyFill="1" applyBorder="1" applyAlignment="1" applyProtection="1">
      <alignment horizontal="left"/>
      <protection hidden="1"/>
    </xf>
    <xf numFmtId="0" fontId="0" fillId="34" borderId="43" xfId="0" applyFill="1" applyBorder="1" applyAlignment="1" applyProtection="1">
      <alignment horizontal="left"/>
      <protection hidden="1"/>
    </xf>
    <xf numFmtId="0" fontId="0" fillId="34" borderId="44" xfId="0" applyFill="1" applyBorder="1" applyAlignment="1" applyProtection="1">
      <alignment horizontal="left"/>
      <protection hidden="1"/>
    </xf>
    <xf numFmtId="0" fontId="0" fillId="34" borderId="62" xfId="0" applyFill="1" applyBorder="1" applyAlignment="1" applyProtection="1">
      <alignment horizontal="left"/>
      <protection hidden="1"/>
    </xf>
    <xf numFmtId="0" fontId="0" fillId="34" borderId="58" xfId="0" applyFill="1" applyBorder="1" applyAlignment="1" applyProtection="1">
      <alignment horizontal="left"/>
      <protection hidden="1"/>
    </xf>
    <xf numFmtId="0" fontId="0" fillId="0" borderId="48" xfId="0" applyFill="1" applyBorder="1" applyAlignment="1" applyProtection="1">
      <alignment horizontal="left"/>
      <protection locked="0"/>
    </xf>
    <xf numFmtId="0" fontId="0" fillId="0" borderId="48" xfId="0" applyFont="1" applyFill="1" applyBorder="1" applyAlignment="1" applyProtection="1">
      <alignment horizontal="left"/>
      <protection locked="0"/>
    </xf>
    <xf numFmtId="0" fontId="0" fillId="0" borderId="62" xfId="0" applyFont="1" applyFill="1" applyBorder="1" applyAlignment="1" applyProtection="1">
      <alignment horizontal="left"/>
      <protection locked="0"/>
    </xf>
    <xf numFmtId="0" fontId="0" fillId="0" borderId="58" xfId="0" applyFont="1" applyFill="1" applyBorder="1" applyAlignment="1" applyProtection="1">
      <alignment horizontal="left"/>
      <protection locked="0"/>
    </xf>
    <xf numFmtId="49" fontId="0" fillId="0" borderId="33" xfId="0" applyNumberFormat="1" applyFill="1" applyBorder="1" applyAlignment="1" applyProtection="1">
      <alignment horizontal="left"/>
      <protection locked="0"/>
    </xf>
    <xf numFmtId="49" fontId="0" fillId="0" borderId="39" xfId="0" applyNumberFormat="1" applyFill="1" applyBorder="1" applyAlignment="1" applyProtection="1">
      <alignment horizontal="left"/>
      <protection locked="0"/>
    </xf>
    <xf numFmtId="0" fontId="0" fillId="0" borderId="48" xfId="0" applyFont="1" applyFill="1" applyBorder="1" applyAlignment="1" applyProtection="1">
      <alignment horizontal="right"/>
      <protection locked="0"/>
    </xf>
    <xf numFmtId="0" fontId="0" fillId="0" borderId="11" xfId="0" applyFont="1" applyFill="1" applyBorder="1" applyAlignment="1" applyProtection="1">
      <alignment horizontal="right"/>
      <protection locked="0"/>
    </xf>
    <xf numFmtId="0" fontId="0" fillId="0" borderId="22" xfId="0" applyFont="1" applyFill="1" applyBorder="1" applyAlignment="1" applyProtection="1">
      <alignment horizontal="right"/>
      <protection locked="0"/>
    </xf>
    <xf numFmtId="49" fontId="0" fillId="0" borderId="34" xfId="0" applyNumberFormat="1" applyFont="1" applyFill="1" applyBorder="1" applyAlignment="1" applyProtection="1">
      <alignment horizontal="left"/>
      <protection locked="0"/>
    </xf>
    <xf numFmtId="0" fontId="0" fillId="0" borderId="44" xfId="0" applyFill="1" applyBorder="1" applyAlignment="1" applyProtection="1">
      <alignment horizontal="left"/>
      <protection locked="0"/>
    </xf>
    <xf numFmtId="0" fontId="0" fillId="0" borderId="34" xfId="0" applyFont="1" applyFill="1" applyBorder="1" applyAlignment="1" applyProtection="1">
      <alignment horizontal="left"/>
      <protection locked="0" hidden="1"/>
    </xf>
    <xf numFmtId="0" fontId="0" fillId="0" borderId="62" xfId="0" applyFont="1" applyFill="1" applyBorder="1" applyAlignment="1" applyProtection="1">
      <alignment horizontal="left"/>
      <protection locked="0" hidden="1"/>
    </xf>
    <xf numFmtId="0" fontId="0" fillId="0" borderId="58" xfId="0" applyFont="1" applyFill="1" applyBorder="1" applyAlignment="1" applyProtection="1">
      <alignment horizontal="left"/>
      <protection locked="0" hidden="1"/>
    </xf>
    <xf numFmtId="0" fontId="0" fillId="26" borderId="34" xfId="0" applyFill="1" applyBorder="1" applyAlignment="1" applyProtection="1">
      <alignment horizontal="left"/>
      <protection hidden="1"/>
    </xf>
    <xf numFmtId="0" fontId="0" fillId="26" borderId="62" xfId="0" applyFill="1" applyBorder="1" applyAlignment="1" applyProtection="1">
      <alignment horizontal="left"/>
      <protection hidden="1"/>
    </xf>
    <xf numFmtId="0" fontId="0" fillId="26" borderId="58" xfId="0" applyFill="1" applyBorder="1" applyAlignment="1" applyProtection="1">
      <alignment horizontal="left"/>
      <protection hidden="1"/>
    </xf>
    <xf numFmtId="0" fontId="0" fillId="0" borderId="51" xfId="0" applyFont="1" applyFill="1" applyBorder="1" applyAlignment="1" applyProtection="1">
      <alignment horizontal="left"/>
      <protection locked="0"/>
    </xf>
    <xf numFmtId="0" fontId="0" fillId="0" borderId="61" xfId="0" applyFont="1" applyFill="1" applyBorder="1" applyAlignment="1" applyProtection="1">
      <alignment horizontal="left"/>
      <protection locked="0"/>
    </xf>
    <xf numFmtId="0" fontId="0" fillId="0" borderId="59" xfId="0" applyFont="1" applyFill="1" applyBorder="1" applyAlignment="1" applyProtection="1">
      <alignment horizontal="left"/>
      <protection locked="0"/>
    </xf>
    <xf numFmtId="0" fontId="0" fillId="0" borderId="33" xfId="0" applyFont="1" applyFill="1" applyBorder="1" applyAlignment="1" applyProtection="1">
      <alignment horizontal="left"/>
      <protection locked="0"/>
    </xf>
    <xf numFmtId="0" fontId="0" fillId="0" borderId="39" xfId="0" applyFont="1" applyFill="1" applyBorder="1" applyAlignment="1" applyProtection="1">
      <alignment horizontal="left"/>
      <protection locked="0"/>
    </xf>
    <xf numFmtId="0" fontId="0" fillId="28" borderId="33" xfId="0" applyFont="1" applyFill="1" applyBorder="1" applyAlignment="1" applyProtection="1">
      <alignment horizontal="left"/>
      <protection locked="0"/>
    </xf>
    <xf numFmtId="0" fontId="0" fillId="28" borderId="44" xfId="0" applyFont="1" applyFill="1" applyBorder="1" applyAlignment="1" applyProtection="1">
      <alignment horizontal="left"/>
      <protection locked="0"/>
    </xf>
    <xf numFmtId="0" fontId="0" fillId="28" borderId="39" xfId="0" applyFont="1" applyFill="1" applyBorder="1" applyAlignment="1" applyProtection="1">
      <alignment horizontal="left"/>
      <protection locked="0"/>
    </xf>
    <xf numFmtId="165" fontId="37" fillId="27" borderId="13" xfId="0" applyNumberFormat="1" applyFont="1" applyFill="1" applyBorder="1" applyAlignment="1" applyProtection="1">
      <alignment horizontal="left"/>
      <protection hidden="1"/>
    </xf>
    <xf numFmtId="165" fontId="37" fillId="27" borderId="0" xfId="0" applyNumberFormat="1" applyFont="1" applyFill="1" applyBorder="1" applyAlignment="1" applyProtection="1">
      <alignment horizontal="left"/>
      <protection hidden="1"/>
    </xf>
    <xf numFmtId="165" fontId="37" fillId="27" borderId="24" xfId="0" applyNumberFormat="1" applyFont="1" applyFill="1" applyBorder="1" applyAlignment="1" applyProtection="1">
      <alignment horizontal="left"/>
      <protection hidden="1"/>
    </xf>
    <xf numFmtId="0" fontId="0" fillId="0" borderId="53" xfId="0" applyFont="1" applyFill="1" applyBorder="1" applyAlignment="1" applyProtection="1">
      <alignment horizontal="left"/>
      <protection locked="0"/>
    </xf>
    <xf numFmtId="0" fontId="0" fillId="0" borderId="41" xfId="0" applyFont="1" applyFill="1" applyBorder="1" applyAlignment="1" applyProtection="1">
      <alignment horizontal="left"/>
      <protection locked="0"/>
    </xf>
    <xf numFmtId="0" fontId="1" fillId="28" borderId="12" xfId="0" applyFont="1" applyFill="1" applyBorder="1" applyAlignment="1" applyProtection="1">
      <alignment horizontal="left"/>
      <protection locked="0"/>
    </xf>
    <xf numFmtId="0" fontId="1" fillId="28" borderId="29" xfId="0" applyFont="1" applyFill="1" applyBorder="1" applyAlignment="1" applyProtection="1">
      <alignment horizontal="left"/>
      <protection locked="0"/>
    </xf>
    <xf numFmtId="0" fontId="37" fillId="27" borderId="13" xfId="0" applyNumberFormat="1" applyFont="1" applyFill="1" applyBorder="1" applyAlignment="1" applyProtection="1">
      <alignment horizontal="left"/>
      <protection hidden="1"/>
    </xf>
    <xf numFmtId="0" fontId="37" fillId="27" borderId="0" xfId="0" applyNumberFormat="1" applyFont="1" applyFill="1" applyBorder="1" applyAlignment="1" applyProtection="1">
      <alignment horizontal="left"/>
      <protection hidden="1"/>
    </xf>
    <xf numFmtId="0" fontId="37" fillId="27" borderId="24" xfId="0" applyNumberFormat="1" applyFont="1" applyFill="1" applyBorder="1" applyAlignment="1" applyProtection="1">
      <alignment horizontal="left"/>
      <protection hidden="1"/>
    </xf>
    <xf numFmtId="0" fontId="22" fillId="28" borderId="19" xfId="0" applyFont="1" applyFill="1" applyBorder="1" applyAlignment="1" applyProtection="1">
      <alignment horizontal="left" vertical="top" wrapText="1"/>
      <protection hidden="1"/>
    </xf>
    <xf numFmtId="0" fontId="22" fillId="28" borderId="0" xfId="0" applyFont="1" applyFill="1" applyBorder="1" applyAlignment="1" applyProtection="1">
      <alignment horizontal="left" vertical="top" wrapText="1"/>
      <protection hidden="1"/>
    </xf>
    <xf numFmtId="0" fontId="22" fillId="28" borderId="30" xfId="0" applyFont="1" applyFill="1" applyBorder="1" applyAlignment="1" applyProtection="1">
      <alignment horizontal="left" vertical="top" wrapText="1"/>
      <protection hidden="1"/>
    </xf>
    <xf numFmtId="0" fontId="42" fillId="28" borderId="19" xfId="46" applyFont="1" applyFill="1" applyBorder="1" applyAlignment="1" applyProtection="1">
      <alignment horizontal="center" vertical="center"/>
      <protection locked="0"/>
    </xf>
    <xf numFmtId="0" fontId="42" fillId="28" borderId="0" xfId="46" applyFont="1" applyFill="1" applyBorder="1" applyAlignment="1" applyProtection="1">
      <alignment horizontal="center" vertical="center"/>
      <protection locked="0"/>
    </xf>
    <xf numFmtId="0" fontId="42" fillId="28" borderId="30" xfId="46" applyFont="1" applyFill="1" applyBorder="1" applyAlignment="1" applyProtection="1">
      <alignment horizontal="center" vertical="center"/>
      <protection locked="0"/>
    </xf>
    <xf numFmtId="0" fontId="41" fillId="28" borderId="30" xfId="47" applyFont="1" applyFill="1" applyBorder="1" applyAlignment="1" applyProtection="1">
      <alignment horizontal="center" vertical="center"/>
      <protection hidden="1"/>
    </xf>
    <xf numFmtId="170" fontId="37" fillId="27" borderId="13" xfId="0" applyNumberFormat="1" applyFont="1" applyFill="1" applyBorder="1" applyAlignment="1" applyProtection="1">
      <alignment horizontal="left"/>
      <protection hidden="1"/>
    </xf>
    <xf numFmtId="170" fontId="37" fillId="27" borderId="0" xfId="0" applyNumberFormat="1" applyFont="1" applyFill="1" applyAlignment="1" applyProtection="1">
      <alignment horizontal="left"/>
      <protection hidden="1"/>
    </xf>
    <xf numFmtId="170" fontId="37" fillId="27" borderId="24" xfId="0" applyNumberFormat="1" applyFont="1" applyFill="1" applyBorder="1" applyAlignment="1" applyProtection="1">
      <alignment horizontal="left"/>
      <protection hidden="1"/>
    </xf>
    <xf numFmtId="0" fontId="22" fillId="28" borderId="0" xfId="0" applyFont="1" applyFill="1" applyAlignment="1" applyProtection="1">
      <alignment horizontal="left" vertical="top" wrapText="1"/>
      <protection hidden="1"/>
    </xf>
    <xf numFmtId="0" fontId="41" fillId="28" borderId="19" xfId="47" applyFont="1" applyFill="1" applyBorder="1" applyAlignment="1" applyProtection="1">
      <alignment horizontal="center" vertical="center"/>
      <protection hidden="1"/>
    </xf>
    <xf numFmtId="0" fontId="41" fillId="28" borderId="0" xfId="47" applyFont="1" applyFill="1" applyBorder="1" applyAlignment="1" applyProtection="1">
      <alignment horizontal="center" vertical="center"/>
      <protection hidden="1"/>
    </xf>
    <xf numFmtId="0" fontId="0" fillId="0" borderId="33" xfId="0" applyBorder="1" applyAlignment="1" applyProtection="1">
      <alignment horizontal="left"/>
      <protection locked="0"/>
    </xf>
    <xf numFmtId="0" fontId="0" fillId="0" borderId="58" xfId="0" applyBorder="1" applyAlignment="1" applyProtection="1">
      <alignment horizontal="left"/>
      <protection locked="0"/>
    </xf>
    <xf numFmtId="0" fontId="0" fillId="0" borderId="39" xfId="0" applyBorder="1" applyAlignment="1" applyProtection="1">
      <alignment horizontal="left"/>
      <protection locked="0"/>
    </xf>
    <xf numFmtId="0" fontId="0" fillId="0" borderId="34" xfId="0" applyBorder="1" applyAlignment="1" applyProtection="1">
      <alignment horizontal="left"/>
      <protection locked="0"/>
    </xf>
    <xf numFmtId="0" fontId="0" fillId="0" borderId="78" xfId="0" applyBorder="1" applyAlignment="1" applyProtection="1">
      <alignment horizontal="left"/>
      <protection locked="0"/>
    </xf>
    <xf numFmtId="0" fontId="0" fillId="0" borderId="53" xfId="0" applyBorder="1" applyAlignment="1" applyProtection="1">
      <alignment horizontal="left"/>
      <protection locked="0"/>
    </xf>
    <xf numFmtId="0" fontId="0" fillId="0" borderId="22" xfId="0" applyBorder="1" applyAlignment="1" applyProtection="1">
      <alignment horizontal="left"/>
      <protection locked="0"/>
    </xf>
    <xf numFmtId="0" fontId="0" fillId="0" borderId="41" xfId="0" applyBorder="1" applyAlignment="1" applyProtection="1">
      <alignment horizontal="left"/>
      <protection locked="0"/>
    </xf>
    <xf numFmtId="0" fontId="0" fillId="0" borderId="48" xfId="0" applyBorder="1" applyAlignment="1" applyProtection="1">
      <alignment horizontal="left"/>
      <protection locked="0"/>
    </xf>
    <xf numFmtId="0" fontId="0" fillId="0" borderId="11" xfId="0" applyBorder="1" applyAlignment="1" applyProtection="1">
      <alignment horizontal="left"/>
      <protection locked="0"/>
    </xf>
    <xf numFmtId="0" fontId="0" fillId="0" borderId="81" xfId="0" applyBorder="1" applyAlignment="1" applyProtection="1">
      <alignment horizontal="left"/>
      <protection locked="0"/>
    </xf>
    <xf numFmtId="0" fontId="0" fillId="0" borderId="80" xfId="0" applyBorder="1" applyAlignment="1" applyProtection="1">
      <alignment horizontal="left"/>
      <protection locked="0"/>
    </xf>
    <xf numFmtId="0" fontId="0" fillId="0" borderId="79" xfId="0" applyBorder="1" applyAlignment="1" applyProtection="1">
      <alignment horizontal="left"/>
      <protection locked="0"/>
    </xf>
    <xf numFmtId="0" fontId="0" fillId="28" borderId="33" xfId="0" applyFill="1" applyBorder="1" applyAlignment="1" applyProtection="1">
      <alignment horizontal="left"/>
      <protection locked="0"/>
    </xf>
    <xf numFmtId="0" fontId="0" fillId="28" borderId="58" xfId="0" applyFill="1" applyBorder="1" applyAlignment="1" applyProtection="1">
      <alignment horizontal="left"/>
      <protection locked="0"/>
    </xf>
    <xf numFmtId="0" fontId="0" fillId="28" borderId="39" xfId="0" applyFill="1" applyBorder="1" applyAlignment="1" applyProtection="1">
      <alignment horizontal="left"/>
      <protection locked="0"/>
    </xf>
    <xf numFmtId="0" fontId="0" fillId="26" borderId="78" xfId="0" applyFill="1" applyBorder="1" applyAlignment="1" applyProtection="1">
      <alignment horizontal="left"/>
      <protection hidden="1"/>
    </xf>
    <xf numFmtId="0" fontId="0" fillId="0" borderId="34" xfId="0" applyBorder="1" applyAlignment="1" applyProtection="1">
      <alignment horizontal="left"/>
      <protection locked="0" hidden="1"/>
    </xf>
    <xf numFmtId="0" fontId="0" fillId="0" borderId="78" xfId="0" applyBorder="1" applyAlignment="1" applyProtection="1">
      <alignment horizontal="left"/>
      <protection locked="0" hidden="1"/>
    </xf>
    <xf numFmtId="0" fontId="0" fillId="0" borderId="58" xfId="0" applyBorder="1" applyAlignment="1" applyProtection="1">
      <alignment horizontal="left"/>
      <protection locked="0" hidden="1"/>
    </xf>
    <xf numFmtId="0" fontId="0" fillId="34" borderId="78" xfId="0" applyFill="1" applyBorder="1" applyAlignment="1" applyProtection="1">
      <alignment horizontal="left"/>
      <protection hidden="1"/>
    </xf>
    <xf numFmtId="0" fontId="0" fillId="0" borderId="33" xfId="0" applyBorder="1" applyAlignment="1" applyProtection="1">
      <alignment horizontal="right"/>
      <protection locked="0"/>
    </xf>
    <xf numFmtId="0" fontId="0" fillId="0" borderId="39" xfId="0" applyBorder="1" applyAlignment="1" applyProtection="1">
      <alignment horizontal="right"/>
      <protection locked="0"/>
    </xf>
    <xf numFmtId="0" fontId="0" fillId="0" borderId="34" xfId="0" applyBorder="1" applyAlignment="1" applyProtection="1">
      <alignment horizontal="right"/>
      <protection locked="0"/>
    </xf>
    <xf numFmtId="0" fontId="0" fillId="0" borderId="78" xfId="0" applyBorder="1" applyAlignment="1" applyProtection="1">
      <alignment horizontal="right"/>
      <protection locked="0"/>
    </xf>
    <xf numFmtId="0" fontId="0" fillId="0" borderId="58" xfId="0" applyBorder="1" applyAlignment="1" applyProtection="1">
      <alignment horizontal="right"/>
      <protection locked="0"/>
    </xf>
    <xf numFmtId="49" fontId="0" fillId="0" borderId="81" xfId="0" applyNumberFormat="1" applyBorder="1" applyAlignment="1" applyProtection="1">
      <alignment horizontal="left"/>
      <protection locked="0"/>
    </xf>
    <xf numFmtId="49" fontId="0" fillId="0" borderId="80" xfId="0" applyNumberFormat="1" applyBorder="1" applyAlignment="1" applyProtection="1">
      <alignment horizontal="left"/>
      <protection locked="0"/>
    </xf>
    <xf numFmtId="49" fontId="0" fillId="0" borderId="79" xfId="0" applyNumberFormat="1" applyBorder="1" applyAlignment="1" applyProtection="1">
      <alignment horizontal="left"/>
      <protection locked="0"/>
    </xf>
    <xf numFmtId="49" fontId="0" fillId="0" borderId="34" xfId="0" applyNumberFormat="1" applyBorder="1" applyAlignment="1" applyProtection="1">
      <alignment horizontal="left"/>
      <protection locked="0"/>
    </xf>
    <xf numFmtId="49" fontId="0" fillId="0" borderId="78" xfId="0" applyNumberFormat="1" applyBorder="1" applyAlignment="1" applyProtection="1">
      <alignment horizontal="left"/>
      <protection locked="0"/>
    </xf>
    <xf numFmtId="0" fontId="0" fillId="0" borderId="48" xfId="0" applyBorder="1" applyAlignment="1" applyProtection="1">
      <alignment horizontal="right"/>
      <protection locked="0"/>
    </xf>
    <xf numFmtId="0" fontId="0" fillId="0" borderId="11" xfId="0" applyBorder="1" applyAlignment="1" applyProtection="1">
      <alignment horizontal="right"/>
      <protection locked="0"/>
    </xf>
    <xf numFmtId="0" fontId="0" fillId="0" borderId="22" xfId="0" applyBorder="1" applyAlignment="1" applyProtection="1">
      <alignment horizontal="right"/>
      <protection locked="0"/>
    </xf>
    <xf numFmtId="49" fontId="0" fillId="0" borderId="33" xfId="0" applyNumberFormat="1" applyBorder="1" applyAlignment="1" applyProtection="1">
      <alignment horizontal="left"/>
      <protection locked="0"/>
    </xf>
    <xf numFmtId="49" fontId="0" fillId="0" borderId="39" xfId="0" applyNumberFormat="1" applyBorder="1" applyAlignment="1" applyProtection="1">
      <alignment horizontal="left"/>
      <protection locked="0"/>
    </xf>
    <xf numFmtId="49" fontId="0" fillId="0" borderId="58" xfId="0" applyNumberFormat="1" applyBorder="1" applyAlignment="1" applyProtection="1">
      <alignment horizontal="left"/>
      <protection locked="0"/>
    </xf>
    <xf numFmtId="0" fontId="25" fillId="27" borderId="72" xfId="0" applyFont="1" applyFill="1" applyBorder="1" applyAlignment="1" applyProtection="1">
      <alignment horizontal="left" vertical="top" wrapText="1"/>
      <protection hidden="1"/>
    </xf>
  </cellXfs>
  <cellStyles count="48">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Bad 2" xfId="26" xr:uid="{00000000-0005-0000-0000-000018000000}"/>
    <cellStyle name="Calculation 2" xfId="27" xr:uid="{00000000-0005-0000-0000-000019000000}"/>
    <cellStyle name="Check Cell" xfId="47" builtinId="23"/>
    <cellStyle name="Check Cell 2" xfId="28" xr:uid="{00000000-0005-0000-0000-00001A000000}"/>
    <cellStyle name="Explanatory Text 2" xfId="29" xr:uid="{00000000-0005-0000-0000-00001B000000}"/>
    <cellStyle name="Good 2" xfId="30" xr:uid="{00000000-0005-0000-0000-00001C000000}"/>
    <cellStyle name="Heading 1 2" xfId="31" xr:uid="{00000000-0005-0000-0000-00001D000000}"/>
    <cellStyle name="Heading 2 2" xfId="32" xr:uid="{00000000-0005-0000-0000-00001E000000}"/>
    <cellStyle name="Heading 3 2" xfId="33" xr:uid="{00000000-0005-0000-0000-00001F000000}"/>
    <cellStyle name="Heading 4 2" xfId="34" xr:uid="{00000000-0005-0000-0000-000020000000}"/>
    <cellStyle name="Hyperlink" xfId="46" builtinId="8"/>
    <cellStyle name="Input 2" xfId="35" xr:uid="{00000000-0005-0000-0000-000021000000}"/>
    <cellStyle name="Linked Cell 2" xfId="36" xr:uid="{00000000-0005-0000-0000-000022000000}"/>
    <cellStyle name="Neutral 2" xfId="37" xr:uid="{00000000-0005-0000-0000-000023000000}"/>
    <cellStyle name="Normal" xfId="0" builtinId="0"/>
    <cellStyle name="Normal 2" xfId="1" xr:uid="{00000000-0005-0000-0000-000025000000}"/>
    <cellStyle name="Normal 3" xfId="38" xr:uid="{00000000-0005-0000-0000-000026000000}"/>
    <cellStyle name="Note 2" xfId="39" xr:uid="{00000000-0005-0000-0000-000027000000}"/>
    <cellStyle name="Output 2" xfId="40" xr:uid="{00000000-0005-0000-0000-000028000000}"/>
    <cellStyle name="Source" xfId="41" xr:uid="{00000000-0005-0000-0000-000029000000}"/>
    <cellStyle name="Standaard 3" xfId="45" xr:uid="{00000000-0005-0000-0000-00002A000000}"/>
    <cellStyle name="Title 2" xfId="42" xr:uid="{00000000-0005-0000-0000-00002B000000}"/>
    <cellStyle name="Total 2" xfId="43" xr:uid="{00000000-0005-0000-0000-00002C000000}"/>
    <cellStyle name="Warning Text 2" xfId="44" xr:uid="{00000000-0005-0000-0000-00002D000000}"/>
  </cellStyles>
  <dxfs count="993">
    <dxf>
      <font>
        <strike val="0"/>
        <color auto="1"/>
      </font>
      <fill>
        <patternFill>
          <bgColor rgb="FFFFFF00"/>
        </pattern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color auto="1"/>
      </font>
      <fill>
        <patternFill>
          <bgColor rgb="FFFFFF00"/>
        </pattern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patternFill>
          <bgColor rgb="FFFFFF66"/>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b val="0"/>
        <i val="0"/>
        <strike val="0"/>
      </font>
      <fill>
        <patternFill>
          <bgColor theme="7" tint="0.79998168889431442"/>
        </pattern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40000610370189521"/>
          </stop>
          <stop position="1">
            <color rgb="FFFFFF66"/>
          </stop>
        </gradient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patternFill>
          <bgColor rgb="FFFFFF66"/>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font>
      <fill>
        <patternFill>
          <bgColor theme="7" tint="0.79998168889431442"/>
        </patternFill>
      </fill>
    </dxf>
    <dxf>
      <font>
        <b val="0"/>
        <i val="0"/>
        <strike val="0"/>
      </font>
      <fill>
        <patternFill>
          <bgColor theme="7" tint="0.79998168889431442"/>
        </pattern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40000610370189521"/>
          </stop>
          <stop position="1">
            <color rgb="FFFFFF66"/>
          </stop>
        </gradient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patternFill>
          <bgColor rgb="FFFFFF66"/>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patternFill>
          <bgColor theme="7" tint="0.79998168889431442"/>
        </patternFill>
      </fill>
    </dxf>
    <dxf>
      <font>
        <b val="0"/>
        <i val="0"/>
        <strike val="0"/>
      </font>
      <fill>
        <patternFill>
          <bgColor theme="7" tint="0.79998168889431442"/>
        </pattern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40000610370189521"/>
          </stop>
          <stop position="1">
            <color rgb="FFFFFF66"/>
          </stop>
        </gradient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FF0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FF00"/>
          </stop>
        </gradientFill>
      </fill>
    </dxf>
    <dxf>
      <font>
        <strike val="0"/>
      </font>
      <fill>
        <patternFill>
          <bgColor rgb="FFFFFF66"/>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color auto="1"/>
      </font>
      <fill>
        <patternFill>
          <bgColor rgb="FFFFFF00"/>
        </pattern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patternFill>
          <bgColor rgb="FFFFFF66"/>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b val="0"/>
        <i val="0"/>
        <strike val="0"/>
      </font>
      <fill>
        <patternFill>
          <bgColor theme="7" tint="0.79998168889431442"/>
        </pattern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40000610370189521"/>
          </stop>
          <stop position="1">
            <color rgb="FFFFFF66"/>
          </stop>
        </gradient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patternFill>
          <bgColor rgb="FFFFFF66"/>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font>
      <fill>
        <patternFill>
          <bgColor theme="7" tint="0.79998168889431442"/>
        </patternFill>
      </fill>
    </dxf>
    <dxf>
      <font>
        <b val="0"/>
        <i val="0"/>
        <strike val="0"/>
      </font>
      <fill>
        <patternFill>
          <bgColor theme="7" tint="0.79998168889431442"/>
        </pattern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40000610370189521"/>
          </stop>
          <stop position="1">
            <color rgb="FFFFFF66"/>
          </stop>
        </gradient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patternFill>
          <bgColor rgb="FFFFFF66"/>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color auto="1"/>
      </font>
      <fill>
        <patternFill>
          <bgColor rgb="FFFFFF00"/>
        </pattern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patternFill>
          <bgColor rgb="FFFFFF66"/>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b val="0"/>
        <i val="0"/>
        <strike val="0"/>
      </font>
      <fill>
        <patternFill>
          <bgColor theme="7" tint="0.79998168889431442"/>
        </pattern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40000610370189521"/>
          </stop>
          <stop position="1">
            <color rgb="FFFFFF66"/>
          </stop>
        </gradient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patternFill>
          <bgColor rgb="FFFFFF66"/>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font>
      <fill>
        <patternFill>
          <bgColor theme="7" tint="0.79998168889431442"/>
        </patternFill>
      </fill>
    </dxf>
    <dxf>
      <font>
        <b val="0"/>
        <i val="0"/>
        <strike val="0"/>
      </font>
      <fill>
        <patternFill>
          <bgColor theme="7" tint="0.79998168889431442"/>
        </pattern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40000610370189521"/>
          </stop>
          <stop position="1">
            <color rgb="FFFFFF66"/>
          </stop>
        </gradient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patternFill>
          <bgColor rgb="FFFFFF66"/>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color auto="1"/>
      </font>
      <fill>
        <patternFill>
          <bgColor rgb="FFFFFF00"/>
        </pattern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patternFill>
          <bgColor rgb="FFFFFF66"/>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b val="0"/>
        <i val="0"/>
        <strike val="0"/>
      </font>
      <fill>
        <patternFill>
          <bgColor theme="7" tint="0.79998168889431442"/>
        </pattern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40000610370189521"/>
          </stop>
          <stop position="1">
            <color rgb="FFFFFF66"/>
          </stop>
        </gradient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patternFill>
          <bgColor rgb="FFFFFF66"/>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font>
      <fill>
        <patternFill>
          <bgColor theme="7" tint="0.79998168889431442"/>
        </patternFill>
      </fill>
    </dxf>
    <dxf>
      <font>
        <b val="0"/>
        <i val="0"/>
        <strike val="0"/>
      </font>
      <fill>
        <patternFill>
          <bgColor theme="7" tint="0.79998168889431442"/>
        </pattern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color auto="1"/>
      </font>
      <fill>
        <patternFill>
          <bgColor rgb="FFFFFF00"/>
        </pattern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40000610370189521"/>
          </stop>
          <stop position="1">
            <color rgb="FFFFFF66"/>
          </stop>
        </gradientFill>
      </fill>
    </dxf>
    <dxf>
      <font>
        <strike val="0"/>
      </font>
      <fill>
        <gradientFill>
          <stop position="0">
            <color theme="5" tint="0.40000610370189521"/>
          </stop>
          <stop position="1">
            <color rgb="FFFFFF66"/>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92D050"/>
          </stop>
        </gradientFill>
      </fill>
    </dxf>
    <dxf>
      <font>
        <strike val="0"/>
      </font>
      <fill>
        <gradientFill>
          <stop position="0">
            <color theme="5" tint="0.59999389629810485"/>
          </stop>
          <stop position="1">
            <color rgb="FFFF5050"/>
          </stop>
        </gradientFill>
      </fill>
    </dxf>
    <dxf>
      <font>
        <strike val="0"/>
      </font>
      <fill>
        <gradientFill>
          <stop position="0">
            <color theme="5" tint="0.59999389629810485"/>
          </stop>
          <stop position="1">
            <color rgb="FF92D050"/>
          </stop>
        </gradientFill>
      </fill>
    </dxf>
    <dxf>
      <font>
        <strike val="0"/>
      </font>
      <fill>
        <patternFill>
          <bgColor rgb="FFFFFF66"/>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s>
  <tableStyles count="0" defaultTableStyle="TableStyleMedium2" defaultPivotStyle="PivotStyleLight16"/>
  <colors>
    <mruColors>
      <color rgb="FFC3BAB5"/>
      <color rgb="FF4D4D4D"/>
      <color rgb="FFE0DBD8"/>
      <color rgb="FFFF5050"/>
      <color rgb="FF5C2A08"/>
      <color rgb="FFC9B9AF"/>
      <color rgb="FFFFFF66"/>
      <color rgb="FFFDEFE7"/>
      <color rgb="FFFEF8F4"/>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microsoft.com/office/2017/10/relationships/person" Target="persons/perso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'Scenario studies results graphs'!$T$5</c:f>
              <c:strCache>
                <c:ptCount val="1"/>
                <c:pt idx="0">
                  <c:v>Beef production GHG emission factor</c:v>
                </c:pt>
              </c:strCache>
            </c:strRef>
          </c:tx>
          <c:spPr>
            <a:solidFill>
              <a:schemeClr val="accent6"/>
            </a:solidFill>
            <a:ln>
              <a:noFill/>
            </a:ln>
            <a:effectLst/>
          </c:spPr>
          <c:invertIfNegative val="0"/>
          <c:cat>
            <c:strRef>
              <c:f>'Scenario studies results graphs'!$U$4:$V$4</c:f>
              <c:strCache>
                <c:ptCount val="2"/>
                <c:pt idx="0">
                  <c:v>Cooling at 7 degrees C</c:v>
                </c:pt>
                <c:pt idx="1">
                  <c:v>Cooling at 4 degrees C</c:v>
                </c:pt>
              </c:strCache>
            </c:strRef>
          </c:cat>
          <c:val>
            <c:numRef>
              <c:f>'Scenario studies results graphs'!$U$5:$V$5</c:f>
              <c:numCache>
                <c:formatCode>0.0000</c:formatCode>
                <c:ptCount val="2"/>
                <c:pt idx="0">
                  <c:v>22.86</c:v>
                </c:pt>
                <c:pt idx="1">
                  <c:v>22.86</c:v>
                </c:pt>
              </c:numCache>
            </c:numRef>
          </c:val>
          <c:extLst>
            <c:ext xmlns:c16="http://schemas.microsoft.com/office/drawing/2014/chart" uri="{C3380CC4-5D6E-409C-BE32-E72D297353CC}">
              <c16:uniqueId val="{00000000-AC4D-4E74-8946-8065A607285B}"/>
            </c:ext>
          </c:extLst>
        </c:ser>
        <c:ser>
          <c:idx val="1"/>
          <c:order val="1"/>
          <c:tx>
            <c:strRef>
              <c:f>'Scenario studies results graphs'!$T$6</c:f>
              <c:strCache>
                <c:ptCount val="1"/>
                <c:pt idx="0">
                  <c:v>GHG emission due to cooling along the chain</c:v>
                </c:pt>
              </c:strCache>
            </c:strRef>
          </c:tx>
          <c:spPr>
            <a:solidFill>
              <a:schemeClr val="accent5"/>
            </a:solidFill>
            <a:ln>
              <a:noFill/>
            </a:ln>
            <a:effectLst/>
          </c:spPr>
          <c:invertIfNegative val="0"/>
          <c:cat>
            <c:strRef>
              <c:f>'Scenario studies results graphs'!$U$4:$V$4</c:f>
              <c:strCache>
                <c:ptCount val="2"/>
                <c:pt idx="0">
                  <c:v>Cooling at 7 degrees C</c:v>
                </c:pt>
                <c:pt idx="1">
                  <c:v>Cooling at 4 degrees C</c:v>
                </c:pt>
              </c:strCache>
            </c:strRef>
          </c:cat>
          <c:val>
            <c:numRef>
              <c:f>'Scenario studies results graphs'!$U$6:$V$6</c:f>
              <c:numCache>
                <c:formatCode>0.0000</c:formatCode>
                <c:ptCount val="2"/>
                <c:pt idx="0">
                  <c:v>4.0534174020616279E-2</c:v>
                </c:pt>
                <c:pt idx="1">
                  <c:v>6.461692363636129E-2</c:v>
                </c:pt>
              </c:numCache>
            </c:numRef>
          </c:val>
          <c:extLst>
            <c:ext xmlns:c16="http://schemas.microsoft.com/office/drawing/2014/chart" uri="{C3380CC4-5D6E-409C-BE32-E72D297353CC}">
              <c16:uniqueId val="{00000001-AC4D-4E74-8946-8065A607285B}"/>
            </c:ext>
          </c:extLst>
        </c:ser>
        <c:ser>
          <c:idx val="2"/>
          <c:order val="2"/>
          <c:tx>
            <c:strRef>
              <c:f>'Scenario studies results graphs'!$T$7</c:f>
              <c:strCache>
                <c:ptCount val="1"/>
                <c:pt idx="0">
                  <c:v>GHG emission due to packaging</c:v>
                </c:pt>
              </c:strCache>
            </c:strRef>
          </c:tx>
          <c:spPr>
            <a:solidFill>
              <a:schemeClr val="accent4"/>
            </a:solidFill>
            <a:ln>
              <a:noFill/>
            </a:ln>
            <a:effectLst/>
          </c:spPr>
          <c:invertIfNegative val="0"/>
          <c:cat>
            <c:strRef>
              <c:f>'Scenario studies results graphs'!$U$4:$V$4</c:f>
              <c:strCache>
                <c:ptCount val="2"/>
                <c:pt idx="0">
                  <c:v>Cooling at 7 degrees C</c:v>
                </c:pt>
                <c:pt idx="1">
                  <c:v>Cooling at 4 degrees C</c:v>
                </c:pt>
              </c:strCache>
            </c:strRef>
          </c:cat>
          <c:val>
            <c:numRef>
              <c:f>'Scenario studies results graphs'!$U$7:$V$7</c:f>
              <c:numCache>
                <c:formatCode>0.0000</c:formatCode>
                <c:ptCount val="2"/>
                <c:pt idx="0">
                  <c:v>8.9999999999999677E-2</c:v>
                </c:pt>
                <c:pt idx="1">
                  <c:v>8.9999999999999677E-2</c:v>
                </c:pt>
              </c:numCache>
            </c:numRef>
          </c:val>
          <c:extLst>
            <c:ext xmlns:c16="http://schemas.microsoft.com/office/drawing/2014/chart" uri="{C3380CC4-5D6E-409C-BE32-E72D297353CC}">
              <c16:uniqueId val="{00000002-AC4D-4E74-8946-8065A607285B}"/>
            </c:ext>
          </c:extLst>
        </c:ser>
        <c:ser>
          <c:idx val="3"/>
          <c:order val="3"/>
          <c:tx>
            <c:strRef>
              <c:f>'Scenario studies results graphs'!$T$8</c:f>
              <c:strCache>
                <c:ptCount val="1"/>
                <c:pt idx="0">
                  <c:v>GHG emissions due to transport</c:v>
                </c:pt>
              </c:strCache>
            </c:strRef>
          </c:tx>
          <c:spPr>
            <a:solidFill>
              <a:schemeClr val="accent6">
                <a:lumMod val="60000"/>
              </a:schemeClr>
            </a:solidFill>
            <a:ln>
              <a:noFill/>
            </a:ln>
            <a:effectLst/>
          </c:spPr>
          <c:invertIfNegative val="0"/>
          <c:cat>
            <c:strRef>
              <c:f>'Scenario studies results graphs'!$U$4:$V$4</c:f>
              <c:strCache>
                <c:ptCount val="2"/>
                <c:pt idx="0">
                  <c:v>Cooling at 7 degrees C</c:v>
                </c:pt>
                <c:pt idx="1">
                  <c:v>Cooling at 4 degrees C</c:v>
                </c:pt>
              </c:strCache>
            </c:strRef>
          </c:cat>
          <c:val>
            <c:numRef>
              <c:f>'Scenario studies results graphs'!$U$8:$V$8</c:f>
              <c:numCache>
                <c:formatCode>0.0000</c:formatCode>
                <c:ptCount val="2"/>
                <c:pt idx="0">
                  <c:v>4.2383799416003259E-2</c:v>
                </c:pt>
                <c:pt idx="1">
                  <c:v>4.2383799416003259E-2</c:v>
                </c:pt>
              </c:numCache>
            </c:numRef>
          </c:val>
          <c:extLst>
            <c:ext xmlns:c16="http://schemas.microsoft.com/office/drawing/2014/chart" uri="{C3380CC4-5D6E-409C-BE32-E72D297353CC}">
              <c16:uniqueId val="{00000003-AC4D-4E74-8946-8065A607285B}"/>
            </c:ext>
          </c:extLst>
        </c:ser>
        <c:ser>
          <c:idx val="4"/>
          <c:order val="4"/>
          <c:tx>
            <c:strRef>
              <c:f>'Scenario studies results graphs'!$T$9</c:f>
              <c:strCache>
                <c:ptCount val="1"/>
                <c:pt idx="0">
                  <c:v>GHG emission associated to FLW</c:v>
                </c:pt>
              </c:strCache>
            </c:strRef>
          </c:tx>
          <c:spPr>
            <a:solidFill>
              <a:schemeClr val="accent5">
                <a:lumMod val="60000"/>
              </a:schemeClr>
            </a:solidFill>
            <a:ln>
              <a:noFill/>
            </a:ln>
            <a:effectLst/>
          </c:spPr>
          <c:invertIfNegative val="0"/>
          <c:cat>
            <c:strRef>
              <c:f>'Scenario studies results graphs'!$U$4:$V$4</c:f>
              <c:strCache>
                <c:ptCount val="2"/>
                <c:pt idx="0">
                  <c:v>Cooling at 7 degrees C</c:v>
                </c:pt>
                <c:pt idx="1">
                  <c:v>Cooling at 4 degrees C</c:v>
                </c:pt>
              </c:strCache>
            </c:strRef>
          </c:cat>
          <c:val>
            <c:numRef>
              <c:f>'Scenario studies results graphs'!$U$9:$V$9</c:f>
              <c:numCache>
                <c:formatCode>0.0000</c:formatCode>
                <c:ptCount val="2"/>
                <c:pt idx="0">
                  <c:v>1.9471797755543794</c:v>
                </c:pt>
                <c:pt idx="1">
                  <c:v>1.4467036572721466</c:v>
                </c:pt>
              </c:numCache>
            </c:numRef>
          </c:val>
          <c:extLst>
            <c:ext xmlns:c16="http://schemas.microsoft.com/office/drawing/2014/chart" uri="{C3380CC4-5D6E-409C-BE32-E72D297353CC}">
              <c16:uniqueId val="{00000004-AC4D-4E74-8946-8065A607285B}"/>
            </c:ext>
          </c:extLst>
        </c:ser>
        <c:dLbls>
          <c:showLegendKey val="0"/>
          <c:showVal val="0"/>
          <c:showCatName val="0"/>
          <c:showSerName val="0"/>
          <c:showPercent val="0"/>
          <c:showBubbleSize val="0"/>
        </c:dLbls>
        <c:gapWidth val="150"/>
        <c:overlap val="100"/>
        <c:axId val="720136384"/>
        <c:axId val="720131464"/>
      </c:barChart>
      <c:catAx>
        <c:axId val="720136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nl-NL"/>
          </a:p>
        </c:txPr>
        <c:crossAx val="720131464"/>
        <c:crosses val="autoZero"/>
        <c:auto val="1"/>
        <c:lblAlgn val="ctr"/>
        <c:lblOffset val="100"/>
        <c:noMultiLvlLbl val="0"/>
      </c:catAx>
      <c:valAx>
        <c:axId val="720131464"/>
        <c:scaling>
          <c:orientation val="minMax"/>
          <c:max val="26"/>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50"/>
                  <a:t>GHG</a:t>
                </a:r>
                <a:r>
                  <a:rPr lang="nl-NL" sz="1050" baseline="0"/>
                  <a:t> emissions (kg CO</a:t>
                </a:r>
                <a:r>
                  <a:rPr lang="nl-NL" sz="1050" baseline="-25000"/>
                  <a:t>2</a:t>
                </a:r>
                <a:r>
                  <a:rPr lang="nl-NL" sz="1050" baseline="0"/>
                  <a:t>-eq.) per kg product sold to consumer</a:t>
                </a:r>
                <a:endParaRPr lang="nl-NL" sz="1050"/>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crossAx val="7201363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'Scenario studies results graphs'!$T$31</c:f>
              <c:strCache>
                <c:ptCount val="1"/>
                <c:pt idx="0">
                  <c:v>Vegetable production GHG emission factor</c:v>
                </c:pt>
              </c:strCache>
            </c:strRef>
          </c:tx>
          <c:spPr>
            <a:solidFill>
              <a:schemeClr val="accent1"/>
            </a:solidFill>
            <a:ln>
              <a:noFill/>
            </a:ln>
            <a:effectLst/>
          </c:spPr>
          <c:invertIfNegative val="0"/>
          <c:cat>
            <c:strRef>
              <c:f>'Scenario studies results graphs'!$U$30:$V$30</c:f>
              <c:strCache>
                <c:ptCount val="2"/>
                <c:pt idx="0">
                  <c:v>Cooling at 7 degrees C</c:v>
                </c:pt>
                <c:pt idx="1">
                  <c:v>Cooling at 4 degrees C</c:v>
                </c:pt>
              </c:strCache>
            </c:strRef>
          </c:cat>
          <c:val>
            <c:numRef>
              <c:f>'Scenario studies results graphs'!$U$31:$V$31</c:f>
              <c:numCache>
                <c:formatCode>0.0000</c:formatCode>
                <c:ptCount val="2"/>
                <c:pt idx="0">
                  <c:v>0.84</c:v>
                </c:pt>
                <c:pt idx="1">
                  <c:v>0.84</c:v>
                </c:pt>
              </c:numCache>
            </c:numRef>
          </c:val>
          <c:extLst>
            <c:ext xmlns:c16="http://schemas.microsoft.com/office/drawing/2014/chart" uri="{C3380CC4-5D6E-409C-BE32-E72D297353CC}">
              <c16:uniqueId val="{00000000-0A60-42CA-97C4-2F9227902618}"/>
            </c:ext>
          </c:extLst>
        </c:ser>
        <c:ser>
          <c:idx val="1"/>
          <c:order val="1"/>
          <c:tx>
            <c:strRef>
              <c:f>'Scenario studies results graphs'!$T$32</c:f>
              <c:strCache>
                <c:ptCount val="1"/>
                <c:pt idx="0">
                  <c:v>GHG emission due to cooling along the chain</c:v>
                </c:pt>
              </c:strCache>
            </c:strRef>
          </c:tx>
          <c:spPr>
            <a:solidFill>
              <a:schemeClr val="accent2"/>
            </a:solidFill>
            <a:ln>
              <a:noFill/>
            </a:ln>
            <a:effectLst/>
          </c:spPr>
          <c:invertIfNegative val="0"/>
          <c:cat>
            <c:strRef>
              <c:f>'Scenario studies results graphs'!$U$30:$V$30</c:f>
              <c:strCache>
                <c:ptCount val="2"/>
                <c:pt idx="0">
                  <c:v>Cooling at 7 degrees C</c:v>
                </c:pt>
                <c:pt idx="1">
                  <c:v>Cooling at 4 degrees C</c:v>
                </c:pt>
              </c:strCache>
            </c:strRef>
          </c:cat>
          <c:val>
            <c:numRef>
              <c:f>'Scenario studies results graphs'!$U$32:$V$32</c:f>
              <c:numCache>
                <c:formatCode>0.0000</c:formatCode>
                <c:ptCount val="2"/>
                <c:pt idx="0">
                  <c:v>4.0534174020618555E-2</c:v>
                </c:pt>
                <c:pt idx="1">
                  <c:v>6.4616923636363566E-2</c:v>
                </c:pt>
              </c:numCache>
            </c:numRef>
          </c:val>
          <c:extLst>
            <c:ext xmlns:c16="http://schemas.microsoft.com/office/drawing/2014/chart" uri="{C3380CC4-5D6E-409C-BE32-E72D297353CC}">
              <c16:uniqueId val="{00000001-0A60-42CA-97C4-2F9227902618}"/>
            </c:ext>
          </c:extLst>
        </c:ser>
        <c:ser>
          <c:idx val="2"/>
          <c:order val="2"/>
          <c:tx>
            <c:strRef>
              <c:f>'Scenario studies results graphs'!$T$33</c:f>
              <c:strCache>
                <c:ptCount val="1"/>
                <c:pt idx="0">
                  <c:v>GHG emission due to packaging</c:v>
                </c:pt>
              </c:strCache>
            </c:strRef>
          </c:tx>
          <c:spPr>
            <a:solidFill>
              <a:schemeClr val="accent3"/>
            </a:solidFill>
            <a:ln>
              <a:noFill/>
            </a:ln>
            <a:effectLst/>
          </c:spPr>
          <c:invertIfNegative val="0"/>
          <c:cat>
            <c:strRef>
              <c:f>'Scenario studies results graphs'!$U$30:$V$30</c:f>
              <c:strCache>
                <c:ptCount val="2"/>
                <c:pt idx="0">
                  <c:v>Cooling at 7 degrees C</c:v>
                </c:pt>
                <c:pt idx="1">
                  <c:v>Cooling at 4 degrees C</c:v>
                </c:pt>
              </c:strCache>
            </c:strRef>
          </c:cat>
          <c:val>
            <c:numRef>
              <c:f>'Scenario studies results graphs'!$U$33:$V$33</c:f>
              <c:numCache>
                <c:formatCode>0.0000</c:formatCode>
                <c:ptCount val="2"/>
                <c:pt idx="0">
                  <c:v>2.9999999999999982E-2</c:v>
                </c:pt>
                <c:pt idx="1">
                  <c:v>2.9999999999999982E-2</c:v>
                </c:pt>
              </c:numCache>
            </c:numRef>
          </c:val>
          <c:extLst>
            <c:ext xmlns:c16="http://schemas.microsoft.com/office/drawing/2014/chart" uri="{C3380CC4-5D6E-409C-BE32-E72D297353CC}">
              <c16:uniqueId val="{00000002-0A60-42CA-97C4-2F9227902618}"/>
            </c:ext>
          </c:extLst>
        </c:ser>
        <c:ser>
          <c:idx val="3"/>
          <c:order val="3"/>
          <c:tx>
            <c:strRef>
              <c:f>'Scenario studies results graphs'!$T$34</c:f>
              <c:strCache>
                <c:ptCount val="1"/>
                <c:pt idx="0">
                  <c:v>GHG emissions due to transport</c:v>
                </c:pt>
              </c:strCache>
            </c:strRef>
          </c:tx>
          <c:spPr>
            <a:solidFill>
              <a:schemeClr val="accent4"/>
            </a:solidFill>
            <a:ln>
              <a:noFill/>
            </a:ln>
            <a:effectLst/>
          </c:spPr>
          <c:invertIfNegative val="0"/>
          <c:cat>
            <c:strRef>
              <c:f>'Scenario studies results graphs'!$U$30:$V$30</c:f>
              <c:strCache>
                <c:ptCount val="2"/>
                <c:pt idx="0">
                  <c:v>Cooling at 7 degrees C</c:v>
                </c:pt>
                <c:pt idx="1">
                  <c:v>Cooling at 4 degrees C</c:v>
                </c:pt>
              </c:strCache>
            </c:strRef>
          </c:cat>
          <c:val>
            <c:numRef>
              <c:f>'Scenario studies results graphs'!$U$34:$V$34</c:f>
              <c:numCache>
                <c:formatCode>0.0000</c:formatCode>
                <c:ptCount val="2"/>
                <c:pt idx="0">
                  <c:v>4.2057609271999988E-2</c:v>
                </c:pt>
                <c:pt idx="1">
                  <c:v>4.2057609271999988E-2</c:v>
                </c:pt>
              </c:numCache>
            </c:numRef>
          </c:val>
          <c:extLst>
            <c:ext xmlns:c16="http://schemas.microsoft.com/office/drawing/2014/chart" uri="{C3380CC4-5D6E-409C-BE32-E72D297353CC}">
              <c16:uniqueId val="{00000003-0A60-42CA-97C4-2F9227902618}"/>
            </c:ext>
          </c:extLst>
        </c:ser>
        <c:ser>
          <c:idx val="4"/>
          <c:order val="4"/>
          <c:tx>
            <c:strRef>
              <c:f>'Scenario studies results graphs'!$T$35</c:f>
              <c:strCache>
                <c:ptCount val="1"/>
                <c:pt idx="0">
                  <c:v>GHG emission associated to FLW</c:v>
                </c:pt>
              </c:strCache>
            </c:strRef>
          </c:tx>
          <c:spPr>
            <a:solidFill>
              <a:schemeClr val="accent5"/>
            </a:solidFill>
            <a:ln>
              <a:noFill/>
            </a:ln>
            <a:effectLst/>
          </c:spPr>
          <c:invertIfNegative val="0"/>
          <c:cat>
            <c:strRef>
              <c:f>'Scenario studies results graphs'!$U$30:$V$30</c:f>
              <c:strCache>
                <c:ptCount val="2"/>
                <c:pt idx="0">
                  <c:v>Cooling at 7 degrees C</c:v>
                </c:pt>
                <c:pt idx="1">
                  <c:v>Cooling at 4 degrees C</c:v>
                </c:pt>
              </c:strCache>
            </c:strRef>
          </c:cat>
          <c:val>
            <c:numRef>
              <c:f>'Scenario studies results graphs'!$U$35:$V$35</c:f>
              <c:numCache>
                <c:formatCode>0.0000</c:formatCode>
                <c:ptCount val="2"/>
                <c:pt idx="0">
                  <c:v>0.11086800890461804</c:v>
                </c:pt>
                <c:pt idx="1">
                  <c:v>9.355629378993878E-2</c:v>
                </c:pt>
              </c:numCache>
            </c:numRef>
          </c:val>
          <c:extLst>
            <c:ext xmlns:c16="http://schemas.microsoft.com/office/drawing/2014/chart" uri="{C3380CC4-5D6E-409C-BE32-E72D297353CC}">
              <c16:uniqueId val="{00000004-0A60-42CA-97C4-2F9227902618}"/>
            </c:ext>
          </c:extLst>
        </c:ser>
        <c:dLbls>
          <c:showLegendKey val="0"/>
          <c:showVal val="0"/>
          <c:showCatName val="0"/>
          <c:showSerName val="0"/>
          <c:showPercent val="0"/>
          <c:showBubbleSize val="0"/>
        </c:dLbls>
        <c:gapWidth val="150"/>
        <c:overlap val="100"/>
        <c:axId val="720136384"/>
        <c:axId val="720131464"/>
      </c:barChart>
      <c:catAx>
        <c:axId val="720136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nl-NL"/>
          </a:p>
        </c:txPr>
        <c:crossAx val="720131464"/>
        <c:crosses val="autoZero"/>
        <c:auto val="1"/>
        <c:lblAlgn val="ctr"/>
        <c:lblOffset val="100"/>
        <c:noMultiLvlLbl val="0"/>
      </c:catAx>
      <c:valAx>
        <c:axId val="720131464"/>
        <c:scaling>
          <c:orientation val="minMax"/>
          <c:max val="1.2"/>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50"/>
                  <a:t>GHG</a:t>
                </a:r>
                <a:r>
                  <a:rPr lang="nl-NL" sz="1050" baseline="0"/>
                  <a:t> emissions (kg CO</a:t>
                </a:r>
                <a:r>
                  <a:rPr lang="nl-NL" sz="1050" baseline="-25000"/>
                  <a:t>2</a:t>
                </a:r>
                <a:r>
                  <a:rPr lang="nl-NL" sz="1050" baseline="0"/>
                  <a:t>-eq.) per kg product sold to consumer</a:t>
                </a:r>
                <a:endParaRPr lang="nl-NL" sz="1050"/>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crossAx val="7201363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'Scenario studies results graphs'!$T$58</c:f>
              <c:strCache>
                <c:ptCount val="1"/>
                <c:pt idx="0">
                  <c:v>Tomato production GHG emission factor</c:v>
                </c:pt>
              </c:strCache>
            </c:strRef>
          </c:tx>
          <c:spPr>
            <a:solidFill>
              <a:schemeClr val="accent2"/>
            </a:solidFill>
            <a:ln>
              <a:noFill/>
            </a:ln>
            <a:effectLst/>
          </c:spPr>
          <c:invertIfNegative val="0"/>
          <c:cat>
            <c:strRef>
              <c:f>'Scenario studies results graphs'!$U$57:$W$57</c:f>
              <c:strCache>
                <c:ptCount val="3"/>
                <c:pt idx="0">
                  <c:v>Reference variety</c:v>
                </c:pt>
                <c:pt idx="1">
                  <c:v>Ayushman</c:v>
                </c:pt>
                <c:pt idx="2">
                  <c:v>Ansal</c:v>
                </c:pt>
              </c:strCache>
            </c:strRef>
          </c:cat>
          <c:val>
            <c:numRef>
              <c:f>'Scenario studies results graphs'!$U$58:$W$58</c:f>
              <c:numCache>
                <c:formatCode>0.0000</c:formatCode>
                <c:ptCount val="3"/>
                <c:pt idx="0">
                  <c:v>3.2000000000000001E-2</c:v>
                </c:pt>
                <c:pt idx="1">
                  <c:v>2.9000000000000001E-2</c:v>
                </c:pt>
                <c:pt idx="2">
                  <c:v>2.8000000000000001E-2</c:v>
                </c:pt>
              </c:numCache>
            </c:numRef>
          </c:val>
          <c:extLst>
            <c:ext xmlns:c16="http://schemas.microsoft.com/office/drawing/2014/chart" uri="{C3380CC4-5D6E-409C-BE32-E72D297353CC}">
              <c16:uniqueId val="{00000000-D176-4924-99E4-91B94158596D}"/>
            </c:ext>
          </c:extLst>
        </c:ser>
        <c:ser>
          <c:idx val="1"/>
          <c:order val="1"/>
          <c:tx>
            <c:strRef>
              <c:f>'Scenario studies results graphs'!$T$59</c:f>
              <c:strCache>
                <c:ptCount val="1"/>
                <c:pt idx="0">
                  <c:v>GHG emissions due to transport</c:v>
                </c:pt>
              </c:strCache>
            </c:strRef>
          </c:tx>
          <c:spPr>
            <a:solidFill>
              <a:schemeClr val="accent4"/>
            </a:solidFill>
            <a:ln>
              <a:noFill/>
            </a:ln>
            <a:effectLst/>
          </c:spPr>
          <c:invertIfNegative val="0"/>
          <c:cat>
            <c:strRef>
              <c:f>'Scenario studies results graphs'!$U$57:$W$57</c:f>
              <c:strCache>
                <c:ptCount val="3"/>
                <c:pt idx="0">
                  <c:v>Reference variety</c:v>
                </c:pt>
                <c:pt idx="1">
                  <c:v>Ayushman</c:v>
                </c:pt>
                <c:pt idx="2">
                  <c:v>Ansal</c:v>
                </c:pt>
              </c:strCache>
            </c:strRef>
          </c:cat>
          <c:val>
            <c:numRef>
              <c:f>'Scenario studies results graphs'!$U$59:$W$59</c:f>
              <c:numCache>
                <c:formatCode>0.0000</c:formatCode>
                <c:ptCount val="3"/>
                <c:pt idx="0">
                  <c:v>0.12044556540000001</c:v>
                </c:pt>
                <c:pt idx="1">
                  <c:v>0.1204455654</c:v>
                </c:pt>
                <c:pt idx="2">
                  <c:v>0.1204455654</c:v>
                </c:pt>
              </c:numCache>
            </c:numRef>
          </c:val>
          <c:extLst>
            <c:ext xmlns:c16="http://schemas.microsoft.com/office/drawing/2014/chart" uri="{C3380CC4-5D6E-409C-BE32-E72D297353CC}">
              <c16:uniqueId val="{00000001-D176-4924-99E4-91B94158596D}"/>
            </c:ext>
          </c:extLst>
        </c:ser>
        <c:ser>
          <c:idx val="2"/>
          <c:order val="2"/>
          <c:tx>
            <c:strRef>
              <c:f>'Scenario studies results graphs'!$T$60</c:f>
              <c:strCache>
                <c:ptCount val="1"/>
                <c:pt idx="0">
                  <c:v>GHG emission associated to FLW</c:v>
                </c:pt>
              </c:strCache>
            </c:strRef>
          </c:tx>
          <c:spPr>
            <a:solidFill>
              <a:schemeClr val="accent6"/>
            </a:solidFill>
            <a:ln>
              <a:noFill/>
            </a:ln>
            <a:effectLst/>
          </c:spPr>
          <c:invertIfNegative val="0"/>
          <c:cat>
            <c:strRef>
              <c:f>'Scenario studies results graphs'!$U$57:$W$57</c:f>
              <c:strCache>
                <c:ptCount val="3"/>
                <c:pt idx="0">
                  <c:v>Reference variety</c:v>
                </c:pt>
                <c:pt idx="1">
                  <c:v>Ayushman</c:v>
                </c:pt>
                <c:pt idx="2">
                  <c:v>Ansal</c:v>
                </c:pt>
              </c:strCache>
            </c:strRef>
          </c:cat>
          <c:val>
            <c:numRef>
              <c:f>'Scenario studies results graphs'!$U$60:$W$60</c:f>
              <c:numCache>
                <c:formatCode>0.0000</c:formatCode>
                <c:ptCount val="3"/>
                <c:pt idx="0">
                  <c:v>8.6162898119205342E-2</c:v>
                </c:pt>
                <c:pt idx="1">
                  <c:v>0.1238746073524005</c:v>
                </c:pt>
                <c:pt idx="2">
                  <c:v>4.0949438297623181E-2</c:v>
                </c:pt>
              </c:numCache>
            </c:numRef>
          </c:val>
          <c:extLst>
            <c:ext xmlns:c16="http://schemas.microsoft.com/office/drawing/2014/chart" uri="{C3380CC4-5D6E-409C-BE32-E72D297353CC}">
              <c16:uniqueId val="{00000002-D176-4924-99E4-91B94158596D}"/>
            </c:ext>
          </c:extLst>
        </c:ser>
        <c:dLbls>
          <c:showLegendKey val="0"/>
          <c:showVal val="0"/>
          <c:showCatName val="0"/>
          <c:showSerName val="0"/>
          <c:showPercent val="0"/>
          <c:showBubbleSize val="0"/>
        </c:dLbls>
        <c:gapWidth val="150"/>
        <c:overlap val="100"/>
        <c:axId val="720136384"/>
        <c:axId val="720131464"/>
      </c:barChart>
      <c:catAx>
        <c:axId val="720136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nl-NL"/>
          </a:p>
        </c:txPr>
        <c:crossAx val="720131464"/>
        <c:crosses val="autoZero"/>
        <c:auto val="1"/>
        <c:lblAlgn val="ctr"/>
        <c:lblOffset val="100"/>
        <c:noMultiLvlLbl val="0"/>
      </c:catAx>
      <c:valAx>
        <c:axId val="720131464"/>
        <c:scaling>
          <c:orientation val="minMax"/>
          <c:max val="0.30000000000000004"/>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50"/>
                  <a:t>GHG</a:t>
                </a:r>
                <a:r>
                  <a:rPr lang="nl-NL" sz="1050" baseline="0"/>
                  <a:t> emissions (kg CO</a:t>
                </a:r>
                <a:r>
                  <a:rPr lang="nl-NL" sz="1050" baseline="-25000"/>
                  <a:t>2</a:t>
                </a:r>
                <a:r>
                  <a:rPr lang="nl-NL" sz="1050" baseline="0"/>
                  <a:t>-eq.) per kg product sold to consumer</a:t>
                </a:r>
                <a:endParaRPr lang="nl-NL" sz="1050"/>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crossAx val="720136384"/>
        <c:crosses val="autoZero"/>
        <c:crossBetween val="between"/>
        <c:majorUnit val="0.1"/>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'Scenario studies results graphs'!$T$85</c:f>
              <c:strCache>
                <c:ptCount val="1"/>
                <c:pt idx="0">
                  <c:v>Melons production GHG emission factor</c:v>
                </c:pt>
              </c:strCache>
            </c:strRef>
          </c:tx>
          <c:spPr>
            <a:solidFill>
              <a:schemeClr val="accent1"/>
            </a:solidFill>
            <a:ln>
              <a:noFill/>
            </a:ln>
            <a:effectLst/>
          </c:spPr>
          <c:invertIfNegative val="0"/>
          <c:cat>
            <c:strRef>
              <c:f>'Scenario studies results graphs'!$U$84:$V$84</c:f>
              <c:strCache>
                <c:ptCount val="2"/>
                <c:pt idx="0">
                  <c:v>Modified atmosphere packaging</c:v>
                </c:pt>
                <c:pt idx="1">
                  <c:v>Without plastic packaging</c:v>
                </c:pt>
              </c:strCache>
            </c:strRef>
          </c:cat>
          <c:val>
            <c:numRef>
              <c:f>'Scenario studies results graphs'!$U$85:$V$85</c:f>
              <c:numCache>
                <c:formatCode>0.0000</c:formatCode>
                <c:ptCount val="2"/>
                <c:pt idx="0">
                  <c:v>0.27</c:v>
                </c:pt>
                <c:pt idx="1">
                  <c:v>0.27</c:v>
                </c:pt>
              </c:numCache>
            </c:numRef>
          </c:val>
          <c:extLst>
            <c:ext xmlns:c16="http://schemas.microsoft.com/office/drawing/2014/chart" uri="{C3380CC4-5D6E-409C-BE32-E72D297353CC}">
              <c16:uniqueId val="{00000000-DDBE-415E-B585-781C397D0332}"/>
            </c:ext>
          </c:extLst>
        </c:ser>
        <c:ser>
          <c:idx val="1"/>
          <c:order val="1"/>
          <c:tx>
            <c:strRef>
              <c:f>'Scenario studies results graphs'!$T$86</c:f>
              <c:strCache>
                <c:ptCount val="1"/>
                <c:pt idx="0">
                  <c:v>GHG emission related to cooling</c:v>
                </c:pt>
              </c:strCache>
            </c:strRef>
          </c:tx>
          <c:spPr>
            <a:solidFill>
              <a:schemeClr val="accent2"/>
            </a:solidFill>
            <a:ln>
              <a:noFill/>
            </a:ln>
            <a:effectLst/>
          </c:spPr>
          <c:invertIfNegative val="0"/>
          <c:cat>
            <c:strRef>
              <c:f>'Scenario studies results graphs'!$U$84:$V$84</c:f>
              <c:strCache>
                <c:ptCount val="2"/>
                <c:pt idx="0">
                  <c:v>Modified atmosphere packaging</c:v>
                </c:pt>
                <c:pt idx="1">
                  <c:v>Without plastic packaging</c:v>
                </c:pt>
              </c:strCache>
            </c:strRef>
          </c:cat>
          <c:val>
            <c:numRef>
              <c:f>'Scenario studies results graphs'!$U$86:$V$86</c:f>
              <c:numCache>
                <c:formatCode>0.0000</c:formatCode>
                <c:ptCount val="2"/>
                <c:pt idx="0">
                  <c:v>1.1777021355236117E-2</c:v>
                </c:pt>
                <c:pt idx="1">
                  <c:v>1.1777021355236117E-2</c:v>
                </c:pt>
              </c:numCache>
            </c:numRef>
          </c:val>
          <c:extLst>
            <c:ext xmlns:c16="http://schemas.microsoft.com/office/drawing/2014/chart" uri="{C3380CC4-5D6E-409C-BE32-E72D297353CC}">
              <c16:uniqueId val="{00000001-DDBE-415E-B585-781C397D0332}"/>
            </c:ext>
          </c:extLst>
        </c:ser>
        <c:ser>
          <c:idx val="2"/>
          <c:order val="2"/>
          <c:tx>
            <c:strRef>
              <c:f>'Scenario studies results graphs'!$T$87</c:f>
              <c:strCache>
                <c:ptCount val="1"/>
                <c:pt idx="0">
                  <c:v>GHG emission due to packaging</c:v>
                </c:pt>
              </c:strCache>
            </c:strRef>
          </c:tx>
          <c:spPr>
            <a:solidFill>
              <a:schemeClr val="accent3"/>
            </a:solidFill>
            <a:ln>
              <a:noFill/>
            </a:ln>
            <a:effectLst/>
          </c:spPr>
          <c:invertIfNegative val="0"/>
          <c:cat>
            <c:strRef>
              <c:f>'Scenario studies results graphs'!$U$84:$V$84</c:f>
              <c:strCache>
                <c:ptCount val="2"/>
                <c:pt idx="0">
                  <c:v>Modified atmosphere packaging</c:v>
                </c:pt>
                <c:pt idx="1">
                  <c:v>Without plastic packaging</c:v>
                </c:pt>
              </c:strCache>
            </c:strRef>
          </c:cat>
          <c:val>
            <c:numRef>
              <c:f>'Scenario studies results graphs'!$U$87:$V$87</c:f>
              <c:numCache>
                <c:formatCode>0.0000</c:formatCode>
                <c:ptCount val="2"/>
                <c:pt idx="0">
                  <c:v>5.2879999999999983E-2</c:v>
                </c:pt>
                <c:pt idx="1">
                  <c:v>2.6079999999999992E-2</c:v>
                </c:pt>
              </c:numCache>
            </c:numRef>
          </c:val>
          <c:extLst>
            <c:ext xmlns:c16="http://schemas.microsoft.com/office/drawing/2014/chart" uri="{C3380CC4-5D6E-409C-BE32-E72D297353CC}">
              <c16:uniqueId val="{00000002-DDBE-415E-B585-781C397D0332}"/>
            </c:ext>
          </c:extLst>
        </c:ser>
        <c:ser>
          <c:idx val="3"/>
          <c:order val="3"/>
          <c:tx>
            <c:strRef>
              <c:f>'Scenario studies results graphs'!$T$88</c:f>
              <c:strCache>
                <c:ptCount val="1"/>
                <c:pt idx="0">
                  <c:v>GHG emissions due to transport</c:v>
                </c:pt>
              </c:strCache>
            </c:strRef>
          </c:tx>
          <c:spPr>
            <a:solidFill>
              <a:schemeClr val="accent4"/>
            </a:solidFill>
            <a:ln>
              <a:noFill/>
            </a:ln>
            <a:effectLst/>
          </c:spPr>
          <c:invertIfNegative val="0"/>
          <c:cat>
            <c:strRef>
              <c:f>'Scenario studies results graphs'!$U$84:$V$84</c:f>
              <c:strCache>
                <c:ptCount val="2"/>
                <c:pt idx="0">
                  <c:v>Modified atmosphere packaging</c:v>
                </c:pt>
                <c:pt idx="1">
                  <c:v>Without plastic packaging</c:v>
                </c:pt>
              </c:strCache>
            </c:strRef>
          </c:cat>
          <c:val>
            <c:numRef>
              <c:f>'Scenario studies results graphs'!$U$88:$V$88</c:f>
              <c:numCache>
                <c:formatCode>0.0000</c:formatCode>
                <c:ptCount val="2"/>
                <c:pt idx="0">
                  <c:v>0.33914611431276009</c:v>
                </c:pt>
                <c:pt idx="1">
                  <c:v>0.33793202331660016</c:v>
                </c:pt>
              </c:numCache>
            </c:numRef>
          </c:val>
          <c:extLst>
            <c:ext xmlns:c16="http://schemas.microsoft.com/office/drawing/2014/chart" uri="{C3380CC4-5D6E-409C-BE32-E72D297353CC}">
              <c16:uniqueId val="{00000003-DDBE-415E-B585-781C397D0332}"/>
            </c:ext>
          </c:extLst>
        </c:ser>
        <c:ser>
          <c:idx val="4"/>
          <c:order val="4"/>
          <c:tx>
            <c:strRef>
              <c:f>'Scenario studies results graphs'!$T$89</c:f>
              <c:strCache>
                <c:ptCount val="1"/>
                <c:pt idx="0">
                  <c:v>GHG emission associated to FLW</c:v>
                </c:pt>
              </c:strCache>
            </c:strRef>
          </c:tx>
          <c:spPr>
            <a:solidFill>
              <a:schemeClr val="accent5"/>
            </a:solidFill>
            <a:ln>
              <a:noFill/>
            </a:ln>
            <a:effectLst/>
          </c:spPr>
          <c:invertIfNegative val="0"/>
          <c:cat>
            <c:strRef>
              <c:f>'Scenario studies results graphs'!$U$84:$V$84</c:f>
              <c:strCache>
                <c:ptCount val="2"/>
                <c:pt idx="0">
                  <c:v>Modified atmosphere packaging</c:v>
                </c:pt>
                <c:pt idx="1">
                  <c:v>Without plastic packaging</c:v>
                </c:pt>
              </c:strCache>
            </c:strRef>
          </c:cat>
          <c:val>
            <c:numRef>
              <c:f>'Scenario studies results graphs'!$U$89:$V$89</c:f>
              <c:numCache>
                <c:formatCode>0.0000</c:formatCode>
                <c:ptCount val="2"/>
                <c:pt idx="0">
                  <c:v>2.6515954508842032E-2</c:v>
                </c:pt>
                <c:pt idx="1">
                  <c:v>0.10092494886978343</c:v>
                </c:pt>
              </c:numCache>
            </c:numRef>
          </c:val>
          <c:extLst>
            <c:ext xmlns:c16="http://schemas.microsoft.com/office/drawing/2014/chart" uri="{C3380CC4-5D6E-409C-BE32-E72D297353CC}">
              <c16:uniqueId val="{00000004-DDBE-415E-B585-781C397D0332}"/>
            </c:ext>
          </c:extLst>
        </c:ser>
        <c:dLbls>
          <c:showLegendKey val="0"/>
          <c:showVal val="0"/>
          <c:showCatName val="0"/>
          <c:showSerName val="0"/>
          <c:showPercent val="0"/>
          <c:showBubbleSize val="0"/>
        </c:dLbls>
        <c:gapWidth val="150"/>
        <c:overlap val="100"/>
        <c:axId val="720136384"/>
        <c:axId val="720131464"/>
      </c:barChart>
      <c:catAx>
        <c:axId val="720136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nl-NL"/>
          </a:p>
        </c:txPr>
        <c:crossAx val="720131464"/>
        <c:crosses val="autoZero"/>
        <c:auto val="1"/>
        <c:lblAlgn val="ctr"/>
        <c:lblOffset val="100"/>
        <c:noMultiLvlLbl val="0"/>
      </c:catAx>
      <c:valAx>
        <c:axId val="720131464"/>
        <c:scaling>
          <c:orientation val="minMax"/>
          <c:max val="0.8"/>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50"/>
                  <a:t>GHG</a:t>
                </a:r>
                <a:r>
                  <a:rPr lang="nl-NL" sz="1050" baseline="0"/>
                  <a:t> emissions (kg CO</a:t>
                </a:r>
                <a:r>
                  <a:rPr lang="nl-NL" sz="1050" baseline="-25000"/>
                  <a:t>2</a:t>
                </a:r>
                <a:r>
                  <a:rPr lang="nl-NL" sz="1050" baseline="0"/>
                  <a:t>-eq.) per kg product sold to consumer</a:t>
                </a:r>
                <a:endParaRPr lang="nl-NL" sz="1050"/>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crossAx val="72013638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'Scenario studies results graphs'!$T$105</c:f>
              <c:strCache>
                <c:ptCount val="1"/>
                <c:pt idx="0">
                  <c:v>Milk production GHG emission factor</c:v>
                </c:pt>
              </c:strCache>
            </c:strRef>
          </c:tx>
          <c:spPr>
            <a:solidFill>
              <a:schemeClr val="accent2"/>
            </a:solidFill>
            <a:ln>
              <a:noFill/>
            </a:ln>
            <a:effectLst/>
          </c:spPr>
          <c:invertIfNegative val="0"/>
          <c:cat>
            <c:strRef>
              <c:f>'Scenario studies results graphs'!$U$104:$W$104</c:f>
              <c:strCache>
                <c:ptCount val="3"/>
                <c:pt idx="0">
                  <c:v>Without refrigeration</c:v>
                </c:pt>
                <c:pt idx="1">
                  <c:v>Refrigeration; grid electricity</c:v>
                </c:pt>
                <c:pt idx="2">
                  <c:v>Refrigeration; electricity from solar panel</c:v>
                </c:pt>
              </c:strCache>
            </c:strRef>
          </c:cat>
          <c:val>
            <c:numRef>
              <c:f>'Scenario studies results graphs'!$U$105:$W$105</c:f>
              <c:numCache>
                <c:formatCode>0.0000</c:formatCode>
                <c:ptCount val="3"/>
                <c:pt idx="0">
                  <c:v>3</c:v>
                </c:pt>
                <c:pt idx="1">
                  <c:v>3</c:v>
                </c:pt>
                <c:pt idx="2">
                  <c:v>3</c:v>
                </c:pt>
              </c:numCache>
            </c:numRef>
          </c:val>
          <c:extLst>
            <c:ext xmlns:c16="http://schemas.microsoft.com/office/drawing/2014/chart" uri="{C3380CC4-5D6E-409C-BE32-E72D297353CC}">
              <c16:uniqueId val="{00000000-B4A1-4D2E-8C8A-8ACEDEF1590D}"/>
            </c:ext>
          </c:extLst>
        </c:ser>
        <c:ser>
          <c:idx val="1"/>
          <c:order val="1"/>
          <c:tx>
            <c:strRef>
              <c:f>'Scenario studies results graphs'!$T$106</c:f>
              <c:strCache>
                <c:ptCount val="1"/>
                <c:pt idx="0">
                  <c:v>GHG emissions due refrigeration solution</c:v>
                </c:pt>
              </c:strCache>
            </c:strRef>
          </c:tx>
          <c:spPr>
            <a:solidFill>
              <a:schemeClr val="accent4"/>
            </a:solidFill>
            <a:ln>
              <a:noFill/>
            </a:ln>
            <a:effectLst/>
          </c:spPr>
          <c:invertIfNegative val="0"/>
          <c:cat>
            <c:strRef>
              <c:f>'Scenario studies results graphs'!$U$104:$W$104</c:f>
              <c:strCache>
                <c:ptCount val="3"/>
                <c:pt idx="0">
                  <c:v>Without refrigeration</c:v>
                </c:pt>
                <c:pt idx="1">
                  <c:v>Refrigeration; grid electricity</c:v>
                </c:pt>
                <c:pt idx="2">
                  <c:v>Refrigeration; electricity from solar panel</c:v>
                </c:pt>
              </c:strCache>
            </c:strRef>
          </c:cat>
          <c:val>
            <c:numRef>
              <c:f>'Scenario studies results graphs'!$U$106:$W$106</c:f>
              <c:numCache>
                <c:formatCode>0.0000</c:formatCode>
                <c:ptCount val="3"/>
                <c:pt idx="0">
                  <c:v>0</c:v>
                </c:pt>
                <c:pt idx="1">
                  <c:v>7.8879999999997875E-3</c:v>
                </c:pt>
                <c:pt idx="2">
                  <c:v>1.2887999999999762E-2</c:v>
                </c:pt>
              </c:numCache>
            </c:numRef>
          </c:val>
          <c:extLst>
            <c:ext xmlns:c16="http://schemas.microsoft.com/office/drawing/2014/chart" uri="{C3380CC4-5D6E-409C-BE32-E72D297353CC}">
              <c16:uniqueId val="{00000001-B4A1-4D2E-8C8A-8ACEDEF1590D}"/>
            </c:ext>
          </c:extLst>
        </c:ser>
        <c:ser>
          <c:idx val="2"/>
          <c:order val="2"/>
          <c:tx>
            <c:strRef>
              <c:f>'Scenario studies results graphs'!$T$107</c:f>
              <c:strCache>
                <c:ptCount val="1"/>
                <c:pt idx="0">
                  <c:v>GHG emission associated to FLW</c:v>
                </c:pt>
              </c:strCache>
            </c:strRef>
          </c:tx>
          <c:spPr>
            <a:solidFill>
              <a:schemeClr val="accent6"/>
            </a:solidFill>
            <a:ln>
              <a:noFill/>
            </a:ln>
            <a:effectLst/>
          </c:spPr>
          <c:invertIfNegative val="0"/>
          <c:cat>
            <c:strRef>
              <c:f>'Scenario studies results graphs'!$U$104:$W$104</c:f>
              <c:strCache>
                <c:ptCount val="3"/>
                <c:pt idx="0">
                  <c:v>Without refrigeration</c:v>
                </c:pt>
                <c:pt idx="1">
                  <c:v>Refrigeration; grid electricity</c:v>
                </c:pt>
                <c:pt idx="2">
                  <c:v>Refrigeration; electricity from solar panel</c:v>
                </c:pt>
              </c:strCache>
            </c:strRef>
          </c:cat>
          <c:val>
            <c:numRef>
              <c:f>'Scenario studies results graphs'!$U$107:$W$107</c:f>
              <c:numCache>
                <c:formatCode>0.0000</c:formatCode>
                <c:ptCount val="3"/>
                <c:pt idx="0">
                  <c:v>0.22978290475908539</c:v>
                </c:pt>
                <c:pt idx="1">
                  <c:v>0.14386317907444693</c:v>
                </c:pt>
                <c:pt idx="2">
                  <c:v>0.14386317907444693</c:v>
                </c:pt>
              </c:numCache>
            </c:numRef>
          </c:val>
          <c:extLst>
            <c:ext xmlns:c16="http://schemas.microsoft.com/office/drawing/2014/chart" uri="{C3380CC4-5D6E-409C-BE32-E72D297353CC}">
              <c16:uniqueId val="{00000002-B4A1-4D2E-8C8A-8ACEDEF1590D}"/>
            </c:ext>
          </c:extLst>
        </c:ser>
        <c:dLbls>
          <c:showLegendKey val="0"/>
          <c:showVal val="0"/>
          <c:showCatName val="0"/>
          <c:showSerName val="0"/>
          <c:showPercent val="0"/>
          <c:showBubbleSize val="0"/>
        </c:dLbls>
        <c:gapWidth val="150"/>
        <c:overlap val="100"/>
        <c:axId val="720136384"/>
        <c:axId val="720131464"/>
      </c:barChart>
      <c:catAx>
        <c:axId val="720136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nl-NL"/>
          </a:p>
        </c:txPr>
        <c:crossAx val="720131464"/>
        <c:crosses val="autoZero"/>
        <c:auto val="1"/>
        <c:lblAlgn val="ctr"/>
        <c:lblOffset val="100"/>
        <c:noMultiLvlLbl val="0"/>
      </c:catAx>
      <c:valAx>
        <c:axId val="720131464"/>
        <c:scaling>
          <c:orientation val="minMax"/>
          <c:max val="3.5"/>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50"/>
                  <a:t>GHG</a:t>
                </a:r>
                <a:r>
                  <a:rPr lang="nl-NL" sz="1050" baseline="0"/>
                  <a:t> emissions (kg CO</a:t>
                </a:r>
                <a:r>
                  <a:rPr lang="nl-NL" sz="1050" baseline="-25000"/>
                  <a:t>2</a:t>
                </a:r>
                <a:r>
                  <a:rPr lang="nl-NL" sz="1050" baseline="0"/>
                  <a:t>-eq.) per kg product collected from collection point</a:t>
                </a:r>
                <a:endParaRPr lang="nl-NL" sz="1050"/>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crossAx val="720136384"/>
        <c:crosses val="autoZero"/>
        <c:crossBetween val="between"/>
        <c:majorUnit val="0.5"/>
      </c:valAx>
      <c:spPr>
        <a:noFill/>
        <a:ln>
          <a:noFill/>
        </a:ln>
        <a:effectLst/>
      </c:spPr>
    </c:plotArea>
    <c:legend>
      <c:legendPos val="b"/>
      <c:layout>
        <c:manualLayout>
          <c:xMode val="edge"/>
          <c:yMode val="edge"/>
          <c:x val="0.10955413385826772"/>
          <c:y val="0.79055694961206779"/>
          <c:w val="0.64582183377584312"/>
          <c:h val="0.20944305038793229"/>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1764996</xdr:colOff>
      <xdr:row>0</xdr:row>
      <xdr:rowOff>40948</xdr:rowOff>
    </xdr:from>
    <xdr:to>
      <xdr:col>1</xdr:col>
      <xdr:colOff>2872154</xdr:colOff>
      <xdr:row>1</xdr:row>
      <xdr:rowOff>61800</xdr:rowOff>
    </xdr:to>
    <xdr:pic>
      <xdr:nvPicPr>
        <xdr:cNvPr id="2" name="Afbeelding 11">
          <a:extLst>
            <a:ext uri="{FF2B5EF4-FFF2-40B4-BE49-F238E27FC236}">
              <a16:creationId xmlns:a16="http://schemas.microsoft.com/office/drawing/2014/main" id="{296ACF3F-4D27-4412-97F4-5B4EF132F33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322" t="24727" r="6644" b="14545"/>
        <a:stretch/>
      </xdr:blipFill>
      <xdr:spPr bwMode="auto">
        <a:xfrm>
          <a:off x="1822146" y="40948"/>
          <a:ext cx="1107158" cy="220877"/>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1764996</xdr:colOff>
      <xdr:row>0</xdr:row>
      <xdr:rowOff>40948</xdr:rowOff>
    </xdr:from>
    <xdr:to>
      <xdr:col>1</xdr:col>
      <xdr:colOff>2872154</xdr:colOff>
      <xdr:row>1</xdr:row>
      <xdr:rowOff>61800</xdr:rowOff>
    </xdr:to>
    <xdr:pic>
      <xdr:nvPicPr>
        <xdr:cNvPr id="2" name="Afbeelding 11">
          <a:extLst>
            <a:ext uri="{FF2B5EF4-FFF2-40B4-BE49-F238E27FC236}">
              <a16:creationId xmlns:a16="http://schemas.microsoft.com/office/drawing/2014/main" id="{6D1733C1-46D6-4201-8EF4-847E7757877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322" t="24727" r="6644" b="14545"/>
        <a:stretch/>
      </xdr:blipFill>
      <xdr:spPr bwMode="auto">
        <a:xfrm>
          <a:off x="1822146" y="40948"/>
          <a:ext cx="1107158" cy="220877"/>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1764996</xdr:colOff>
      <xdr:row>0</xdr:row>
      <xdr:rowOff>40948</xdr:rowOff>
    </xdr:from>
    <xdr:to>
      <xdr:col>1</xdr:col>
      <xdr:colOff>2872154</xdr:colOff>
      <xdr:row>1</xdr:row>
      <xdr:rowOff>61800</xdr:rowOff>
    </xdr:to>
    <xdr:pic>
      <xdr:nvPicPr>
        <xdr:cNvPr id="2" name="Afbeelding 11">
          <a:extLst>
            <a:ext uri="{FF2B5EF4-FFF2-40B4-BE49-F238E27FC236}">
              <a16:creationId xmlns:a16="http://schemas.microsoft.com/office/drawing/2014/main" id="{EC91A0DA-6CA1-48AB-9040-0C5F089A760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322" t="24727" r="6644" b="14545"/>
        <a:stretch/>
      </xdr:blipFill>
      <xdr:spPr bwMode="auto">
        <a:xfrm>
          <a:off x="1822146" y="40948"/>
          <a:ext cx="1107158" cy="220877"/>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1</xdr:col>
      <xdr:colOff>1764996</xdr:colOff>
      <xdr:row>0</xdr:row>
      <xdr:rowOff>40948</xdr:rowOff>
    </xdr:from>
    <xdr:ext cx="1107158" cy="219635"/>
    <xdr:pic>
      <xdr:nvPicPr>
        <xdr:cNvPr id="2" name="Afbeelding 11">
          <a:extLst>
            <a:ext uri="{FF2B5EF4-FFF2-40B4-BE49-F238E27FC236}">
              <a16:creationId xmlns:a16="http://schemas.microsoft.com/office/drawing/2014/main" id="{F2203C22-D2CA-4D05-BA08-5965BB91A13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322" t="24727" r="6644" b="14545"/>
        <a:stretch/>
      </xdr:blipFill>
      <xdr:spPr bwMode="auto">
        <a:xfrm>
          <a:off x="4203396" y="40948"/>
          <a:ext cx="1107158" cy="219635"/>
        </a:xfrm>
        <a:prstGeom prst="rect">
          <a:avLst/>
        </a:prstGeom>
        <a:ln>
          <a:noFill/>
        </a:ln>
        <a:extLst>
          <a:ext uri="{53640926-AAD7-44D8-BBD7-CCE9431645EC}">
            <a14:shadowObscured xmlns:a14="http://schemas.microsoft.com/office/drawing/2010/main"/>
          </a:ext>
        </a:extLst>
      </xdr:spPr>
    </xdr:pic>
    <xdr:clientData/>
  </xdr:oneCellAnchor>
  <xdr:oneCellAnchor>
    <xdr:from>
      <xdr:col>1</xdr:col>
      <xdr:colOff>2101728</xdr:colOff>
      <xdr:row>0</xdr:row>
      <xdr:rowOff>271096</xdr:rowOff>
    </xdr:from>
    <xdr:ext cx="777753" cy="225225"/>
    <xdr:pic>
      <xdr:nvPicPr>
        <xdr:cNvPr id="3" name="Picture 2">
          <a:extLst>
            <a:ext uri="{FF2B5EF4-FFF2-40B4-BE49-F238E27FC236}">
              <a16:creationId xmlns:a16="http://schemas.microsoft.com/office/drawing/2014/main" id="{11874094-0B2E-4E69-8A7F-63B34E6613FE}"/>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6258" b="15989"/>
        <a:stretch/>
      </xdr:blipFill>
      <xdr:spPr>
        <a:xfrm>
          <a:off x="4540128" y="194896"/>
          <a:ext cx="777753" cy="22522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1764996</xdr:colOff>
      <xdr:row>0</xdr:row>
      <xdr:rowOff>40948</xdr:rowOff>
    </xdr:from>
    <xdr:to>
      <xdr:col>1</xdr:col>
      <xdr:colOff>2872154</xdr:colOff>
      <xdr:row>1</xdr:row>
      <xdr:rowOff>61800</xdr:rowOff>
    </xdr:to>
    <xdr:pic>
      <xdr:nvPicPr>
        <xdr:cNvPr id="2" name="Afbeelding 11">
          <a:extLst>
            <a:ext uri="{FF2B5EF4-FFF2-40B4-BE49-F238E27FC236}">
              <a16:creationId xmlns:a16="http://schemas.microsoft.com/office/drawing/2014/main" id="{FC3F78D5-4EE2-4F65-B76A-AB47A836FCC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322" t="24727" r="6644" b="14545"/>
        <a:stretch/>
      </xdr:blipFill>
      <xdr:spPr bwMode="auto">
        <a:xfrm>
          <a:off x="1822146" y="40948"/>
          <a:ext cx="1107158" cy="220877"/>
        </a:xfrm>
        <a:prstGeom prst="rect">
          <a:avLst/>
        </a:prstGeom>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19</xdr:col>
      <xdr:colOff>342900</xdr:colOff>
      <xdr:row>11</xdr:row>
      <xdr:rowOff>38100</xdr:rowOff>
    </xdr:from>
    <xdr:to>
      <xdr:col>22</xdr:col>
      <xdr:colOff>857250</xdr:colOff>
      <xdr:row>22</xdr:row>
      <xdr:rowOff>171450</xdr:rowOff>
    </xdr:to>
    <xdr:graphicFrame macro="">
      <xdr:nvGraphicFramePr>
        <xdr:cNvPr id="3" name="Chart 2">
          <a:extLst>
            <a:ext uri="{FF2B5EF4-FFF2-40B4-BE49-F238E27FC236}">
              <a16:creationId xmlns:a16="http://schemas.microsoft.com/office/drawing/2014/main" id="{A294BC8D-9496-0608-36CC-981B75C9AB3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28575</xdr:colOff>
      <xdr:row>38</xdr:row>
      <xdr:rowOff>0</xdr:rowOff>
    </xdr:from>
    <xdr:to>
      <xdr:col>22</xdr:col>
      <xdr:colOff>542925</xdr:colOff>
      <xdr:row>49</xdr:row>
      <xdr:rowOff>133350</xdr:rowOff>
    </xdr:to>
    <xdr:graphicFrame macro="">
      <xdr:nvGraphicFramePr>
        <xdr:cNvPr id="4" name="Chart 3">
          <a:extLst>
            <a:ext uri="{FF2B5EF4-FFF2-40B4-BE49-F238E27FC236}">
              <a16:creationId xmlns:a16="http://schemas.microsoft.com/office/drawing/2014/main" id="{82E1A5D8-6D58-4B3A-98F3-08CF3E30DD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352425</xdr:colOff>
      <xdr:row>62</xdr:row>
      <xdr:rowOff>57150</xdr:rowOff>
    </xdr:from>
    <xdr:to>
      <xdr:col>22</xdr:col>
      <xdr:colOff>866775</xdr:colOff>
      <xdr:row>74</xdr:row>
      <xdr:rowOff>0</xdr:rowOff>
    </xdr:to>
    <xdr:graphicFrame macro="">
      <xdr:nvGraphicFramePr>
        <xdr:cNvPr id="5" name="Chart 4">
          <a:extLst>
            <a:ext uri="{FF2B5EF4-FFF2-40B4-BE49-F238E27FC236}">
              <a16:creationId xmlns:a16="http://schemas.microsoft.com/office/drawing/2014/main" id="{4D24E65B-84E3-4D2C-9781-A7AFA1E0C6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91</xdr:row>
      <xdr:rowOff>0</xdr:rowOff>
    </xdr:from>
    <xdr:to>
      <xdr:col>22</xdr:col>
      <xdr:colOff>514350</xdr:colOff>
      <xdr:row>102</xdr:row>
      <xdr:rowOff>114300</xdr:rowOff>
    </xdr:to>
    <xdr:graphicFrame macro="">
      <xdr:nvGraphicFramePr>
        <xdr:cNvPr id="6" name="Chart 5">
          <a:extLst>
            <a:ext uri="{FF2B5EF4-FFF2-40B4-BE49-F238E27FC236}">
              <a16:creationId xmlns:a16="http://schemas.microsoft.com/office/drawing/2014/main" id="{37C3A5F8-40C9-49AE-B626-C01E10527E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228599</xdr:colOff>
      <xdr:row>108</xdr:row>
      <xdr:rowOff>190499</xdr:rowOff>
    </xdr:from>
    <xdr:to>
      <xdr:col>22</xdr:col>
      <xdr:colOff>1000124</xdr:colOff>
      <xdr:row>122</xdr:row>
      <xdr:rowOff>123824</xdr:rowOff>
    </xdr:to>
    <xdr:graphicFrame macro="">
      <xdr:nvGraphicFramePr>
        <xdr:cNvPr id="7" name="Chart 6">
          <a:extLst>
            <a:ext uri="{FF2B5EF4-FFF2-40B4-BE49-F238E27FC236}">
              <a16:creationId xmlns:a16="http://schemas.microsoft.com/office/drawing/2014/main" id="{7015E82B-45FA-4233-91B8-40FED322FF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s%20JBr/2022/ACE%20calculator/Case%20study%20StePac/ACE%20calculator%20PlasticPackagingSolu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URNET.NL\Homes\broez001\My%20Documents\MODEL%20chain%20GHG%20impact\Model%20Chain%20impact%20analysis%20CaseLetuceSalad%20xx.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Melons Honduras UK"/>
      <sheetName val="Cherries Chile China"/>
      <sheetName val="Passion fruit Colombia to UK"/>
      <sheetName val="Blueberries Peru"/>
      <sheetName val="Beans Guatemala Xtend bag"/>
      <sheetName val="Beans Guatemala PP bag"/>
      <sheetName val="Pomegranate Israel A"/>
      <sheetName val="Pomegranate Israel B"/>
      <sheetName val="Stone fruit Spain"/>
      <sheetName val="Sweet corn Argentina"/>
      <sheetName val="Processes"/>
      <sheetName val="ProcessesRice"/>
      <sheetName val="GHGI_SubSaharanAfrica"/>
      <sheetName val="LossFSubSaharanAfrica"/>
      <sheetName val="GHGI_SouthSouthEastAsia"/>
      <sheetName val="LossFSouthSouthEastAsia"/>
      <sheetName val="GHGI_Europe"/>
      <sheetName val="LossFEurope"/>
      <sheetName val="GHGI_NorthAmericaOceania"/>
      <sheetName val="LossFNorthAmericaOceania"/>
      <sheetName val="GHGI_IndustrializedAsia"/>
      <sheetName val="LossFIndustrializedAsia"/>
      <sheetName val="GHGI_NorthAfricaWestCentralAsia"/>
      <sheetName val="LossFNorthAfricaWestCentralAsia"/>
      <sheetName val="GHGI_LatinAmerica"/>
      <sheetName val="LossFLatinAmerica"/>
      <sheetName val="EnergyMaterialsEmissionFactors"/>
      <sheetName val="TransportModalities"/>
      <sheetName val="ResiduesManagmOptions"/>
      <sheetName val="LiteratureDataSources"/>
      <sheetName val="Crops"/>
      <sheetName val="Reg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ow r="3">
          <cell r="B3">
            <v>3.3</v>
          </cell>
        </row>
        <row r="4">
          <cell r="B4">
            <v>0.08</v>
          </cell>
        </row>
        <row r="58">
          <cell r="B58">
            <v>1.6</v>
          </cell>
        </row>
        <row r="59">
          <cell r="B59">
            <v>12.4</v>
          </cell>
        </row>
        <row r="60">
          <cell r="B60">
            <v>0.32600000000000001</v>
          </cell>
        </row>
        <row r="61">
          <cell r="B61">
            <v>3</v>
          </cell>
        </row>
        <row r="62">
          <cell r="B62">
            <v>0.6</v>
          </cell>
        </row>
      </sheetData>
      <sheetData sheetId="28">
        <row r="4">
          <cell r="A4" t="str">
            <v>Delivery van</v>
          </cell>
        </row>
        <row r="5">
          <cell r="A5" t="str">
            <v>Delivery van, full load capacity used, empty return</v>
          </cell>
        </row>
        <row r="6">
          <cell r="A6" t="str">
            <v>Lorry, very larg (&gt;32ton)</v>
          </cell>
        </row>
        <row r="7">
          <cell r="A7" t="str">
            <v>Truck, large</v>
          </cell>
        </row>
        <row r="8">
          <cell r="A8" t="str">
            <v>Truck, medium</v>
          </cell>
        </row>
        <row r="9">
          <cell r="A9" t="str">
            <v>Truck, small</v>
          </cell>
        </row>
        <row r="10">
          <cell r="A10" t="str">
            <v>Cargo train, elektric</v>
          </cell>
        </row>
        <row r="11">
          <cell r="A11" t="str">
            <v>Cargo train, diesel</v>
          </cell>
        </row>
        <row r="12">
          <cell r="A12" t="str">
            <v>Inland cargo ship</v>
          </cell>
        </row>
        <row r="13">
          <cell r="A13" t="str">
            <v>Sea ship, cargo</v>
          </cell>
        </row>
        <row r="14">
          <cell r="A14" t="str">
            <v>Sea ship, containers</v>
          </cell>
        </row>
        <row r="15">
          <cell r="A15" t="str">
            <v>Sea ship, bulk cargo, ambient</v>
          </cell>
        </row>
        <row r="16">
          <cell r="A16" t="str">
            <v>Sea ship, cargo, refrigerated or frozen</v>
          </cell>
        </row>
        <row r="17">
          <cell r="A17" t="str">
            <v>Sea ship, containers, ambient</v>
          </cell>
        </row>
        <row r="18">
          <cell r="A18" t="str">
            <v>Sea ship, containers, refrigerated or frozen</v>
          </cell>
        </row>
        <row r="19">
          <cell r="A19" t="str">
            <v>Air cargo, continental</v>
          </cell>
        </row>
        <row r="20">
          <cell r="A20" t="str">
            <v>Air cargo, intercontinental</v>
          </cell>
        </row>
        <row r="21">
          <cell r="A21" t="str">
            <v>Non-motorized</v>
          </cell>
        </row>
      </sheetData>
      <sheetData sheetId="29">
        <row r="4">
          <cell r="A4" t="str">
            <v>Left on field</v>
          </cell>
        </row>
        <row r="5">
          <cell r="A5" t="str">
            <v>Landfilling</v>
          </cell>
        </row>
        <row r="6">
          <cell r="A6" t="str">
            <v>Composting</v>
          </cell>
        </row>
        <row r="7">
          <cell r="A7" t="str">
            <v>Anaerobic digestion (biogas)</v>
          </cell>
        </row>
        <row r="8">
          <cell r="A8" t="str">
            <v>Incinerate (no energy use)</v>
          </cell>
        </row>
        <row r="9">
          <cell r="A9" t="str">
            <v>(neglected)</v>
          </cell>
        </row>
      </sheetData>
      <sheetData sheetId="30" refreshError="1"/>
      <sheetData sheetId="31">
        <row r="3">
          <cell r="A3" t="str">
            <v>Cereals</v>
          </cell>
        </row>
        <row r="4">
          <cell r="A4" t="str">
            <v>Rice</v>
          </cell>
        </row>
        <row r="5">
          <cell r="A5" t="str">
            <v>RootsTubers</v>
          </cell>
        </row>
        <row r="6">
          <cell r="A6" t="str">
            <v>OilCrops</v>
          </cell>
        </row>
        <row r="7">
          <cell r="A7" t="str">
            <v>Pulses</v>
          </cell>
        </row>
        <row r="8">
          <cell r="A8" t="str">
            <v>Fruits</v>
          </cell>
        </row>
        <row r="9">
          <cell r="A9" t="str">
            <v>Vegetables</v>
          </cell>
        </row>
        <row r="10">
          <cell r="A10" t="str">
            <v>MeatBeef</v>
          </cell>
        </row>
        <row r="11">
          <cell r="A11" t="str">
            <v>MeatPig</v>
          </cell>
        </row>
        <row r="12">
          <cell r="A12" t="str">
            <v>MeatChicken</v>
          </cell>
        </row>
        <row r="13">
          <cell r="A13" t="str">
            <v>Eggs</v>
          </cell>
        </row>
        <row r="14">
          <cell r="A14" t="str">
            <v>Milk</v>
          </cell>
        </row>
        <row r="15">
          <cell r="A15" t="str">
            <v>FishSeafood</v>
          </cell>
        </row>
        <row r="16">
          <cell r="A16" t="str">
            <v>Ornamentals</v>
          </cell>
        </row>
      </sheetData>
      <sheetData sheetId="32">
        <row r="3">
          <cell r="A3" t="str">
            <v>Europe</v>
          </cell>
        </row>
        <row r="4">
          <cell r="A4" t="str">
            <v>IndustrializedAsia</v>
          </cell>
        </row>
        <row r="5">
          <cell r="A5" t="str">
            <v>LatinAmerica</v>
          </cell>
        </row>
        <row r="6">
          <cell r="A6" t="str">
            <v>NorthAfricaWestCentralAsia</v>
          </cell>
        </row>
        <row r="7">
          <cell r="A7" t="str">
            <v>NorthAmericaOceania</v>
          </cell>
        </row>
        <row r="8">
          <cell r="A8" t="str">
            <v>SouthSouthEastAsia</v>
          </cell>
        </row>
        <row r="9">
          <cell r="A9" t="str">
            <v>SubSaharanAfrica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
      <sheetName val="DataRegionProduction"/>
      <sheetName val="DataRegionConsumption"/>
      <sheetName val="DataEurope"/>
      <sheetName val="DataNAmOce"/>
      <sheetName val="DataIndusAsia"/>
      <sheetName val="DataNAWCA"/>
      <sheetName val="DataSSA"/>
      <sheetName val="DataSSEAsia"/>
      <sheetName val="DataLatAm"/>
      <sheetName val="Regions"/>
      <sheetName val="TransportModalities"/>
      <sheetName val="ResiduesManagmOption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4">
          <cell r="A4" t="str">
            <v>Landfilling</v>
          </cell>
        </row>
        <row r="5">
          <cell r="A5" t="str">
            <v>Combustion</v>
          </cell>
        </row>
        <row r="6">
          <cell r="A6" t="str">
            <v>Composting</v>
          </cell>
        </row>
        <row r="7">
          <cell r="A7" t="str">
            <v>Anaerobic digestion (biogas)</v>
          </cell>
        </row>
        <row r="8">
          <cell r="A8" t="str">
            <v>(left out of the analysis)</v>
          </cell>
        </row>
      </sheetData>
    </sheetDataSet>
  </externalBook>
</externalLink>
</file>

<file path=xl/persons/person.xml><?xml version="1.0" encoding="utf-8"?>
<personList xmlns="http://schemas.microsoft.com/office/spreadsheetml/2018/threadedcomments" xmlns:x="http://schemas.openxmlformats.org/spreadsheetml/2006/main">
  <person displayName="Broeze, Jan" id="{EFF70536-37A4-4686-98FE-E88A359FEFB5}" userId="Broeze, Jan"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11" dT="2023-01-12T16:03:39.89" personId="{EFF70536-37A4-4686-98FE-E88A359FEFB5}" id="{C5C0E8A4-AE18-4BD7-8657-53F49DBC4483}">
    <text>Optionally override the default GHG emission factor for electricity.</text>
  </threadedComment>
  <threadedComment ref="J11" dT="2023-01-12T16:03:39.89" personId="{EFF70536-37A4-4686-98FE-E88A359FEFB5}" id="{E649CDBC-2F59-42D6-851B-49C02C44F6DC}">
    <text>Optionally override the default GHG emission factor for electricity.</text>
  </threadedComment>
  <threadedComment ref="O11" dT="2023-01-12T16:03:39.89" personId="{EFF70536-37A4-4686-98FE-E88A359FEFB5}" id="{CE52BDE0-A3AA-4EBF-8B6C-0D91C93F2D91}">
    <text>Optionally override the default GHG emission factor for electricity.</text>
  </threadedComment>
  <threadedComment ref="E13" dT="2023-01-12T16:03:39.89" personId="{EFF70536-37A4-4686-98FE-E88A359FEFB5}" id="{EBFD162F-8DED-4559-BC99-3332E0773CEB}">
    <text>Optionally override the default GHG emission factor for electricity.</text>
  </threadedComment>
  <threadedComment ref="J13" dT="2023-01-12T16:03:39.89" personId="{EFF70536-37A4-4686-98FE-E88A359FEFB5}" id="{25D7EE93-1320-445B-B10C-A8EEBAD080F7}">
    <text>Optionally override the default GHG emission factor for electricity.</text>
  </threadedComment>
  <threadedComment ref="O13" dT="2023-01-12T16:03:39.89" personId="{EFF70536-37A4-4686-98FE-E88A359FEFB5}" id="{0624AF7D-E3C8-4F6E-A16E-340470655741}">
    <text>Optionally override the default GHG emission factor for electricity.</text>
  </threadedComment>
  <threadedComment ref="B19" dT="2022-06-29T14:46:22.09" personId="{EFF70536-37A4-4686-98FE-E88A359FEFB5}" id="{67C931F6-F812-4A71-836E-5DFC5AEF65CD}">
    <text>Default: Harvesting and on-field operations 
(activity name my be adapted in case study)</text>
  </threadedComment>
  <threadedComment ref="B22" dT="2022-12-22T11:11:46.96" personId="{EFF70536-37A4-4686-98FE-E88A359FEFB5}" id="{06914563-CE2D-445B-A584-E8F36DDB08E6}">
    <text>See worksheet 'CropCarbonFootp IntercropDefore'</text>
  </threadedComment>
  <threadedComment ref="B62" dT="2022-06-29T14:51:59.41" personId="{EFF70536-37A4-4686-98FE-E88A359FEFB5}" id="{44B1C52A-B684-462C-8BA3-AB075809022B}">
    <text>Default: Postharvest handling and storage 
(activity name my be adapted in case study)</text>
  </threadedComment>
  <threadedComment ref="B66" dT="2023-02-24T09:21:07.06" personId="{EFF70536-37A4-4686-98FE-E88A359FEFB5}" id="{51A6A8E7-210B-452F-9C59-47B4AA26BD2E}">
    <text>When empty: the waste management related GHG emission are negleccted</text>
  </threadedComment>
  <threadedComment ref="B76" dT="2022-10-13T07:54:02.27" personId="{EFF70536-37A4-4686-98FE-E88A359FEFB5}" id="{6D35A3F8-7EA7-4E24-ADB9-4511419639F8}">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76" dT="2022-10-13T09:52:53.69" personId="{EFF70536-37A4-4686-98FE-E88A359FEFB5}" id="{E9E334E7-34ED-44FC-8EEC-B1EC601FC375}" parentId="{6D35A3F8-7EA7-4E24-ADB9-4511419639F8}">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76" dT="2022-10-13T10:04:44.40" personId="{EFF70536-37A4-4686-98FE-E88A359FEFB5}" id="{6AE21935-E174-4573-B519-3403A18D70FC}" parentId="{6D35A3F8-7EA7-4E24-ADB9-4511419639F8}">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76" dT="2022-10-13T10:17:36.93" personId="{EFF70536-37A4-4686-98FE-E88A359FEFB5}" id="{7A59AC48-251F-46A1-857E-51AE70CB515B}" parentId="{6D35A3F8-7EA7-4E24-ADB9-4511419639F8}">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76" dT="2022-12-20T08:33:41.07" personId="{EFF70536-37A4-4686-98FE-E88A359FEFB5}" id="{564C0437-6FC8-452A-A394-B78827BECE37}" parentId="{6D35A3F8-7EA7-4E24-ADB9-4511419639F8}">
    <text>DLV (2015) present practically measured energy use of apple and pear storage. They present for long-term storage, i.e. after the cooling down phase, typical electricity use of 0.4kWh per ton per day (covering electricity use for cooling, air circulation, mechanical operations and lighting).</text>
  </threadedComment>
  <threadedComment ref="F76" dT="2022-10-13T12:28:15.12" personId="{EFF70536-37A4-4686-98FE-E88A359FEFB5}" id="{3CAA26B0-B97C-4E65-8D29-6131008CA808}">
    <text>Typical value, see comments elsewhere in this row.</text>
  </threadedComment>
  <threadedComment ref="B77" dT="2022-10-13T07:54:02.27" personId="{EFF70536-37A4-4686-98FE-E88A359FEFB5}" id="{B3DBA99D-ADFC-49C4-96E4-AAD8647FB3F6}">
    <text>Many refrigerants, especially the older ones, have high global warming potential. Losses in use, to a certain level inevitable, imply additional GHG emissions next to the GHG emissions associated with the used electricity.</text>
  </threadedComment>
  <threadedComment ref="B77" dT="2022-10-13T11:50:35.97" personId="{EFF70536-37A4-4686-98FE-E88A359FEFB5}" id="{2F4D0407-CE1D-42C0-8204-5190F943EE37}" parentId="{B3DBA99D-ADFC-49C4-96E4-AAD8647FB3F6}">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77" dT="2022-10-13T12:07:07.38" personId="{EFF70536-37A4-4686-98FE-E88A359FEFB5}" id="{4057E20D-CEB7-4F7B-98EE-DFB7DA737441}" parentId="{B3DBA99D-ADFC-49C4-96E4-AAD8647FB3F6}">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78" dT="2022-10-07T14:21:35.50" personId="{EFF70536-37A4-4686-98FE-E88A359FEFB5}" id="{4C06D767-D9FD-476C-B494-04767935E7D4}">
    <text>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text>
  </threadedComment>
  <threadedComment ref="B78" dT="2022-10-07T14:52:36.57" personId="{EFF70536-37A4-4686-98FE-E88A359FEFB5}" id="{BB8FAA3D-A7C2-4D79-8F16-1A7906697AAB}" parentId="{4C06D767-D9FD-476C-B494-04767935E7D4}">
    <text>Specific energy for blast feezing data in Werner (2006), 0.133 kWh/kg and Duiven &amp; 
Binard (2002), 0.070 to 0.130 kWh/kg.</text>
  </threadedComment>
  <threadedComment ref="B78" dT="2022-12-20T08:09:33.41" personId="{EFF70536-37A4-4686-98FE-E88A359FEFB5}" id="{D6615FAF-56CF-49DC-94DF-CBD261688E3A}" parentId="{4C06D767-D9FD-476C-B494-04767935E7D4}">
    <text>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ext>
  </threadedComment>
  <threadedComment ref="B126" dT="2022-06-29T14:52:27.42" personId="{EFF70536-37A4-4686-98FE-E88A359FEFB5}" id="{50CC8E45-C35F-4A2F-A3B9-84FFC8E6D1E7}">
    <text>Default: Processing and Packaging
(activity name my be adapted in case study)</text>
  </threadedComment>
  <threadedComment ref="B144" dT="2022-10-13T07:54:02.27" personId="{EFF70536-37A4-4686-98FE-E88A359FEFB5}" id="{723E69AC-831A-4B0B-84EB-6E3C8C219088}">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144" dT="2022-10-13T09:52:53.69" personId="{EFF70536-37A4-4686-98FE-E88A359FEFB5}" id="{A198FE98-0173-49C8-BEF5-94CB03206880}" parentId="{723E69AC-831A-4B0B-84EB-6E3C8C219088}">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144" dT="2022-10-13T10:04:44.40" personId="{EFF70536-37A4-4686-98FE-E88A359FEFB5}" id="{35415C1D-0C1A-42FB-A813-5D0DB642BDFF}" parentId="{723E69AC-831A-4B0B-84EB-6E3C8C219088}">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144" dT="2022-10-13T10:17:36.93" personId="{EFF70536-37A4-4686-98FE-E88A359FEFB5}" id="{8004EF49-CF1F-4BE8-BC81-2FC50DB75335}" parentId="{723E69AC-831A-4B0B-84EB-6E3C8C219088}">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144" dT="2022-12-20T08:33:41.07" personId="{EFF70536-37A4-4686-98FE-E88A359FEFB5}" id="{C6689F69-7A22-4F24-8647-0DCA7EB2971E}" parentId="{723E69AC-831A-4B0B-84EB-6E3C8C219088}">
    <text>DLV (2015) present practically measured energy use of apple and pear storage. They present for long-term storage, i.e. after the cooling down phase, typical electricity use of 0.4kWh per ton per day (covering electricity use for cooling, air circulation, mechanical operations and lighting).</text>
  </threadedComment>
  <threadedComment ref="B144" dT="2022-12-20T09:07:58.04" personId="{EFF70536-37A4-4686-98FE-E88A359FEFB5}" id="{1786267E-1E2A-4B6F-9D9D-88F48908EBFA}" parentId="{723E69AC-831A-4B0B-84EB-6E3C8C219088}">
    <text>The value presented by DLV was confirmed by Boschiero et al. (2019): 0.37kWh per ton per day. Next to energy use for refrigeration they present additional energy use for CA, ULO and DCA: 0.09, 0.11 and 0.14 kWh per ton per day.</text>
  </threadedComment>
  <threadedComment ref="B145" dT="2022-10-07T14:21:35.50" personId="{EFF70536-37A4-4686-98FE-E88A359FEFB5}" id="{A34DE3BC-98BA-4544-8DB4-C1ADAC7E8ED2}">
    <text>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text>
  </threadedComment>
  <threadedComment ref="B145" dT="2022-10-07T14:52:36.57" personId="{EFF70536-37A4-4686-98FE-E88A359FEFB5}" id="{065E4934-CF3B-4FA9-94CC-08EA80784507}" parentId="{A34DE3BC-98BA-4544-8DB4-C1ADAC7E8ED2}">
    <text>Specific energy for blast feezing data in Werner (2006), 0.133 kWh/kg and Duiven &amp; 
Binard (2002), 0.070 to 0.130 kWh/kg.</text>
  </threadedComment>
  <threadedComment ref="B145" dT="2022-12-20T08:09:33.41" personId="{EFF70536-37A4-4686-98FE-E88A359FEFB5}" id="{AC82593E-19AD-4C6A-B920-C8E53AB83581}" parentId="{A34DE3BC-98BA-4544-8DB4-C1ADAC7E8ED2}">
    <text>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ext>
  </threadedComment>
  <threadedComment ref="B150" dT="2022-10-13T07:54:02.27" personId="{EFF70536-37A4-4686-98FE-E88A359FEFB5}" id="{9F7193F3-62D1-4760-A277-5FC5C2FFCCC9}">
    <text>Many refrigerants, especially the older ones, have high global warming potential. Losses in use, to a certain level inevitable, imply additional GHG emissions next to the GHG emissions associated with the used electricity.</text>
  </threadedComment>
  <threadedComment ref="B150" dT="2022-10-13T11:50:35.97" personId="{EFF70536-37A4-4686-98FE-E88A359FEFB5}" id="{CBAD4A6D-8BCB-4A69-92EC-F5CA283CB98B}" parentId="{9F7193F3-62D1-4760-A277-5FC5C2FFCCC9}">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150" dT="2022-10-13T12:07:07.38" personId="{EFF70536-37A4-4686-98FE-E88A359FEFB5}" id="{CDABECDD-2D1A-4E13-8814-0720E54357F6}" parentId="{9F7193F3-62D1-4760-A277-5FC5C2FFCCC9}">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154" dT="2022-11-24T15:36:12.89" personId="{EFF70536-37A4-4686-98FE-E88A359FEFB5}" id="{F9D96232-F56C-42F4-9947-40FFC5CCFC2A}">
    <text>GHG emissions related to (tap) water supply highly vary amongst water sources.
Likewise, carbon footprint of inputs and energy is critical in that; with greening electricity the carbon footprint of water will be reduced.</text>
  </threadedComment>
  <threadedComment ref="B154" dT="2022-11-24T15:39:16.42" personId="{EFF70536-37A4-4686-98FE-E88A359FEFB5}" id="{9D54A346-F9A1-4A97-BEA1-7A99F3DC2B4A}" parentId="{F9D96232-F56C-42F4-9947-40FFC5CCFC2A}">
    <text>For NL water production and supply GHGeI is estimated around 0.36 kg CO2-eq/m3 (STOWA, 2008); this is related to 0.47kWh electricity + about 0.15 kg CO2-eq emissions related to other inputs. The same source estimates GHGe related to waste water treatment at 1.14 kg CO2-eq per m3 waste water.</text>
  </threadedComment>
  <threadedComment ref="B154" dT="2022-11-24T16:14:47.26" personId="{EFF70536-37A4-4686-98FE-E88A359FEFB5}" id="{603D3B09-08FB-4E8F-A3D9-A7CE18AD9627}" parentId="{F9D96232-F56C-42F4-9947-40FFC5CCFC2A}">
    <text>The actual carbon footprint of water, however, can depend strongly on the water source (varying from surface water to sea water, possibly requiring desalination and/or long-distance transport, etc.) and required treatment. Klein et al. (2005) show that energy intensity of supply, treatment and distribution varies from  0.2 to 8 kWh per m3 water.</text>
  </threadedComment>
  <threadedComment ref="B189" dT="2022-06-29T14:53:16.52" personId="{EFF70536-37A4-4686-98FE-E88A359FEFB5}" id="{B7B88833-903F-42BA-AC32-9E2D7F0AD541}">
    <text>Default: (Possibly multi-modal) transport
(activity name my be adapted in case study)</text>
  </threadedComment>
  <threadedComment ref="B201" dT="2022-06-29T14:54:08.19" personId="{EFF70536-37A4-4686-98FE-E88A359FEFB5}" id="{CD95C2E5-D825-4602-B760-B07BCA1FC7A3}">
    <text>Default: Processing / repackaging / distribution centre
(activity name my be adapted in case study)</text>
  </threadedComment>
  <threadedComment ref="B215" dT="2022-10-13T07:54:02.27" personId="{EFF70536-37A4-4686-98FE-E88A359FEFB5}" id="{50834AA9-78A7-4649-88F2-1B1C83FC63A7}">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215" dT="2022-10-13T09:52:53.69" personId="{EFF70536-37A4-4686-98FE-E88A359FEFB5}" id="{CFAF1A6D-8CED-401B-8DE6-D3F7AC412F66}" parentId="{50834AA9-78A7-4649-88F2-1B1C83FC63A7}">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215" dT="2022-10-13T10:04:44.40" personId="{EFF70536-37A4-4686-98FE-E88A359FEFB5}" id="{32BC9A7F-BEEB-40B2-9928-AAAFBB70A3F3}" parentId="{50834AA9-78A7-4649-88F2-1B1C83FC63A7}">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215" dT="2022-10-13T10:17:36.93" personId="{EFF70536-37A4-4686-98FE-E88A359FEFB5}" id="{61D2C44F-80D7-4AB4-90E3-FE6BA735BC6D}" parentId="{50834AA9-78A7-4649-88F2-1B1C83FC63A7}">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216" dT="2022-10-13T07:54:02.27" personId="{EFF70536-37A4-4686-98FE-E88A359FEFB5}" id="{F974D54D-98D3-47A7-90FF-6F1DF78FBA80}">
    <text>Many refrigerants, especially the older ones, have high global warming potential. Losses in use, to a certain level inevitable, imply additional GHG emissions next to the GHG emissions associated with the used electricity.</text>
  </threadedComment>
  <threadedComment ref="B216" dT="2022-10-13T11:50:35.97" personId="{EFF70536-37A4-4686-98FE-E88A359FEFB5}" id="{A4122AC8-8C3F-4511-BADB-85E6FA4CB662}" parentId="{F974D54D-98D3-47A7-90FF-6F1DF78FBA80}">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216" dT="2022-10-13T12:07:07.38" personId="{EFF70536-37A4-4686-98FE-E88A359FEFB5}" id="{0A6200E2-3EB8-40CB-BE7E-84DF04628504}" parentId="{F974D54D-98D3-47A7-90FF-6F1DF78FBA80}">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230" dT="2022-06-29T14:55:54.06" personId="{EFF70536-37A4-4686-98FE-E88A359FEFB5}" id="{3A9A2524-8A32-4D51-A52C-E2271C402C11}">
    <text>Default: Market / Retail shop / Out-of-home consumption
(activity name my be adapted in case study)</text>
  </threadedComment>
  <threadedComment ref="B236" dT="2022-10-13T07:54:02.27" personId="{EFF70536-37A4-4686-98FE-E88A359FEFB5}" id="{79115007-5610-49EB-943E-759BD0E117BE}">
    <text>Many refrigerants, especially the older ones, have high global warming potential. Losses in use, to a certain level inevitable, imply additional GHG emissions next to the GHG emissions associated with the used electricity.</text>
  </threadedComment>
  <threadedComment ref="B236" dT="2022-10-13T11:50:35.97" personId="{EFF70536-37A4-4686-98FE-E88A359FEFB5}" id="{974F462B-28DC-460D-BD50-A55502DE7787}" parentId="{79115007-5610-49EB-943E-759BD0E117BE}">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236" dT="2022-10-13T12:07:07.38" personId="{EFF70536-37A4-4686-98FE-E88A359FEFB5}" id="{7D95ED25-8458-462D-A72E-CF65D52FE8CF}" parentId="{79115007-5610-49EB-943E-759BD0E117BE}">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244" dT="2022-12-05T14:15:42.50" personId="{EFF70536-37A4-4686-98FE-E88A359FEFB5}" id="{F9BD6C4A-70C1-4DBE-984F-741F11FCF4ED}">
    <text>In case of prevented deforestation: negative</text>
  </threadedComment>
</ThreadedComments>
</file>

<file path=xl/threadedComments/threadedComment2.xml><?xml version="1.0" encoding="utf-8"?>
<ThreadedComments xmlns="http://schemas.microsoft.com/office/spreadsheetml/2018/threadedcomments" xmlns:x="http://schemas.openxmlformats.org/spreadsheetml/2006/main">
  <threadedComment ref="E11" dT="2023-01-12T16:03:39.89" personId="{EFF70536-37A4-4686-98FE-E88A359FEFB5}" id="{4B8C243E-E82C-4C32-823F-E7DF1A19CE82}">
    <text>Optionally override the default GHG emission factor for electricity.</text>
  </threadedComment>
  <threadedComment ref="J11" dT="2023-01-12T16:03:39.89" personId="{EFF70536-37A4-4686-98FE-E88A359FEFB5}" id="{0D6631E9-51FF-4B03-BD99-37DAE703BCE0}">
    <text>Optionally override the default GHG emission factor for electricity.</text>
  </threadedComment>
  <threadedComment ref="O11" dT="2023-01-12T16:03:39.89" personId="{EFF70536-37A4-4686-98FE-E88A359FEFB5}" id="{DF23B862-9A6E-41F5-9BFF-F0E079094466}">
    <text>Optionally override the default GHG emission factor for electricity.</text>
  </threadedComment>
  <threadedComment ref="E13" dT="2023-01-12T16:03:39.89" personId="{EFF70536-37A4-4686-98FE-E88A359FEFB5}" id="{C6B252DB-5D75-491C-9586-95E5FD40A1BD}">
    <text>Optionally override the default GHG emission factor for electricity.</text>
  </threadedComment>
  <threadedComment ref="J13" dT="2023-01-12T16:03:39.89" personId="{EFF70536-37A4-4686-98FE-E88A359FEFB5}" id="{65F10351-15AA-4F77-A869-430FC31BD4B3}">
    <text>Optionally override the default GHG emission factor for electricity.</text>
  </threadedComment>
  <threadedComment ref="O13" dT="2023-01-12T16:03:39.89" personId="{EFF70536-37A4-4686-98FE-E88A359FEFB5}" id="{458F6C85-130B-4CF7-BB58-A51DC3C9099E}">
    <text>Optionally override the default GHG emission factor for electricity.</text>
  </threadedComment>
  <threadedComment ref="B19" dT="2022-06-29T14:46:22.09" personId="{EFF70536-37A4-4686-98FE-E88A359FEFB5}" id="{22550DBC-53FB-4373-A2FD-F1ECD41DEF6B}">
    <text>Default: Harvesting and on-field operations 
(activity name my be adapted in case study)</text>
  </threadedComment>
  <threadedComment ref="B22" dT="2022-12-22T11:11:46.96" personId="{EFF70536-37A4-4686-98FE-E88A359FEFB5}" id="{C242BF9C-C7E5-4907-AADE-D1DA9F141444}">
    <text>See worksheet 'CropCarbonFootp IntercropDefore'</text>
  </threadedComment>
  <threadedComment ref="B62" dT="2022-06-29T14:51:59.41" personId="{EFF70536-37A4-4686-98FE-E88A359FEFB5}" id="{F6484CA2-14B4-4A68-98F8-DA256419DA31}">
    <text>Default: Postharvest handling and storage 
(activity name my be adapted in case study)</text>
  </threadedComment>
  <threadedComment ref="B66" dT="2023-02-24T09:21:07.06" personId="{EFF70536-37A4-4686-98FE-E88A359FEFB5}" id="{0172C8DE-8BDD-4622-BE36-46FCDA9763D6}">
    <text>When empty: the waste management related GHG emission are negleccted</text>
  </threadedComment>
  <threadedComment ref="B76" dT="2022-10-13T07:54:02.27" personId="{EFF70536-37A4-4686-98FE-E88A359FEFB5}" id="{037BCC96-E926-46D2-96E6-90ECB12F4819}">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76" dT="2022-10-13T09:52:53.69" personId="{EFF70536-37A4-4686-98FE-E88A359FEFB5}" id="{AC45A6C4-AA58-4EFE-BC5D-B307B2C2DE47}" parentId="{037BCC96-E926-46D2-96E6-90ECB12F4819}">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76" dT="2022-10-13T10:04:44.40" personId="{EFF70536-37A4-4686-98FE-E88A359FEFB5}" id="{CE960658-4F7E-4E2D-B7F1-95DFC392E1F0}" parentId="{037BCC96-E926-46D2-96E6-90ECB12F4819}">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76" dT="2022-10-13T10:17:36.93" personId="{EFF70536-37A4-4686-98FE-E88A359FEFB5}" id="{E03E48C1-CFEF-41AC-B523-3CEE00615590}" parentId="{037BCC96-E926-46D2-96E6-90ECB12F4819}">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76" dT="2022-12-20T08:33:41.07" personId="{EFF70536-37A4-4686-98FE-E88A359FEFB5}" id="{48E6716E-75A7-4B91-97F9-FE18F5B997B1}" parentId="{037BCC96-E926-46D2-96E6-90ECB12F4819}">
    <text>DLV (2015) present practically measured energy use of apple and pear storage. They present for long-term storage, i.e. after the cooling down phase, typical electricity use of 0.4kWh per ton per day (covering electricity use for cooling, air circulation, mechanical operations and lighting).</text>
  </threadedComment>
  <threadedComment ref="F76" dT="2022-10-13T12:28:15.12" personId="{EFF70536-37A4-4686-98FE-E88A359FEFB5}" id="{51089B60-9D6B-4212-9ED8-C1B1C7AD87F5}">
    <text>Typical value, see comments elsewhere in this row.</text>
  </threadedComment>
  <threadedComment ref="B77" dT="2022-10-13T07:54:02.27" personId="{EFF70536-37A4-4686-98FE-E88A359FEFB5}" id="{F9677601-BE06-4D63-B362-86812201C544}">
    <text>Many refrigerants, especially the older ones, have high global warming potential. Losses in use, to a certain level inevitable, imply additional GHG emissions next to the GHG emissions associated with the used electricity.</text>
  </threadedComment>
  <threadedComment ref="B77" dT="2022-10-13T11:50:35.97" personId="{EFF70536-37A4-4686-98FE-E88A359FEFB5}" id="{2ADC0111-7943-4323-8616-E89B9F38782F}" parentId="{F9677601-BE06-4D63-B362-86812201C544}">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77" dT="2022-10-13T12:07:07.38" personId="{EFF70536-37A4-4686-98FE-E88A359FEFB5}" id="{9CB0CB61-4110-4918-BED4-BA888E3D5350}" parentId="{F9677601-BE06-4D63-B362-86812201C544}">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78" dT="2022-10-07T14:21:35.50" personId="{EFF70536-37A4-4686-98FE-E88A359FEFB5}" id="{2896FDBE-3427-4A73-B6EB-C7C1E7B68F36}">
    <text>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text>
  </threadedComment>
  <threadedComment ref="B78" dT="2022-10-07T14:52:36.57" personId="{EFF70536-37A4-4686-98FE-E88A359FEFB5}" id="{0664792A-710F-47BD-9D7A-DC355BE13E32}" parentId="{2896FDBE-3427-4A73-B6EB-C7C1E7B68F36}">
    <text>Specific energy for blast feezing data in Werner (2006), 0.133 kWh/kg and Duiven &amp; 
Binard (2002), 0.070 to 0.130 kWh/kg.</text>
  </threadedComment>
  <threadedComment ref="B78" dT="2022-12-20T08:09:33.41" personId="{EFF70536-37A4-4686-98FE-E88A359FEFB5}" id="{EFABC6BD-B59F-482C-822B-9263AE5724D6}" parentId="{2896FDBE-3427-4A73-B6EB-C7C1E7B68F36}">
    <text>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ext>
  </threadedComment>
  <threadedComment ref="B126" dT="2022-06-29T14:52:27.42" personId="{EFF70536-37A4-4686-98FE-E88A359FEFB5}" id="{00C25CE7-41AD-4EE7-B054-BFBDF99818A7}">
    <text>Default: Processing and Packaging
(activity name my be adapted in case study)</text>
  </threadedComment>
  <threadedComment ref="B144" dT="2022-10-13T07:54:02.27" personId="{EFF70536-37A4-4686-98FE-E88A359FEFB5}" id="{626B7928-6B90-4A7A-B5B5-54F95564D429}">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144" dT="2022-10-13T09:52:53.69" personId="{EFF70536-37A4-4686-98FE-E88A359FEFB5}" id="{9985FA0C-7BDE-4EF6-83B2-B91C2DB5D400}" parentId="{626B7928-6B90-4A7A-B5B5-54F95564D429}">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144" dT="2022-10-13T10:04:44.40" personId="{EFF70536-37A4-4686-98FE-E88A359FEFB5}" id="{2795C6CA-EB40-4BF2-9782-46D68FBC8811}" parentId="{626B7928-6B90-4A7A-B5B5-54F95564D429}">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144" dT="2022-10-13T10:17:36.93" personId="{EFF70536-37A4-4686-98FE-E88A359FEFB5}" id="{87431DBB-D391-4D76-A9E5-B9E1D6EB3329}" parentId="{626B7928-6B90-4A7A-B5B5-54F95564D429}">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144" dT="2022-12-20T08:33:41.07" personId="{EFF70536-37A4-4686-98FE-E88A359FEFB5}" id="{48F41C90-7807-4478-BF18-803EFEEF8ED3}" parentId="{626B7928-6B90-4A7A-B5B5-54F95564D429}">
    <text>DLV (2015) present practically measured energy use of apple and pear storage. They present for long-term storage, i.e. after the cooling down phase, typical electricity use of 0.4kWh per ton per day (covering electricity use for cooling, air circulation, mechanical operations and lighting).</text>
  </threadedComment>
  <threadedComment ref="B144" dT="2022-12-20T09:07:58.04" personId="{EFF70536-37A4-4686-98FE-E88A359FEFB5}" id="{11583411-D003-4644-AA94-2AA40432D2E3}" parentId="{626B7928-6B90-4A7A-B5B5-54F95564D429}">
    <text>The value presented by DLV was confirmed by Boschiero et al. (2019): 0.37kWh per ton per day. Next to energy use for refrigeration they present additional energy use for CA, ULO and DCA: 0.09, 0.11 and 0.14 kWh per ton per day.</text>
  </threadedComment>
  <threadedComment ref="B145" dT="2022-10-07T14:21:35.50" personId="{EFF70536-37A4-4686-98FE-E88A359FEFB5}" id="{EA3AFF29-4ED4-4B56-AA14-0164B4201EAB}">
    <text>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text>
  </threadedComment>
  <threadedComment ref="B145" dT="2022-10-07T14:52:36.57" personId="{EFF70536-37A4-4686-98FE-E88A359FEFB5}" id="{EB44AB44-EEF5-42B6-8EBD-06948DD4625A}" parentId="{EA3AFF29-4ED4-4B56-AA14-0164B4201EAB}">
    <text>Specific energy for blast feezing data in Werner (2006), 0.133 kWh/kg and Duiven &amp; 
Binard (2002), 0.070 to 0.130 kWh/kg.</text>
  </threadedComment>
  <threadedComment ref="B145" dT="2022-12-20T08:09:33.41" personId="{EFF70536-37A4-4686-98FE-E88A359FEFB5}" id="{888E3B08-AF75-4312-971F-D1BED8E5A1AD}" parentId="{EA3AFF29-4ED4-4B56-AA14-0164B4201EAB}">
    <text>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ext>
  </threadedComment>
  <threadedComment ref="B150" dT="2022-10-13T07:54:02.27" personId="{EFF70536-37A4-4686-98FE-E88A359FEFB5}" id="{A7C31CD4-6F4A-4EA3-8D98-A7B6A6B38EA1}">
    <text>Many refrigerants, especially the older ones, have high global warming potential. Losses in use, to a certain level inevitable, imply additional GHG emissions next to the GHG emissions associated with the used electricity.</text>
  </threadedComment>
  <threadedComment ref="B150" dT="2022-10-13T11:50:35.97" personId="{EFF70536-37A4-4686-98FE-E88A359FEFB5}" id="{D4D54F62-7DB2-452B-9F59-D5DEA6D5E438}" parentId="{A7C31CD4-6F4A-4EA3-8D98-A7B6A6B38EA1}">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150" dT="2022-10-13T12:07:07.38" personId="{EFF70536-37A4-4686-98FE-E88A359FEFB5}" id="{56CE7361-A99D-4692-AD27-885698B65B73}" parentId="{A7C31CD4-6F4A-4EA3-8D98-A7B6A6B38EA1}">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154" dT="2022-11-24T15:36:12.89" personId="{EFF70536-37A4-4686-98FE-E88A359FEFB5}" id="{19249DAA-95F1-4FD6-BAA8-C0DA7824402B}">
    <text>GHG emissions related to (tap) water supply highly vary amongst water sources.
Likewise, carbon footprint of inputs and energy is critical in that; with greening electricity the carbon footprint of water will be reduced.</text>
  </threadedComment>
  <threadedComment ref="B154" dT="2022-11-24T15:39:16.42" personId="{EFF70536-37A4-4686-98FE-E88A359FEFB5}" id="{8F5E9719-0831-4A41-B9B6-B2893AF23D16}" parentId="{19249DAA-95F1-4FD6-BAA8-C0DA7824402B}">
    <text>For NL water production and supply GHGeI is estimated around 0.36 kg CO2-eq/m3 (STOWA, 2008); this is related to 0.47kWh electricity + about 0.15 kg CO2-eq emissions related to other inputs. The same source estimates GHGe related to waste water treatment at 1.14 kg CO2-eq per m3 waste water.</text>
  </threadedComment>
  <threadedComment ref="B154" dT="2022-11-24T16:14:47.26" personId="{EFF70536-37A4-4686-98FE-E88A359FEFB5}" id="{9F1E46A1-4249-4C59-B757-BE56B0B8CF32}" parentId="{19249DAA-95F1-4FD6-BAA8-C0DA7824402B}">
    <text>The actual carbon footprint of water, however, can depend strongly on the water source (varying from surface water to sea water, possibly requiring desalination and/or long-distance transport, etc.) and required treatment. Klein et al. (2005) show that energy intensity of supply, treatment and distribution varies from  0.2 to 8 kWh per m3 water.</text>
  </threadedComment>
  <threadedComment ref="B189" dT="2022-06-29T14:53:16.52" personId="{EFF70536-37A4-4686-98FE-E88A359FEFB5}" id="{ECC8339A-E9FA-4472-86FF-ACACBAD314E9}">
    <text>Default: (Possibly multi-modal) transport
(activity name my be adapted in case study)</text>
  </threadedComment>
  <threadedComment ref="B201" dT="2022-06-29T14:54:08.19" personId="{EFF70536-37A4-4686-98FE-E88A359FEFB5}" id="{765F4731-28CA-4A8B-99EA-AC959776E298}">
    <text>Default: Processing / repackaging / distribution centre
(activity name my be adapted in case study)</text>
  </threadedComment>
  <threadedComment ref="B215" dT="2022-10-13T07:54:02.27" personId="{EFF70536-37A4-4686-98FE-E88A359FEFB5}" id="{2F58DB9E-7DB5-4C05-A0B1-09998EAF6022}">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215" dT="2022-10-13T09:52:53.69" personId="{EFF70536-37A4-4686-98FE-E88A359FEFB5}" id="{FF746F39-4648-4BB7-BEB3-C03FA0D12CA9}" parentId="{2F58DB9E-7DB5-4C05-A0B1-09998EAF6022}">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215" dT="2022-10-13T10:04:44.40" personId="{EFF70536-37A4-4686-98FE-E88A359FEFB5}" id="{A9C77552-5E5B-4074-8F5C-54F7E04FD0FC}" parentId="{2F58DB9E-7DB5-4C05-A0B1-09998EAF6022}">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215" dT="2022-10-13T10:17:36.93" personId="{EFF70536-37A4-4686-98FE-E88A359FEFB5}" id="{A6A4578E-4D28-4E1E-848E-FB95F696F39D}" parentId="{2F58DB9E-7DB5-4C05-A0B1-09998EAF6022}">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216" dT="2022-10-13T07:54:02.27" personId="{EFF70536-37A4-4686-98FE-E88A359FEFB5}" id="{7CBD5CBC-E1DB-45A3-8C44-3AFAF8530B85}">
    <text>Many refrigerants, especially the older ones, have high global warming potential. Losses in use, to a certain level inevitable, imply additional GHG emissions next to the GHG emissions associated with the used electricity.</text>
  </threadedComment>
  <threadedComment ref="B216" dT="2022-10-13T11:50:35.97" personId="{EFF70536-37A4-4686-98FE-E88A359FEFB5}" id="{5B731543-9951-4DAC-B1EE-4DB3AA47F4F0}" parentId="{7CBD5CBC-E1DB-45A3-8C44-3AFAF8530B85}">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216" dT="2022-10-13T12:07:07.38" personId="{EFF70536-37A4-4686-98FE-E88A359FEFB5}" id="{86F1599B-0F53-49C9-995B-8F2F3C4E23CB}" parentId="{7CBD5CBC-E1DB-45A3-8C44-3AFAF8530B85}">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230" dT="2022-06-29T14:55:54.06" personId="{EFF70536-37A4-4686-98FE-E88A359FEFB5}" id="{2FD70CFB-0294-46A5-BF53-CCB5031787FC}">
    <text>Default: Market / Retail shop / Out-of-home consumption
(activity name my be adapted in case study)</text>
  </threadedComment>
  <threadedComment ref="B236" dT="2022-10-13T07:54:02.27" personId="{EFF70536-37A4-4686-98FE-E88A359FEFB5}" id="{91B1F8AD-7571-4329-B8EA-60A665045D31}">
    <text>Many refrigerants, especially the older ones, have high global warming potential. Losses in use, to a certain level inevitable, imply additional GHG emissions next to the GHG emissions associated with the used electricity.</text>
  </threadedComment>
  <threadedComment ref="B236" dT="2022-10-13T11:50:35.97" personId="{EFF70536-37A4-4686-98FE-E88A359FEFB5}" id="{04B33283-333A-414B-9093-6E62DE897CDC}" parentId="{91B1F8AD-7571-4329-B8EA-60A665045D31}">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236" dT="2022-10-13T12:07:07.38" personId="{EFF70536-37A4-4686-98FE-E88A359FEFB5}" id="{95B18503-F4A5-4F7B-AC87-6A15B5B1830F}" parentId="{91B1F8AD-7571-4329-B8EA-60A665045D31}">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244" dT="2022-12-05T14:15:42.50" personId="{EFF70536-37A4-4686-98FE-E88A359FEFB5}" id="{0E3A961E-459C-4A77-994F-AC960918400C}">
    <text>In case of prevented deforestation: negative</text>
  </threadedComment>
</ThreadedComments>
</file>

<file path=xl/threadedComments/threadedComment3.xml><?xml version="1.0" encoding="utf-8"?>
<ThreadedComments xmlns="http://schemas.microsoft.com/office/spreadsheetml/2018/threadedcomments" xmlns:x="http://schemas.openxmlformats.org/spreadsheetml/2006/main">
  <threadedComment ref="E11" dT="2023-01-12T16:03:39.89" personId="{EFF70536-37A4-4686-98FE-E88A359FEFB5}" id="{BD22C06E-9800-44C0-946D-23EA9E2E22E2}">
    <text>Optionally override the default GHG emission factor for electricity.</text>
  </threadedComment>
  <threadedComment ref="J11" dT="2023-01-12T16:03:39.89" personId="{EFF70536-37A4-4686-98FE-E88A359FEFB5}" id="{EB67D222-FC1D-4196-BC43-060901021F39}">
    <text>Optionally override the default GHG emission factor for electricity.</text>
  </threadedComment>
  <threadedComment ref="O11" dT="2023-01-12T16:03:39.89" personId="{EFF70536-37A4-4686-98FE-E88A359FEFB5}" id="{2FF2FC5C-F831-40DC-990C-F82606C9B992}">
    <text>Optionally override the default GHG emission factor for electricity.</text>
  </threadedComment>
  <threadedComment ref="E13" dT="2023-01-12T16:03:39.89" personId="{EFF70536-37A4-4686-98FE-E88A359FEFB5}" id="{02969076-808E-438F-BF84-97A1537E16DF}">
    <text>Optionally override the default GHG emission factor for electricity.</text>
  </threadedComment>
  <threadedComment ref="J13" dT="2023-01-12T16:03:39.89" personId="{EFF70536-37A4-4686-98FE-E88A359FEFB5}" id="{5F3A55F7-065F-4FE4-9219-1C03E5B755C1}">
    <text>Optionally override the default GHG emission factor for electricity.</text>
  </threadedComment>
  <threadedComment ref="O13" dT="2023-01-12T16:03:39.89" personId="{EFF70536-37A4-4686-98FE-E88A359FEFB5}" id="{38DA7E24-E983-42CD-9C5E-7A3212E9795C}">
    <text>Optionally override the default GHG emission factor for electricity.</text>
  </threadedComment>
  <threadedComment ref="B19" dT="2022-06-29T14:46:22.09" personId="{EFF70536-37A4-4686-98FE-E88A359FEFB5}" id="{9B6E70B9-9871-47DA-8958-9462FD2BDF49}">
    <text>Default: Harvesting and on-field operations 
(activity name my be adapted in case study)</text>
  </threadedComment>
  <threadedComment ref="B22" dT="2022-12-22T11:11:46.96" personId="{EFF70536-37A4-4686-98FE-E88A359FEFB5}" id="{31671D9B-E376-4245-AC10-F96DEB52ADBC}">
    <text>See worksheet 'CropCarbonFootp IntercropDefore'</text>
  </threadedComment>
  <threadedComment ref="B62" dT="2022-06-29T14:51:59.41" personId="{EFF70536-37A4-4686-98FE-E88A359FEFB5}" id="{AC8CBC60-26C5-4871-B98F-9FA1E85A0431}">
    <text>Default: Postharvest handling and storage 
(activity name my be adapted in case study)</text>
  </threadedComment>
  <threadedComment ref="B66" dT="2023-02-24T09:21:07.06" personId="{EFF70536-37A4-4686-98FE-E88A359FEFB5}" id="{CF233059-F0E7-453D-8889-C8C379682134}">
    <text>When empty: the waste management related GHG emission are negleccted</text>
  </threadedComment>
  <threadedComment ref="B76" dT="2022-10-13T07:54:02.27" personId="{EFF70536-37A4-4686-98FE-E88A359FEFB5}" id="{6E2348B9-BAB4-4353-99FE-4BDDBABFFB9B}">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76" dT="2022-10-13T09:52:53.69" personId="{EFF70536-37A4-4686-98FE-E88A359FEFB5}" id="{63391B73-F549-42F8-9497-FAFABEA6D973}" parentId="{6E2348B9-BAB4-4353-99FE-4BDDBABFFB9B}">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76" dT="2022-10-13T10:04:44.40" personId="{EFF70536-37A4-4686-98FE-E88A359FEFB5}" id="{40118C85-94C5-4B30-A8B9-3B59317D5550}" parentId="{6E2348B9-BAB4-4353-99FE-4BDDBABFFB9B}">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76" dT="2022-10-13T10:17:36.93" personId="{EFF70536-37A4-4686-98FE-E88A359FEFB5}" id="{9EC8CA40-ED04-43A9-B763-6281A7E38BBF}" parentId="{6E2348B9-BAB4-4353-99FE-4BDDBABFFB9B}">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76" dT="2022-12-20T08:33:41.07" personId="{EFF70536-37A4-4686-98FE-E88A359FEFB5}" id="{44BB8060-B020-4329-BCC5-F7EED7B640AA}" parentId="{6E2348B9-BAB4-4353-99FE-4BDDBABFFB9B}">
    <text>DLV (2015) present practically measured energy use of apple and pear storage. They present for long-term storage, i.e. after the cooling down phase, typical electricity use of 0.4kWh per ton per day (covering electricity use for cooling, air circulation, mechanical operations and lighting).</text>
  </threadedComment>
  <threadedComment ref="F76" dT="2022-10-13T12:28:15.12" personId="{EFF70536-37A4-4686-98FE-E88A359FEFB5}" id="{D201B9DE-5A7D-4FBA-A60C-BD8A7B76D0A1}">
    <text>Typical value, see comments elsewhere in this row.</text>
  </threadedComment>
  <threadedComment ref="B77" dT="2022-10-13T07:54:02.27" personId="{EFF70536-37A4-4686-98FE-E88A359FEFB5}" id="{3A5CC313-478D-4E95-AC86-AC9FF55D0B8A}">
    <text>Many refrigerants, especially the older ones, have high global warming potential. Losses in use, to a certain level inevitable, imply additional GHG emissions next to the GHG emissions associated with the used electricity.</text>
  </threadedComment>
  <threadedComment ref="B77" dT="2022-10-13T11:50:35.97" personId="{EFF70536-37A4-4686-98FE-E88A359FEFB5}" id="{D1CFB36D-E055-4640-A25D-7997D8AFC2A4}" parentId="{3A5CC313-478D-4E95-AC86-AC9FF55D0B8A}">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77" dT="2022-10-13T12:07:07.38" personId="{EFF70536-37A4-4686-98FE-E88A359FEFB5}" id="{4BC2E447-1F68-4E1E-B55A-ED176EBE2F01}" parentId="{3A5CC313-478D-4E95-AC86-AC9FF55D0B8A}">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78" dT="2022-10-07T14:21:35.50" personId="{EFF70536-37A4-4686-98FE-E88A359FEFB5}" id="{D0243998-CBB8-4C4E-9FDC-0905BBCAF84E}">
    <text>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text>
  </threadedComment>
  <threadedComment ref="B78" dT="2022-10-07T14:52:36.57" personId="{EFF70536-37A4-4686-98FE-E88A359FEFB5}" id="{160E5654-F5FB-457D-B926-32F8E23C12D6}" parentId="{D0243998-CBB8-4C4E-9FDC-0905BBCAF84E}">
    <text>Specific energy for blast feezing data in Werner (2006), 0.133 kWh/kg and Duiven &amp; 
Binard (2002), 0.070 to 0.130 kWh/kg.</text>
  </threadedComment>
  <threadedComment ref="B78" dT="2022-12-20T08:09:33.41" personId="{EFF70536-37A4-4686-98FE-E88A359FEFB5}" id="{CE404630-DB4B-46BD-AE2D-F8F3ACE94D04}" parentId="{D0243998-CBB8-4C4E-9FDC-0905BBCAF84E}">
    <text>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ext>
  </threadedComment>
  <threadedComment ref="B126" dT="2022-06-29T14:52:27.42" personId="{EFF70536-37A4-4686-98FE-E88A359FEFB5}" id="{B5F29C85-33A3-4C23-B982-66FC048C7DFD}">
    <text>Default: Processing and Packaging
(activity name my be adapted in case study)</text>
  </threadedComment>
  <threadedComment ref="B130" dT="2023-02-24T09:21:07.06" personId="{EFF70536-37A4-4686-98FE-E88A359FEFB5}" id="{A342BC84-00B0-4D7C-8E9B-25D6990A752F}">
    <text>When empty: the waste management related GHG emission are negleccted</text>
  </threadedComment>
  <threadedComment ref="B144" dT="2022-10-13T07:54:02.27" personId="{EFF70536-37A4-4686-98FE-E88A359FEFB5}" id="{27498911-9E30-4A88-8552-0FE8CA9EA5D8}">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144" dT="2022-10-13T09:52:53.69" personId="{EFF70536-37A4-4686-98FE-E88A359FEFB5}" id="{E5D2E0AD-1212-41E5-91A2-F6693DCBDA94}" parentId="{27498911-9E30-4A88-8552-0FE8CA9EA5D8}">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144" dT="2022-10-13T10:04:44.40" personId="{EFF70536-37A4-4686-98FE-E88A359FEFB5}" id="{023A6C07-873A-4F12-B98C-D312B6F9F1DF}" parentId="{27498911-9E30-4A88-8552-0FE8CA9EA5D8}">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144" dT="2022-10-13T10:17:36.93" personId="{EFF70536-37A4-4686-98FE-E88A359FEFB5}" id="{2FA018D7-E70D-47E9-BCDB-10E7BB2DD1D1}" parentId="{27498911-9E30-4A88-8552-0FE8CA9EA5D8}">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144" dT="2022-12-20T08:33:41.07" personId="{EFF70536-37A4-4686-98FE-E88A359FEFB5}" id="{9701DAD4-862A-43A6-A9F7-60C27E0ECA4F}" parentId="{27498911-9E30-4A88-8552-0FE8CA9EA5D8}">
    <text>DLV (2015) present practically measured energy use of apple and pear storage. They present for long-term storage, i.e. after the cooling down phase, typical electricity use of 0.4kWh per ton per day (covering electricity use for cooling, air circulation, mechanical operations and lighting).</text>
  </threadedComment>
  <threadedComment ref="B144" dT="2022-12-20T09:07:58.04" personId="{EFF70536-37A4-4686-98FE-E88A359FEFB5}" id="{416FDFA8-BD2F-4A51-A797-D89769B77A84}" parentId="{27498911-9E30-4A88-8552-0FE8CA9EA5D8}">
    <text>The value presented by DLV was confirmed by Boschiero et al. (2019): 0.37kWh per ton per day. Next to energy use for refrigeration they present additional energy use for CA, ULO and DCA: 0.09, 0.11 and 0.14 kWh per ton per day.</text>
  </threadedComment>
  <threadedComment ref="B145" dT="2022-10-07T14:21:35.50" personId="{EFF70536-37A4-4686-98FE-E88A359FEFB5}" id="{DB157BFA-0D9C-4143-88F0-251DEB0FD909}">
    <text>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text>
  </threadedComment>
  <threadedComment ref="B145" dT="2022-10-07T14:52:36.57" personId="{EFF70536-37A4-4686-98FE-E88A359FEFB5}" id="{E2D04C0F-FAE9-4A0B-9E47-730D4CC7196C}" parentId="{DB157BFA-0D9C-4143-88F0-251DEB0FD909}">
    <text>Specific energy for blast feezing data in Werner (2006), 0.133 kWh/kg and Duiven &amp; 
Binard (2002), 0.070 to 0.130 kWh/kg.</text>
  </threadedComment>
  <threadedComment ref="B145" dT="2022-12-20T08:09:33.41" personId="{EFF70536-37A4-4686-98FE-E88A359FEFB5}" id="{9F64D442-0A75-40AD-8FB5-B27F54015743}" parentId="{DB157BFA-0D9C-4143-88F0-251DEB0FD909}">
    <text>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ext>
  </threadedComment>
  <threadedComment ref="B150" dT="2022-10-13T07:54:02.27" personId="{EFF70536-37A4-4686-98FE-E88A359FEFB5}" id="{FA58B058-F25A-4A76-971F-232ED81EEA3C}">
    <text>Many refrigerants, especially the older ones, have high global warming potential. Losses in use, to a certain level inevitable, imply additional GHG emissions next to the GHG emissions associated with the used electricity.</text>
  </threadedComment>
  <threadedComment ref="B150" dT="2022-10-13T11:50:35.97" personId="{EFF70536-37A4-4686-98FE-E88A359FEFB5}" id="{E12E92C1-0A27-4545-8614-ECC0DE05C2D8}" parentId="{FA58B058-F25A-4A76-971F-232ED81EEA3C}">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150" dT="2022-10-13T12:07:07.38" personId="{EFF70536-37A4-4686-98FE-E88A359FEFB5}" id="{76989B17-3D3C-496D-9A84-6FBD6502308F}" parentId="{FA58B058-F25A-4A76-971F-232ED81EEA3C}">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154" dT="2022-11-24T15:36:12.89" personId="{EFF70536-37A4-4686-98FE-E88A359FEFB5}" id="{1AA8CA12-9B05-4717-B140-19BA29E98E15}">
    <text>GHG emissions related to (tap) water supply highly vary amongst water sources.
Likewise, carbon footprint of inputs and energy is critical in that; with greening electricity the carbon footprint of water will be reduced.</text>
  </threadedComment>
  <threadedComment ref="B154" dT="2022-11-24T15:39:16.42" personId="{EFF70536-37A4-4686-98FE-E88A359FEFB5}" id="{FB34A4E4-C3A3-4C6B-A5D8-D54A77EA4BB5}" parentId="{1AA8CA12-9B05-4717-B140-19BA29E98E15}">
    <text>For NL water production and supply GHGeI is estimated around 0.36 kg CO2-eq/m3 (STOWA, 2008); this is related to 0.47kWh electricity + about 0.15 kg CO2-eq emissions related to other inputs. The same source estimates GHGe related to waste water treatment at 1.14 kg CO2-eq per m3 waste water.</text>
  </threadedComment>
  <threadedComment ref="B154" dT="2022-11-24T16:14:47.26" personId="{EFF70536-37A4-4686-98FE-E88A359FEFB5}" id="{EFD14BA7-190A-4A3C-86FD-72DFF12EEA96}" parentId="{1AA8CA12-9B05-4717-B140-19BA29E98E15}">
    <text>The actual carbon footprint of water, however, can depend strongly on the water source (varying from surface water to sea water, possibly requiring desalination and/or long-distance transport, etc.) and required treatment. Klein et al. (2005) show that energy intensity of supply, treatment and distribution varies from  0.2 to 8 kWh per m3 water.</text>
  </threadedComment>
  <threadedComment ref="B189" dT="2022-06-29T14:53:16.52" personId="{EFF70536-37A4-4686-98FE-E88A359FEFB5}" id="{4206BC71-8E8B-4FB1-9964-9AD7CB344554}">
    <text>Default: (Possibly multi-modal) transport
(activity name my be adapted in case study)</text>
  </threadedComment>
  <threadedComment ref="B201" dT="2022-06-29T14:54:08.19" personId="{EFF70536-37A4-4686-98FE-E88A359FEFB5}" id="{F39A68E0-1134-4D64-B36E-29A031ADE482}">
    <text>Default: Processing / repackaging / distribution centre
(activity name my be adapted in case study)</text>
  </threadedComment>
  <threadedComment ref="B204" dT="2023-02-24T09:21:07.06" personId="{EFF70536-37A4-4686-98FE-E88A359FEFB5}" id="{F6675B43-5E82-4F4F-9F6F-46D16C70E8D1}">
    <text>When empty: the waste management related GHG emission are negleccted</text>
  </threadedComment>
  <threadedComment ref="B215" dT="2022-10-13T07:54:02.27" personId="{EFF70536-37A4-4686-98FE-E88A359FEFB5}" id="{C8FCBF96-0454-441D-A370-F77B4B4F5755}">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215" dT="2022-10-13T09:52:53.69" personId="{EFF70536-37A4-4686-98FE-E88A359FEFB5}" id="{7BC0B959-440B-48CD-AB22-4D394A5C18BE}" parentId="{C8FCBF96-0454-441D-A370-F77B4B4F5755}">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215" dT="2022-10-13T10:04:44.40" personId="{EFF70536-37A4-4686-98FE-E88A359FEFB5}" id="{D7C2560D-ABEE-4EB3-A302-0A1FCA5A44E7}" parentId="{C8FCBF96-0454-441D-A370-F77B4B4F5755}">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215" dT="2022-10-13T10:17:36.93" personId="{EFF70536-37A4-4686-98FE-E88A359FEFB5}" id="{7AD9A575-DCEA-4E67-ABC8-E439C056C8D7}" parentId="{C8FCBF96-0454-441D-A370-F77B4B4F5755}">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216" dT="2022-10-13T07:54:02.27" personId="{EFF70536-37A4-4686-98FE-E88A359FEFB5}" id="{D53ACFA6-5215-4B9C-A90B-217B592695BF}">
    <text>Many refrigerants, especially the older ones, have high global warming potential. Losses in use, to a certain level inevitable, imply additional GHG emissions next to the GHG emissions associated with the used electricity.</text>
  </threadedComment>
  <threadedComment ref="B216" dT="2022-10-13T11:50:35.97" personId="{EFF70536-37A4-4686-98FE-E88A359FEFB5}" id="{30B91E60-E4CF-48D2-B111-AFC9385DAB47}" parentId="{D53ACFA6-5215-4B9C-A90B-217B592695BF}">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216" dT="2022-10-13T12:07:07.38" personId="{EFF70536-37A4-4686-98FE-E88A359FEFB5}" id="{2443B020-9FBC-4882-B3D7-04A63292DAC7}" parentId="{D53ACFA6-5215-4B9C-A90B-217B592695BF}">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230" dT="2022-06-29T14:55:54.06" personId="{EFF70536-37A4-4686-98FE-E88A359FEFB5}" id="{415A957F-9F49-4C87-BCE8-CC192373A3DB}">
    <text>Default: Market / Retail shop / Out-of-home consumption
(activity name my be adapted in case study)</text>
  </threadedComment>
  <threadedComment ref="B233" dT="2023-02-24T09:21:07.06" personId="{EFF70536-37A4-4686-98FE-E88A359FEFB5}" id="{9882A6F1-657F-4BCD-B0F3-044A0DD3E456}">
    <text>When empty: the waste management related GHG emission are negleccted</text>
  </threadedComment>
  <threadedComment ref="B236" dT="2022-10-13T07:54:02.27" personId="{EFF70536-37A4-4686-98FE-E88A359FEFB5}" id="{C0FD9738-697E-4799-B788-1B5A8BDCC4C0}">
    <text>Many refrigerants, especially the older ones, have high global warming potential. Losses in use, to a certain level inevitable, imply additional GHG emissions next to the GHG emissions associated with the used electricity.</text>
  </threadedComment>
  <threadedComment ref="B236" dT="2022-10-13T11:50:35.97" personId="{EFF70536-37A4-4686-98FE-E88A359FEFB5}" id="{379B54E2-51CE-4ED8-AE35-E780CB582F33}" parentId="{C0FD9738-697E-4799-B788-1B5A8BDCC4C0}">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236" dT="2022-10-13T12:07:07.38" personId="{EFF70536-37A4-4686-98FE-E88A359FEFB5}" id="{BE45FE84-D0AC-499E-A761-8393D545580E}" parentId="{C0FD9738-697E-4799-B788-1B5A8BDCC4C0}">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244" dT="2022-12-05T14:15:42.50" personId="{EFF70536-37A4-4686-98FE-E88A359FEFB5}" id="{D85B80BA-86D9-412F-827F-58CCEAD77597}">
    <text>In case of prevented deforestation: negative</text>
  </threadedComment>
</ThreadedComments>
</file>

<file path=xl/threadedComments/threadedComment4.xml><?xml version="1.0" encoding="utf-8"?>
<ThreadedComments xmlns="http://schemas.microsoft.com/office/spreadsheetml/2018/threadedcomments" xmlns:x="http://schemas.openxmlformats.org/spreadsheetml/2006/main">
  <threadedComment ref="E11" dT="2023-01-12T16:03:39.89" personId="{EFF70536-37A4-4686-98FE-E88A359FEFB5}" id="{A925013C-82D0-4222-B89C-ECEF0CE8AC95}">
    <text>Optionally override the default GHG emission factor for electricity.</text>
  </threadedComment>
  <threadedComment ref="J11" dT="2023-01-12T16:03:39.89" personId="{EFF70536-37A4-4686-98FE-E88A359FEFB5}" id="{77BF68BA-63BA-4366-B718-561DCCE84547}">
    <text>Optionally override the default GHG emission factor for electricity.</text>
  </threadedComment>
  <threadedComment ref="O11" dT="2023-01-12T16:03:39.89" personId="{EFF70536-37A4-4686-98FE-E88A359FEFB5}" id="{65CA7E2C-3BCD-4281-8D7C-6D4686A1AC31}">
    <text>Optionally override the default GHG emission factor for electricity.</text>
  </threadedComment>
  <threadedComment ref="E13" dT="2023-01-12T16:03:39.89" personId="{EFF70536-37A4-4686-98FE-E88A359FEFB5}" id="{87758A5A-321F-4625-BFDA-E7911D23A194}">
    <text>Optionally override the default GHG emission factor for electricity.</text>
  </threadedComment>
  <threadedComment ref="J13" dT="2023-01-12T16:03:39.89" personId="{EFF70536-37A4-4686-98FE-E88A359FEFB5}" id="{B492775B-C655-4C8A-887B-391F9D2A94DE}">
    <text>Optionally override the default GHG emission factor for electricity.</text>
  </threadedComment>
  <threadedComment ref="O13" dT="2023-01-12T16:03:39.89" personId="{EFF70536-37A4-4686-98FE-E88A359FEFB5}" id="{9C213E7B-F7C3-41A8-812C-1064E7644F22}">
    <text>Optionally override the default GHG emission factor for electricity.</text>
  </threadedComment>
  <threadedComment ref="B19" dT="2022-06-29T14:46:22.09" personId="{EFF70536-37A4-4686-98FE-E88A359FEFB5}" id="{0A395C88-BA08-4A44-A37B-3BD286395C2E}">
    <text>Default: Harvesting and on-field operations 
(activity name my be adapted in case study)</text>
  </threadedComment>
  <threadedComment ref="B22" dT="2022-12-22T11:11:46.96" personId="{EFF70536-37A4-4686-98FE-E88A359FEFB5}" id="{55AEF528-86F6-412A-8570-3A9E87996406}">
    <text>See worksheet 'CropCarbonFootp IntercropDefore'</text>
  </threadedComment>
  <threadedComment ref="B62" dT="2022-06-29T14:51:59.41" personId="{EFF70536-37A4-4686-98FE-E88A359FEFB5}" id="{F70B5039-8DDF-4C9D-B143-28EA7988A144}">
    <text>Default: Postharvest handling and storage 
(activity name my be adapted in case study)</text>
  </threadedComment>
  <threadedComment ref="B66" dT="2023-02-24T09:21:07.06" personId="{EFF70536-37A4-4686-98FE-E88A359FEFB5}" id="{4A31CBFB-C9A4-402C-9A24-E1CB0CE37A69}">
    <text>When empty: the waste management related GHG emission are negleccted</text>
  </threadedComment>
  <threadedComment ref="B76" dT="2022-10-13T07:54:02.27" personId="{EFF70536-37A4-4686-98FE-E88A359FEFB5}" id="{230CA3C0-63DE-4463-AE11-64D3C344516E}">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76" dT="2022-10-13T09:52:53.69" personId="{EFF70536-37A4-4686-98FE-E88A359FEFB5}" id="{496EEE72-78E8-4A6B-AE36-BD056D3CE1C7}" parentId="{230CA3C0-63DE-4463-AE11-64D3C344516E}">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76" dT="2022-10-13T10:04:44.40" personId="{EFF70536-37A4-4686-98FE-E88A359FEFB5}" id="{95963EAC-A8C0-4A79-B534-38381BC645D0}" parentId="{230CA3C0-63DE-4463-AE11-64D3C344516E}">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76" dT="2022-10-13T10:17:36.93" personId="{EFF70536-37A4-4686-98FE-E88A359FEFB5}" id="{26AF1B40-180F-487F-A70A-74DCD6A1CE7D}" parentId="{230CA3C0-63DE-4463-AE11-64D3C344516E}">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76" dT="2022-12-20T08:33:41.07" personId="{EFF70536-37A4-4686-98FE-E88A359FEFB5}" id="{5E636F27-BAAD-449B-871D-1091C2844667}" parentId="{230CA3C0-63DE-4463-AE11-64D3C344516E}">
    <text>DLV (2015) present practically measured energy use of apple and pear storage. They present for long-term storage, i.e. after the cooling down phase, typical electricity use of 0.4kWh per ton per day (covering electricity use for cooling, air circulation, mechanical operations and lighting).</text>
  </threadedComment>
  <threadedComment ref="F76" dT="2022-10-13T12:28:15.12" personId="{EFF70536-37A4-4686-98FE-E88A359FEFB5}" id="{620AF7A2-F1EE-4FAC-9BC8-549D04850BC6}">
    <text>Typical value, see comments elsewhere in this row.</text>
  </threadedComment>
  <threadedComment ref="B77" dT="2022-10-13T07:54:02.27" personId="{EFF70536-37A4-4686-98FE-E88A359FEFB5}" id="{C2657CF6-98AD-4F86-AA6A-2E8F4205A91E}">
    <text>Many refrigerants, especially the older ones, have high global warming potential. Losses in use, to a certain level inevitable, imply additional GHG emissions next to the GHG emissions associated with the used electricity.</text>
  </threadedComment>
  <threadedComment ref="B77" dT="2022-10-13T11:50:35.97" personId="{EFF70536-37A4-4686-98FE-E88A359FEFB5}" id="{D6856D70-AEC3-447A-8837-901D9FEDC034}" parentId="{C2657CF6-98AD-4F86-AA6A-2E8F4205A91E}">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77" dT="2022-10-13T12:07:07.38" personId="{EFF70536-37A4-4686-98FE-E88A359FEFB5}" id="{ADAEB9E5-177C-4FFA-828E-3B9B898192CA}" parentId="{C2657CF6-98AD-4F86-AA6A-2E8F4205A91E}">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78" dT="2022-10-07T14:21:35.50" personId="{EFF70536-37A4-4686-98FE-E88A359FEFB5}" id="{B79BCC1F-9F95-44D9-A882-E053CA2362B0}">
    <text>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text>
  </threadedComment>
  <threadedComment ref="B78" dT="2022-10-07T14:52:36.57" personId="{EFF70536-37A4-4686-98FE-E88A359FEFB5}" id="{0074B884-7401-432E-8B3D-249B4551C1AB}" parentId="{B79BCC1F-9F95-44D9-A882-E053CA2362B0}">
    <text>Specific energy for blast feezing data in Werner (2006), 0.133 kWh/kg and Duiven &amp; 
Binard (2002), 0.070 to 0.130 kWh/kg.</text>
  </threadedComment>
  <threadedComment ref="B78" dT="2022-12-20T08:09:33.41" personId="{EFF70536-37A4-4686-98FE-E88A359FEFB5}" id="{16149EEC-7061-4860-9381-3215C0CF6172}" parentId="{B79BCC1F-9F95-44D9-A882-E053CA2362B0}">
    <text>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ext>
  </threadedComment>
  <threadedComment ref="B126" dT="2022-06-29T14:52:27.42" personId="{EFF70536-37A4-4686-98FE-E88A359FEFB5}" id="{EDDC2A74-2DDA-4F00-AD4B-82A8601D667E}">
    <text>Default: Processing and Packaging
(activity name my be adapted in case study)</text>
  </threadedComment>
  <threadedComment ref="B130" dT="2023-02-24T09:21:07.06" personId="{EFF70536-37A4-4686-98FE-E88A359FEFB5}" id="{CEFFDE33-CFE4-4DB1-802F-FF2FD8302ADC}">
    <text>When empty: the waste management related GHG emission are negleccted</text>
  </threadedComment>
  <threadedComment ref="B144" dT="2022-10-13T07:54:02.27" personId="{EFF70536-37A4-4686-98FE-E88A359FEFB5}" id="{6706D311-A627-4231-9C95-47118D89BF18}">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144" dT="2022-10-13T09:52:53.69" personId="{EFF70536-37A4-4686-98FE-E88A359FEFB5}" id="{FCDDA066-C059-4839-BCA4-D5D860C6929A}" parentId="{6706D311-A627-4231-9C95-47118D89BF18}">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144" dT="2022-10-13T10:04:44.40" personId="{EFF70536-37A4-4686-98FE-E88A359FEFB5}" id="{E8B8C84D-8448-47F1-9445-E38E3FE98FA4}" parentId="{6706D311-A627-4231-9C95-47118D89BF18}">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144" dT="2022-10-13T10:17:36.93" personId="{EFF70536-37A4-4686-98FE-E88A359FEFB5}" id="{C792C49B-FAE2-4E92-8E49-3C828912CE89}" parentId="{6706D311-A627-4231-9C95-47118D89BF18}">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144" dT="2022-12-20T08:33:41.07" personId="{EFF70536-37A4-4686-98FE-E88A359FEFB5}" id="{9C865106-A844-4A2B-BD41-7F18975AE0EB}" parentId="{6706D311-A627-4231-9C95-47118D89BF18}">
    <text>DLV (2015) present practically measured energy use of apple and pear storage. They present for long-term storage, i.e. after the cooling down phase, typical electricity use of 0.4kWh per ton per day (covering electricity use for cooling, air circulation, mechanical operations and lighting).</text>
  </threadedComment>
  <threadedComment ref="B144" dT="2022-12-20T09:07:58.04" personId="{EFF70536-37A4-4686-98FE-E88A359FEFB5}" id="{F892FB58-9C4A-4C07-9D55-B015E3377612}" parentId="{6706D311-A627-4231-9C95-47118D89BF18}">
    <text>The value presented by DLV was confirmed by Boschiero et al. (2019): 0.37kWh per ton per day. Next to energy use for refrigeration they present additional energy use for CA, ULO and DCA: 0.09, 0.11 and 0.14 kWh per ton per day.</text>
  </threadedComment>
  <threadedComment ref="B145" dT="2022-10-07T14:21:35.50" personId="{EFF70536-37A4-4686-98FE-E88A359FEFB5}" id="{E45A54EB-AADD-4F1F-BCFF-3DF2B51699BA}">
    <text>Theoretical analysis of energy use for cooling down: Cooling down requires extraction of +/- 4 kJ per degree  per ton, equivalent to 0.0011 kWh. Corrected for typical COP of 3 the cooling system, with extra 50% for air circulation, costs about 0.00055 kWh per degree. Example: cooling down from 20 to 2 degrees would require 0.01kWh per kg.</text>
  </threadedComment>
  <threadedComment ref="B145" dT="2022-10-07T14:52:36.57" personId="{EFF70536-37A4-4686-98FE-E88A359FEFB5}" id="{E694F063-CB13-4386-92BE-7944C0E01663}" parentId="{E45A54EB-AADD-4F1F-BCFF-3DF2B51699BA}">
    <text>Specific energy for blast feezing data in Werner (2006), 0.133 kWh/kg and Duiven &amp; 
Binard (2002), 0.070 to 0.130 kWh/kg.</text>
  </threadedComment>
  <threadedComment ref="B145" dT="2022-12-20T08:09:33.41" personId="{EFF70536-37A4-4686-98FE-E88A359FEFB5}" id="{BFCEBEF4-180C-4385-A1C5-04C98A00C97A}" parentId="{E45A54EB-AADD-4F1F-BCFF-3DF2B51699BA}">
    <text>Practical results: 
- The cooling down phase of pears and  apples requires about 0.015 to 0.020kWh per kg according to a field analysis presented by DLV (2016). Note: the energy use combines direct energy use for cooling + air circulation (~80%) and for mechanical operations and lighting (~20%).
- Boscheiro et al. (2019) present higher electricity use for cooling down: 0.039 kWh per kg apples. The higher value compared to DLV's data may be explained by (1) older data source, and (2) higher initiatial product temperature (Italy vs. The Netherlands).</text>
  </threadedComment>
  <threadedComment ref="B150" dT="2022-10-13T07:54:02.27" personId="{EFF70536-37A4-4686-98FE-E88A359FEFB5}" id="{FF83717F-D22C-4B93-9E20-089EF80815BE}">
    <text>Many refrigerants, especially the older ones, have high global warming potential. Losses in use, to a certain level inevitable, imply additional GHG emissions next to the GHG emissions associated with the used electricity.</text>
  </threadedComment>
  <threadedComment ref="B150" dT="2022-10-13T11:50:35.97" personId="{EFF70536-37A4-4686-98FE-E88A359FEFB5}" id="{9F89D284-3A74-4491-9A38-3E2D6BBBBCD2}" parentId="{FF83717F-D22C-4B93-9E20-089EF80815BE}">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150" dT="2022-10-13T12:07:07.38" personId="{EFF70536-37A4-4686-98FE-E88A359FEFB5}" id="{8ED8B45B-0B31-4AB9-83B1-F473C24B939D}" parentId="{FF83717F-D22C-4B93-9E20-089EF80815BE}">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154" dT="2022-11-24T15:36:12.89" personId="{EFF70536-37A4-4686-98FE-E88A359FEFB5}" id="{ED483403-A88B-4B15-87D3-4981C821BBA2}">
    <text>GHG emissions related to (tap) water supply highly vary amongst water sources.
Likewise, carbon footprint of inputs and energy is critical in that; with greening electricity the carbon footprint of water will be reduced.</text>
  </threadedComment>
  <threadedComment ref="B154" dT="2022-11-24T15:39:16.42" personId="{EFF70536-37A4-4686-98FE-E88A359FEFB5}" id="{C61F65D9-5FD9-4BBC-B576-0177C9735133}" parentId="{ED483403-A88B-4B15-87D3-4981C821BBA2}">
    <text>For NL water production and supply GHGeI is estimated around 0.36 kg CO2-eq/m3 (STOWA, 2008); this is related to 0.47kWh electricity + about 0.15 kg CO2-eq emissions related to other inputs. The same source estimates GHGe related to waste water treatment at 1.14 kg CO2-eq per m3 waste water.</text>
  </threadedComment>
  <threadedComment ref="B154" dT="2022-11-24T16:14:47.26" personId="{EFF70536-37A4-4686-98FE-E88A359FEFB5}" id="{8E0D9936-815D-44CA-B452-E12645DB52FC}" parentId="{ED483403-A88B-4B15-87D3-4981C821BBA2}">
    <text>The actual carbon footprint of water, however, can depend strongly on the water source (varying from surface water to sea water, possibly requiring desalination and/or long-distance transport, etc.) and required treatment. Klein et al. (2005) show that energy intensity of supply, treatment and distribution varies from  0.2 to 8 kWh per m3 water.</text>
  </threadedComment>
  <threadedComment ref="B189" dT="2022-06-29T14:53:16.52" personId="{EFF70536-37A4-4686-98FE-E88A359FEFB5}" id="{B1DF0CBD-687F-40E2-B3AF-A5A2DE80FBF0}">
    <text>Default: (Possibly multi-modal) transport
(activity name my be adapted in case study)</text>
  </threadedComment>
  <threadedComment ref="B201" dT="2022-06-29T14:54:08.19" personId="{EFF70536-37A4-4686-98FE-E88A359FEFB5}" id="{9C58FB92-E59E-4FF9-8DF4-98AF934D64E6}">
    <text>Default: Processing / repackaging / distribution centre
(activity name my be adapted in case study)</text>
  </threadedComment>
  <threadedComment ref="B204" dT="2023-02-24T09:21:07.06" personId="{EFF70536-37A4-4686-98FE-E88A359FEFB5}" id="{D7AA5320-7906-437C-91DF-556DB4751387}">
    <text>When empty: the waste management related GHG emission are negleccted</text>
  </threadedComment>
  <threadedComment ref="B215" dT="2022-10-13T07:54:02.27" personId="{EFF70536-37A4-4686-98FE-E88A359FEFB5}" id="{F6965A11-712A-4DDE-B67E-17D5CD03480E}">
    <text>The actual specific electricity use for refrigerated or frozen storage per kg per day depends on the operational use (a.o. related to average kg per m3 storage volume and related to the frequency of (un)loading), technical conditions (like weather, isolation and cooling system) and cold store volume.</text>
  </threadedComment>
  <threadedComment ref="B215" dT="2022-10-13T09:52:53.69" personId="{EFF70536-37A4-4686-98FE-E88A359FEFB5}" id="{FFF63E27-4020-45BD-989F-30DAF350C573}" parentId="{F6965A11-712A-4DDE-B67E-17D5CD03480E}">
    <text>Tachajapong et al. (2022) for Thailand estimate annual electricity use for a 100m3 chilled stores around 250kWh per m3 per year, whereas for a 1,000m3 store the annual energy use is estimated at 100 kWh per m3 and for a 10,000m3 store around 45 kWh per m3. 
Assuming typical space use of 3m3 per ton product follows 2.05, 0.82 and 0.37 kWh respectively per ton per day.</text>
  </threadedComment>
  <threadedComment ref="B215" dT="2022-10-13T10:04:44.40" personId="{EFF70536-37A4-4686-98FE-E88A359FEFB5}" id="{A2DDCCE0-79E8-43A1-8843-E8A7DE5907D5}" parentId="{F6965A11-712A-4DDE-B67E-17D5CD03480E}">
    <text>Likewise for frozen storage from Tachajapong et al. (2022) the annual energy consumption is estimated for stores with volume 100, 1,000, 10,000 and 100,000m3 at 400, 200, 100 and 50 kWh per m3 respectively. Again, assuming 3m3 per ton product, the daily electricity use is estimated at 3.2, 1.6, 0.82 and 0.41 kWh per ton product.</text>
  </threadedComment>
  <threadedComment ref="B215" dT="2022-10-13T10:17:36.93" personId="{EFF70536-37A4-4686-98FE-E88A359FEFB5}" id="{CF4E85C7-0E23-462F-AEFB-AECD40382E60}" parentId="{F6965A11-712A-4DDE-B67E-17D5CD03480E}">
    <text>Findings by Evans et al. (2014) are quite in line with results presented by Tachajapong. From an inventory in Europe, Evans et al. estimate average annual electricity use around 64 kWh per m3 for chilled stores and around 50 kWh per m3 for frozen stores. 
Note: in Evans inventory, the average size of frozen stores is larger than the average size of chilled stores, which explains why energy use of the frozen stores per m3 is lower than for chilled stores.</text>
  </threadedComment>
  <threadedComment ref="B216" dT="2022-10-13T07:54:02.27" personId="{EFF70536-37A4-4686-98FE-E88A359FEFB5}" id="{3D34E5AA-3F99-4853-B390-64BCB9944711}">
    <text>Many refrigerants, especially the older ones, have high global warming potential. Losses in use, to a certain level inevitable, imply additional GHG emissions next to the GHG emissions associated with the used electricity.</text>
  </threadedComment>
  <threadedComment ref="B216" dT="2022-10-13T11:50:35.97" personId="{EFF70536-37A4-4686-98FE-E88A359FEFB5}" id="{80656EA7-FCBD-44D5-8EDE-FA6B091711A1}" parentId="{3D34E5AA-3F99-4853-B390-64BCB9944711}">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216" dT="2022-10-13T12:07:07.38" personId="{EFF70536-37A4-4686-98FE-E88A359FEFB5}" id="{0760ACD9-2B7C-4E84-9D63-7BABB44161E8}" parentId="{3D34E5AA-3F99-4853-B390-64BCB9944711}">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230" dT="2022-06-29T14:55:54.06" personId="{EFF70536-37A4-4686-98FE-E88A359FEFB5}" id="{4421E6D0-EFD4-4006-A08E-E76DEDAB935D}">
    <text>Default: Market / Retail shop / Out-of-home consumption
(activity name my be adapted in case study)</text>
  </threadedComment>
  <threadedComment ref="B233" dT="2023-02-24T09:21:07.06" personId="{EFF70536-37A4-4686-98FE-E88A359FEFB5}" id="{00CD6F40-2F6F-44D7-B85F-216898FD9639}">
    <text>When empty: the waste management related GHG emission are negleccted</text>
  </threadedComment>
  <threadedComment ref="B236" dT="2022-10-13T07:54:02.27" personId="{EFF70536-37A4-4686-98FE-E88A359FEFB5}" id="{C663BADC-4EE1-48C5-B129-0FE8CC70F614}">
    <text>Many refrigerants, especially the older ones, have high global warming potential. Losses in use, to a certain level inevitable, imply additional GHG emissions next to the GHG emissions associated with the used electricity.</text>
  </threadedComment>
  <threadedComment ref="B236" dT="2022-10-13T11:50:35.97" personId="{EFF70536-37A4-4686-98FE-E88A359FEFB5}" id="{88E7C35A-DFBE-41B5-9EF8-F1988F710359}" parentId="{C663BADC-4EE1-48C5-B129-0FE8CC70F614}">
    <text>Globally about 60% of GHG emissions due to commercial and industrial cooling is associated with electricity use; the other 40% due to loss of refrigerants (www.green-cooling-initiative.org/country-data). 
We propos the following rationale for estimating refrigerants' associated GHG emissions: 
- the reference is the total electricitity use for the refrigeration (kWh per kg)
- this should be multiplied by the global average GHG emission intensity of ef electricity (0.48 kg CO2-eq. per kWh)
- 40%/60% gives around 0.3 kg CO2-eq per kWh used for refrigeration.</text>
  </threadedComment>
  <threadedComment ref="B236" dT="2022-10-13T12:07:07.38" personId="{EFF70536-37A4-4686-98FE-E88A359FEFB5}" id="{9E206A53-DDC3-4FCC-9EEA-40E302A04FA3}" parentId="{C663BADC-4EE1-48C5-B129-0FE8CC70F614}">
    <text>Remark: the referred study is based on data from 2010 or older. Since then, refrigerants with global warming potentials have been phased down or phased out, especially in developed countries (Dong et al, 2021). In developing countries, however, above indicative estimate is still applicable.</text>
  </threadedComment>
  <threadedComment ref="B244" dT="2022-12-05T14:15:42.50" personId="{EFF70536-37A4-4686-98FE-E88A359FEFB5}" id="{A8AFB57B-3AA1-4771-981B-2E16BCF81C09}">
    <text>In case of prevented deforestation: negative</text>
  </threadedComment>
</ThreadedComments>
</file>

<file path=xl/threadedComments/threadedComment5.xml><?xml version="1.0" encoding="utf-8"?>
<ThreadedComments xmlns="http://schemas.microsoft.com/office/spreadsheetml/2018/threadedcomments" xmlns:x="http://schemas.openxmlformats.org/spreadsheetml/2006/main">
  <threadedComment ref="D29" dT="2020-09-11T13:16:59.36" personId="{EFF70536-37A4-4686-98FE-E88A359FEFB5}" id="{CD4F2813-DC98-4637-91B0-FDB448F83179}">
    <text>typical moisture content reduction from 18 to 12% (knowledgebank.irri.org)</text>
  </threadedComment>
  <threadedComment ref="D39" dT="2020-09-11T13:21:01.37" personId="{EFF70536-37A4-4686-98FE-E88A359FEFB5}" id="{A4FFAE7C-9783-44DE-B00B-DC217A58BB73}">
    <text>Each kg of milled white rice results in roughly 0.28 kg of rice husk (knowledgebank.irri.org)</text>
  </threadedComment>
  <threadedComment ref="E40" dT="2020-08-20T15:58:22.18" personId="{EFF70536-37A4-4686-98FE-E88A359FEFB5}" id="{CA40A506-B47F-4515-A9BA-F1AB6E9E7960}">
    <text>FAO: total yield of Engeberg including drying: 53%
http://www.fao.org/3/x5427e/x5427e0h.htm</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microsoft.com/office/2017/10/relationships/threadedComment" Target="../threadedComments/threadedComment4.xml"/><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 Id="rId4" Type="http://schemas.microsoft.com/office/2017/10/relationships/threadedComment" Target="../threadedComments/threadedComment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26850-A4EF-4D98-81F0-A50D8C366568}">
  <sheetPr>
    <tabColor theme="5" tint="0.59999389629810485"/>
    <outlinePr summaryBelow="0" summaryRight="0"/>
    <pageSetUpPr fitToPage="1"/>
  </sheetPr>
  <dimension ref="A1:V273"/>
  <sheetViews>
    <sheetView zoomScale="115" zoomScaleNormal="115" zoomScaleSheetLayoutView="145" workbookViewId="0">
      <pane xSplit="2" ySplit="8" topLeftCell="C247" activePane="bottomRight" state="frozen"/>
      <selection pane="topRight" activeCell="B1" sqref="B1"/>
      <selection pane="bottomLeft" activeCell="A8" sqref="A8"/>
      <selection pane="bottomRight" activeCell="N15" sqref="N14:P15"/>
    </sheetView>
  </sheetViews>
  <sheetFormatPr defaultColWidth="36.5703125" defaultRowHeight="15" outlineLevelRow="1" x14ac:dyDescent="0.25"/>
  <cols>
    <col min="1" max="1" width="0.85546875" style="12" customWidth="1"/>
    <col min="2" max="2" width="45.28515625" style="76" customWidth="1"/>
    <col min="3" max="3" width="1.28515625" style="76" customWidth="1"/>
    <col min="4" max="4" width="18.28515625" style="12" customWidth="1"/>
    <col min="5" max="6" width="18.28515625" style="11" customWidth="1"/>
    <col min="7" max="7" width="12.28515625" style="152" hidden="1" customWidth="1"/>
    <col min="8" max="8" width="1.42578125" style="12" customWidth="1"/>
    <col min="9" max="9" width="18.28515625" style="12" customWidth="1"/>
    <col min="10" max="10" width="18.28515625" style="11" customWidth="1"/>
    <col min="11" max="11" width="18.140625" style="11" customWidth="1"/>
    <col min="12" max="12" width="12.28515625" style="152" hidden="1" customWidth="1"/>
    <col min="13" max="13" width="1.42578125" style="12" customWidth="1"/>
    <col min="14" max="14" width="18.28515625" style="12" customWidth="1"/>
    <col min="15" max="15" width="18.28515625" style="11" customWidth="1"/>
    <col min="16" max="16" width="18.140625" style="11" customWidth="1"/>
    <col min="17" max="17" width="12.28515625" style="152" hidden="1" customWidth="1"/>
    <col min="18" max="18" width="1.42578125" style="12" customWidth="1"/>
    <col min="19" max="19" width="1.140625" style="12" customWidth="1"/>
    <col min="20" max="20" width="2.140625" style="12" customWidth="1"/>
    <col min="21" max="21" width="36.5703125" style="6"/>
    <col min="22" max="22" width="14.42578125" style="12" customWidth="1"/>
    <col min="23" max="23" width="14.85546875" style="12" customWidth="1"/>
    <col min="24" max="24" width="17.28515625" style="12" customWidth="1"/>
    <col min="25" max="16384" width="36.5703125" style="12"/>
  </cols>
  <sheetData>
    <row r="1" spans="1:22" s="4" customFormat="1" ht="15.75" customHeight="1" thickTop="1" x14ac:dyDescent="0.25">
      <c r="A1" s="13"/>
      <c r="B1" s="535" t="s">
        <v>164</v>
      </c>
      <c r="C1" s="538" t="str">
        <f>$B19</f>
        <v xml:space="preserve">Harvesting and on-field post-harvest operations </v>
      </c>
      <c r="D1" s="538"/>
      <c r="E1" s="538"/>
      <c r="F1" s="538" t="str">
        <f>$B189</f>
        <v>(Possibly multi-modal) Transport</v>
      </c>
      <c r="G1" s="538"/>
      <c r="H1" s="538"/>
      <c r="I1" s="538"/>
      <c r="J1" s="189"/>
      <c r="K1" s="189"/>
      <c r="L1" s="208"/>
      <c r="M1" s="189"/>
      <c r="N1" s="201"/>
      <c r="O1" s="189"/>
      <c r="P1" s="190"/>
      <c r="Q1" s="208"/>
      <c r="R1" s="85"/>
      <c r="S1" s="86"/>
      <c r="U1" s="36"/>
      <c r="V1" s="35"/>
    </row>
    <row r="2" spans="1:22" s="4" customFormat="1" ht="15.75" customHeight="1" x14ac:dyDescent="0.25">
      <c r="A2" s="194"/>
      <c r="B2" s="536"/>
      <c r="C2" s="539" t="str">
        <f>$B62</f>
        <v>Farm: Postharvest handling and storage</v>
      </c>
      <c r="D2" s="539"/>
      <c r="E2" s="539"/>
      <c r="F2" s="539" t="str">
        <f>$B201</f>
        <v>Processing / repackaging / distribution centre</v>
      </c>
      <c r="G2" s="539"/>
      <c r="H2" s="539"/>
      <c r="I2" s="539"/>
      <c r="J2" s="202"/>
      <c r="K2" s="202"/>
      <c r="L2" s="203"/>
      <c r="M2" s="203"/>
      <c r="N2" s="204"/>
      <c r="O2" s="196"/>
      <c r="P2" s="197"/>
      <c r="Q2" s="203"/>
      <c r="R2" s="195"/>
      <c r="S2" s="198"/>
      <c r="U2" s="36"/>
      <c r="V2" s="35"/>
    </row>
    <row r="3" spans="1:22" s="4" customFormat="1" ht="15.75" customHeight="1" thickBot="1" x14ac:dyDescent="0.3">
      <c r="A3" s="194"/>
      <c r="B3" s="537"/>
      <c r="C3" s="540" t="str">
        <f>$B126</f>
        <v>Processing and Packaging</v>
      </c>
      <c r="D3" s="540"/>
      <c r="E3" s="540"/>
      <c r="F3" s="540" t="str">
        <f>$B230</f>
        <v>Market / Retail shop / Out-of-home consumption</v>
      </c>
      <c r="G3" s="540"/>
      <c r="H3" s="540"/>
      <c r="I3" s="540"/>
      <c r="J3" s="205"/>
      <c r="K3" s="205"/>
      <c r="L3" s="206"/>
      <c r="M3" s="206"/>
      <c r="N3" s="207"/>
      <c r="O3" s="199"/>
      <c r="P3" s="200"/>
      <c r="Q3" s="206"/>
      <c r="R3" s="209"/>
      <c r="S3" s="210"/>
      <c r="U3" s="36"/>
      <c r="V3" s="35"/>
    </row>
    <row r="4" spans="1:22" ht="15.75" x14ac:dyDescent="0.25">
      <c r="A4" s="87"/>
      <c r="B4" s="211"/>
      <c r="C4" s="101"/>
      <c r="D4" s="530" t="s">
        <v>215</v>
      </c>
      <c r="E4" s="531"/>
      <c r="F4" s="531"/>
      <c r="G4" s="103"/>
      <c r="H4" s="101"/>
      <c r="I4" s="530" t="s">
        <v>216</v>
      </c>
      <c r="J4" s="531"/>
      <c r="K4" s="531"/>
      <c r="L4" s="280"/>
      <c r="M4" s="101"/>
      <c r="N4" s="530" t="s">
        <v>180</v>
      </c>
      <c r="O4" s="531"/>
      <c r="P4" s="531"/>
      <c r="Q4" s="103"/>
      <c r="R4" s="101"/>
      <c r="S4" s="102"/>
      <c r="U4" s="40" t="s">
        <v>78</v>
      </c>
      <c r="V4" s="37"/>
    </row>
    <row r="5" spans="1:22" s="76" customFormat="1" x14ac:dyDescent="0.25">
      <c r="A5" s="142"/>
      <c r="B5" s="141" t="s">
        <v>299</v>
      </c>
      <c r="C5" s="125"/>
      <c r="D5" s="532" t="s">
        <v>219</v>
      </c>
      <c r="E5" s="533"/>
      <c r="F5" s="534"/>
      <c r="G5" s="91" t="s">
        <v>147</v>
      </c>
      <c r="H5" s="116"/>
      <c r="I5" s="532" t="s">
        <v>220</v>
      </c>
      <c r="J5" s="533"/>
      <c r="K5" s="534"/>
      <c r="L5" s="91" t="s">
        <v>147</v>
      </c>
      <c r="M5" s="116"/>
      <c r="N5" s="532" t="s">
        <v>221</v>
      </c>
      <c r="O5" s="533"/>
      <c r="P5" s="534"/>
      <c r="Q5" s="91" t="s">
        <v>147</v>
      </c>
      <c r="R5" s="116"/>
      <c r="S5" s="117"/>
      <c r="U5" s="63"/>
      <c r="V5" s="38"/>
    </row>
    <row r="6" spans="1:22" s="76" customFormat="1" x14ac:dyDescent="0.25">
      <c r="A6" s="142"/>
      <c r="B6" s="141" t="s">
        <v>300</v>
      </c>
      <c r="C6" s="125"/>
      <c r="D6" s="166">
        <v>7.8500000000000014E-2</v>
      </c>
      <c r="E6" s="49"/>
      <c r="F6" s="308" t="s">
        <v>222</v>
      </c>
      <c r="G6" s="91" t="s">
        <v>148</v>
      </c>
      <c r="H6" s="116"/>
      <c r="I6" s="166">
        <v>5.9499999999999997E-2</v>
      </c>
      <c r="J6" s="49"/>
      <c r="K6" s="308" t="s">
        <v>223</v>
      </c>
      <c r="L6" s="91" t="s">
        <v>148</v>
      </c>
      <c r="M6" s="116"/>
      <c r="N6" s="166">
        <v>9.6265000000000045E-2</v>
      </c>
      <c r="O6" s="49"/>
      <c r="P6" s="308" t="s">
        <v>224</v>
      </c>
      <c r="Q6" s="91" t="s">
        <v>148</v>
      </c>
      <c r="R6" s="116"/>
      <c r="S6" s="118"/>
      <c r="U6" s="54"/>
      <c r="V6" s="55"/>
    </row>
    <row r="7" spans="1:22" s="76" customFormat="1" x14ac:dyDescent="0.25">
      <c r="A7" s="142"/>
      <c r="B7" s="141" t="s">
        <v>301</v>
      </c>
      <c r="C7" s="125"/>
      <c r="D7" s="525" t="s">
        <v>225</v>
      </c>
      <c r="E7" s="526"/>
      <c r="F7" s="527"/>
      <c r="G7" s="214" t="s">
        <v>145</v>
      </c>
      <c r="H7" s="116"/>
      <c r="I7" s="525" t="s">
        <v>226</v>
      </c>
      <c r="J7" s="526"/>
      <c r="K7" s="527"/>
      <c r="L7" s="214" t="s">
        <v>145</v>
      </c>
      <c r="M7" s="116"/>
      <c r="N7" s="525" t="s">
        <v>227</v>
      </c>
      <c r="O7" s="526"/>
      <c r="P7" s="527"/>
      <c r="Q7" s="214" t="s">
        <v>145</v>
      </c>
      <c r="R7" s="116"/>
      <c r="S7" s="117"/>
      <c r="U7" s="54"/>
      <c r="V7" s="55"/>
    </row>
    <row r="8" spans="1:22" s="76" customFormat="1" ht="15.75" thickBot="1" x14ac:dyDescent="0.3">
      <c r="A8" s="142"/>
      <c r="B8" s="141" t="s">
        <v>116</v>
      </c>
      <c r="C8" s="125"/>
      <c r="D8" s="166">
        <v>0</v>
      </c>
      <c r="E8" s="49"/>
      <c r="F8" s="78"/>
      <c r="G8" s="215" t="s">
        <v>146</v>
      </c>
      <c r="H8" s="116"/>
      <c r="I8" s="166">
        <v>0</v>
      </c>
      <c r="J8" s="49"/>
      <c r="K8" s="78"/>
      <c r="L8" s="215" t="s">
        <v>146</v>
      </c>
      <c r="M8" s="116"/>
      <c r="N8" s="166">
        <v>0</v>
      </c>
      <c r="O8" s="49"/>
      <c r="P8" s="78"/>
      <c r="Q8" s="215" t="s">
        <v>146</v>
      </c>
      <c r="R8" s="116"/>
      <c r="S8" s="118"/>
      <c r="U8" s="54"/>
      <c r="V8" s="55"/>
    </row>
    <row r="9" spans="1:22" ht="15.75" customHeight="1" x14ac:dyDescent="0.25">
      <c r="A9" s="14"/>
      <c r="B9" s="81" t="s">
        <v>151</v>
      </c>
      <c r="C9" s="84"/>
      <c r="D9" s="81"/>
      <c r="E9" s="84"/>
      <c r="F9" s="84"/>
      <c r="G9" s="213"/>
      <c r="H9" s="84"/>
      <c r="I9" s="81"/>
      <c r="J9" s="84"/>
      <c r="K9" s="84"/>
      <c r="L9" s="213"/>
      <c r="M9" s="84"/>
      <c r="N9" s="81"/>
      <c r="O9" s="84"/>
      <c r="P9" s="84"/>
      <c r="Q9" s="213"/>
      <c r="R9" s="84"/>
      <c r="S9" s="83"/>
      <c r="U9" s="56"/>
      <c r="V9" s="55"/>
    </row>
    <row r="10" spans="1:22" x14ac:dyDescent="0.25">
      <c r="A10" s="14"/>
      <c r="B10" s="104" t="s">
        <v>4</v>
      </c>
      <c r="C10" s="125"/>
      <c r="D10" s="528" t="s">
        <v>2</v>
      </c>
      <c r="E10" s="481"/>
      <c r="F10" s="529"/>
      <c r="G10" s="153"/>
      <c r="H10" s="125"/>
      <c r="I10" s="501" t="s">
        <v>2</v>
      </c>
      <c r="J10" s="480"/>
      <c r="K10" s="481"/>
      <c r="L10" s="153"/>
      <c r="M10" s="125"/>
      <c r="N10" s="501" t="s">
        <v>2</v>
      </c>
      <c r="O10" s="480"/>
      <c r="P10" s="481"/>
      <c r="Q10" s="153"/>
      <c r="R10" s="125"/>
      <c r="S10" s="119"/>
      <c r="U10" s="54"/>
      <c r="V10" s="55"/>
    </row>
    <row r="11" spans="1:22" x14ac:dyDescent="0.25">
      <c r="A11" s="14"/>
      <c r="B11" s="104" t="s">
        <v>214</v>
      </c>
      <c r="C11" s="125"/>
      <c r="D11" s="143" t="s">
        <v>168</v>
      </c>
      <c r="E11" s="334"/>
      <c r="F11" s="212">
        <v>0.3528</v>
      </c>
      <c r="G11" s="153"/>
      <c r="H11" s="125"/>
      <c r="I11" s="143" t="s">
        <v>168</v>
      </c>
      <c r="J11" s="334"/>
      <c r="K11" s="212">
        <v>0.3528</v>
      </c>
      <c r="L11" s="153"/>
      <c r="M11" s="125"/>
      <c r="N11" s="143" t="s">
        <v>168</v>
      </c>
      <c r="O11" s="334"/>
      <c r="P11" s="212">
        <v>0.3528</v>
      </c>
      <c r="Q11" s="153"/>
      <c r="R11" s="125"/>
      <c r="S11" s="119"/>
      <c r="U11" s="54"/>
      <c r="V11" s="55"/>
    </row>
    <row r="12" spans="1:22" x14ac:dyDescent="0.25">
      <c r="A12" s="14"/>
      <c r="B12" s="104" t="s">
        <v>63</v>
      </c>
      <c r="C12" s="125"/>
      <c r="D12" s="520" t="s">
        <v>2</v>
      </c>
      <c r="E12" s="473"/>
      <c r="F12" s="521"/>
      <c r="G12" s="153"/>
      <c r="H12" s="125"/>
      <c r="I12" s="471" t="s">
        <v>2</v>
      </c>
      <c r="J12" s="472"/>
      <c r="K12" s="473"/>
      <c r="L12" s="153"/>
      <c r="M12" s="125"/>
      <c r="N12" s="471" t="s">
        <v>2</v>
      </c>
      <c r="O12" s="472"/>
      <c r="P12" s="473"/>
      <c r="Q12" s="153"/>
      <c r="R12" s="125"/>
      <c r="S12" s="119"/>
      <c r="U12" s="54"/>
      <c r="V12" s="55"/>
    </row>
    <row r="13" spans="1:22" x14ac:dyDescent="0.25">
      <c r="A13" s="14"/>
      <c r="B13" s="104" t="s">
        <v>214</v>
      </c>
      <c r="C13" s="125"/>
      <c r="D13" s="143" t="s">
        <v>168</v>
      </c>
      <c r="E13" s="334"/>
      <c r="F13" s="212">
        <v>0.3528</v>
      </c>
      <c r="G13" s="153"/>
      <c r="H13" s="125"/>
      <c r="I13" s="143" t="s">
        <v>168</v>
      </c>
      <c r="J13" s="334"/>
      <c r="K13" s="212">
        <v>0.3528</v>
      </c>
      <c r="L13" s="153"/>
      <c r="M13" s="125"/>
      <c r="N13" s="143" t="s">
        <v>168</v>
      </c>
      <c r="O13" s="334"/>
      <c r="P13" s="212">
        <v>0.3528</v>
      </c>
      <c r="Q13" s="153"/>
      <c r="R13" s="125"/>
      <c r="S13" s="119"/>
      <c r="U13" s="54"/>
      <c r="V13" s="55"/>
    </row>
    <row r="14" spans="1:22" x14ac:dyDescent="0.25">
      <c r="A14" s="14"/>
      <c r="B14" s="104" t="s">
        <v>16</v>
      </c>
      <c r="C14" s="125"/>
      <c r="D14" s="522" t="s">
        <v>25</v>
      </c>
      <c r="E14" s="523"/>
      <c r="F14" s="524"/>
      <c r="G14" s="153"/>
      <c r="H14" s="125"/>
      <c r="I14" s="471" t="s">
        <v>25</v>
      </c>
      <c r="J14" s="472"/>
      <c r="K14" s="473"/>
      <c r="L14" s="153"/>
      <c r="M14" s="125"/>
      <c r="N14" s="471" t="s">
        <v>25</v>
      </c>
      <c r="O14" s="472"/>
      <c r="P14" s="473"/>
      <c r="Q14" s="153"/>
      <c r="R14" s="125"/>
      <c r="S14" s="119"/>
      <c r="U14" s="56"/>
      <c r="V14" s="55"/>
    </row>
    <row r="15" spans="1:22" ht="15.75" customHeight="1" x14ac:dyDescent="0.25">
      <c r="A15" s="14"/>
      <c r="B15" s="104" t="s">
        <v>142</v>
      </c>
      <c r="C15" s="125"/>
      <c r="D15" s="471" t="s">
        <v>140</v>
      </c>
      <c r="E15" s="472"/>
      <c r="F15" s="473"/>
      <c r="G15" s="153"/>
      <c r="H15" s="125"/>
      <c r="I15" s="471" t="s">
        <v>140</v>
      </c>
      <c r="J15" s="472"/>
      <c r="K15" s="473"/>
      <c r="L15" s="153"/>
      <c r="M15" s="125"/>
      <c r="N15" s="471" t="s">
        <v>140</v>
      </c>
      <c r="O15" s="472"/>
      <c r="P15" s="473"/>
      <c r="Q15" s="153"/>
      <c r="R15" s="125"/>
      <c r="S15" s="119"/>
      <c r="U15" s="54"/>
      <c r="V15" s="55"/>
    </row>
    <row r="16" spans="1:22" ht="15.75" customHeight="1" x14ac:dyDescent="0.25">
      <c r="A16" s="14"/>
      <c r="B16" s="104" t="s">
        <v>143</v>
      </c>
      <c r="C16" s="125"/>
      <c r="D16" s="517" t="s">
        <v>139</v>
      </c>
      <c r="E16" s="518"/>
      <c r="F16" s="519"/>
      <c r="G16" s="153"/>
      <c r="H16" s="125"/>
      <c r="I16" s="517" t="s">
        <v>139</v>
      </c>
      <c r="J16" s="518"/>
      <c r="K16" s="519"/>
      <c r="L16" s="153"/>
      <c r="M16" s="125"/>
      <c r="N16" s="517" t="s">
        <v>139</v>
      </c>
      <c r="O16" s="518"/>
      <c r="P16" s="519"/>
      <c r="Q16" s="153"/>
      <c r="R16" s="125"/>
      <c r="S16" s="119"/>
      <c r="U16" s="56"/>
      <c r="V16" s="55"/>
    </row>
    <row r="17" spans="1:22" ht="6.75" customHeight="1" x14ac:dyDescent="0.25">
      <c r="A17" s="14"/>
      <c r="B17" s="99"/>
      <c r="C17" s="97"/>
      <c r="D17" s="97"/>
      <c r="E17" s="97"/>
      <c r="F17" s="97"/>
      <c r="G17" s="100"/>
      <c r="H17" s="97"/>
      <c r="I17" s="97"/>
      <c r="J17" s="97"/>
      <c r="K17" s="97"/>
      <c r="L17" s="100"/>
      <c r="M17" s="97"/>
      <c r="N17" s="97"/>
      <c r="O17" s="97"/>
      <c r="P17" s="97"/>
      <c r="Q17" s="100"/>
      <c r="R17" s="97"/>
      <c r="S17" s="98"/>
      <c r="U17" s="63"/>
      <c r="V17" s="38"/>
    </row>
    <row r="18" spans="1:22" ht="7.5" customHeight="1" x14ac:dyDescent="0.25">
      <c r="A18" s="133"/>
      <c r="B18" s="126"/>
      <c r="C18" s="126"/>
      <c r="D18" s="126"/>
      <c r="E18" s="134"/>
      <c r="F18" s="134"/>
      <c r="G18" s="134"/>
      <c r="H18" s="126"/>
      <c r="I18" s="126"/>
      <c r="J18" s="134"/>
      <c r="K18" s="134"/>
      <c r="L18" s="134"/>
      <c r="M18" s="126"/>
      <c r="N18" s="126"/>
      <c r="O18" s="134"/>
      <c r="P18" s="134"/>
      <c r="Q18" s="134"/>
      <c r="R18" s="126"/>
      <c r="S18" s="120"/>
      <c r="U18" s="63"/>
      <c r="V18" s="38"/>
    </row>
    <row r="19" spans="1:22" ht="15.75" customHeight="1" x14ac:dyDescent="0.25">
      <c r="A19" s="14"/>
      <c r="B19" s="251" t="s">
        <v>161</v>
      </c>
      <c r="C19" s="84"/>
      <c r="D19" s="94"/>
      <c r="E19" s="95"/>
      <c r="F19" s="88"/>
      <c r="G19" s="147"/>
      <c r="H19" s="84"/>
      <c r="I19" s="94"/>
      <c r="J19" s="95"/>
      <c r="K19" s="88"/>
      <c r="L19" s="147"/>
      <c r="M19" s="84"/>
      <c r="N19" s="94"/>
      <c r="O19" s="95"/>
      <c r="P19" s="88"/>
      <c r="Q19" s="147"/>
      <c r="R19" s="84"/>
      <c r="S19" s="83"/>
      <c r="U19" s="58"/>
      <c r="V19" s="38"/>
    </row>
    <row r="20" spans="1:22" x14ac:dyDescent="0.25">
      <c r="A20" s="14"/>
      <c r="B20" s="229" t="s">
        <v>166</v>
      </c>
      <c r="C20" s="125"/>
      <c r="D20" s="471" t="s">
        <v>24</v>
      </c>
      <c r="E20" s="502"/>
      <c r="F20" s="503"/>
      <c r="G20" s="89">
        <v>1</v>
      </c>
      <c r="H20" s="125"/>
      <c r="I20" s="511" t="s">
        <v>24</v>
      </c>
      <c r="J20" s="512"/>
      <c r="K20" s="513"/>
      <c r="L20" s="89">
        <v>1</v>
      </c>
      <c r="M20" s="125"/>
      <c r="N20" s="511" t="s">
        <v>24</v>
      </c>
      <c r="O20" s="512"/>
      <c r="P20" s="513"/>
      <c r="Q20" s="89">
        <v>1</v>
      </c>
      <c r="R20" s="125"/>
      <c r="S20" s="119"/>
      <c r="U20" s="56"/>
      <c r="V20" s="55"/>
    </row>
    <row r="21" spans="1:22" x14ac:dyDescent="0.25">
      <c r="A21" s="14"/>
      <c r="B21" s="108" t="s">
        <v>165</v>
      </c>
      <c r="C21" s="126"/>
      <c r="D21" s="514" t="s">
        <v>228</v>
      </c>
      <c r="E21" s="515"/>
      <c r="F21" s="516"/>
      <c r="G21" s="146"/>
      <c r="H21" s="126"/>
      <c r="I21" s="514" t="s">
        <v>228</v>
      </c>
      <c r="J21" s="515"/>
      <c r="K21" s="516"/>
      <c r="L21" s="146"/>
      <c r="M21" s="126"/>
      <c r="N21" s="514" t="s">
        <v>228</v>
      </c>
      <c r="O21" s="515"/>
      <c r="P21" s="516"/>
      <c r="Q21" s="146"/>
      <c r="R21" s="126"/>
      <c r="S21" s="120"/>
      <c r="U21" s="63"/>
      <c r="V21" s="38"/>
    </row>
    <row r="22" spans="1:22" collapsed="1" x14ac:dyDescent="0.25">
      <c r="A22" s="14"/>
      <c r="B22" s="105" t="s">
        <v>154</v>
      </c>
      <c r="C22" s="126"/>
      <c r="D22" s="333"/>
      <c r="E22" s="68"/>
      <c r="F22" s="192">
        <v>22.86</v>
      </c>
      <c r="G22" s="223">
        <v>22.86</v>
      </c>
      <c r="H22" s="126"/>
      <c r="I22" s="144"/>
      <c r="J22" s="68"/>
      <c r="K22" s="193">
        <v>22.86</v>
      </c>
      <c r="L22" s="223">
        <v>22.86</v>
      </c>
      <c r="M22" s="126"/>
      <c r="N22" s="144"/>
      <c r="O22" s="68"/>
      <c r="P22" s="193">
        <v>22.86</v>
      </c>
      <c r="Q22" s="223">
        <v>22.86</v>
      </c>
      <c r="R22" s="126"/>
      <c r="S22" s="120"/>
      <c r="U22" s="58"/>
      <c r="V22" s="38"/>
    </row>
    <row r="23" spans="1:22" hidden="1" outlineLevel="1" x14ac:dyDescent="0.25">
      <c r="A23" s="14"/>
      <c r="B23" s="65" t="s">
        <v>155</v>
      </c>
      <c r="C23" s="65"/>
      <c r="D23" s="65"/>
      <c r="E23" s="8"/>
      <c r="F23" s="8"/>
      <c r="G23" s="216"/>
      <c r="H23" s="62"/>
      <c r="I23" s="7"/>
      <c r="J23" s="8"/>
      <c r="K23" s="8"/>
      <c r="L23" s="216"/>
      <c r="M23" s="62"/>
      <c r="N23" s="7"/>
      <c r="O23" s="8"/>
      <c r="P23" s="8"/>
      <c r="Q23" s="216"/>
      <c r="R23" s="62"/>
      <c r="S23" s="47"/>
      <c r="U23" s="58"/>
      <c r="V23" s="38"/>
    </row>
    <row r="24" spans="1:22" hidden="1" outlineLevel="1" x14ac:dyDescent="0.25">
      <c r="A24" s="14"/>
      <c r="B24" s="105" t="s">
        <v>152</v>
      </c>
      <c r="C24" s="126"/>
      <c r="D24" s="333"/>
      <c r="E24" s="68"/>
      <c r="F24" s="164">
        <v>0</v>
      </c>
      <c r="G24" s="151"/>
      <c r="H24" s="126"/>
      <c r="I24" s="144"/>
      <c r="J24" s="68"/>
      <c r="K24" s="164">
        <v>0</v>
      </c>
      <c r="L24" s="151"/>
      <c r="M24" s="126"/>
      <c r="N24" s="144"/>
      <c r="O24" s="68"/>
      <c r="P24" s="164">
        <v>0</v>
      </c>
      <c r="Q24" s="151"/>
      <c r="R24" s="126"/>
      <c r="S24" s="120"/>
      <c r="U24" s="63"/>
      <c r="V24" s="38"/>
    </row>
    <row r="25" spans="1:22" hidden="1" outlineLevel="1" x14ac:dyDescent="0.25">
      <c r="A25" s="14"/>
      <c r="B25" s="105" t="s">
        <v>153</v>
      </c>
      <c r="C25" s="126"/>
      <c r="D25" s="333"/>
      <c r="E25" s="68"/>
      <c r="F25" s="164">
        <v>0</v>
      </c>
      <c r="G25" s="151"/>
      <c r="H25" s="126"/>
      <c r="I25" s="144"/>
      <c r="J25" s="68"/>
      <c r="K25" s="164">
        <v>0</v>
      </c>
      <c r="L25" s="151"/>
      <c r="M25" s="126"/>
      <c r="N25" s="144"/>
      <c r="O25" s="68"/>
      <c r="P25" s="164">
        <v>0</v>
      </c>
      <c r="Q25" s="151"/>
      <c r="R25" s="126"/>
      <c r="S25" s="120"/>
      <c r="U25" s="63"/>
      <c r="V25" s="38"/>
    </row>
    <row r="26" spans="1:22" hidden="1" outlineLevel="1" x14ac:dyDescent="0.25">
      <c r="A26" s="14"/>
      <c r="B26" s="65" t="s">
        <v>79</v>
      </c>
      <c r="C26" s="65"/>
      <c r="D26" s="65"/>
      <c r="E26" s="8"/>
      <c r="F26" s="8"/>
      <c r="G26" s="217"/>
      <c r="H26" s="62"/>
      <c r="I26" s="7"/>
      <c r="J26" s="8"/>
      <c r="K26" s="8"/>
      <c r="L26" s="217"/>
      <c r="M26" s="62"/>
      <c r="N26" s="7"/>
      <c r="O26" s="8"/>
      <c r="P26" s="8"/>
      <c r="Q26" s="217"/>
      <c r="R26" s="62"/>
      <c r="S26" s="47"/>
      <c r="U26" s="58"/>
      <c r="V26" s="38"/>
    </row>
    <row r="27" spans="1:22" hidden="1" outlineLevel="1" x14ac:dyDescent="0.25">
      <c r="A27" s="14"/>
      <c r="B27" s="106" t="s">
        <v>144</v>
      </c>
      <c r="C27" s="111"/>
      <c r="D27" s="477"/>
      <c r="E27" s="494"/>
      <c r="F27" s="510"/>
      <c r="G27" s="150"/>
      <c r="H27" s="115"/>
      <c r="I27" s="471"/>
      <c r="J27" s="472"/>
      <c r="K27" s="476"/>
      <c r="L27" s="150"/>
      <c r="M27" s="115"/>
      <c r="N27" s="471"/>
      <c r="O27" s="472"/>
      <c r="P27" s="476"/>
      <c r="Q27" s="150"/>
      <c r="R27" s="115"/>
      <c r="S27" s="121"/>
      <c r="U27" s="63"/>
      <c r="V27" s="38"/>
    </row>
    <row r="28" spans="1:22" hidden="1" outlineLevel="1" x14ac:dyDescent="0.25">
      <c r="A28" s="14"/>
      <c r="B28" s="105" t="s">
        <v>196</v>
      </c>
      <c r="C28" s="126"/>
      <c r="D28" s="168"/>
      <c r="E28" s="68"/>
      <c r="F28" s="169">
        <v>0</v>
      </c>
      <c r="G28" s="146"/>
      <c r="H28" s="126"/>
      <c r="I28" s="170"/>
      <c r="J28" s="68"/>
      <c r="K28" s="171">
        <v>0</v>
      </c>
      <c r="L28" s="146"/>
      <c r="M28" s="126"/>
      <c r="N28" s="170"/>
      <c r="O28" s="68"/>
      <c r="P28" s="171">
        <v>0</v>
      </c>
      <c r="Q28" s="146"/>
      <c r="R28" s="126"/>
      <c r="S28" s="120"/>
      <c r="U28" s="57"/>
      <c r="V28" s="38"/>
    </row>
    <row r="29" spans="1:22" hidden="1" outlineLevel="1" x14ac:dyDescent="0.25">
      <c r="A29" s="14"/>
      <c r="B29" s="105" t="s">
        <v>117</v>
      </c>
      <c r="C29" s="126"/>
      <c r="D29" s="168">
        <v>0</v>
      </c>
      <c r="E29" s="68"/>
      <c r="F29" s="169">
        <v>0</v>
      </c>
      <c r="G29" s="146"/>
      <c r="H29" s="126"/>
      <c r="I29" s="170">
        <v>0</v>
      </c>
      <c r="J29" s="68"/>
      <c r="K29" s="171">
        <v>0</v>
      </c>
      <c r="L29" s="146"/>
      <c r="M29" s="126"/>
      <c r="N29" s="170">
        <v>0</v>
      </c>
      <c r="O29" s="68"/>
      <c r="P29" s="171">
        <v>0</v>
      </c>
      <c r="Q29" s="146"/>
      <c r="R29" s="126"/>
      <c r="S29" s="120"/>
      <c r="U29" s="39"/>
      <c r="V29" s="38"/>
    </row>
    <row r="30" spans="1:22" hidden="1" outlineLevel="1" x14ac:dyDescent="0.25">
      <c r="A30" s="14"/>
      <c r="B30" s="105" t="s">
        <v>123</v>
      </c>
      <c r="C30" s="112"/>
      <c r="D30" s="333"/>
      <c r="E30" s="68"/>
      <c r="F30" s="164">
        <v>0</v>
      </c>
      <c r="G30" s="218">
        <v>22.86</v>
      </c>
      <c r="H30" s="112"/>
      <c r="I30" s="144"/>
      <c r="J30" s="68"/>
      <c r="K30" s="165">
        <v>0</v>
      </c>
      <c r="L30" s="218">
        <v>22.86</v>
      </c>
      <c r="M30" s="112"/>
      <c r="N30" s="144"/>
      <c r="O30" s="68"/>
      <c r="P30" s="165">
        <v>0</v>
      </c>
      <c r="Q30" s="218">
        <v>22.86</v>
      </c>
      <c r="R30" s="112"/>
      <c r="S30" s="120"/>
      <c r="U30" s="63"/>
      <c r="V30" s="38"/>
    </row>
    <row r="31" spans="1:22" hidden="1" outlineLevel="1" collapsed="1" x14ac:dyDescent="0.25">
      <c r="A31" s="14"/>
      <c r="B31" s="66" t="s">
        <v>149</v>
      </c>
      <c r="C31" s="66"/>
      <c r="D31" s="66" t="s">
        <v>228</v>
      </c>
      <c r="E31" s="145"/>
      <c r="F31" s="145"/>
      <c r="G31" s="219"/>
      <c r="H31" s="66"/>
      <c r="I31" s="66"/>
      <c r="J31" s="145"/>
      <c r="K31" s="145"/>
      <c r="L31" s="219"/>
      <c r="M31" s="66"/>
      <c r="N31" s="66"/>
      <c r="O31" s="145"/>
      <c r="P31" s="145"/>
      <c r="Q31" s="219"/>
      <c r="R31" s="66"/>
      <c r="S31" s="67"/>
      <c r="U31" s="63"/>
      <c r="V31" s="38"/>
    </row>
    <row r="32" spans="1:22" hidden="1" outlineLevel="1" x14ac:dyDescent="0.25">
      <c r="A32" s="14"/>
      <c r="B32" s="154"/>
      <c r="C32" s="113"/>
      <c r="D32" s="495" t="s">
        <v>229</v>
      </c>
      <c r="E32" s="496"/>
      <c r="F32" s="497"/>
      <c r="G32" s="182"/>
      <c r="H32" s="113"/>
      <c r="I32" s="495" t="s">
        <v>229</v>
      </c>
      <c r="J32" s="498"/>
      <c r="K32" s="499"/>
      <c r="L32" s="182"/>
      <c r="M32" s="113"/>
      <c r="N32" s="495" t="s">
        <v>229</v>
      </c>
      <c r="O32" s="498"/>
      <c r="P32" s="499"/>
      <c r="Q32" s="182"/>
      <c r="R32" s="113"/>
      <c r="S32" s="188"/>
      <c r="U32" s="63"/>
      <c r="V32" s="38"/>
    </row>
    <row r="33" spans="1:22" hidden="1" outlineLevel="1" x14ac:dyDescent="0.25">
      <c r="A33" s="14"/>
      <c r="B33" s="155" t="s">
        <v>115</v>
      </c>
      <c r="C33" s="114"/>
      <c r="D33" s="477"/>
      <c r="E33" s="510"/>
      <c r="F33" s="157"/>
      <c r="G33" s="146"/>
      <c r="H33" s="114"/>
      <c r="I33" s="471"/>
      <c r="J33" s="472"/>
      <c r="K33" s="157"/>
      <c r="L33" s="146"/>
      <c r="M33" s="114"/>
      <c r="N33" s="471"/>
      <c r="O33" s="472"/>
      <c r="P33" s="157"/>
      <c r="Q33" s="146"/>
      <c r="R33" s="114"/>
      <c r="S33" s="122"/>
      <c r="U33" s="63"/>
      <c r="V33" s="38"/>
    </row>
    <row r="34" spans="1:22" hidden="1" outlineLevel="1" x14ac:dyDescent="0.25">
      <c r="A34" s="14"/>
      <c r="B34" s="156" t="s">
        <v>196</v>
      </c>
      <c r="C34" s="126"/>
      <c r="D34" s="168"/>
      <c r="E34" s="172">
        <v>0</v>
      </c>
      <c r="F34" s="158"/>
      <c r="G34" s="146"/>
      <c r="H34" s="126"/>
      <c r="I34" s="170"/>
      <c r="J34" s="173">
        <v>0</v>
      </c>
      <c r="K34" s="158"/>
      <c r="L34" s="146"/>
      <c r="M34" s="126"/>
      <c r="N34" s="170"/>
      <c r="O34" s="173">
        <v>0</v>
      </c>
      <c r="P34" s="158"/>
      <c r="Q34" s="146"/>
      <c r="R34" s="126"/>
      <c r="S34" s="120"/>
      <c r="U34" s="63"/>
      <c r="V34" s="38"/>
    </row>
    <row r="35" spans="1:22" hidden="1" outlineLevel="1" x14ac:dyDescent="0.25">
      <c r="A35" s="14"/>
      <c r="B35" s="156" t="s">
        <v>117</v>
      </c>
      <c r="C35" s="126"/>
      <c r="D35" s="168"/>
      <c r="E35" s="172">
        <v>0</v>
      </c>
      <c r="F35" s="158"/>
      <c r="G35" s="146"/>
      <c r="H35" s="126"/>
      <c r="I35" s="170"/>
      <c r="J35" s="173">
        <v>0</v>
      </c>
      <c r="K35" s="158"/>
      <c r="L35" s="146"/>
      <c r="M35" s="126"/>
      <c r="N35" s="170"/>
      <c r="O35" s="173">
        <v>0</v>
      </c>
      <c r="P35" s="158"/>
      <c r="Q35" s="146"/>
      <c r="R35" s="126"/>
      <c r="S35" s="120"/>
      <c r="U35" s="63"/>
      <c r="V35" s="38"/>
    </row>
    <row r="36" spans="1:22" hidden="1" outlineLevel="1" x14ac:dyDescent="0.25">
      <c r="A36" s="14"/>
      <c r="B36" s="156" t="s">
        <v>122</v>
      </c>
      <c r="C36" s="126"/>
      <c r="D36" s="73"/>
      <c r="E36" s="74">
        <v>0</v>
      </c>
      <c r="F36" s="158"/>
      <c r="G36" s="146"/>
      <c r="H36" s="126"/>
      <c r="I36" s="143"/>
      <c r="J36" s="161">
        <v>0</v>
      </c>
      <c r="K36" s="158"/>
      <c r="L36" s="146"/>
      <c r="M36" s="126"/>
      <c r="N36" s="143"/>
      <c r="O36" s="161">
        <v>0</v>
      </c>
      <c r="P36" s="158"/>
      <c r="Q36" s="146"/>
      <c r="R36" s="126"/>
      <c r="S36" s="120"/>
      <c r="U36" s="63"/>
      <c r="V36" s="38"/>
    </row>
    <row r="37" spans="1:22" hidden="1" outlineLevel="1" x14ac:dyDescent="0.25">
      <c r="A37" s="14"/>
      <c r="B37" s="155" t="s">
        <v>114</v>
      </c>
      <c r="C37" s="126"/>
      <c r="D37" s="477"/>
      <c r="E37" s="510"/>
      <c r="F37" s="159"/>
      <c r="G37" s="146"/>
      <c r="H37" s="126"/>
      <c r="I37" s="471"/>
      <c r="J37" s="472"/>
      <c r="K37" s="159"/>
      <c r="L37" s="146"/>
      <c r="M37" s="126"/>
      <c r="N37" s="471"/>
      <c r="O37" s="472"/>
      <c r="P37" s="159"/>
      <c r="Q37" s="146"/>
      <c r="R37" s="126"/>
      <c r="S37" s="120"/>
      <c r="U37" s="63"/>
      <c r="V37" s="38"/>
    </row>
    <row r="38" spans="1:22" hidden="1" outlineLevel="1" x14ac:dyDescent="0.25">
      <c r="A38" s="14"/>
      <c r="B38" s="156" t="s">
        <v>196</v>
      </c>
      <c r="C38" s="126"/>
      <c r="D38" s="168"/>
      <c r="E38" s="172">
        <v>0</v>
      </c>
      <c r="F38" s="158"/>
      <c r="G38" s="146"/>
      <c r="H38" s="126"/>
      <c r="I38" s="170"/>
      <c r="J38" s="174">
        <v>0</v>
      </c>
      <c r="K38" s="158"/>
      <c r="L38" s="146"/>
      <c r="M38" s="126"/>
      <c r="N38" s="170"/>
      <c r="O38" s="174">
        <v>0</v>
      </c>
      <c r="P38" s="158"/>
      <c r="Q38" s="146"/>
      <c r="R38" s="126"/>
      <c r="S38" s="120"/>
      <c r="U38" s="63"/>
      <c r="V38" s="38"/>
    </row>
    <row r="39" spans="1:22" hidden="1" outlineLevel="1" x14ac:dyDescent="0.25">
      <c r="A39" s="14"/>
      <c r="B39" s="156" t="s">
        <v>117</v>
      </c>
      <c r="C39" s="126"/>
      <c r="D39" s="168"/>
      <c r="E39" s="172">
        <v>0</v>
      </c>
      <c r="F39" s="158"/>
      <c r="G39" s="146"/>
      <c r="H39" s="126"/>
      <c r="I39" s="170"/>
      <c r="J39" s="174">
        <v>0</v>
      </c>
      <c r="K39" s="158"/>
      <c r="L39" s="146"/>
      <c r="M39" s="126"/>
      <c r="N39" s="170"/>
      <c r="O39" s="174">
        <v>0</v>
      </c>
      <c r="P39" s="158"/>
      <c r="Q39" s="146"/>
      <c r="R39" s="126"/>
      <c r="S39" s="120"/>
      <c r="U39" s="63"/>
      <c r="V39" s="38"/>
    </row>
    <row r="40" spans="1:22" hidden="1" outlineLevel="1" x14ac:dyDescent="0.25">
      <c r="A40" s="14"/>
      <c r="B40" s="156" t="s">
        <v>122</v>
      </c>
      <c r="C40" s="126"/>
      <c r="D40" s="73"/>
      <c r="E40" s="74">
        <v>0</v>
      </c>
      <c r="F40" s="158"/>
      <c r="G40" s="146"/>
      <c r="H40" s="126"/>
      <c r="I40" s="143"/>
      <c r="J40" s="161">
        <v>0</v>
      </c>
      <c r="K40" s="158"/>
      <c r="L40" s="146"/>
      <c r="M40" s="126"/>
      <c r="N40" s="143"/>
      <c r="O40" s="161">
        <v>0</v>
      </c>
      <c r="P40" s="158"/>
      <c r="Q40" s="146"/>
      <c r="R40" s="126"/>
      <c r="S40" s="120"/>
      <c r="U40" s="63"/>
      <c r="V40" s="38"/>
    </row>
    <row r="41" spans="1:22" hidden="1" outlineLevel="1" x14ac:dyDescent="0.25">
      <c r="A41" s="14"/>
      <c r="B41" s="155" t="s">
        <v>113</v>
      </c>
      <c r="C41" s="126"/>
      <c r="D41" s="477"/>
      <c r="E41" s="510"/>
      <c r="F41" s="159"/>
      <c r="G41" s="146"/>
      <c r="H41" s="126"/>
      <c r="I41" s="471"/>
      <c r="J41" s="472"/>
      <c r="K41" s="159"/>
      <c r="L41" s="146"/>
      <c r="M41" s="126"/>
      <c r="N41" s="471"/>
      <c r="O41" s="472"/>
      <c r="P41" s="159"/>
      <c r="Q41" s="146"/>
      <c r="R41" s="126"/>
      <c r="S41" s="120"/>
      <c r="U41" s="63"/>
      <c r="V41" s="38"/>
    </row>
    <row r="42" spans="1:22" hidden="1" outlineLevel="1" x14ac:dyDescent="0.25">
      <c r="A42" s="14"/>
      <c r="B42" s="156" t="s">
        <v>196</v>
      </c>
      <c r="C42" s="126"/>
      <c r="D42" s="168"/>
      <c r="E42" s="172">
        <v>0</v>
      </c>
      <c r="F42" s="158"/>
      <c r="G42" s="146"/>
      <c r="H42" s="126"/>
      <c r="I42" s="170"/>
      <c r="J42" s="174">
        <v>0</v>
      </c>
      <c r="K42" s="158"/>
      <c r="L42" s="146"/>
      <c r="M42" s="126"/>
      <c r="N42" s="170"/>
      <c r="O42" s="174">
        <v>0</v>
      </c>
      <c r="P42" s="158"/>
      <c r="Q42" s="146"/>
      <c r="R42" s="126"/>
      <c r="S42" s="120"/>
      <c r="U42" s="63"/>
      <c r="V42" s="38"/>
    </row>
    <row r="43" spans="1:22" hidden="1" outlineLevel="1" x14ac:dyDescent="0.25">
      <c r="A43" s="14"/>
      <c r="B43" s="156" t="s">
        <v>117</v>
      </c>
      <c r="C43" s="126"/>
      <c r="D43" s="168"/>
      <c r="E43" s="172">
        <v>0</v>
      </c>
      <c r="F43" s="158"/>
      <c r="G43" s="146"/>
      <c r="H43" s="126"/>
      <c r="I43" s="170"/>
      <c r="J43" s="174">
        <v>0</v>
      </c>
      <c r="K43" s="158"/>
      <c r="L43" s="146"/>
      <c r="M43" s="126"/>
      <c r="N43" s="170"/>
      <c r="O43" s="174">
        <v>0</v>
      </c>
      <c r="P43" s="158"/>
      <c r="Q43" s="146"/>
      <c r="R43" s="126"/>
      <c r="S43" s="120"/>
      <c r="U43" s="63"/>
      <c r="V43" s="38"/>
    </row>
    <row r="44" spans="1:22" hidden="1" outlineLevel="1" x14ac:dyDescent="0.25">
      <c r="A44" s="14"/>
      <c r="B44" s="156" t="s">
        <v>122</v>
      </c>
      <c r="C44" s="126"/>
      <c r="D44" s="73"/>
      <c r="E44" s="74">
        <v>0</v>
      </c>
      <c r="F44" s="158"/>
      <c r="G44" s="146"/>
      <c r="H44" s="126"/>
      <c r="I44" s="143"/>
      <c r="J44" s="161">
        <v>0</v>
      </c>
      <c r="K44" s="158"/>
      <c r="L44" s="146"/>
      <c r="M44" s="126"/>
      <c r="N44" s="143"/>
      <c r="O44" s="161">
        <v>0</v>
      </c>
      <c r="P44" s="158"/>
      <c r="Q44" s="146"/>
      <c r="R44" s="126"/>
      <c r="S44" s="120"/>
      <c r="U44" s="63"/>
      <c r="V44" s="38"/>
    </row>
    <row r="45" spans="1:22" hidden="1" outlineLevel="1" x14ac:dyDescent="0.25">
      <c r="A45" s="14"/>
      <c r="B45" s="155" t="s">
        <v>112</v>
      </c>
      <c r="C45" s="126"/>
      <c r="D45" s="477"/>
      <c r="E45" s="510"/>
      <c r="F45" s="159"/>
      <c r="G45" s="146"/>
      <c r="H45" s="126"/>
      <c r="I45" s="471"/>
      <c r="J45" s="472"/>
      <c r="K45" s="159"/>
      <c r="L45" s="146"/>
      <c r="M45" s="126"/>
      <c r="N45" s="471"/>
      <c r="O45" s="472"/>
      <c r="P45" s="159"/>
      <c r="Q45" s="146"/>
      <c r="R45" s="126"/>
      <c r="S45" s="120"/>
      <c r="U45" s="63"/>
      <c r="V45" s="38"/>
    </row>
    <row r="46" spans="1:22" hidden="1" outlineLevel="1" x14ac:dyDescent="0.25">
      <c r="A46" s="14"/>
      <c r="B46" s="156" t="s">
        <v>196</v>
      </c>
      <c r="C46" s="126"/>
      <c r="D46" s="168"/>
      <c r="E46" s="172">
        <v>0</v>
      </c>
      <c r="F46" s="158"/>
      <c r="G46" s="146"/>
      <c r="H46" s="126"/>
      <c r="I46" s="170"/>
      <c r="J46" s="174">
        <v>0</v>
      </c>
      <c r="K46" s="158"/>
      <c r="L46" s="146"/>
      <c r="M46" s="126"/>
      <c r="N46" s="170"/>
      <c r="O46" s="174">
        <v>0</v>
      </c>
      <c r="P46" s="158"/>
      <c r="Q46" s="146"/>
      <c r="R46" s="126"/>
      <c r="S46" s="120"/>
      <c r="U46" s="63"/>
      <c r="V46" s="38"/>
    </row>
    <row r="47" spans="1:22" hidden="1" outlineLevel="1" x14ac:dyDescent="0.25">
      <c r="A47" s="14"/>
      <c r="B47" s="156" t="s">
        <v>117</v>
      </c>
      <c r="C47" s="126"/>
      <c r="D47" s="168"/>
      <c r="E47" s="172">
        <v>0</v>
      </c>
      <c r="F47" s="158"/>
      <c r="G47" s="146"/>
      <c r="H47" s="126"/>
      <c r="I47" s="170"/>
      <c r="J47" s="174">
        <v>0</v>
      </c>
      <c r="K47" s="158"/>
      <c r="L47" s="146"/>
      <c r="M47" s="126"/>
      <c r="N47" s="170"/>
      <c r="O47" s="174">
        <v>0</v>
      </c>
      <c r="P47" s="158"/>
      <c r="Q47" s="146"/>
      <c r="R47" s="126"/>
      <c r="S47" s="120"/>
      <c r="U47" s="63"/>
      <c r="V47" s="38"/>
    </row>
    <row r="48" spans="1:22" hidden="1" outlineLevel="1" x14ac:dyDescent="0.25">
      <c r="A48" s="14"/>
      <c r="B48" s="156" t="s">
        <v>122</v>
      </c>
      <c r="C48" s="126"/>
      <c r="D48" s="73"/>
      <c r="E48" s="74">
        <v>0</v>
      </c>
      <c r="F48" s="158"/>
      <c r="G48" s="146"/>
      <c r="H48" s="126"/>
      <c r="I48" s="143"/>
      <c r="J48" s="161">
        <v>0</v>
      </c>
      <c r="K48" s="158"/>
      <c r="L48" s="146"/>
      <c r="M48" s="126"/>
      <c r="N48" s="143"/>
      <c r="O48" s="161">
        <v>0</v>
      </c>
      <c r="P48" s="158"/>
      <c r="Q48" s="146"/>
      <c r="R48" s="126"/>
      <c r="S48" s="120"/>
      <c r="U48" s="63"/>
      <c r="V48" s="38"/>
    </row>
    <row r="49" spans="1:22" hidden="1" outlineLevel="1" x14ac:dyDescent="0.25">
      <c r="A49" s="14"/>
      <c r="B49" s="155" t="s">
        <v>111</v>
      </c>
      <c r="C49" s="126"/>
      <c r="D49" s="477"/>
      <c r="E49" s="510"/>
      <c r="F49" s="159"/>
      <c r="G49" s="146"/>
      <c r="H49" s="126"/>
      <c r="I49" s="471"/>
      <c r="J49" s="472"/>
      <c r="K49" s="159"/>
      <c r="L49" s="146"/>
      <c r="M49" s="126"/>
      <c r="N49" s="471"/>
      <c r="O49" s="472"/>
      <c r="P49" s="159"/>
      <c r="Q49" s="146"/>
      <c r="R49" s="126"/>
      <c r="S49" s="120"/>
      <c r="U49" s="63"/>
      <c r="V49" s="38"/>
    </row>
    <row r="50" spans="1:22" hidden="1" outlineLevel="1" x14ac:dyDescent="0.25">
      <c r="A50" s="14"/>
      <c r="B50" s="156" t="s">
        <v>196</v>
      </c>
      <c r="C50" s="126"/>
      <c r="D50" s="168"/>
      <c r="E50" s="172">
        <v>0</v>
      </c>
      <c r="F50" s="158"/>
      <c r="G50" s="146"/>
      <c r="H50" s="126"/>
      <c r="I50" s="170"/>
      <c r="J50" s="174">
        <v>0</v>
      </c>
      <c r="K50" s="158"/>
      <c r="L50" s="146"/>
      <c r="M50" s="126"/>
      <c r="N50" s="170"/>
      <c r="O50" s="174">
        <v>0</v>
      </c>
      <c r="P50" s="158"/>
      <c r="Q50" s="146"/>
      <c r="R50" s="126"/>
      <c r="S50" s="120"/>
      <c r="U50" s="63"/>
      <c r="V50" s="38"/>
    </row>
    <row r="51" spans="1:22" hidden="1" outlineLevel="1" x14ac:dyDescent="0.25">
      <c r="A51" s="14"/>
      <c r="B51" s="156" t="s">
        <v>117</v>
      </c>
      <c r="C51" s="126"/>
      <c r="D51" s="168"/>
      <c r="E51" s="172">
        <v>0</v>
      </c>
      <c r="F51" s="158"/>
      <c r="G51" s="146"/>
      <c r="H51" s="126"/>
      <c r="I51" s="170"/>
      <c r="J51" s="174">
        <v>0</v>
      </c>
      <c r="K51" s="158"/>
      <c r="L51" s="146"/>
      <c r="M51" s="126"/>
      <c r="N51" s="170"/>
      <c r="O51" s="174">
        <v>0</v>
      </c>
      <c r="P51" s="158"/>
      <c r="Q51" s="146"/>
      <c r="R51" s="126"/>
      <c r="S51" s="120"/>
      <c r="U51" s="63"/>
      <c r="V51" s="38"/>
    </row>
    <row r="52" spans="1:22" hidden="1" outlineLevel="1" x14ac:dyDescent="0.25">
      <c r="A52" s="14"/>
      <c r="B52" s="156" t="s">
        <v>122</v>
      </c>
      <c r="C52" s="126"/>
      <c r="D52" s="73"/>
      <c r="E52" s="74">
        <v>0</v>
      </c>
      <c r="F52" s="158"/>
      <c r="G52" s="146"/>
      <c r="H52" s="126"/>
      <c r="I52" s="143"/>
      <c r="J52" s="161">
        <v>0</v>
      </c>
      <c r="K52" s="158"/>
      <c r="L52" s="146"/>
      <c r="M52" s="126"/>
      <c r="N52" s="143"/>
      <c r="O52" s="161">
        <v>0</v>
      </c>
      <c r="P52" s="158"/>
      <c r="Q52" s="146"/>
      <c r="R52" s="126"/>
      <c r="S52" s="120"/>
      <c r="U52" s="63"/>
      <c r="V52" s="38"/>
    </row>
    <row r="53" spans="1:22" ht="6.75" hidden="1" customHeight="1" outlineLevel="1" x14ac:dyDescent="0.25">
      <c r="A53" s="14"/>
      <c r="B53" s="99"/>
      <c r="C53" s="97"/>
      <c r="D53" s="97"/>
      <c r="E53" s="97"/>
      <c r="F53" s="97"/>
      <c r="G53" s="220"/>
      <c r="H53" s="97"/>
      <c r="I53" s="97"/>
      <c r="J53" s="97"/>
      <c r="K53" s="97"/>
      <c r="L53" s="220"/>
      <c r="M53" s="97"/>
      <c r="N53" s="97"/>
      <c r="O53" s="97"/>
      <c r="P53" s="97"/>
      <c r="Q53" s="220"/>
      <c r="R53" s="97"/>
      <c r="S53" s="98"/>
      <c r="U53" s="63"/>
      <c r="V53" s="38"/>
    </row>
    <row r="54" spans="1:22" x14ac:dyDescent="0.25">
      <c r="A54" s="14"/>
      <c r="B54" s="107" t="s">
        <v>230</v>
      </c>
      <c r="C54" s="126"/>
      <c r="D54" s="71"/>
      <c r="E54" s="70"/>
      <c r="F54" s="175">
        <v>0</v>
      </c>
      <c r="G54" s="146"/>
      <c r="H54" s="126"/>
      <c r="I54" s="71"/>
      <c r="J54" s="60"/>
      <c r="K54" s="175">
        <v>0</v>
      </c>
      <c r="L54" s="146"/>
      <c r="M54" s="126"/>
      <c r="N54" s="71"/>
      <c r="O54" s="60"/>
      <c r="P54" s="175">
        <v>0</v>
      </c>
      <c r="Q54" s="146"/>
      <c r="R54" s="126"/>
      <c r="S54" s="120"/>
      <c r="U54" s="63"/>
      <c r="V54" s="38"/>
    </row>
    <row r="55" spans="1:22" x14ac:dyDescent="0.25">
      <c r="A55" s="14"/>
      <c r="B55" s="108" t="s">
        <v>231</v>
      </c>
      <c r="C55" s="126"/>
      <c r="D55" s="72"/>
      <c r="E55" s="59"/>
      <c r="F55" s="163">
        <v>0</v>
      </c>
      <c r="G55" s="146"/>
      <c r="H55" s="126"/>
      <c r="I55" s="72"/>
      <c r="J55" s="59"/>
      <c r="K55" s="163">
        <v>0</v>
      </c>
      <c r="L55" s="146"/>
      <c r="M55" s="126"/>
      <c r="N55" s="72"/>
      <c r="O55" s="59"/>
      <c r="P55" s="163">
        <v>0</v>
      </c>
      <c r="Q55" s="146"/>
      <c r="R55" s="126"/>
      <c r="S55" s="120"/>
      <c r="U55" s="63"/>
      <c r="V55" s="38"/>
    </row>
    <row r="56" spans="1:22" x14ac:dyDescent="0.25">
      <c r="A56" s="14"/>
      <c r="B56" s="187" t="s">
        <v>11</v>
      </c>
      <c r="C56" s="84"/>
      <c r="D56" s="81"/>
      <c r="E56" s="82"/>
      <c r="F56" s="90"/>
      <c r="G56" s="147"/>
      <c r="H56" s="84"/>
      <c r="I56" s="81"/>
      <c r="J56" s="82"/>
      <c r="K56" s="90"/>
      <c r="L56" s="147"/>
      <c r="M56" s="84"/>
      <c r="N56" s="81"/>
      <c r="O56" s="82"/>
      <c r="P56" s="90"/>
      <c r="Q56" s="147"/>
      <c r="R56" s="84"/>
      <c r="S56" s="83"/>
      <c r="U56" s="63"/>
      <c r="V56" s="38"/>
    </row>
    <row r="57" spans="1:22" x14ac:dyDescent="0.25">
      <c r="A57" s="14"/>
      <c r="B57" s="109" t="s">
        <v>119</v>
      </c>
      <c r="C57" s="126"/>
      <c r="D57" s="482">
        <v>0</v>
      </c>
      <c r="E57" s="483"/>
      <c r="F57" s="483"/>
      <c r="G57" s="89">
        <v>1</v>
      </c>
      <c r="H57" s="126"/>
      <c r="I57" s="484">
        <v>0</v>
      </c>
      <c r="J57" s="485"/>
      <c r="K57" s="486"/>
      <c r="L57" s="89">
        <v>1</v>
      </c>
      <c r="M57" s="126"/>
      <c r="N57" s="484">
        <v>0</v>
      </c>
      <c r="O57" s="485"/>
      <c r="P57" s="486"/>
      <c r="Q57" s="89">
        <v>1</v>
      </c>
      <c r="R57" s="126"/>
      <c r="S57" s="120"/>
      <c r="U57" s="63"/>
      <c r="V57" s="38"/>
    </row>
    <row r="58" spans="1:22" x14ac:dyDescent="0.25">
      <c r="A58" s="14"/>
      <c r="B58" s="109" t="s">
        <v>7</v>
      </c>
      <c r="C58" s="134"/>
      <c r="D58" s="474" t="s">
        <v>176</v>
      </c>
      <c r="E58" s="475"/>
      <c r="F58" s="475"/>
      <c r="G58" s="222"/>
      <c r="H58" s="134"/>
      <c r="I58" s="471" t="s">
        <v>176</v>
      </c>
      <c r="J58" s="472"/>
      <c r="K58" s="476"/>
      <c r="L58" s="222"/>
      <c r="M58" s="134"/>
      <c r="N58" s="471" t="s">
        <v>176</v>
      </c>
      <c r="O58" s="472"/>
      <c r="P58" s="476"/>
      <c r="Q58" s="222"/>
      <c r="R58" s="134"/>
      <c r="S58" s="120"/>
      <c r="U58" s="63"/>
      <c r="V58" s="38"/>
    </row>
    <row r="59" spans="1:22" x14ac:dyDescent="0.25">
      <c r="A59" s="15"/>
      <c r="B59" s="110" t="s">
        <v>179</v>
      </c>
      <c r="C59" s="134"/>
      <c r="D59" s="168"/>
      <c r="E59" s="68"/>
      <c r="F59" s="227">
        <v>0.26385540000000002</v>
      </c>
      <c r="G59" s="223">
        <v>22.86</v>
      </c>
      <c r="H59" s="134"/>
      <c r="I59" s="144"/>
      <c r="J59" s="68"/>
      <c r="K59" s="228">
        <v>0.26385540000000002</v>
      </c>
      <c r="L59" s="223">
        <v>22.86</v>
      </c>
      <c r="M59" s="134"/>
      <c r="N59" s="144"/>
      <c r="O59" s="68"/>
      <c r="P59" s="228">
        <v>0.26385540000000002</v>
      </c>
      <c r="Q59" s="223">
        <v>22.86</v>
      </c>
      <c r="R59" s="134"/>
      <c r="S59" s="120"/>
      <c r="U59" s="63"/>
      <c r="V59" s="38"/>
    </row>
    <row r="60" spans="1:22" ht="6.75" customHeight="1" x14ac:dyDescent="0.25">
      <c r="A60" s="14"/>
      <c r="B60" s="99"/>
      <c r="C60" s="97"/>
      <c r="D60" s="97"/>
      <c r="E60" s="97"/>
      <c r="F60" s="97"/>
      <c r="G60" s="147"/>
      <c r="H60" s="97"/>
      <c r="I60" s="97"/>
      <c r="J60" s="97"/>
      <c r="K60" s="97"/>
      <c r="L60" s="147"/>
      <c r="M60" s="97"/>
      <c r="N60" s="97"/>
      <c r="O60" s="97"/>
      <c r="P60" s="97"/>
      <c r="Q60" s="147"/>
      <c r="R60" s="97"/>
      <c r="S60" s="98"/>
      <c r="U60" s="63"/>
      <c r="V60" s="38"/>
    </row>
    <row r="61" spans="1:22" ht="7.5" customHeight="1" x14ac:dyDescent="0.25">
      <c r="A61" s="133"/>
      <c r="B61" s="112"/>
      <c r="C61" s="126"/>
      <c r="D61" s="126"/>
      <c r="E61" s="134"/>
      <c r="F61" s="134"/>
      <c r="G61" s="224"/>
      <c r="H61" s="126"/>
      <c r="I61" s="126"/>
      <c r="J61" s="134"/>
      <c r="K61" s="134"/>
      <c r="L61" s="224"/>
      <c r="M61" s="126"/>
      <c r="N61" s="126"/>
      <c r="O61" s="134"/>
      <c r="P61" s="134"/>
      <c r="Q61" s="224"/>
      <c r="R61" s="126"/>
      <c r="S61" s="120"/>
      <c r="U61" s="63"/>
      <c r="V61" s="38"/>
    </row>
    <row r="62" spans="1:22" x14ac:dyDescent="0.25">
      <c r="A62" s="14"/>
      <c r="B62" s="254" t="s">
        <v>212</v>
      </c>
      <c r="C62" s="3"/>
      <c r="D62" s="148"/>
      <c r="E62" s="64"/>
      <c r="F62" s="96"/>
      <c r="G62" s="147"/>
      <c r="H62" s="3"/>
      <c r="I62" s="148"/>
      <c r="J62" s="64"/>
      <c r="K62" s="96"/>
      <c r="L62" s="147"/>
      <c r="M62" s="3"/>
      <c r="N62" s="148"/>
      <c r="O62" s="64"/>
      <c r="P62" s="96"/>
      <c r="Q62" s="147"/>
      <c r="R62" s="3"/>
      <c r="S62" s="9"/>
      <c r="U62" s="63"/>
      <c r="V62" s="38"/>
    </row>
    <row r="63" spans="1:22" x14ac:dyDescent="0.25">
      <c r="A63" s="14"/>
      <c r="B63" s="332" t="s">
        <v>150</v>
      </c>
      <c r="C63" s="332"/>
      <c r="D63" s="332"/>
      <c r="E63" s="149"/>
      <c r="F63" s="93"/>
      <c r="G63" s="93"/>
      <c r="H63" s="332"/>
      <c r="I63" s="332"/>
      <c r="J63" s="149"/>
      <c r="K63" s="93"/>
      <c r="L63" s="93"/>
      <c r="M63" s="332"/>
      <c r="N63" s="332"/>
      <c r="O63" s="149"/>
      <c r="P63" s="93"/>
      <c r="Q63" s="93"/>
      <c r="R63" s="332"/>
      <c r="S63" s="10"/>
      <c r="U63" s="63"/>
      <c r="V63" s="38"/>
    </row>
    <row r="64" spans="1:22" x14ac:dyDescent="0.25">
      <c r="A64" s="14"/>
      <c r="B64" s="106" t="s">
        <v>183</v>
      </c>
      <c r="C64" s="111"/>
      <c r="D64" s="477"/>
      <c r="E64" s="494"/>
      <c r="F64" s="510"/>
      <c r="G64" s="89">
        <v>1</v>
      </c>
      <c r="H64" s="123"/>
      <c r="I64" s="471"/>
      <c r="J64" s="472"/>
      <c r="K64" s="476"/>
      <c r="L64" s="89">
        <v>1</v>
      </c>
      <c r="M64" s="123"/>
      <c r="N64" s="471"/>
      <c r="O64" s="472"/>
      <c r="P64" s="476"/>
      <c r="Q64" s="89">
        <v>1</v>
      </c>
      <c r="R64" s="123"/>
      <c r="S64" s="121"/>
      <c r="U64" s="63"/>
      <c r="V64" s="38"/>
    </row>
    <row r="65" spans="1:22" x14ac:dyDescent="0.25">
      <c r="A65" s="14"/>
      <c r="B65" s="105" t="s">
        <v>117</v>
      </c>
      <c r="C65" s="126"/>
      <c r="D65" s="168">
        <v>0</v>
      </c>
      <c r="E65" s="68"/>
      <c r="F65" s="169">
        <v>0</v>
      </c>
      <c r="G65" s="221"/>
      <c r="H65" s="126"/>
      <c r="I65" s="170">
        <v>0</v>
      </c>
      <c r="J65" s="68"/>
      <c r="K65" s="171">
        <v>0</v>
      </c>
      <c r="L65" s="146"/>
      <c r="M65" s="126"/>
      <c r="N65" s="170">
        <v>0</v>
      </c>
      <c r="O65" s="68"/>
      <c r="P65" s="171">
        <v>0</v>
      </c>
      <c r="Q65" s="146"/>
      <c r="R65" s="126"/>
      <c r="S65" s="120"/>
      <c r="U65" s="63"/>
      <c r="V65" s="38"/>
    </row>
    <row r="66" spans="1:22" x14ac:dyDescent="0.25">
      <c r="A66" s="14"/>
      <c r="B66" s="105" t="s">
        <v>15</v>
      </c>
      <c r="C66" s="125"/>
      <c r="D66" s="468"/>
      <c r="E66" s="469"/>
      <c r="F66" s="470"/>
      <c r="G66" s="225">
        <v>22.86</v>
      </c>
      <c r="H66" s="124"/>
      <c r="I66" s="509"/>
      <c r="J66" s="472"/>
      <c r="K66" s="476"/>
      <c r="L66" s="225">
        <v>22.86</v>
      </c>
      <c r="M66" s="124"/>
      <c r="N66" s="471"/>
      <c r="O66" s="472"/>
      <c r="P66" s="476"/>
      <c r="Q66" s="225">
        <v>22.86</v>
      </c>
      <c r="R66" s="124"/>
      <c r="S66" s="120"/>
      <c r="U66" s="63"/>
      <c r="V66" s="38"/>
    </row>
    <row r="67" spans="1:22" x14ac:dyDescent="0.25">
      <c r="A67" s="14"/>
      <c r="B67" s="105" t="s">
        <v>193</v>
      </c>
      <c r="C67" s="126"/>
      <c r="D67" s="168"/>
      <c r="E67" s="68"/>
      <c r="F67" s="169">
        <v>0</v>
      </c>
      <c r="G67" s="146"/>
      <c r="H67" s="126"/>
      <c r="I67" s="170"/>
      <c r="J67" s="68"/>
      <c r="K67" s="171">
        <v>0</v>
      </c>
      <c r="L67" s="146"/>
      <c r="M67" s="126"/>
      <c r="N67" s="170"/>
      <c r="O67" s="68"/>
      <c r="P67" s="171">
        <v>0</v>
      </c>
      <c r="Q67" s="146"/>
      <c r="R67" s="126"/>
      <c r="S67" s="120"/>
      <c r="U67" s="63"/>
      <c r="V67" s="38"/>
    </row>
    <row r="68" spans="1:22" x14ac:dyDescent="0.25">
      <c r="A68" s="14"/>
      <c r="B68" s="105" t="s">
        <v>125</v>
      </c>
      <c r="C68" s="134"/>
      <c r="D68" s="333"/>
      <c r="E68" s="68"/>
      <c r="F68" s="164">
        <v>0</v>
      </c>
      <c r="G68" s="223">
        <v>22.86</v>
      </c>
      <c r="H68" s="134"/>
      <c r="I68" s="144"/>
      <c r="J68" s="68"/>
      <c r="K68" s="161">
        <v>0</v>
      </c>
      <c r="L68" s="223">
        <v>22.86</v>
      </c>
      <c r="M68" s="134"/>
      <c r="N68" s="144"/>
      <c r="O68" s="68"/>
      <c r="P68" s="161">
        <v>0</v>
      </c>
      <c r="Q68" s="223">
        <v>22.86</v>
      </c>
      <c r="R68" s="134"/>
      <c r="S68" s="120"/>
      <c r="U68" s="63"/>
      <c r="V68" s="38"/>
    </row>
    <row r="69" spans="1:22" x14ac:dyDescent="0.25">
      <c r="A69" s="14"/>
      <c r="B69" s="105" t="s">
        <v>126</v>
      </c>
      <c r="C69" s="134"/>
      <c r="D69" s="333"/>
      <c r="E69" s="68"/>
      <c r="F69" s="164">
        <v>0</v>
      </c>
      <c r="G69" s="223">
        <v>22.86</v>
      </c>
      <c r="H69" s="134"/>
      <c r="I69" s="144"/>
      <c r="J69" s="68"/>
      <c r="K69" s="161">
        <v>0</v>
      </c>
      <c r="L69" s="223">
        <v>22.86</v>
      </c>
      <c r="M69" s="134"/>
      <c r="N69" s="144"/>
      <c r="O69" s="68"/>
      <c r="P69" s="161">
        <v>0</v>
      </c>
      <c r="Q69" s="223">
        <v>22.86</v>
      </c>
      <c r="R69" s="134"/>
      <c r="S69" s="120"/>
      <c r="U69" s="63"/>
      <c r="V69" s="38"/>
    </row>
    <row r="70" spans="1:22" x14ac:dyDescent="0.25">
      <c r="A70" s="14"/>
      <c r="B70" s="105" t="s">
        <v>127</v>
      </c>
      <c r="C70" s="134"/>
      <c r="D70" s="333"/>
      <c r="E70" s="68"/>
      <c r="F70" s="164">
        <v>0</v>
      </c>
      <c r="G70" s="223">
        <v>22.86</v>
      </c>
      <c r="H70" s="134"/>
      <c r="I70" s="144"/>
      <c r="J70" s="68"/>
      <c r="K70" s="161">
        <v>0</v>
      </c>
      <c r="L70" s="223">
        <v>22.86</v>
      </c>
      <c r="M70" s="134"/>
      <c r="N70" s="144"/>
      <c r="O70" s="68"/>
      <c r="P70" s="161">
        <v>0</v>
      </c>
      <c r="Q70" s="223">
        <v>22.86</v>
      </c>
      <c r="R70" s="134"/>
      <c r="S70" s="120"/>
      <c r="U70" s="63"/>
      <c r="V70" s="38"/>
    </row>
    <row r="71" spans="1:22" x14ac:dyDescent="0.25">
      <c r="A71" s="14"/>
      <c r="B71" s="105" t="s">
        <v>128</v>
      </c>
      <c r="C71" s="134"/>
      <c r="D71" s="333"/>
      <c r="E71" s="68"/>
      <c r="F71" s="164">
        <v>0</v>
      </c>
      <c r="G71" s="223">
        <v>22.86</v>
      </c>
      <c r="H71" s="134"/>
      <c r="I71" s="144"/>
      <c r="J71" s="68"/>
      <c r="K71" s="161">
        <v>0</v>
      </c>
      <c r="L71" s="223">
        <v>22.86</v>
      </c>
      <c r="M71" s="134"/>
      <c r="N71" s="144"/>
      <c r="O71" s="68"/>
      <c r="P71" s="161">
        <v>0</v>
      </c>
      <c r="Q71" s="223">
        <v>22.86</v>
      </c>
      <c r="R71" s="134"/>
      <c r="S71" s="120"/>
      <c r="U71" s="63"/>
      <c r="V71" s="38"/>
    </row>
    <row r="72" spans="1:22" x14ac:dyDescent="0.25">
      <c r="A72" s="14"/>
      <c r="B72" s="105" t="s">
        <v>170</v>
      </c>
      <c r="C72" s="134"/>
      <c r="D72" s="333"/>
      <c r="E72" s="68">
        <v>3</v>
      </c>
      <c r="F72" s="164"/>
      <c r="G72" s="218"/>
      <c r="H72" s="134"/>
      <c r="I72" s="144"/>
      <c r="J72" s="69">
        <v>3</v>
      </c>
      <c r="K72" s="161"/>
      <c r="L72" s="218"/>
      <c r="M72" s="134"/>
      <c r="N72" s="144"/>
      <c r="O72" s="68">
        <v>3</v>
      </c>
      <c r="P72" s="161"/>
      <c r="Q72" s="218"/>
      <c r="R72" s="134"/>
      <c r="S72" s="120"/>
      <c r="U72" s="63"/>
      <c r="V72" s="38"/>
    </row>
    <row r="73" spans="1:22" x14ac:dyDescent="0.25">
      <c r="A73" s="14"/>
      <c r="B73" s="105" t="s">
        <v>129</v>
      </c>
      <c r="C73" s="134"/>
      <c r="D73" s="333"/>
      <c r="E73" s="68"/>
      <c r="F73" s="164">
        <v>0</v>
      </c>
      <c r="G73" s="223">
        <v>22.86</v>
      </c>
      <c r="H73" s="134"/>
      <c r="I73" s="144"/>
      <c r="J73" s="68"/>
      <c r="K73" s="161">
        <v>0</v>
      </c>
      <c r="L73" s="223">
        <v>22.86</v>
      </c>
      <c r="M73" s="134"/>
      <c r="N73" s="144"/>
      <c r="O73" s="68"/>
      <c r="P73" s="161">
        <v>0</v>
      </c>
      <c r="Q73" s="223">
        <v>22.86</v>
      </c>
      <c r="R73" s="134"/>
      <c r="S73" s="120"/>
      <c r="U73" s="63"/>
      <c r="V73" s="38"/>
    </row>
    <row r="74" spans="1:22" x14ac:dyDescent="0.25">
      <c r="A74" s="14"/>
      <c r="B74" s="105" t="s">
        <v>130</v>
      </c>
      <c r="C74" s="128"/>
      <c r="D74" s="333"/>
      <c r="E74" s="68"/>
      <c r="F74" s="164">
        <v>0</v>
      </c>
      <c r="G74" s="182"/>
      <c r="H74" s="128"/>
      <c r="I74" s="144"/>
      <c r="J74" s="68"/>
      <c r="K74" s="161">
        <v>0</v>
      </c>
      <c r="L74" s="182"/>
      <c r="M74" s="128"/>
      <c r="N74" s="144"/>
      <c r="O74" s="68"/>
      <c r="P74" s="161">
        <v>0</v>
      </c>
      <c r="Q74" s="182"/>
      <c r="R74" s="128"/>
      <c r="S74" s="120"/>
      <c r="U74" s="63"/>
      <c r="V74" s="38"/>
    </row>
    <row r="75" spans="1:22" x14ac:dyDescent="0.25">
      <c r="A75" s="14"/>
      <c r="B75" s="105" t="s">
        <v>6</v>
      </c>
      <c r="C75" s="126"/>
      <c r="D75" s="80"/>
      <c r="E75" s="68"/>
      <c r="F75" s="164">
        <v>0</v>
      </c>
      <c r="G75" s="151"/>
      <c r="H75" s="126"/>
      <c r="I75" s="144"/>
      <c r="J75" s="68"/>
      <c r="K75" s="161">
        <v>0</v>
      </c>
      <c r="L75" s="151"/>
      <c r="M75" s="126"/>
      <c r="N75" s="144"/>
      <c r="O75" s="68"/>
      <c r="P75" s="161">
        <v>0</v>
      </c>
      <c r="Q75" s="151"/>
      <c r="R75" s="126"/>
      <c r="S75" s="120"/>
      <c r="U75" s="63"/>
      <c r="V75" s="38"/>
    </row>
    <row r="76" spans="1:22" x14ac:dyDescent="0.25">
      <c r="A76" s="14"/>
      <c r="B76" s="105" t="s">
        <v>190</v>
      </c>
      <c r="C76" s="126"/>
      <c r="D76" s="321"/>
      <c r="E76" s="322"/>
      <c r="F76" s="257">
        <v>1E-3</v>
      </c>
      <c r="G76" s="226">
        <v>22.86</v>
      </c>
      <c r="H76" s="126"/>
      <c r="I76" s="259"/>
      <c r="J76" s="322"/>
      <c r="K76" s="258">
        <v>1E-3</v>
      </c>
      <c r="L76" s="226">
        <v>22.86</v>
      </c>
      <c r="M76" s="126"/>
      <c r="N76" s="259"/>
      <c r="O76" s="322"/>
      <c r="P76" s="258">
        <v>1E-3</v>
      </c>
      <c r="Q76" s="226">
        <v>22.86</v>
      </c>
      <c r="R76" s="126"/>
      <c r="S76" s="120"/>
      <c r="U76" s="63"/>
      <c r="V76" s="38"/>
    </row>
    <row r="77" spans="1:22" x14ac:dyDescent="0.25">
      <c r="A77" s="14"/>
      <c r="B77" s="105" t="s">
        <v>194</v>
      </c>
      <c r="C77" s="126"/>
      <c r="D77" s="261"/>
      <c r="E77" s="322"/>
      <c r="F77" s="257">
        <v>0</v>
      </c>
      <c r="G77" s="223">
        <v>22.86</v>
      </c>
      <c r="H77" s="126"/>
      <c r="I77" s="259"/>
      <c r="J77" s="322"/>
      <c r="K77" s="258">
        <v>0</v>
      </c>
      <c r="L77" s="223">
        <v>22.86</v>
      </c>
      <c r="M77" s="126"/>
      <c r="N77" s="259"/>
      <c r="O77" s="322"/>
      <c r="P77" s="258">
        <v>0</v>
      </c>
      <c r="Q77" s="223">
        <v>22.86</v>
      </c>
      <c r="R77" s="126"/>
      <c r="S77" s="120"/>
      <c r="U77" s="63"/>
      <c r="V77" s="38"/>
    </row>
    <row r="78" spans="1:22" x14ac:dyDescent="0.25">
      <c r="A78" s="14"/>
      <c r="B78" s="105" t="s">
        <v>121</v>
      </c>
      <c r="C78" s="126"/>
      <c r="D78" s="256"/>
      <c r="E78" s="322"/>
      <c r="F78" s="257">
        <v>0</v>
      </c>
      <c r="G78" s="223">
        <v>22.86</v>
      </c>
      <c r="H78" s="126"/>
      <c r="I78" s="256"/>
      <c r="J78" s="322"/>
      <c r="K78" s="258">
        <v>0</v>
      </c>
      <c r="L78" s="223">
        <v>22.86</v>
      </c>
      <c r="M78" s="126"/>
      <c r="N78" s="259"/>
      <c r="O78" s="322"/>
      <c r="P78" s="258">
        <v>0</v>
      </c>
      <c r="Q78" s="223">
        <v>22.86</v>
      </c>
      <c r="R78" s="126"/>
      <c r="S78" s="120"/>
      <c r="U78" s="63"/>
      <c r="V78" s="38"/>
    </row>
    <row r="79" spans="1:22" x14ac:dyDescent="0.25">
      <c r="A79" s="14"/>
      <c r="B79" s="105" t="s">
        <v>122</v>
      </c>
      <c r="C79" s="126"/>
      <c r="D79" s="256"/>
      <c r="E79" s="322"/>
      <c r="F79" s="257">
        <v>0</v>
      </c>
      <c r="G79" s="223">
        <v>22.86</v>
      </c>
      <c r="H79" s="126"/>
      <c r="I79" s="259"/>
      <c r="J79" s="322"/>
      <c r="K79" s="258">
        <v>0</v>
      </c>
      <c r="L79" s="223">
        <v>22.86</v>
      </c>
      <c r="M79" s="126"/>
      <c r="N79" s="259"/>
      <c r="O79" s="322"/>
      <c r="P79" s="258">
        <v>0</v>
      </c>
      <c r="Q79" s="223">
        <v>22.86</v>
      </c>
      <c r="R79" s="126"/>
      <c r="S79" s="120"/>
      <c r="U79" s="63"/>
      <c r="V79" s="38"/>
    </row>
    <row r="80" spans="1:22" x14ac:dyDescent="0.25">
      <c r="A80" s="14"/>
      <c r="B80" s="105" t="s">
        <v>156</v>
      </c>
      <c r="C80" s="126"/>
      <c r="D80" s="256"/>
      <c r="E80" s="322"/>
      <c r="F80" s="257">
        <v>0</v>
      </c>
      <c r="G80" s="223">
        <v>22.86</v>
      </c>
      <c r="H80" s="126"/>
      <c r="I80" s="259"/>
      <c r="J80" s="322"/>
      <c r="K80" s="258">
        <v>0</v>
      </c>
      <c r="L80" s="223">
        <v>22.86</v>
      </c>
      <c r="M80" s="126"/>
      <c r="N80" s="259"/>
      <c r="O80" s="322"/>
      <c r="P80" s="258">
        <v>0</v>
      </c>
      <c r="Q80" s="223">
        <v>22.86</v>
      </c>
      <c r="R80" s="126"/>
      <c r="S80" s="120"/>
      <c r="U80" s="63"/>
      <c r="V80" s="38"/>
    </row>
    <row r="81" spans="1:22" x14ac:dyDescent="0.25">
      <c r="A81" s="14"/>
      <c r="B81" s="105" t="s">
        <v>131</v>
      </c>
      <c r="C81" s="134"/>
      <c r="D81" s="323"/>
      <c r="E81" s="322"/>
      <c r="F81" s="257">
        <v>0</v>
      </c>
      <c r="G81" s="226">
        <v>22.86</v>
      </c>
      <c r="H81" s="134"/>
      <c r="I81" s="259"/>
      <c r="J81" s="322"/>
      <c r="K81" s="258">
        <v>0</v>
      </c>
      <c r="L81" s="226">
        <v>22.86</v>
      </c>
      <c r="M81" s="134"/>
      <c r="N81" s="259"/>
      <c r="O81" s="322"/>
      <c r="P81" s="258">
        <v>0</v>
      </c>
      <c r="Q81" s="226">
        <v>22.86</v>
      </c>
      <c r="R81" s="134"/>
      <c r="S81" s="120"/>
      <c r="U81" s="63"/>
      <c r="V81" s="38"/>
    </row>
    <row r="82" spans="1:22" collapsed="1" x14ac:dyDescent="0.25">
      <c r="A82" s="14"/>
      <c r="B82" s="66" t="s">
        <v>149</v>
      </c>
      <c r="C82" s="66"/>
      <c r="D82" s="66" t="s">
        <v>228</v>
      </c>
      <c r="E82" s="145"/>
      <c r="F82" s="145"/>
      <c r="G82" s="145"/>
      <c r="H82" s="66"/>
      <c r="I82" s="66"/>
      <c r="J82" s="145"/>
      <c r="K82" s="145"/>
      <c r="L82" s="145"/>
      <c r="M82" s="66"/>
      <c r="N82" s="66"/>
      <c r="O82" s="145"/>
      <c r="P82" s="145"/>
      <c r="Q82" s="145"/>
      <c r="R82" s="66"/>
      <c r="S82" s="67"/>
      <c r="U82" s="63"/>
      <c r="V82" s="38"/>
    </row>
    <row r="83" spans="1:22" hidden="1" outlineLevel="1" x14ac:dyDescent="0.25">
      <c r="A83" s="14"/>
      <c r="B83" s="154"/>
      <c r="C83" s="111"/>
      <c r="D83" s="495" t="s">
        <v>229</v>
      </c>
      <c r="E83" s="496"/>
      <c r="F83" s="497"/>
      <c r="G83" s="181">
        <v>1</v>
      </c>
      <c r="H83" s="123"/>
      <c r="I83" s="495" t="s">
        <v>229</v>
      </c>
      <c r="J83" s="498"/>
      <c r="K83" s="499"/>
      <c r="L83" s="181">
        <v>1</v>
      </c>
      <c r="M83" s="123"/>
      <c r="N83" s="495" t="s">
        <v>229</v>
      </c>
      <c r="O83" s="498"/>
      <c r="P83" s="499"/>
      <c r="Q83" s="181">
        <v>1</v>
      </c>
      <c r="R83" s="123"/>
      <c r="S83" s="121"/>
      <c r="U83" s="63"/>
      <c r="V83" s="38"/>
    </row>
    <row r="84" spans="1:22" hidden="1" outlineLevel="1" x14ac:dyDescent="0.25">
      <c r="A84" s="14"/>
      <c r="B84" s="160" t="s">
        <v>115</v>
      </c>
      <c r="C84" s="126"/>
      <c r="D84" s="500"/>
      <c r="E84" s="478"/>
      <c r="F84" s="158"/>
      <c r="G84" s="146"/>
      <c r="H84" s="126"/>
      <c r="I84" s="501"/>
      <c r="J84" s="480"/>
      <c r="K84" s="158"/>
      <c r="L84" s="146"/>
      <c r="M84" s="126"/>
      <c r="N84" s="501"/>
      <c r="O84" s="480"/>
      <c r="P84" s="158"/>
      <c r="Q84" s="146"/>
      <c r="R84" s="126"/>
      <c r="S84" s="120"/>
      <c r="U84" s="63"/>
      <c r="V84" s="38"/>
    </row>
    <row r="85" spans="1:22" hidden="1" outlineLevel="1" x14ac:dyDescent="0.25">
      <c r="A85" s="14"/>
      <c r="B85" s="156" t="s">
        <v>196</v>
      </c>
      <c r="C85" s="126"/>
      <c r="D85" s="168"/>
      <c r="E85" s="172">
        <v>0</v>
      </c>
      <c r="F85" s="158"/>
      <c r="G85" s="146"/>
      <c r="H85" s="126"/>
      <c r="I85" s="176"/>
      <c r="J85" s="171">
        <v>0</v>
      </c>
      <c r="K85" s="158"/>
      <c r="L85" s="146"/>
      <c r="M85" s="126"/>
      <c r="N85" s="176"/>
      <c r="O85" s="171">
        <v>0</v>
      </c>
      <c r="P85" s="158"/>
      <c r="Q85" s="146"/>
      <c r="R85" s="126"/>
      <c r="S85" s="120"/>
      <c r="U85" s="63"/>
      <c r="V85" s="38"/>
    </row>
    <row r="86" spans="1:22" hidden="1" outlineLevel="1" x14ac:dyDescent="0.25">
      <c r="A86" s="14"/>
      <c r="B86" s="156" t="s">
        <v>117</v>
      </c>
      <c r="C86" s="126"/>
      <c r="D86" s="168"/>
      <c r="E86" s="172">
        <v>0</v>
      </c>
      <c r="F86" s="158"/>
      <c r="G86" s="146"/>
      <c r="H86" s="126"/>
      <c r="I86" s="176"/>
      <c r="J86" s="171">
        <v>0</v>
      </c>
      <c r="K86" s="158"/>
      <c r="L86" s="146"/>
      <c r="M86" s="126"/>
      <c r="N86" s="176"/>
      <c r="O86" s="171">
        <v>0</v>
      </c>
      <c r="P86" s="158"/>
      <c r="Q86" s="146"/>
      <c r="R86" s="126"/>
      <c r="S86" s="120"/>
      <c r="U86" s="63"/>
      <c r="V86" s="38"/>
    </row>
    <row r="87" spans="1:22" hidden="1" outlineLevel="1" x14ac:dyDescent="0.25">
      <c r="A87" s="14"/>
      <c r="B87" s="156" t="s">
        <v>15</v>
      </c>
      <c r="C87" s="126"/>
      <c r="D87" s="491"/>
      <c r="E87" s="493"/>
      <c r="F87" s="158"/>
      <c r="G87" s="179">
        <v>22.86</v>
      </c>
      <c r="H87" s="126"/>
      <c r="I87" s="471"/>
      <c r="J87" s="472"/>
      <c r="K87" s="158"/>
      <c r="L87" s="179">
        <v>22.86</v>
      </c>
      <c r="M87" s="126"/>
      <c r="N87" s="471"/>
      <c r="O87" s="472"/>
      <c r="P87" s="158"/>
      <c r="Q87" s="179">
        <v>22.86</v>
      </c>
      <c r="R87" s="126"/>
      <c r="S87" s="120"/>
      <c r="U87" s="63"/>
      <c r="V87" s="38"/>
    </row>
    <row r="88" spans="1:22" hidden="1" outlineLevel="1" x14ac:dyDescent="0.25">
      <c r="A88" s="14"/>
      <c r="B88" s="156" t="s">
        <v>157</v>
      </c>
      <c r="C88" s="126"/>
      <c r="D88" s="73"/>
      <c r="E88" s="74">
        <v>0</v>
      </c>
      <c r="F88" s="158"/>
      <c r="G88" s="146"/>
      <c r="H88" s="126"/>
      <c r="I88" s="143"/>
      <c r="J88" s="161">
        <v>0</v>
      </c>
      <c r="K88" s="158"/>
      <c r="L88" s="146"/>
      <c r="M88" s="126"/>
      <c r="N88" s="143"/>
      <c r="O88" s="161">
        <v>0</v>
      </c>
      <c r="P88" s="158"/>
      <c r="Q88" s="146"/>
      <c r="R88" s="126"/>
      <c r="S88" s="120"/>
      <c r="U88" s="63"/>
      <c r="V88" s="38"/>
    </row>
    <row r="89" spans="1:22" hidden="1" outlineLevel="1" x14ac:dyDescent="0.25">
      <c r="A89" s="14"/>
      <c r="B89" s="156" t="s">
        <v>122</v>
      </c>
      <c r="C89" s="126"/>
      <c r="D89" s="73"/>
      <c r="E89" s="74">
        <v>0</v>
      </c>
      <c r="F89" s="158"/>
      <c r="G89" s="146"/>
      <c r="H89" s="126"/>
      <c r="I89" s="143"/>
      <c r="J89" s="161">
        <v>0</v>
      </c>
      <c r="K89" s="158"/>
      <c r="L89" s="146"/>
      <c r="M89" s="126"/>
      <c r="N89" s="143"/>
      <c r="O89" s="161">
        <v>0</v>
      </c>
      <c r="P89" s="158"/>
      <c r="Q89" s="146"/>
      <c r="R89" s="126"/>
      <c r="S89" s="120"/>
      <c r="U89" s="63"/>
      <c r="V89" s="38"/>
    </row>
    <row r="90" spans="1:22" hidden="1" outlineLevel="1" x14ac:dyDescent="0.25">
      <c r="A90" s="14"/>
      <c r="B90" s="156" t="s">
        <v>156</v>
      </c>
      <c r="C90" s="126"/>
      <c r="D90" s="73"/>
      <c r="E90" s="74">
        <v>0</v>
      </c>
      <c r="F90" s="158"/>
      <c r="G90" s="146"/>
      <c r="H90" s="126"/>
      <c r="I90" s="143"/>
      <c r="J90" s="161">
        <v>0</v>
      </c>
      <c r="K90" s="158"/>
      <c r="L90" s="146"/>
      <c r="M90" s="126"/>
      <c r="N90" s="143"/>
      <c r="O90" s="161">
        <v>0</v>
      </c>
      <c r="P90" s="158"/>
      <c r="Q90" s="146"/>
      <c r="R90" s="126"/>
      <c r="S90" s="120"/>
      <c r="U90" s="63"/>
      <c r="V90" s="38"/>
    </row>
    <row r="91" spans="1:22" hidden="1" outlineLevel="1" x14ac:dyDescent="0.25">
      <c r="A91" s="14"/>
      <c r="B91" s="156" t="s">
        <v>131</v>
      </c>
      <c r="C91" s="126"/>
      <c r="D91" s="75"/>
      <c r="E91" s="79">
        <v>0</v>
      </c>
      <c r="F91" s="158"/>
      <c r="G91" s="151"/>
      <c r="H91" s="126"/>
      <c r="I91" s="143"/>
      <c r="J91" s="161">
        <v>0</v>
      </c>
      <c r="K91" s="158"/>
      <c r="L91" s="151"/>
      <c r="M91" s="126"/>
      <c r="N91" s="143"/>
      <c r="O91" s="161">
        <v>0</v>
      </c>
      <c r="P91" s="158"/>
      <c r="Q91" s="151"/>
      <c r="R91" s="126"/>
      <c r="S91" s="120"/>
      <c r="U91" s="63"/>
      <c r="V91" s="38"/>
    </row>
    <row r="92" spans="1:22" s="76" customFormat="1" hidden="1" outlineLevel="1" x14ac:dyDescent="0.25">
      <c r="A92" s="46"/>
      <c r="B92" s="155" t="s">
        <v>114</v>
      </c>
      <c r="C92" s="126"/>
      <c r="D92" s="477"/>
      <c r="E92" s="494"/>
      <c r="F92" s="159"/>
      <c r="G92" s="146"/>
      <c r="H92" s="126"/>
      <c r="I92" s="471"/>
      <c r="J92" s="472"/>
      <c r="K92" s="159"/>
      <c r="L92" s="146"/>
      <c r="M92" s="126"/>
      <c r="N92" s="471"/>
      <c r="O92" s="472"/>
      <c r="P92" s="159"/>
      <c r="Q92" s="146"/>
      <c r="R92" s="126"/>
      <c r="S92" s="120"/>
      <c r="T92" s="48"/>
      <c r="U92" s="63"/>
      <c r="V92" s="38"/>
    </row>
    <row r="93" spans="1:22" hidden="1" outlineLevel="1" x14ac:dyDescent="0.25">
      <c r="A93" s="14"/>
      <c r="B93" s="156" t="s">
        <v>196</v>
      </c>
      <c r="C93" s="126"/>
      <c r="D93" s="168"/>
      <c r="E93" s="172">
        <v>0</v>
      </c>
      <c r="F93" s="158"/>
      <c r="G93" s="146"/>
      <c r="H93" s="126"/>
      <c r="I93" s="176"/>
      <c r="J93" s="171">
        <v>0</v>
      </c>
      <c r="K93" s="158"/>
      <c r="L93" s="146"/>
      <c r="M93" s="126"/>
      <c r="N93" s="176"/>
      <c r="O93" s="171">
        <v>0</v>
      </c>
      <c r="P93" s="158"/>
      <c r="Q93" s="146"/>
      <c r="R93" s="126"/>
      <c r="S93" s="120"/>
      <c r="U93" s="63"/>
      <c r="V93" s="38"/>
    </row>
    <row r="94" spans="1:22" hidden="1" outlineLevel="1" x14ac:dyDescent="0.25">
      <c r="A94" s="14"/>
      <c r="B94" s="156" t="s">
        <v>117</v>
      </c>
      <c r="C94" s="126"/>
      <c r="D94" s="168"/>
      <c r="E94" s="172">
        <v>0</v>
      </c>
      <c r="F94" s="158"/>
      <c r="G94" s="146"/>
      <c r="H94" s="126"/>
      <c r="I94" s="176"/>
      <c r="J94" s="171">
        <v>0</v>
      </c>
      <c r="K94" s="158"/>
      <c r="L94" s="146"/>
      <c r="M94" s="126"/>
      <c r="N94" s="176"/>
      <c r="O94" s="171">
        <v>0</v>
      </c>
      <c r="P94" s="158"/>
      <c r="Q94" s="146"/>
      <c r="R94" s="126"/>
      <c r="S94" s="120"/>
      <c r="U94" s="63"/>
      <c r="V94" s="38"/>
    </row>
    <row r="95" spans="1:22" hidden="1" outlineLevel="1" x14ac:dyDescent="0.25">
      <c r="A95" s="14"/>
      <c r="B95" s="156" t="s">
        <v>15</v>
      </c>
      <c r="C95" s="126"/>
      <c r="D95" s="491"/>
      <c r="E95" s="493"/>
      <c r="F95" s="158"/>
      <c r="G95" s="180">
        <v>22.86</v>
      </c>
      <c r="H95" s="126"/>
      <c r="I95" s="471"/>
      <c r="J95" s="472"/>
      <c r="K95" s="158"/>
      <c r="L95" s="180">
        <v>22.86</v>
      </c>
      <c r="M95" s="126"/>
      <c r="N95" s="471"/>
      <c r="O95" s="472"/>
      <c r="P95" s="158"/>
      <c r="Q95" s="180">
        <v>22.86</v>
      </c>
      <c r="R95" s="126"/>
      <c r="S95" s="120"/>
      <c r="U95" s="63"/>
      <c r="V95" s="38"/>
    </row>
    <row r="96" spans="1:22" hidden="1" outlineLevel="1" x14ac:dyDescent="0.25">
      <c r="A96" s="14"/>
      <c r="B96" s="156" t="s">
        <v>157</v>
      </c>
      <c r="C96" s="126"/>
      <c r="D96" s="73"/>
      <c r="E96" s="74">
        <v>0</v>
      </c>
      <c r="F96" s="158"/>
      <c r="G96" s="146"/>
      <c r="H96" s="126"/>
      <c r="I96" s="143"/>
      <c r="J96" s="161">
        <v>0</v>
      </c>
      <c r="K96" s="158"/>
      <c r="L96" s="146"/>
      <c r="M96" s="126"/>
      <c r="N96" s="143"/>
      <c r="O96" s="161">
        <v>0</v>
      </c>
      <c r="P96" s="158"/>
      <c r="Q96" s="146"/>
      <c r="R96" s="126"/>
      <c r="S96" s="120"/>
      <c r="U96" s="63"/>
      <c r="V96" s="38"/>
    </row>
    <row r="97" spans="1:22" hidden="1" outlineLevel="1" x14ac:dyDescent="0.25">
      <c r="A97" s="14"/>
      <c r="B97" s="156" t="s">
        <v>122</v>
      </c>
      <c r="C97" s="126"/>
      <c r="D97" s="73"/>
      <c r="E97" s="74">
        <v>0</v>
      </c>
      <c r="F97" s="158"/>
      <c r="G97" s="146"/>
      <c r="H97" s="126"/>
      <c r="I97" s="143"/>
      <c r="J97" s="161">
        <v>0</v>
      </c>
      <c r="K97" s="158"/>
      <c r="L97" s="146"/>
      <c r="M97" s="126"/>
      <c r="N97" s="143"/>
      <c r="O97" s="161">
        <v>0</v>
      </c>
      <c r="P97" s="158"/>
      <c r="Q97" s="146"/>
      <c r="R97" s="126"/>
      <c r="S97" s="120"/>
      <c r="U97" s="63"/>
      <c r="V97" s="38"/>
    </row>
    <row r="98" spans="1:22" hidden="1" outlineLevel="1" x14ac:dyDescent="0.25">
      <c r="A98" s="14"/>
      <c r="B98" s="156" t="s">
        <v>156</v>
      </c>
      <c r="C98" s="126"/>
      <c r="D98" s="73"/>
      <c r="E98" s="74">
        <v>0</v>
      </c>
      <c r="F98" s="158"/>
      <c r="G98" s="146"/>
      <c r="H98" s="126"/>
      <c r="I98" s="143"/>
      <c r="J98" s="161">
        <v>0</v>
      </c>
      <c r="K98" s="158"/>
      <c r="L98" s="146"/>
      <c r="M98" s="126"/>
      <c r="N98" s="143"/>
      <c r="O98" s="161">
        <v>0</v>
      </c>
      <c r="P98" s="158"/>
      <c r="Q98" s="146"/>
      <c r="R98" s="126"/>
      <c r="S98" s="120"/>
      <c r="U98" s="63"/>
      <c r="V98" s="38"/>
    </row>
    <row r="99" spans="1:22" hidden="1" outlineLevel="1" x14ac:dyDescent="0.25">
      <c r="A99" s="14"/>
      <c r="B99" s="156" t="s">
        <v>131</v>
      </c>
      <c r="C99" s="126"/>
      <c r="D99" s="75"/>
      <c r="E99" s="79">
        <v>0</v>
      </c>
      <c r="F99" s="158"/>
      <c r="G99" s="151"/>
      <c r="H99" s="126"/>
      <c r="I99" s="143"/>
      <c r="J99" s="161">
        <v>0</v>
      </c>
      <c r="K99" s="158"/>
      <c r="L99" s="151"/>
      <c r="M99" s="126"/>
      <c r="N99" s="143"/>
      <c r="O99" s="161">
        <v>0</v>
      </c>
      <c r="P99" s="158"/>
      <c r="Q99" s="151"/>
      <c r="R99" s="126"/>
      <c r="S99" s="120"/>
      <c r="U99" s="63"/>
      <c r="V99" s="38"/>
    </row>
    <row r="100" spans="1:22" s="76" customFormat="1" hidden="1" outlineLevel="1" x14ac:dyDescent="0.25">
      <c r="A100" s="61"/>
      <c r="B100" s="155" t="s">
        <v>113</v>
      </c>
      <c r="C100" s="126"/>
      <c r="D100" s="477"/>
      <c r="E100" s="494"/>
      <c r="F100" s="159"/>
      <c r="G100" s="150"/>
      <c r="H100" s="126"/>
      <c r="I100" s="471"/>
      <c r="J100" s="472"/>
      <c r="K100" s="159"/>
      <c r="L100" s="150"/>
      <c r="M100" s="126"/>
      <c r="N100" s="471"/>
      <c r="O100" s="472"/>
      <c r="P100" s="159"/>
      <c r="Q100" s="150"/>
      <c r="R100" s="126"/>
      <c r="S100" s="120"/>
      <c r="T100" s="48"/>
      <c r="U100" s="63"/>
      <c r="V100" s="38"/>
    </row>
    <row r="101" spans="1:22" hidden="1" outlineLevel="1" x14ac:dyDescent="0.25">
      <c r="A101" s="14"/>
      <c r="B101" s="156" t="s">
        <v>196</v>
      </c>
      <c r="C101" s="126"/>
      <c r="D101" s="168"/>
      <c r="E101" s="172">
        <v>0</v>
      </c>
      <c r="F101" s="158"/>
      <c r="G101" s="146"/>
      <c r="H101" s="126"/>
      <c r="I101" s="176"/>
      <c r="J101" s="171">
        <v>0</v>
      </c>
      <c r="K101" s="158"/>
      <c r="L101" s="146"/>
      <c r="M101" s="126"/>
      <c r="N101" s="176"/>
      <c r="O101" s="171">
        <v>0</v>
      </c>
      <c r="P101" s="158"/>
      <c r="Q101" s="146"/>
      <c r="R101" s="126"/>
      <c r="S101" s="120"/>
      <c r="U101" s="63"/>
      <c r="V101" s="38"/>
    </row>
    <row r="102" spans="1:22" hidden="1" outlineLevel="1" x14ac:dyDescent="0.25">
      <c r="A102" s="14"/>
      <c r="B102" s="156" t="s">
        <v>117</v>
      </c>
      <c r="C102" s="126"/>
      <c r="D102" s="168"/>
      <c r="E102" s="172">
        <v>0</v>
      </c>
      <c r="F102" s="158"/>
      <c r="G102" s="146"/>
      <c r="H102" s="126"/>
      <c r="I102" s="176"/>
      <c r="J102" s="171">
        <v>0</v>
      </c>
      <c r="K102" s="158"/>
      <c r="L102" s="146"/>
      <c r="M102" s="126"/>
      <c r="N102" s="176"/>
      <c r="O102" s="171">
        <v>0</v>
      </c>
      <c r="P102" s="158"/>
      <c r="Q102" s="146"/>
      <c r="R102" s="126"/>
      <c r="S102" s="120"/>
      <c r="U102" s="63"/>
      <c r="V102" s="38"/>
    </row>
    <row r="103" spans="1:22" hidden="1" outlineLevel="1" x14ac:dyDescent="0.25">
      <c r="A103" s="14"/>
      <c r="B103" s="156" t="s">
        <v>15</v>
      </c>
      <c r="C103" s="126"/>
      <c r="D103" s="491"/>
      <c r="E103" s="493"/>
      <c r="F103" s="158"/>
      <c r="G103" s="180">
        <v>22.86</v>
      </c>
      <c r="H103" s="126"/>
      <c r="I103" s="471"/>
      <c r="J103" s="472"/>
      <c r="K103" s="158"/>
      <c r="L103" s="180">
        <v>22.86</v>
      </c>
      <c r="M103" s="126"/>
      <c r="N103" s="471"/>
      <c r="O103" s="472"/>
      <c r="P103" s="158"/>
      <c r="Q103" s="180">
        <v>22.86</v>
      </c>
      <c r="R103" s="126"/>
      <c r="S103" s="120"/>
      <c r="U103" s="63"/>
      <c r="V103" s="38"/>
    </row>
    <row r="104" spans="1:22" hidden="1" outlineLevel="1" x14ac:dyDescent="0.25">
      <c r="A104" s="14"/>
      <c r="B104" s="156" t="s">
        <v>157</v>
      </c>
      <c r="C104" s="126"/>
      <c r="D104" s="73"/>
      <c r="E104" s="74">
        <v>0</v>
      </c>
      <c r="F104" s="158"/>
      <c r="G104" s="146"/>
      <c r="H104" s="126"/>
      <c r="I104" s="143"/>
      <c r="J104" s="161">
        <v>0</v>
      </c>
      <c r="K104" s="158"/>
      <c r="L104" s="146"/>
      <c r="M104" s="126"/>
      <c r="N104" s="143"/>
      <c r="O104" s="161">
        <v>0</v>
      </c>
      <c r="P104" s="158"/>
      <c r="Q104" s="146"/>
      <c r="R104" s="126"/>
      <c r="S104" s="120"/>
      <c r="U104" s="63"/>
      <c r="V104" s="38"/>
    </row>
    <row r="105" spans="1:22" hidden="1" outlineLevel="1" x14ac:dyDescent="0.25">
      <c r="A105" s="14"/>
      <c r="B105" s="156" t="s">
        <v>122</v>
      </c>
      <c r="C105" s="126"/>
      <c r="D105" s="73"/>
      <c r="E105" s="74">
        <v>0</v>
      </c>
      <c r="F105" s="158"/>
      <c r="G105" s="146"/>
      <c r="H105" s="126"/>
      <c r="I105" s="143"/>
      <c r="J105" s="161">
        <v>0</v>
      </c>
      <c r="K105" s="158"/>
      <c r="L105" s="146"/>
      <c r="M105" s="126"/>
      <c r="N105" s="143"/>
      <c r="O105" s="161">
        <v>0</v>
      </c>
      <c r="P105" s="158"/>
      <c r="Q105" s="146"/>
      <c r="R105" s="126"/>
      <c r="S105" s="120"/>
      <c r="U105" s="63"/>
      <c r="V105" s="38"/>
    </row>
    <row r="106" spans="1:22" hidden="1" outlineLevel="1" x14ac:dyDescent="0.25">
      <c r="A106" s="14"/>
      <c r="B106" s="156" t="s">
        <v>156</v>
      </c>
      <c r="C106" s="126"/>
      <c r="D106" s="73"/>
      <c r="E106" s="74">
        <v>0</v>
      </c>
      <c r="F106" s="158"/>
      <c r="G106" s="146"/>
      <c r="H106" s="126"/>
      <c r="I106" s="143"/>
      <c r="J106" s="161">
        <v>0</v>
      </c>
      <c r="K106" s="158"/>
      <c r="L106" s="146"/>
      <c r="M106" s="126"/>
      <c r="N106" s="143"/>
      <c r="O106" s="161">
        <v>0</v>
      </c>
      <c r="P106" s="158"/>
      <c r="Q106" s="146"/>
      <c r="R106" s="126"/>
      <c r="S106" s="120"/>
      <c r="U106" s="63"/>
      <c r="V106" s="38"/>
    </row>
    <row r="107" spans="1:22" hidden="1" outlineLevel="1" x14ac:dyDescent="0.25">
      <c r="A107" s="14"/>
      <c r="B107" s="156" t="s">
        <v>131</v>
      </c>
      <c r="C107" s="126"/>
      <c r="D107" s="75"/>
      <c r="E107" s="79">
        <v>0</v>
      </c>
      <c r="F107" s="158"/>
      <c r="G107" s="151"/>
      <c r="H107" s="126"/>
      <c r="I107" s="143"/>
      <c r="J107" s="161">
        <v>0</v>
      </c>
      <c r="K107" s="158"/>
      <c r="L107" s="151"/>
      <c r="M107" s="126"/>
      <c r="N107" s="143"/>
      <c r="O107" s="161">
        <v>0</v>
      </c>
      <c r="P107" s="158"/>
      <c r="Q107" s="151"/>
      <c r="R107" s="126"/>
      <c r="S107" s="120"/>
      <c r="U107" s="63"/>
      <c r="V107" s="38"/>
    </row>
    <row r="108" spans="1:22" s="76" customFormat="1" hidden="1" outlineLevel="1" x14ac:dyDescent="0.25">
      <c r="A108" s="46"/>
      <c r="B108" s="155" t="s">
        <v>112</v>
      </c>
      <c r="C108" s="126"/>
      <c r="D108" s="477"/>
      <c r="E108" s="494"/>
      <c r="F108" s="159"/>
      <c r="G108" s="150"/>
      <c r="H108" s="126"/>
      <c r="I108" s="471"/>
      <c r="J108" s="472"/>
      <c r="K108" s="159"/>
      <c r="L108" s="150"/>
      <c r="M108" s="126"/>
      <c r="N108" s="471"/>
      <c r="O108" s="472"/>
      <c r="P108" s="159"/>
      <c r="Q108" s="150"/>
      <c r="R108" s="126"/>
      <c r="S108" s="120"/>
      <c r="T108" s="48"/>
      <c r="U108" s="63"/>
      <c r="V108" s="38"/>
    </row>
    <row r="109" spans="1:22" hidden="1" outlineLevel="1" x14ac:dyDescent="0.25">
      <c r="A109" s="14"/>
      <c r="B109" s="156" t="s">
        <v>196</v>
      </c>
      <c r="C109" s="126"/>
      <c r="D109" s="168"/>
      <c r="E109" s="172">
        <v>0</v>
      </c>
      <c r="F109" s="158"/>
      <c r="G109" s="146"/>
      <c r="H109" s="126"/>
      <c r="I109" s="176"/>
      <c r="J109" s="171">
        <v>0</v>
      </c>
      <c r="K109" s="158"/>
      <c r="L109" s="146"/>
      <c r="M109" s="126"/>
      <c r="N109" s="176"/>
      <c r="O109" s="171">
        <v>0</v>
      </c>
      <c r="P109" s="158"/>
      <c r="Q109" s="146"/>
      <c r="R109" s="126"/>
      <c r="S109" s="120"/>
      <c r="U109" s="63"/>
      <c r="V109" s="38"/>
    </row>
    <row r="110" spans="1:22" hidden="1" outlineLevel="1" x14ac:dyDescent="0.25">
      <c r="A110" s="14"/>
      <c r="B110" s="156" t="s">
        <v>117</v>
      </c>
      <c r="C110" s="126"/>
      <c r="D110" s="168"/>
      <c r="E110" s="172">
        <v>0</v>
      </c>
      <c r="F110" s="158"/>
      <c r="G110" s="146"/>
      <c r="H110" s="126"/>
      <c r="I110" s="176"/>
      <c r="J110" s="171">
        <v>0</v>
      </c>
      <c r="K110" s="158"/>
      <c r="L110" s="146"/>
      <c r="M110" s="126"/>
      <c r="N110" s="176"/>
      <c r="O110" s="171">
        <v>0</v>
      </c>
      <c r="P110" s="158"/>
      <c r="Q110" s="146"/>
      <c r="R110" s="126"/>
      <c r="S110" s="120"/>
      <c r="U110" s="63"/>
      <c r="V110" s="38"/>
    </row>
    <row r="111" spans="1:22" hidden="1" outlineLevel="1" x14ac:dyDescent="0.25">
      <c r="A111" s="14"/>
      <c r="B111" s="156" t="s">
        <v>15</v>
      </c>
      <c r="C111" s="126"/>
      <c r="D111" s="491"/>
      <c r="E111" s="493"/>
      <c r="F111" s="158"/>
      <c r="G111" s="180">
        <v>22.86</v>
      </c>
      <c r="H111" s="126"/>
      <c r="I111" s="471"/>
      <c r="J111" s="472"/>
      <c r="K111" s="158"/>
      <c r="L111" s="180">
        <v>22.86</v>
      </c>
      <c r="M111" s="126"/>
      <c r="N111" s="471"/>
      <c r="O111" s="472"/>
      <c r="P111" s="158"/>
      <c r="Q111" s="180">
        <v>22.86</v>
      </c>
      <c r="R111" s="126"/>
      <c r="S111" s="120"/>
      <c r="U111" s="63"/>
      <c r="V111" s="38"/>
    </row>
    <row r="112" spans="1:22" hidden="1" outlineLevel="1" x14ac:dyDescent="0.25">
      <c r="A112" s="14"/>
      <c r="B112" s="156" t="s">
        <v>157</v>
      </c>
      <c r="C112" s="126"/>
      <c r="D112" s="73"/>
      <c r="E112" s="74">
        <v>0</v>
      </c>
      <c r="F112" s="158"/>
      <c r="G112" s="146"/>
      <c r="H112" s="126"/>
      <c r="I112" s="143"/>
      <c r="J112" s="161">
        <v>0</v>
      </c>
      <c r="K112" s="158"/>
      <c r="L112" s="146"/>
      <c r="M112" s="126"/>
      <c r="N112" s="143"/>
      <c r="O112" s="161">
        <v>0</v>
      </c>
      <c r="P112" s="158"/>
      <c r="Q112" s="146"/>
      <c r="R112" s="126"/>
      <c r="S112" s="120"/>
      <c r="U112" s="63"/>
      <c r="V112" s="38"/>
    </row>
    <row r="113" spans="1:22" hidden="1" outlineLevel="1" x14ac:dyDescent="0.25">
      <c r="A113" s="14"/>
      <c r="B113" s="156" t="s">
        <v>122</v>
      </c>
      <c r="C113" s="126"/>
      <c r="D113" s="73"/>
      <c r="E113" s="74">
        <v>0</v>
      </c>
      <c r="F113" s="158"/>
      <c r="G113" s="146"/>
      <c r="H113" s="126"/>
      <c r="I113" s="143"/>
      <c r="J113" s="161">
        <v>0</v>
      </c>
      <c r="K113" s="158"/>
      <c r="L113" s="146"/>
      <c r="M113" s="126"/>
      <c r="N113" s="143"/>
      <c r="O113" s="161">
        <v>0</v>
      </c>
      <c r="P113" s="158"/>
      <c r="Q113" s="146"/>
      <c r="R113" s="126"/>
      <c r="S113" s="120"/>
      <c r="U113" s="63"/>
      <c r="V113" s="38"/>
    </row>
    <row r="114" spans="1:22" hidden="1" outlineLevel="1" x14ac:dyDescent="0.25">
      <c r="A114" s="14"/>
      <c r="B114" s="156" t="s">
        <v>156</v>
      </c>
      <c r="C114" s="126"/>
      <c r="D114" s="73"/>
      <c r="E114" s="74">
        <v>0</v>
      </c>
      <c r="F114" s="158"/>
      <c r="G114" s="146"/>
      <c r="H114" s="126"/>
      <c r="I114" s="143"/>
      <c r="J114" s="161">
        <v>0</v>
      </c>
      <c r="K114" s="158"/>
      <c r="L114" s="146"/>
      <c r="M114" s="126"/>
      <c r="N114" s="143"/>
      <c r="O114" s="161">
        <v>0</v>
      </c>
      <c r="P114" s="158"/>
      <c r="Q114" s="146"/>
      <c r="R114" s="126"/>
      <c r="S114" s="120"/>
      <c r="U114" s="63"/>
      <c r="V114" s="38"/>
    </row>
    <row r="115" spans="1:22" hidden="1" outlineLevel="1" x14ac:dyDescent="0.25">
      <c r="A115" s="14"/>
      <c r="B115" s="156" t="s">
        <v>131</v>
      </c>
      <c r="C115" s="126"/>
      <c r="D115" s="75"/>
      <c r="E115" s="79">
        <v>0</v>
      </c>
      <c r="F115" s="158"/>
      <c r="G115" s="151"/>
      <c r="H115" s="126"/>
      <c r="I115" s="143"/>
      <c r="J115" s="161">
        <v>0</v>
      </c>
      <c r="K115" s="158"/>
      <c r="L115" s="151"/>
      <c r="M115" s="126"/>
      <c r="N115" s="143"/>
      <c r="O115" s="161">
        <v>0</v>
      </c>
      <c r="P115" s="158"/>
      <c r="Q115" s="151"/>
      <c r="R115" s="126"/>
      <c r="S115" s="120"/>
      <c r="U115" s="63"/>
      <c r="V115" s="38"/>
    </row>
    <row r="116" spans="1:22" x14ac:dyDescent="0.25">
      <c r="A116" s="14"/>
      <c r="B116" s="107" t="s">
        <v>230</v>
      </c>
      <c r="C116" s="126"/>
      <c r="D116" s="71"/>
      <c r="E116" s="70"/>
      <c r="F116" s="175">
        <v>0</v>
      </c>
      <c r="G116" s="146"/>
      <c r="H116" s="126"/>
      <c r="I116" s="71"/>
      <c r="J116" s="60"/>
      <c r="K116" s="175">
        <v>0</v>
      </c>
      <c r="L116" s="146"/>
      <c r="M116" s="126"/>
      <c r="N116" s="71"/>
      <c r="O116" s="60"/>
      <c r="P116" s="175">
        <v>0</v>
      </c>
      <c r="Q116" s="146"/>
      <c r="R116" s="126"/>
      <c r="S116" s="120"/>
      <c r="U116" s="63"/>
      <c r="V116" s="38"/>
    </row>
    <row r="117" spans="1:22" x14ac:dyDescent="0.25">
      <c r="A117" s="14"/>
      <c r="B117" s="108" t="s">
        <v>231</v>
      </c>
      <c r="C117" s="126"/>
      <c r="D117" s="72"/>
      <c r="E117" s="59"/>
      <c r="F117" s="163">
        <v>0</v>
      </c>
      <c r="G117" s="146"/>
      <c r="H117" s="126"/>
      <c r="I117" s="72"/>
      <c r="J117" s="59"/>
      <c r="K117" s="163">
        <v>0</v>
      </c>
      <c r="L117" s="146"/>
      <c r="M117" s="126"/>
      <c r="N117" s="72"/>
      <c r="O117" s="59"/>
      <c r="P117" s="163">
        <v>0</v>
      </c>
      <c r="Q117" s="146"/>
      <c r="R117" s="126"/>
      <c r="S117" s="120"/>
      <c r="U117" s="63"/>
      <c r="V117" s="38"/>
    </row>
    <row r="118" spans="1:22" ht="6.75" customHeight="1" x14ac:dyDescent="0.25">
      <c r="A118" s="14"/>
      <c r="B118" s="99"/>
      <c r="C118" s="97"/>
      <c r="D118" s="97"/>
      <c r="E118" s="97"/>
      <c r="F118" s="97"/>
      <c r="G118" s="100"/>
      <c r="H118" s="97"/>
      <c r="I118" s="97"/>
      <c r="J118" s="97"/>
      <c r="K118" s="97"/>
      <c r="L118" s="100"/>
      <c r="M118" s="97"/>
      <c r="N118" s="97"/>
      <c r="O118" s="97"/>
      <c r="P118" s="97"/>
      <c r="Q118" s="100"/>
      <c r="R118" s="97"/>
      <c r="S118" s="98"/>
      <c r="U118" s="63"/>
      <c r="V118" s="38"/>
    </row>
    <row r="119" spans="1:22" ht="7.5" customHeight="1" x14ac:dyDescent="0.25">
      <c r="A119" s="133"/>
      <c r="B119" s="126"/>
      <c r="C119" s="126"/>
      <c r="D119" s="126"/>
      <c r="E119" s="134"/>
      <c r="F119" s="134"/>
      <c r="G119" s="134"/>
      <c r="H119" s="126"/>
      <c r="I119" s="126"/>
      <c r="J119" s="134"/>
      <c r="K119" s="134"/>
      <c r="L119" s="134"/>
      <c r="M119" s="126"/>
      <c r="N119" s="126"/>
      <c r="O119" s="134"/>
      <c r="P119" s="134"/>
      <c r="Q119" s="134"/>
      <c r="R119" s="126"/>
      <c r="S119" s="120"/>
      <c r="U119" s="63"/>
      <c r="V119" s="38"/>
    </row>
    <row r="120" spans="1:22" x14ac:dyDescent="0.25">
      <c r="A120" s="14"/>
      <c r="B120" s="81" t="s">
        <v>11</v>
      </c>
      <c r="C120" s="84"/>
      <c r="D120" s="84"/>
      <c r="E120" s="82"/>
      <c r="F120" s="90"/>
      <c r="G120" s="147"/>
      <c r="H120" s="84"/>
      <c r="I120" s="84"/>
      <c r="J120" s="82"/>
      <c r="K120" s="90"/>
      <c r="L120" s="147"/>
      <c r="M120" s="84"/>
      <c r="N120" s="84"/>
      <c r="O120" s="82"/>
      <c r="P120" s="90"/>
      <c r="Q120" s="147"/>
      <c r="R120" s="84"/>
      <c r="S120" s="83"/>
      <c r="U120" s="63"/>
      <c r="V120" s="38"/>
    </row>
    <row r="121" spans="1:22" x14ac:dyDescent="0.25">
      <c r="A121" s="14"/>
      <c r="B121" s="109" t="s">
        <v>119</v>
      </c>
      <c r="C121" s="126"/>
      <c r="D121" s="482">
        <v>70</v>
      </c>
      <c r="E121" s="483"/>
      <c r="F121" s="483"/>
      <c r="G121" s="89">
        <v>1</v>
      </c>
      <c r="H121" s="126"/>
      <c r="I121" s="506">
        <v>70</v>
      </c>
      <c r="J121" s="507"/>
      <c r="K121" s="508"/>
      <c r="L121" s="89">
        <v>1</v>
      </c>
      <c r="M121" s="126"/>
      <c r="N121" s="506">
        <v>70</v>
      </c>
      <c r="O121" s="507"/>
      <c r="P121" s="508"/>
      <c r="Q121" s="89">
        <v>1</v>
      </c>
      <c r="R121" s="126"/>
      <c r="S121" s="120"/>
      <c r="U121" s="63"/>
      <c r="V121" s="38"/>
    </row>
    <row r="122" spans="1:22" x14ac:dyDescent="0.25">
      <c r="A122" s="14"/>
      <c r="B122" s="109" t="s">
        <v>7</v>
      </c>
      <c r="C122" s="134"/>
      <c r="D122" s="474" t="s">
        <v>174</v>
      </c>
      <c r="E122" s="475"/>
      <c r="F122" s="475"/>
      <c r="G122" s="222"/>
      <c r="H122" s="134"/>
      <c r="I122" s="471" t="s">
        <v>174</v>
      </c>
      <c r="J122" s="472"/>
      <c r="K122" s="476"/>
      <c r="L122" s="222"/>
      <c r="M122" s="134"/>
      <c r="N122" s="471" t="s">
        <v>174</v>
      </c>
      <c r="O122" s="472"/>
      <c r="P122" s="476"/>
      <c r="Q122" s="222"/>
      <c r="R122" s="134"/>
      <c r="S122" s="120"/>
      <c r="U122" s="63"/>
      <c r="V122" s="38"/>
    </row>
    <row r="123" spans="1:22" x14ac:dyDescent="0.25">
      <c r="A123" s="14"/>
      <c r="B123" s="110" t="s">
        <v>186</v>
      </c>
      <c r="C123" s="127"/>
      <c r="D123" s="255"/>
      <c r="E123" s="68"/>
      <c r="F123" s="227">
        <v>0.21987950000000001</v>
      </c>
      <c r="G123" s="223">
        <v>22.875391565000001</v>
      </c>
      <c r="H123" s="134"/>
      <c r="I123" s="144"/>
      <c r="J123" s="68"/>
      <c r="K123" s="228">
        <v>0.21987950000000001</v>
      </c>
      <c r="L123" s="223">
        <v>22.875391565000001</v>
      </c>
      <c r="M123" s="134"/>
      <c r="N123" s="144"/>
      <c r="O123" s="68"/>
      <c r="P123" s="228">
        <v>0.21987950000000001</v>
      </c>
      <c r="Q123" s="223">
        <v>22.875391565000001</v>
      </c>
      <c r="R123" s="134"/>
      <c r="S123" s="120"/>
      <c r="U123" s="63"/>
      <c r="V123" s="38"/>
    </row>
    <row r="124" spans="1:22" ht="6.75" customHeight="1" x14ac:dyDescent="0.25">
      <c r="A124" s="14"/>
      <c r="B124" s="99"/>
      <c r="C124" s="97"/>
      <c r="D124" s="97"/>
      <c r="E124" s="97"/>
      <c r="F124" s="97"/>
      <c r="G124" s="100"/>
      <c r="H124" s="97"/>
      <c r="I124" s="97"/>
      <c r="J124" s="191"/>
      <c r="K124" s="97"/>
      <c r="L124" s="100"/>
      <c r="M124" s="97"/>
      <c r="N124" s="97"/>
      <c r="O124" s="97"/>
      <c r="P124" s="97"/>
      <c r="Q124" s="100"/>
      <c r="R124" s="97"/>
      <c r="S124" s="98"/>
      <c r="U124" s="63"/>
      <c r="V124" s="38"/>
    </row>
    <row r="125" spans="1:22" ht="7.5" customHeight="1" x14ac:dyDescent="0.25">
      <c r="A125" s="133"/>
      <c r="B125" s="112"/>
      <c r="C125" s="126"/>
      <c r="D125" s="126"/>
      <c r="E125" s="134"/>
      <c r="F125" s="134"/>
      <c r="G125" s="134"/>
      <c r="H125" s="126"/>
      <c r="I125" s="126"/>
      <c r="J125" s="134"/>
      <c r="K125" s="134"/>
      <c r="L125" s="134"/>
      <c r="M125" s="126"/>
      <c r="N125" s="126"/>
      <c r="O125" s="134"/>
      <c r="P125" s="134"/>
      <c r="Q125" s="134"/>
      <c r="R125" s="126"/>
      <c r="S125" s="120"/>
      <c r="U125" s="63"/>
      <c r="V125" s="38"/>
    </row>
    <row r="126" spans="1:22" x14ac:dyDescent="0.25">
      <c r="A126" s="14"/>
      <c r="B126" s="253" t="s">
        <v>0</v>
      </c>
      <c r="C126" s="3"/>
      <c r="D126" s="3"/>
      <c r="E126" s="64"/>
      <c r="F126" s="92"/>
      <c r="G126" s="148"/>
      <c r="H126" s="3"/>
      <c r="I126" s="3"/>
      <c r="J126" s="64"/>
      <c r="K126" s="96"/>
      <c r="L126" s="148"/>
      <c r="M126" s="3"/>
      <c r="N126" s="3"/>
      <c r="O126" s="64"/>
      <c r="P126" s="96"/>
      <c r="Q126" s="148"/>
      <c r="R126" s="3"/>
      <c r="S126" s="9"/>
      <c r="U126" s="63"/>
      <c r="V126" s="38"/>
    </row>
    <row r="127" spans="1:22" hidden="1" x14ac:dyDescent="0.25">
      <c r="A127" s="14"/>
      <c r="B127" s="332" t="s">
        <v>158</v>
      </c>
      <c r="C127" s="332"/>
      <c r="D127" s="332"/>
      <c r="E127" s="149"/>
      <c r="F127" s="93"/>
      <c r="G127" s="149"/>
      <c r="H127" s="332"/>
      <c r="I127" s="332"/>
      <c r="J127" s="149"/>
      <c r="K127" s="93"/>
      <c r="L127" s="149"/>
      <c r="M127" s="332"/>
      <c r="N127" s="332"/>
      <c r="O127" s="149"/>
      <c r="P127" s="93"/>
      <c r="Q127" s="149"/>
      <c r="R127" s="332"/>
      <c r="S127" s="10"/>
      <c r="U127" s="63"/>
      <c r="V127" s="38"/>
    </row>
    <row r="128" spans="1:22" x14ac:dyDescent="0.25">
      <c r="A128" s="14"/>
      <c r="B128" s="106" t="s">
        <v>160</v>
      </c>
      <c r="C128" s="111"/>
      <c r="D128" s="477"/>
      <c r="E128" s="489"/>
      <c r="F128" s="490"/>
      <c r="G128" s="89">
        <v>1</v>
      </c>
      <c r="H128" s="123"/>
      <c r="I128" s="471"/>
      <c r="J128" s="502"/>
      <c r="K128" s="503"/>
      <c r="L128" s="89">
        <v>1</v>
      </c>
      <c r="M128" s="123"/>
      <c r="N128" s="471"/>
      <c r="O128" s="502"/>
      <c r="P128" s="503"/>
      <c r="Q128" s="89">
        <v>1</v>
      </c>
      <c r="R128" s="123"/>
      <c r="S128" s="121"/>
      <c r="U128" s="63"/>
      <c r="V128" s="38"/>
    </row>
    <row r="129" spans="1:22" x14ac:dyDescent="0.25">
      <c r="A129" s="14"/>
      <c r="B129" s="105" t="s">
        <v>117</v>
      </c>
      <c r="C129" s="126"/>
      <c r="D129" s="168"/>
      <c r="E129" s="68"/>
      <c r="F129" s="169">
        <v>0.05</v>
      </c>
      <c r="G129" s="146"/>
      <c r="H129" s="126"/>
      <c r="I129" s="170"/>
      <c r="J129" s="68"/>
      <c r="K129" s="171">
        <v>0.05</v>
      </c>
      <c r="L129" s="146"/>
      <c r="M129" s="126"/>
      <c r="N129" s="170"/>
      <c r="O129" s="68"/>
      <c r="P129" s="171">
        <v>0.05</v>
      </c>
      <c r="Q129" s="146"/>
      <c r="R129" s="126"/>
      <c r="S129" s="120"/>
      <c r="U129" s="63"/>
      <c r="V129" s="38"/>
    </row>
    <row r="130" spans="1:22" x14ac:dyDescent="0.25">
      <c r="A130" s="14"/>
      <c r="B130" s="105" t="s">
        <v>15</v>
      </c>
      <c r="C130" s="125"/>
      <c r="D130" s="504"/>
      <c r="E130" s="505"/>
      <c r="F130" s="505"/>
      <c r="G130" s="225">
        <v>22.875391565000001</v>
      </c>
      <c r="H130" s="125"/>
      <c r="I130" s="471"/>
      <c r="J130" s="472"/>
      <c r="K130" s="476"/>
      <c r="L130" s="225">
        <v>22.875391565000001</v>
      </c>
      <c r="M130" s="125"/>
      <c r="N130" s="471"/>
      <c r="O130" s="472"/>
      <c r="P130" s="476"/>
      <c r="Q130" s="225">
        <v>22.875391565000001</v>
      </c>
      <c r="R130" s="125"/>
      <c r="S130" s="120"/>
      <c r="U130" s="63"/>
      <c r="V130" s="38"/>
    </row>
    <row r="131" spans="1:22" x14ac:dyDescent="0.25">
      <c r="A131" s="14"/>
      <c r="B131" s="105" t="s">
        <v>193</v>
      </c>
      <c r="C131" s="126"/>
      <c r="D131" s="168"/>
      <c r="E131" s="68"/>
      <c r="F131" s="169">
        <v>0</v>
      </c>
      <c r="G131" s="146"/>
      <c r="H131" s="126"/>
      <c r="I131" s="170">
        <v>0</v>
      </c>
      <c r="J131" s="68"/>
      <c r="K131" s="171">
        <v>0</v>
      </c>
      <c r="L131" s="146"/>
      <c r="M131" s="126"/>
      <c r="N131" s="170">
        <v>0</v>
      </c>
      <c r="O131" s="68"/>
      <c r="P131" s="171">
        <v>0</v>
      </c>
      <c r="Q131" s="146"/>
      <c r="R131" s="126"/>
      <c r="S131" s="120"/>
      <c r="U131" s="63"/>
      <c r="V131" s="38"/>
    </row>
    <row r="132" spans="1:22" x14ac:dyDescent="0.25">
      <c r="A132" s="14"/>
      <c r="B132" s="105" t="s">
        <v>185</v>
      </c>
      <c r="C132" s="126"/>
      <c r="D132" s="168"/>
      <c r="E132" s="68"/>
      <c r="F132" s="169">
        <v>0</v>
      </c>
      <c r="G132" s="146"/>
      <c r="H132" s="126"/>
      <c r="I132" s="170">
        <v>0</v>
      </c>
      <c r="J132" s="68"/>
      <c r="K132" s="171">
        <v>0</v>
      </c>
      <c r="L132" s="146"/>
      <c r="M132" s="126"/>
      <c r="N132" s="170"/>
      <c r="O132" s="68"/>
      <c r="P132" s="171">
        <v>0</v>
      </c>
      <c r="Q132" s="146"/>
      <c r="R132" s="126"/>
      <c r="S132" s="120"/>
      <c r="U132" s="63"/>
      <c r="V132" s="38"/>
    </row>
    <row r="133" spans="1:22" x14ac:dyDescent="0.25">
      <c r="A133" s="14"/>
      <c r="B133" s="105" t="s">
        <v>184</v>
      </c>
      <c r="C133" s="126"/>
      <c r="D133" s="168"/>
      <c r="E133" s="68"/>
      <c r="F133" s="169">
        <v>1</v>
      </c>
      <c r="G133" s="225">
        <v>22.875391565000001</v>
      </c>
      <c r="H133" s="126"/>
      <c r="I133" s="170"/>
      <c r="J133" s="68"/>
      <c r="K133" s="171">
        <v>1</v>
      </c>
      <c r="L133" s="225">
        <v>22.875391565000001</v>
      </c>
      <c r="M133" s="126"/>
      <c r="N133" s="170"/>
      <c r="O133" s="68"/>
      <c r="P133" s="171">
        <v>1</v>
      </c>
      <c r="Q133" s="225">
        <v>22.875391565000001</v>
      </c>
      <c r="R133" s="126"/>
      <c r="S133" s="120"/>
      <c r="U133" s="63"/>
      <c r="V133" s="38"/>
    </row>
    <row r="134" spans="1:22" x14ac:dyDescent="0.25">
      <c r="A134" s="14"/>
      <c r="B134" s="105" t="s">
        <v>191</v>
      </c>
      <c r="C134" s="262"/>
      <c r="D134" s="281"/>
      <c r="E134" s="68"/>
      <c r="F134" s="282">
        <v>0</v>
      </c>
      <c r="G134" s="146"/>
      <c r="H134" s="262"/>
      <c r="I134" s="281">
        <v>0</v>
      </c>
      <c r="J134" s="265"/>
      <c r="K134" s="283">
        <v>0</v>
      </c>
      <c r="L134" s="146"/>
      <c r="M134" s="262"/>
      <c r="N134" s="281">
        <v>0</v>
      </c>
      <c r="O134" s="265"/>
      <c r="P134" s="283">
        <v>0</v>
      </c>
      <c r="Q134" s="146"/>
      <c r="R134" s="262"/>
      <c r="S134" s="120"/>
      <c r="U134" s="268"/>
      <c r="V134" s="302"/>
    </row>
    <row r="135" spans="1:22" x14ac:dyDescent="0.25">
      <c r="A135" s="14"/>
      <c r="B135" s="105" t="s">
        <v>192</v>
      </c>
      <c r="C135" s="262"/>
      <c r="D135" s="263"/>
      <c r="E135" s="269">
        <v>0</v>
      </c>
      <c r="F135" s="264"/>
      <c r="G135" s="218">
        <v>22.875391565000001</v>
      </c>
      <c r="H135" s="262"/>
      <c r="I135" s="267"/>
      <c r="J135" s="269">
        <v>0</v>
      </c>
      <c r="K135" s="266"/>
      <c r="L135" s="218">
        <v>22.875391565000001</v>
      </c>
      <c r="M135" s="262"/>
      <c r="N135" s="267">
        <v>0</v>
      </c>
      <c r="O135" s="269">
        <v>0</v>
      </c>
      <c r="P135" s="266"/>
      <c r="Q135" s="218">
        <v>22.875391565000001</v>
      </c>
      <c r="R135" s="262"/>
      <c r="S135" s="120"/>
      <c r="U135" s="268"/>
      <c r="V135" s="302"/>
    </row>
    <row r="136" spans="1:22" x14ac:dyDescent="0.25">
      <c r="A136" s="14"/>
      <c r="B136" s="105" t="s">
        <v>125</v>
      </c>
      <c r="C136" s="134"/>
      <c r="D136" s="333"/>
      <c r="E136" s="68"/>
      <c r="F136" s="164">
        <v>0</v>
      </c>
      <c r="G136" s="223">
        <v>22.875391565000001</v>
      </c>
      <c r="H136" s="134"/>
      <c r="I136" s="144"/>
      <c r="J136" s="68"/>
      <c r="K136" s="161">
        <v>0</v>
      </c>
      <c r="L136" s="223">
        <v>22.875391565000001</v>
      </c>
      <c r="M136" s="134"/>
      <c r="N136" s="144"/>
      <c r="O136" s="68"/>
      <c r="P136" s="161">
        <v>0</v>
      </c>
      <c r="Q136" s="223">
        <v>22.875391565000001</v>
      </c>
      <c r="R136" s="134"/>
      <c r="S136" s="120"/>
      <c r="U136" s="63"/>
      <c r="V136" s="38"/>
    </row>
    <row r="137" spans="1:22" x14ac:dyDescent="0.25">
      <c r="A137" s="14"/>
      <c r="B137" s="105" t="s">
        <v>126</v>
      </c>
      <c r="C137" s="134"/>
      <c r="D137" s="333"/>
      <c r="E137" s="68"/>
      <c r="F137" s="164">
        <v>0</v>
      </c>
      <c r="G137" s="223">
        <v>22.875391565000001</v>
      </c>
      <c r="H137" s="134"/>
      <c r="I137" s="144"/>
      <c r="J137" s="68"/>
      <c r="K137" s="161">
        <v>0</v>
      </c>
      <c r="L137" s="223">
        <v>22.875391565000001</v>
      </c>
      <c r="M137" s="134"/>
      <c r="N137" s="144"/>
      <c r="O137" s="68"/>
      <c r="P137" s="161">
        <v>0</v>
      </c>
      <c r="Q137" s="223">
        <v>22.875391565000001</v>
      </c>
      <c r="R137" s="134"/>
      <c r="S137" s="120"/>
      <c r="U137" s="63"/>
      <c r="V137" s="38"/>
    </row>
    <row r="138" spans="1:22" x14ac:dyDescent="0.25">
      <c r="A138" s="14"/>
      <c r="B138" s="105" t="s">
        <v>127</v>
      </c>
      <c r="C138" s="134"/>
      <c r="D138" s="295">
        <v>0</v>
      </c>
      <c r="E138" s="68"/>
      <c r="F138" s="298">
        <v>0</v>
      </c>
      <c r="G138" s="223">
        <v>22.875391565000001</v>
      </c>
      <c r="H138" s="134"/>
      <c r="I138" s="296">
        <v>0</v>
      </c>
      <c r="J138" s="68"/>
      <c r="K138" s="297">
        <v>0</v>
      </c>
      <c r="L138" s="223">
        <v>22.875391565000001</v>
      </c>
      <c r="M138" s="134"/>
      <c r="N138" s="296">
        <v>0</v>
      </c>
      <c r="O138" s="68"/>
      <c r="P138" s="297">
        <v>0</v>
      </c>
      <c r="Q138" s="223">
        <v>22.875391565000001</v>
      </c>
      <c r="R138" s="134"/>
      <c r="S138" s="120"/>
      <c r="U138" s="63"/>
      <c r="V138" s="38"/>
    </row>
    <row r="139" spans="1:22" x14ac:dyDescent="0.25">
      <c r="A139" s="14"/>
      <c r="B139" s="105" t="s">
        <v>128</v>
      </c>
      <c r="C139" s="134"/>
      <c r="D139" s="295">
        <v>0.03</v>
      </c>
      <c r="E139" s="68"/>
      <c r="F139" s="298">
        <v>0.03</v>
      </c>
      <c r="G139" s="223">
        <v>22.960891565000001</v>
      </c>
      <c r="H139" s="134"/>
      <c r="I139" s="296">
        <v>0.03</v>
      </c>
      <c r="J139" s="68"/>
      <c r="K139" s="297">
        <v>0.03</v>
      </c>
      <c r="L139" s="223">
        <v>22.960891565000001</v>
      </c>
      <c r="M139" s="134"/>
      <c r="N139" s="296">
        <v>0.03</v>
      </c>
      <c r="O139" s="68"/>
      <c r="P139" s="297">
        <v>0.03</v>
      </c>
      <c r="Q139" s="223">
        <v>22.960891565000001</v>
      </c>
      <c r="R139" s="134"/>
      <c r="S139" s="120"/>
      <c r="U139" s="63"/>
      <c r="V139" s="38"/>
    </row>
    <row r="140" spans="1:22" x14ac:dyDescent="0.25">
      <c r="A140" s="14"/>
      <c r="B140" s="105" t="s">
        <v>170</v>
      </c>
      <c r="C140" s="134"/>
      <c r="D140" s="333"/>
      <c r="E140" s="68">
        <v>3</v>
      </c>
      <c r="F140" s="164"/>
      <c r="G140" s="218"/>
      <c r="H140" s="134"/>
      <c r="I140" s="144"/>
      <c r="J140" s="69">
        <v>3</v>
      </c>
      <c r="K140" s="161"/>
      <c r="L140" s="218"/>
      <c r="M140" s="134"/>
      <c r="N140" s="144"/>
      <c r="O140" s="68">
        <v>3</v>
      </c>
      <c r="P140" s="161"/>
      <c r="Q140" s="218"/>
      <c r="R140" s="134"/>
      <c r="S140" s="120"/>
      <c r="U140" s="63"/>
      <c r="V140" s="38"/>
    </row>
    <row r="141" spans="1:22" x14ac:dyDescent="0.25">
      <c r="A141" s="14"/>
      <c r="B141" s="105" t="s">
        <v>129</v>
      </c>
      <c r="C141" s="134"/>
      <c r="D141" s="333"/>
      <c r="E141" s="68"/>
      <c r="F141" s="164">
        <v>0</v>
      </c>
      <c r="G141" s="223">
        <v>22.960891565000001</v>
      </c>
      <c r="H141" s="134"/>
      <c r="I141" s="144"/>
      <c r="J141" s="68"/>
      <c r="K141" s="161">
        <v>0</v>
      </c>
      <c r="L141" s="223">
        <v>22.960891565000001</v>
      </c>
      <c r="M141" s="134"/>
      <c r="N141" s="144"/>
      <c r="O141" s="68"/>
      <c r="P141" s="161">
        <v>0</v>
      </c>
      <c r="Q141" s="223">
        <v>22.960891565000001</v>
      </c>
      <c r="R141" s="134"/>
      <c r="S141" s="120"/>
      <c r="U141" s="63"/>
      <c r="V141" s="38"/>
    </row>
    <row r="142" spans="1:22" x14ac:dyDescent="0.25">
      <c r="A142" s="14"/>
      <c r="B142" s="105" t="s">
        <v>130</v>
      </c>
      <c r="C142" s="128"/>
      <c r="D142" s="333"/>
      <c r="E142" s="68"/>
      <c r="F142" s="164">
        <v>0</v>
      </c>
      <c r="G142" s="146"/>
      <c r="H142" s="128"/>
      <c r="I142" s="144"/>
      <c r="J142" s="68"/>
      <c r="K142" s="161">
        <v>0</v>
      </c>
      <c r="L142" s="146"/>
      <c r="M142" s="128"/>
      <c r="N142" s="144"/>
      <c r="O142" s="68"/>
      <c r="P142" s="161">
        <v>0</v>
      </c>
      <c r="Q142" s="146"/>
      <c r="R142" s="128"/>
      <c r="S142" s="120"/>
      <c r="U142" s="63"/>
      <c r="V142" s="38"/>
    </row>
    <row r="143" spans="1:22" x14ac:dyDescent="0.25">
      <c r="A143" s="14"/>
      <c r="B143" s="105" t="s">
        <v>6</v>
      </c>
      <c r="C143" s="126"/>
      <c r="D143" s="333">
        <v>1.3</v>
      </c>
      <c r="E143" s="68"/>
      <c r="F143" s="164">
        <v>1.3</v>
      </c>
      <c r="G143" s="146"/>
      <c r="H143" s="126"/>
      <c r="I143" s="144">
        <v>1.3</v>
      </c>
      <c r="J143" s="68"/>
      <c r="K143" s="161">
        <v>1.3</v>
      </c>
      <c r="L143" s="146"/>
      <c r="M143" s="126"/>
      <c r="N143" s="144"/>
      <c r="O143" s="68"/>
      <c r="P143" s="161">
        <v>0</v>
      </c>
      <c r="Q143" s="146"/>
      <c r="R143" s="126"/>
      <c r="S143" s="120"/>
      <c r="U143" s="63"/>
      <c r="V143" s="38"/>
    </row>
    <row r="144" spans="1:22" x14ac:dyDescent="0.25">
      <c r="A144" s="14"/>
      <c r="B144" s="105" t="s">
        <v>190</v>
      </c>
      <c r="C144" s="126"/>
      <c r="D144" s="261"/>
      <c r="E144" s="68"/>
      <c r="F144" s="257">
        <v>1E-3</v>
      </c>
      <c r="G144" s="286"/>
      <c r="H144" s="126"/>
      <c r="I144" s="259">
        <v>1.5E-3</v>
      </c>
      <c r="J144" s="68"/>
      <c r="K144" s="258">
        <v>1.5E-3</v>
      </c>
      <c r="L144" s="286"/>
      <c r="M144" s="126"/>
      <c r="N144" s="259"/>
      <c r="O144" s="68"/>
      <c r="P144" s="258">
        <v>1E-3</v>
      </c>
      <c r="Q144" s="286"/>
      <c r="R144" s="126"/>
      <c r="S144" s="120"/>
      <c r="U144" s="63"/>
      <c r="V144" s="38"/>
    </row>
    <row r="145" spans="1:22" x14ac:dyDescent="0.25">
      <c r="A145" s="14"/>
      <c r="B145" s="105" t="s">
        <v>121</v>
      </c>
      <c r="C145" s="126"/>
      <c r="D145" s="260">
        <v>0.01</v>
      </c>
      <c r="E145" s="68"/>
      <c r="F145" s="257">
        <v>0.01</v>
      </c>
      <c r="G145" s="286"/>
      <c r="H145" s="126"/>
      <c r="I145" s="259">
        <v>0.01</v>
      </c>
      <c r="J145" s="68"/>
      <c r="K145" s="258">
        <v>0.01</v>
      </c>
      <c r="L145" s="286"/>
      <c r="M145" s="126"/>
      <c r="N145" s="259">
        <v>0.01</v>
      </c>
      <c r="O145" s="68"/>
      <c r="P145" s="258">
        <v>0.01</v>
      </c>
      <c r="Q145" s="286"/>
      <c r="R145" s="126"/>
      <c r="S145" s="120"/>
      <c r="U145" s="63"/>
      <c r="V145" s="38"/>
    </row>
    <row r="146" spans="1:22" hidden="1" x14ac:dyDescent="0.25">
      <c r="A146" s="14"/>
      <c r="B146" s="105" t="s">
        <v>198</v>
      </c>
      <c r="C146" s="262"/>
      <c r="D146" s="284"/>
      <c r="E146" s="68"/>
      <c r="F146" s="285">
        <v>0</v>
      </c>
      <c r="G146" s="286"/>
      <c r="H146" s="262"/>
      <c r="I146" s="287">
        <v>0</v>
      </c>
      <c r="J146" s="68"/>
      <c r="K146" s="288">
        <v>0</v>
      </c>
      <c r="L146" s="286"/>
      <c r="M146" s="262"/>
      <c r="N146" s="287">
        <v>0</v>
      </c>
      <c r="O146" s="68"/>
      <c r="P146" s="288">
        <v>0</v>
      </c>
      <c r="Q146" s="286"/>
      <c r="R146" s="262"/>
      <c r="S146" s="120"/>
      <c r="U146" s="268"/>
      <c r="V146" s="302"/>
    </row>
    <row r="147" spans="1:22" hidden="1" x14ac:dyDescent="0.25">
      <c r="A147" s="14"/>
      <c r="B147" s="105" t="s">
        <v>199</v>
      </c>
      <c r="C147" s="262"/>
      <c r="D147" s="289" t="s">
        <v>202</v>
      </c>
      <c r="E147" s="290"/>
      <c r="F147" s="299">
        <v>0</v>
      </c>
      <c r="G147" s="286"/>
      <c r="H147" s="262"/>
      <c r="I147" s="287" t="s">
        <v>202</v>
      </c>
      <c r="J147" s="291"/>
      <c r="K147" s="283">
        <v>0</v>
      </c>
      <c r="L147" s="286"/>
      <c r="M147" s="262"/>
      <c r="N147" s="287" t="s">
        <v>202</v>
      </c>
      <c r="O147" s="291"/>
      <c r="P147" s="283">
        <v>0</v>
      </c>
      <c r="Q147" s="286"/>
      <c r="R147" s="262"/>
      <c r="S147" s="120"/>
      <c r="U147" s="268"/>
      <c r="V147" s="302"/>
    </row>
    <row r="148" spans="1:22" hidden="1" x14ac:dyDescent="0.25">
      <c r="A148" s="14"/>
      <c r="B148" s="105" t="s">
        <v>200</v>
      </c>
      <c r="C148" s="262"/>
      <c r="D148" s="284">
        <v>0</v>
      </c>
      <c r="E148" s="68"/>
      <c r="F148" s="285">
        <v>0</v>
      </c>
      <c r="G148" s="286"/>
      <c r="H148" s="262"/>
      <c r="I148" s="287">
        <v>0</v>
      </c>
      <c r="J148" s="68"/>
      <c r="K148" s="288">
        <v>0</v>
      </c>
      <c r="L148" s="286"/>
      <c r="M148" s="262"/>
      <c r="N148" s="287">
        <v>0</v>
      </c>
      <c r="O148" s="68"/>
      <c r="P148" s="288">
        <v>0</v>
      </c>
      <c r="Q148" s="286"/>
      <c r="R148" s="262"/>
      <c r="S148" s="120"/>
      <c r="U148" s="268"/>
      <c r="V148" s="302"/>
    </row>
    <row r="149" spans="1:22" hidden="1" x14ac:dyDescent="0.25">
      <c r="A149" s="14"/>
      <c r="B149" s="105" t="s">
        <v>201</v>
      </c>
      <c r="C149" s="262"/>
      <c r="D149" s="289" t="s">
        <v>203</v>
      </c>
      <c r="E149" s="290"/>
      <c r="F149" s="299">
        <v>0.20657142857142857</v>
      </c>
      <c r="G149" s="218">
        <v>22.964678873</v>
      </c>
      <c r="H149" s="262"/>
      <c r="I149" s="287" t="s">
        <v>203</v>
      </c>
      <c r="J149" s="291"/>
      <c r="K149" s="283">
        <v>0.20657142857142857</v>
      </c>
      <c r="L149" s="218">
        <v>22.964896726999999</v>
      </c>
      <c r="M149" s="262"/>
      <c r="N149" s="287" t="s">
        <v>203</v>
      </c>
      <c r="O149" s="291"/>
      <c r="P149" s="283">
        <v>0.20657142857142857</v>
      </c>
      <c r="Q149" s="218">
        <v>22.964243164999999</v>
      </c>
      <c r="R149" s="262"/>
      <c r="S149" s="120"/>
      <c r="U149" s="268"/>
      <c r="V149" s="302"/>
    </row>
    <row r="150" spans="1:22" x14ac:dyDescent="0.25">
      <c r="A150" s="14"/>
      <c r="B150" s="105" t="s">
        <v>194</v>
      </c>
      <c r="C150" s="126"/>
      <c r="D150" s="261"/>
      <c r="E150" s="322"/>
      <c r="F150" s="257">
        <v>0</v>
      </c>
      <c r="G150" s="223">
        <v>22.964678873</v>
      </c>
      <c r="H150" s="126"/>
      <c r="I150" s="259"/>
      <c r="J150" s="322"/>
      <c r="K150" s="258">
        <v>0</v>
      </c>
      <c r="L150" s="223">
        <v>22.964896726999999</v>
      </c>
      <c r="M150" s="126"/>
      <c r="N150" s="259"/>
      <c r="O150" s="322"/>
      <c r="P150" s="258">
        <v>0</v>
      </c>
      <c r="Q150" s="223">
        <v>22.964243164999999</v>
      </c>
      <c r="R150" s="126"/>
      <c r="S150" s="120"/>
      <c r="U150" s="63"/>
      <c r="V150" s="38"/>
    </row>
    <row r="151" spans="1:22" x14ac:dyDescent="0.25">
      <c r="A151" s="14"/>
      <c r="B151" s="105" t="s">
        <v>195</v>
      </c>
      <c r="C151" s="262"/>
      <c r="D151" s="260">
        <v>0</v>
      </c>
      <c r="E151" s="322"/>
      <c r="F151" s="324">
        <v>0</v>
      </c>
      <c r="G151" s="218">
        <v>22.964678873</v>
      </c>
      <c r="H151" s="262"/>
      <c r="I151" s="325">
        <v>0</v>
      </c>
      <c r="J151" s="322"/>
      <c r="K151" s="326">
        <v>0</v>
      </c>
      <c r="L151" s="218">
        <v>22.964896726999999</v>
      </c>
      <c r="M151" s="262"/>
      <c r="N151" s="325">
        <v>0</v>
      </c>
      <c r="O151" s="322"/>
      <c r="P151" s="326">
        <v>0</v>
      </c>
      <c r="Q151" s="218">
        <v>22.964243164999999</v>
      </c>
      <c r="R151" s="262"/>
      <c r="S151" s="120"/>
      <c r="U151" s="268"/>
      <c r="V151" s="302"/>
    </row>
    <row r="152" spans="1:22" x14ac:dyDescent="0.25">
      <c r="A152" s="14"/>
      <c r="B152" s="105" t="s">
        <v>124</v>
      </c>
      <c r="C152" s="112"/>
      <c r="D152" s="256"/>
      <c r="E152" s="322"/>
      <c r="F152" s="257">
        <v>0</v>
      </c>
      <c r="G152" s="223">
        <v>22.964678873</v>
      </c>
      <c r="H152" s="112"/>
      <c r="I152" s="259"/>
      <c r="J152" s="322"/>
      <c r="K152" s="258">
        <v>0</v>
      </c>
      <c r="L152" s="223">
        <v>22.964896726999999</v>
      </c>
      <c r="M152" s="112"/>
      <c r="N152" s="259"/>
      <c r="O152" s="322"/>
      <c r="P152" s="258">
        <v>0</v>
      </c>
      <c r="Q152" s="223">
        <v>22.964243164999999</v>
      </c>
      <c r="R152" s="112"/>
      <c r="S152" s="120"/>
      <c r="U152" s="63"/>
      <c r="V152" s="38"/>
    </row>
    <row r="153" spans="1:22" x14ac:dyDescent="0.25">
      <c r="A153" s="14"/>
      <c r="B153" s="105" t="s">
        <v>120</v>
      </c>
      <c r="C153" s="126"/>
      <c r="D153" s="256"/>
      <c r="E153" s="322"/>
      <c r="F153" s="257">
        <v>0</v>
      </c>
      <c r="G153" s="223">
        <v>22.964678873</v>
      </c>
      <c r="H153" s="126"/>
      <c r="I153" s="259">
        <v>0</v>
      </c>
      <c r="J153" s="322"/>
      <c r="K153" s="258">
        <v>0</v>
      </c>
      <c r="L153" s="223">
        <v>22.964896726999999</v>
      </c>
      <c r="M153" s="126"/>
      <c r="N153" s="259">
        <v>0</v>
      </c>
      <c r="O153" s="322"/>
      <c r="P153" s="258">
        <v>0</v>
      </c>
      <c r="Q153" s="223">
        <v>22.964243164999999</v>
      </c>
      <c r="R153" s="126"/>
      <c r="S153" s="120"/>
      <c r="U153" s="63"/>
      <c r="V153" s="38"/>
    </row>
    <row r="154" spans="1:22" x14ac:dyDescent="0.25">
      <c r="A154" s="14"/>
      <c r="B154" s="105" t="s">
        <v>205</v>
      </c>
      <c r="C154" s="126"/>
      <c r="D154" s="260"/>
      <c r="E154" s="322"/>
      <c r="F154" s="257">
        <v>0</v>
      </c>
      <c r="G154" s="223">
        <v>22.964678873</v>
      </c>
      <c r="H154" s="126"/>
      <c r="I154" s="259">
        <v>0</v>
      </c>
      <c r="J154" s="322"/>
      <c r="K154" s="258">
        <v>0</v>
      </c>
      <c r="L154" s="223">
        <v>22.964896726999999</v>
      </c>
      <c r="M154" s="126"/>
      <c r="N154" s="259">
        <v>0</v>
      </c>
      <c r="O154" s="322"/>
      <c r="P154" s="258">
        <v>0</v>
      </c>
      <c r="Q154" s="223">
        <v>22.964243164999999</v>
      </c>
      <c r="R154" s="126"/>
      <c r="S154" s="120"/>
      <c r="U154" s="63"/>
      <c r="V154" s="38"/>
    </row>
    <row r="155" spans="1:22" x14ac:dyDescent="0.25">
      <c r="A155" s="14"/>
      <c r="B155" s="66" t="s">
        <v>159</v>
      </c>
      <c r="C155" s="66"/>
      <c r="D155" s="66"/>
      <c r="E155" s="145"/>
      <c r="F155" s="145"/>
      <c r="G155" s="145"/>
      <c r="H155" s="66"/>
      <c r="I155" s="66"/>
      <c r="J155" s="145"/>
      <c r="K155" s="145"/>
      <c r="L155" s="145"/>
      <c r="M155" s="66"/>
      <c r="N155" s="66"/>
      <c r="O155" s="145"/>
      <c r="P155" s="145"/>
      <c r="Q155" s="145"/>
      <c r="R155" s="66"/>
      <c r="S155" s="67"/>
      <c r="U155" s="63"/>
      <c r="V155" s="38"/>
    </row>
    <row r="156" spans="1:22" collapsed="1" x14ac:dyDescent="0.25">
      <c r="A156" s="14"/>
      <c r="B156" s="154"/>
      <c r="C156" s="111"/>
      <c r="D156" s="495" t="s">
        <v>229</v>
      </c>
      <c r="E156" s="496"/>
      <c r="F156" s="497"/>
      <c r="G156" s="89">
        <v>1</v>
      </c>
      <c r="H156" s="123"/>
      <c r="I156" s="495" t="s">
        <v>229</v>
      </c>
      <c r="J156" s="498"/>
      <c r="K156" s="499"/>
      <c r="L156" s="89">
        <v>1</v>
      </c>
      <c r="M156" s="123"/>
      <c r="N156" s="495" t="s">
        <v>229</v>
      </c>
      <c r="O156" s="498"/>
      <c r="P156" s="499"/>
      <c r="Q156" s="89">
        <v>1</v>
      </c>
      <c r="R156" s="123"/>
      <c r="S156" s="121"/>
      <c r="U156" s="63"/>
      <c r="V156" s="38"/>
    </row>
    <row r="157" spans="1:22" hidden="1" outlineLevel="1" x14ac:dyDescent="0.25">
      <c r="A157" s="14"/>
      <c r="B157" s="155" t="s">
        <v>115</v>
      </c>
      <c r="C157" s="126"/>
      <c r="D157" s="500"/>
      <c r="E157" s="478"/>
      <c r="F157" s="158"/>
      <c r="G157" s="146"/>
      <c r="H157" s="126"/>
      <c r="I157" s="501"/>
      <c r="J157" s="480"/>
      <c r="K157" s="158"/>
      <c r="L157" s="146"/>
      <c r="M157" s="126"/>
      <c r="N157" s="501"/>
      <c r="O157" s="480"/>
      <c r="P157" s="158"/>
      <c r="Q157" s="146"/>
      <c r="R157" s="126"/>
      <c r="S157" s="120"/>
      <c r="U157" s="63"/>
      <c r="V157" s="38"/>
    </row>
    <row r="158" spans="1:22" hidden="1" outlineLevel="1" x14ac:dyDescent="0.25">
      <c r="A158" s="14"/>
      <c r="B158" s="156" t="s">
        <v>196</v>
      </c>
      <c r="C158" s="126"/>
      <c r="D158" s="168"/>
      <c r="E158" s="172">
        <v>0</v>
      </c>
      <c r="F158" s="158"/>
      <c r="G158" s="146"/>
      <c r="H158" s="126"/>
      <c r="I158" s="176"/>
      <c r="J158" s="171">
        <v>0</v>
      </c>
      <c r="K158" s="158"/>
      <c r="L158" s="146"/>
      <c r="M158" s="126"/>
      <c r="N158" s="176"/>
      <c r="O158" s="171">
        <v>0</v>
      </c>
      <c r="P158" s="158"/>
      <c r="Q158" s="146"/>
      <c r="R158" s="126"/>
      <c r="S158" s="120"/>
      <c r="U158" s="63"/>
      <c r="V158" s="38"/>
    </row>
    <row r="159" spans="1:22" hidden="1" outlineLevel="1" x14ac:dyDescent="0.25">
      <c r="A159" s="14"/>
      <c r="B159" s="156" t="s">
        <v>117</v>
      </c>
      <c r="C159" s="126"/>
      <c r="D159" s="168"/>
      <c r="E159" s="172">
        <v>0</v>
      </c>
      <c r="F159" s="158"/>
      <c r="G159" s="146"/>
      <c r="H159" s="126"/>
      <c r="I159" s="176"/>
      <c r="J159" s="171">
        <v>0</v>
      </c>
      <c r="K159" s="158"/>
      <c r="L159" s="146"/>
      <c r="M159" s="126"/>
      <c r="N159" s="176"/>
      <c r="O159" s="171">
        <v>0</v>
      </c>
      <c r="P159" s="158"/>
      <c r="Q159" s="146"/>
      <c r="R159" s="126"/>
      <c r="S159" s="120"/>
      <c r="U159" s="63"/>
      <c r="V159" s="38"/>
    </row>
    <row r="160" spans="1:22" hidden="1" outlineLevel="1" x14ac:dyDescent="0.25">
      <c r="A160" s="14"/>
      <c r="B160" s="156" t="s">
        <v>15</v>
      </c>
      <c r="C160" s="125"/>
      <c r="D160" s="491"/>
      <c r="E160" s="493"/>
      <c r="F160" s="158"/>
      <c r="G160" s="180">
        <v>22.964678873</v>
      </c>
      <c r="H160" s="129"/>
      <c r="I160" s="471"/>
      <c r="J160" s="472"/>
      <c r="K160" s="158"/>
      <c r="L160" s="180">
        <v>22.964896726999999</v>
      </c>
      <c r="M160" s="129"/>
      <c r="N160" s="471"/>
      <c r="O160" s="472"/>
      <c r="P160" s="158"/>
      <c r="Q160" s="180">
        <v>22.964243164999999</v>
      </c>
      <c r="R160" s="126"/>
      <c r="S160" s="120"/>
      <c r="U160" s="63"/>
      <c r="V160" s="38"/>
    </row>
    <row r="161" spans="1:22" hidden="1" outlineLevel="1" x14ac:dyDescent="0.25">
      <c r="A161" s="14"/>
      <c r="B161" s="156" t="s">
        <v>157</v>
      </c>
      <c r="C161" s="126"/>
      <c r="D161" s="73"/>
      <c r="E161" s="74">
        <v>0</v>
      </c>
      <c r="F161" s="158"/>
      <c r="G161" s="150"/>
      <c r="H161" s="126"/>
      <c r="I161" s="143"/>
      <c r="J161" s="161">
        <v>0</v>
      </c>
      <c r="K161" s="158"/>
      <c r="L161" s="150"/>
      <c r="M161" s="126"/>
      <c r="N161" s="143"/>
      <c r="O161" s="161">
        <v>0</v>
      </c>
      <c r="P161" s="158"/>
      <c r="Q161" s="150"/>
      <c r="R161" s="126"/>
      <c r="S161" s="120"/>
      <c r="U161" s="63"/>
      <c r="V161" s="38"/>
    </row>
    <row r="162" spans="1:22" hidden="1" outlineLevel="1" x14ac:dyDescent="0.25">
      <c r="A162" s="14"/>
      <c r="B162" s="156" t="s">
        <v>122</v>
      </c>
      <c r="C162" s="126"/>
      <c r="D162" s="73"/>
      <c r="E162" s="74">
        <v>0</v>
      </c>
      <c r="F162" s="158"/>
      <c r="G162" s="146"/>
      <c r="H162" s="126"/>
      <c r="I162" s="143"/>
      <c r="J162" s="161">
        <v>0</v>
      </c>
      <c r="K162" s="158"/>
      <c r="L162" s="146"/>
      <c r="M162" s="126"/>
      <c r="N162" s="143"/>
      <c r="O162" s="161">
        <v>0</v>
      </c>
      <c r="P162" s="158"/>
      <c r="Q162" s="146"/>
      <c r="R162" s="126"/>
      <c r="S162" s="120"/>
      <c r="U162" s="63"/>
      <c r="V162" s="38"/>
    </row>
    <row r="163" spans="1:22" hidden="1" outlineLevel="1" x14ac:dyDescent="0.25">
      <c r="A163" s="14"/>
      <c r="B163" s="156" t="s">
        <v>156</v>
      </c>
      <c r="C163" s="126"/>
      <c r="D163" s="73"/>
      <c r="E163" s="74">
        <v>0</v>
      </c>
      <c r="F163" s="158"/>
      <c r="G163" s="146"/>
      <c r="H163" s="126"/>
      <c r="I163" s="143"/>
      <c r="J163" s="161">
        <v>0</v>
      </c>
      <c r="K163" s="158"/>
      <c r="L163" s="146"/>
      <c r="M163" s="126"/>
      <c r="N163" s="143"/>
      <c r="O163" s="161">
        <v>0</v>
      </c>
      <c r="P163" s="158"/>
      <c r="Q163" s="146"/>
      <c r="R163" s="126"/>
      <c r="S163" s="120"/>
      <c r="U163" s="63"/>
      <c r="V163" s="38"/>
    </row>
    <row r="164" spans="1:22" hidden="1" outlineLevel="1" x14ac:dyDescent="0.25">
      <c r="A164" s="14"/>
      <c r="B164" s="155" t="s">
        <v>114</v>
      </c>
      <c r="C164" s="126"/>
      <c r="D164" s="477"/>
      <c r="E164" s="494"/>
      <c r="F164" s="159"/>
      <c r="G164" s="150"/>
      <c r="H164" s="126"/>
      <c r="I164" s="471"/>
      <c r="J164" s="472"/>
      <c r="K164" s="159"/>
      <c r="L164" s="150"/>
      <c r="M164" s="126"/>
      <c r="N164" s="471"/>
      <c r="O164" s="472"/>
      <c r="P164" s="159"/>
      <c r="Q164" s="150"/>
      <c r="R164" s="126"/>
      <c r="S164" s="120"/>
      <c r="U164" s="63"/>
      <c r="V164" s="38"/>
    </row>
    <row r="165" spans="1:22" hidden="1" outlineLevel="1" x14ac:dyDescent="0.25">
      <c r="A165" s="14"/>
      <c r="B165" s="156" t="s">
        <v>196</v>
      </c>
      <c r="C165" s="126"/>
      <c r="D165" s="168"/>
      <c r="E165" s="172">
        <v>0</v>
      </c>
      <c r="F165" s="158"/>
      <c r="G165" s="146"/>
      <c r="H165" s="126"/>
      <c r="I165" s="176"/>
      <c r="J165" s="171">
        <v>0</v>
      </c>
      <c r="K165" s="158"/>
      <c r="L165" s="146"/>
      <c r="M165" s="126"/>
      <c r="N165" s="176"/>
      <c r="O165" s="171">
        <v>0</v>
      </c>
      <c r="P165" s="158"/>
      <c r="Q165" s="146"/>
      <c r="R165" s="126"/>
      <c r="S165" s="120"/>
      <c r="U165" s="63"/>
      <c r="V165" s="38"/>
    </row>
    <row r="166" spans="1:22" hidden="1" outlineLevel="1" x14ac:dyDescent="0.25">
      <c r="A166" s="14"/>
      <c r="B166" s="156" t="s">
        <v>117</v>
      </c>
      <c r="C166" s="126"/>
      <c r="D166" s="168"/>
      <c r="E166" s="172">
        <v>0</v>
      </c>
      <c r="F166" s="158"/>
      <c r="G166" s="146"/>
      <c r="H166" s="126"/>
      <c r="I166" s="176"/>
      <c r="J166" s="171">
        <v>0</v>
      </c>
      <c r="K166" s="158"/>
      <c r="L166" s="146"/>
      <c r="M166" s="126"/>
      <c r="N166" s="176"/>
      <c r="O166" s="171">
        <v>0</v>
      </c>
      <c r="P166" s="158"/>
      <c r="Q166" s="146"/>
      <c r="R166" s="126"/>
      <c r="S166" s="120"/>
      <c r="U166" s="63"/>
      <c r="V166" s="38"/>
    </row>
    <row r="167" spans="1:22" hidden="1" outlineLevel="1" x14ac:dyDescent="0.25">
      <c r="A167" s="14"/>
      <c r="B167" s="156" t="s">
        <v>15</v>
      </c>
      <c r="C167" s="125"/>
      <c r="D167" s="491"/>
      <c r="E167" s="493"/>
      <c r="F167" s="158"/>
      <c r="G167" s="180">
        <v>22.964678873</v>
      </c>
      <c r="H167" s="129"/>
      <c r="I167" s="471"/>
      <c r="J167" s="472"/>
      <c r="K167" s="158"/>
      <c r="L167" s="180">
        <v>22.964896726999999</v>
      </c>
      <c r="M167" s="129"/>
      <c r="N167" s="471"/>
      <c r="O167" s="472"/>
      <c r="P167" s="158"/>
      <c r="Q167" s="180">
        <v>22.964243164999999</v>
      </c>
      <c r="R167" s="126"/>
      <c r="S167" s="120"/>
      <c r="U167" s="63"/>
      <c r="V167" s="38"/>
    </row>
    <row r="168" spans="1:22" hidden="1" outlineLevel="1" x14ac:dyDescent="0.25">
      <c r="A168" s="14"/>
      <c r="B168" s="156" t="s">
        <v>157</v>
      </c>
      <c r="C168" s="126"/>
      <c r="D168" s="73"/>
      <c r="E168" s="74">
        <v>0</v>
      </c>
      <c r="F168" s="158"/>
      <c r="G168" s="150"/>
      <c r="H168" s="126"/>
      <c r="I168" s="143"/>
      <c r="J168" s="161">
        <v>0</v>
      </c>
      <c r="K168" s="158"/>
      <c r="L168" s="150"/>
      <c r="M168" s="126"/>
      <c r="N168" s="143"/>
      <c r="O168" s="161">
        <v>0</v>
      </c>
      <c r="P168" s="158"/>
      <c r="Q168" s="150"/>
      <c r="R168" s="126"/>
      <c r="S168" s="120"/>
      <c r="U168" s="63"/>
      <c r="V168" s="38"/>
    </row>
    <row r="169" spans="1:22" hidden="1" outlineLevel="1" x14ac:dyDescent="0.25">
      <c r="A169" s="14"/>
      <c r="B169" s="156" t="s">
        <v>122</v>
      </c>
      <c r="C169" s="126"/>
      <c r="D169" s="73"/>
      <c r="E169" s="74">
        <v>0</v>
      </c>
      <c r="F169" s="158"/>
      <c r="G169" s="146"/>
      <c r="H169" s="126"/>
      <c r="I169" s="143"/>
      <c r="J169" s="161">
        <v>0</v>
      </c>
      <c r="K169" s="158"/>
      <c r="L169" s="146"/>
      <c r="M169" s="126"/>
      <c r="N169" s="143"/>
      <c r="O169" s="161">
        <v>0</v>
      </c>
      <c r="P169" s="158"/>
      <c r="Q169" s="146"/>
      <c r="R169" s="126"/>
      <c r="S169" s="120"/>
      <c r="U169" s="63"/>
      <c r="V169" s="38"/>
    </row>
    <row r="170" spans="1:22" hidden="1" outlineLevel="1" x14ac:dyDescent="0.25">
      <c r="A170" s="14"/>
      <c r="B170" s="156" t="s">
        <v>156</v>
      </c>
      <c r="C170" s="126"/>
      <c r="D170" s="73"/>
      <c r="E170" s="74">
        <v>0</v>
      </c>
      <c r="F170" s="158"/>
      <c r="G170" s="146"/>
      <c r="H170" s="126"/>
      <c r="I170" s="143"/>
      <c r="J170" s="161">
        <v>0</v>
      </c>
      <c r="K170" s="158"/>
      <c r="L170" s="146"/>
      <c r="M170" s="126"/>
      <c r="N170" s="143"/>
      <c r="O170" s="161">
        <v>0</v>
      </c>
      <c r="P170" s="158"/>
      <c r="Q170" s="146"/>
      <c r="R170" s="126"/>
      <c r="S170" s="120"/>
      <c r="U170" s="63"/>
      <c r="V170" s="38"/>
    </row>
    <row r="171" spans="1:22" hidden="1" outlineLevel="1" x14ac:dyDescent="0.25">
      <c r="A171" s="14"/>
      <c r="B171" s="155" t="s">
        <v>113</v>
      </c>
      <c r="C171" s="126"/>
      <c r="D171" s="477"/>
      <c r="E171" s="494"/>
      <c r="F171" s="159"/>
      <c r="G171" s="150"/>
      <c r="H171" s="126"/>
      <c r="I171" s="471"/>
      <c r="J171" s="472"/>
      <c r="K171" s="159"/>
      <c r="L171" s="150"/>
      <c r="M171" s="126"/>
      <c r="N171" s="471"/>
      <c r="O171" s="472"/>
      <c r="P171" s="159"/>
      <c r="Q171" s="150"/>
      <c r="R171" s="126"/>
      <c r="S171" s="120"/>
      <c r="U171" s="63"/>
      <c r="V171" s="38"/>
    </row>
    <row r="172" spans="1:22" hidden="1" outlineLevel="1" x14ac:dyDescent="0.25">
      <c r="A172" s="14"/>
      <c r="B172" s="156" t="s">
        <v>196</v>
      </c>
      <c r="C172" s="126"/>
      <c r="D172" s="168"/>
      <c r="E172" s="172">
        <v>0</v>
      </c>
      <c r="F172" s="158"/>
      <c r="G172" s="146"/>
      <c r="H172" s="126"/>
      <c r="I172" s="176"/>
      <c r="J172" s="171">
        <v>0</v>
      </c>
      <c r="K172" s="158"/>
      <c r="L172" s="146"/>
      <c r="M172" s="126"/>
      <c r="N172" s="176"/>
      <c r="O172" s="171">
        <v>0</v>
      </c>
      <c r="P172" s="158"/>
      <c r="Q172" s="146"/>
      <c r="R172" s="126"/>
      <c r="S172" s="120"/>
      <c r="U172" s="63"/>
      <c r="V172" s="38"/>
    </row>
    <row r="173" spans="1:22" hidden="1" outlineLevel="1" x14ac:dyDescent="0.25">
      <c r="A173" s="14"/>
      <c r="B173" s="156" t="s">
        <v>117</v>
      </c>
      <c r="C173" s="126"/>
      <c r="D173" s="168"/>
      <c r="E173" s="172">
        <v>0</v>
      </c>
      <c r="F173" s="158"/>
      <c r="G173" s="146"/>
      <c r="H173" s="126"/>
      <c r="I173" s="176"/>
      <c r="J173" s="171">
        <v>0</v>
      </c>
      <c r="K173" s="158"/>
      <c r="L173" s="146"/>
      <c r="M173" s="126"/>
      <c r="N173" s="176"/>
      <c r="O173" s="171">
        <v>0</v>
      </c>
      <c r="P173" s="158"/>
      <c r="Q173" s="146"/>
      <c r="R173" s="126"/>
      <c r="S173" s="120"/>
      <c r="U173" s="63"/>
      <c r="V173" s="38"/>
    </row>
    <row r="174" spans="1:22" hidden="1" outlineLevel="1" x14ac:dyDescent="0.25">
      <c r="A174" s="14"/>
      <c r="B174" s="156" t="s">
        <v>15</v>
      </c>
      <c r="C174" s="125"/>
      <c r="D174" s="491"/>
      <c r="E174" s="493"/>
      <c r="F174" s="158"/>
      <c r="G174" s="180">
        <v>22.964678873</v>
      </c>
      <c r="H174" s="125"/>
      <c r="I174" s="471"/>
      <c r="J174" s="472"/>
      <c r="K174" s="158"/>
      <c r="L174" s="180">
        <v>22.964896726999999</v>
      </c>
      <c r="M174" s="125"/>
      <c r="N174" s="471"/>
      <c r="O174" s="472"/>
      <c r="P174" s="158"/>
      <c r="Q174" s="180">
        <v>22.964243164999999</v>
      </c>
      <c r="R174" s="125"/>
      <c r="S174" s="120"/>
      <c r="U174" s="63"/>
      <c r="V174" s="38"/>
    </row>
    <row r="175" spans="1:22" hidden="1" outlineLevel="1" x14ac:dyDescent="0.25">
      <c r="A175" s="14"/>
      <c r="B175" s="156" t="s">
        <v>157</v>
      </c>
      <c r="C175" s="126"/>
      <c r="D175" s="73"/>
      <c r="E175" s="74">
        <v>0</v>
      </c>
      <c r="F175" s="158"/>
      <c r="G175" s="150"/>
      <c r="H175" s="126"/>
      <c r="I175" s="143"/>
      <c r="J175" s="161">
        <v>0</v>
      </c>
      <c r="K175" s="158"/>
      <c r="L175" s="150"/>
      <c r="M175" s="126"/>
      <c r="N175" s="143"/>
      <c r="O175" s="161">
        <v>0</v>
      </c>
      <c r="P175" s="158"/>
      <c r="Q175" s="150"/>
      <c r="R175" s="126"/>
      <c r="S175" s="120"/>
      <c r="U175" s="63"/>
      <c r="V175" s="38"/>
    </row>
    <row r="176" spans="1:22" hidden="1" outlineLevel="1" x14ac:dyDescent="0.25">
      <c r="A176" s="14"/>
      <c r="B176" s="156" t="s">
        <v>122</v>
      </c>
      <c r="C176" s="126"/>
      <c r="D176" s="73"/>
      <c r="E176" s="74">
        <v>0</v>
      </c>
      <c r="F176" s="158"/>
      <c r="G176" s="146"/>
      <c r="H176" s="126"/>
      <c r="I176" s="143"/>
      <c r="J176" s="161">
        <v>0</v>
      </c>
      <c r="K176" s="158"/>
      <c r="L176" s="146"/>
      <c r="M176" s="126"/>
      <c r="N176" s="143"/>
      <c r="O176" s="161">
        <v>0</v>
      </c>
      <c r="P176" s="158"/>
      <c r="Q176" s="146"/>
      <c r="R176" s="126"/>
      <c r="S176" s="120"/>
      <c r="U176" s="63"/>
      <c r="V176" s="38"/>
    </row>
    <row r="177" spans="1:22" hidden="1" outlineLevel="1" x14ac:dyDescent="0.25">
      <c r="A177" s="14"/>
      <c r="B177" s="156" t="s">
        <v>156</v>
      </c>
      <c r="C177" s="126"/>
      <c r="D177" s="73"/>
      <c r="E177" s="74">
        <v>0</v>
      </c>
      <c r="F177" s="158"/>
      <c r="G177" s="146"/>
      <c r="H177" s="126"/>
      <c r="I177" s="143"/>
      <c r="J177" s="161">
        <v>0</v>
      </c>
      <c r="K177" s="158"/>
      <c r="L177" s="146"/>
      <c r="M177" s="126"/>
      <c r="N177" s="143"/>
      <c r="O177" s="161">
        <v>0</v>
      </c>
      <c r="P177" s="158"/>
      <c r="Q177" s="146"/>
      <c r="R177" s="126"/>
      <c r="S177" s="120"/>
      <c r="U177" s="63"/>
      <c r="V177" s="38"/>
    </row>
    <row r="178" spans="1:22" hidden="1" outlineLevel="1" x14ac:dyDescent="0.25">
      <c r="A178" s="14"/>
      <c r="B178" s="155" t="s">
        <v>112</v>
      </c>
      <c r="C178" s="126"/>
      <c r="D178" s="477"/>
      <c r="E178" s="494"/>
      <c r="F178" s="159"/>
      <c r="G178" s="150"/>
      <c r="H178" s="126"/>
      <c r="I178" s="471"/>
      <c r="J178" s="472"/>
      <c r="K178" s="159"/>
      <c r="L178" s="150"/>
      <c r="M178" s="126"/>
      <c r="N178" s="471"/>
      <c r="O178" s="472"/>
      <c r="P178" s="159"/>
      <c r="Q178" s="150"/>
      <c r="R178" s="126"/>
      <c r="S178" s="120"/>
      <c r="U178" s="63"/>
      <c r="V178" s="38"/>
    </row>
    <row r="179" spans="1:22" hidden="1" outlineLevel="1" x14ac:dyDescent="0.25">
      <c r="A179" s="14"/>
      <c r="B179" s="156" t="s">
        <v>196</v>
      </c>
      <c r="C179" s="126"/>
      <c r="D179" s="168"/>
      <c r="E179" s="172">
        <v>0</v>
      </c>
      <c r="F179" s="158"/>
      <c r="G179" s="146"/>
      <c r="H179" s="126"/>
      <c r="I179" s="176"/>
      <c r="J179" s="171">
        <v>0</v>
      </c>
      <c r="K179" s="158"/>
      <c r="L179" s="146"/>
      <c r="M179" s="126"/>
      <c r="N179" s="176"/>
      <c r="O179" s="171">
        <v>0</v>
      </c>
      <c r="P179" s="158"/>
      <c r="Q179" s="146"/>
      <c r="R179" s="126"/>
      <c r="S179" s="120"/>
      <c r="U179" s="63"/>
      <c r="V179" s="38"/>
    </row>
    <row r="180" spans="1:22" hidden="1" outlineLevel="1" x14ac:dyDescent="0.25">
      <c r="A180" s="14"/>
      <c r="B180" s="156" t="s">
        <v>117</v>
      </c>
      <c r="C180" s="126"/>
      <c r="D180" s="177"/>
      <c r="E180" s="178">
        <v>0</v>
      </c>
      <c r="F180" s="158"/>
      <c r="G180" s="146"/>
      <c r="H180" s="126"/>
      <c r="I180" s="176"/>
      <c r="J180" s="171">
        <v>0</v>
      </c>
      <c r="K180" s="158"/>
      <c r="L180" s="146"/>
      <c r="M180" s="126"/>
      <c r="N180" s="176"/>
      <c r="O180" s="171">
        <v>0</v>
      </c>
      <c r="P180" s="158"/>
      <c r="Q180" s="146"/>
      <c r="R180" s="126"/>
      <c r="S180" s="120"/>
      <c r="U180" s="63"/>
      <c r="V180" s="38"/>
    </row>
    <row r="181" spans="1:22" hidden="1" outlineLevel="1" x14ac:dyDescent="0.25">
      <c r="A181" s="14"/>
      <c r="B181" s="156" t="s">
        <v>15</v>
      </c>
      <c r="C181" s="125"/>
      <c r="D181" s="491"/>
      <c r="E181" s="492"/>
      <c r="F181" s="158"/>
      <c r="G181" s="180">
        <v>22.964678873</v>
      </c>
      <c r="H181" s="125"/>
      <c r="I181" s="471"/>
      <c r="J181" s="472"/>
      <c r="K181" s="158"/>
      <c r="L181" s="180">
        <v>22.964896726999999</v>
      </c>
      <c r="M181" s="125"/>
      <c r="N181" s="471"/>
      <c r="O181" s="472"/>
      <c r="P181" s="158"/>
      <c r="Q181" s="180">
        <v>22.964243164999999</v>
      </c>
      <c r="R181" s="125"/>
      <c r="S181" s="120"/>
      <c r="U181" s="63"/>
      <c r="V181" s="38"/>
    </row>
    <row r="182" spans="1:22" hidden="1" outlineLevel="1" x14ac:dyDescent="0.25">
      <c r="A182" s="14"/>
      <c r="B182" s="156" t="s">
        <v>157</v>
      </c>
      <c r="C182" s="126"/>
      <c r="D182" s="73"/>
      <c r="E182" s="77">
        <v>0</v>
      </c>
      <c r="F182" s="158"/>
      <c r="G182" s="150"/>
      <c r="H182" s="126"/>
      <c r="I182" s="143"/>
      <c r="J182" s="161">
        <v>0</v>
      </c>
      <c r="K182" s="158"/>
      <c r="L182" s="150"/>
      <c r="M182" s="126"/>
      <c r="N182" s="143"/>
      <c r="O182" s="161">
        <v>0</v>
      </c>
      <c r="P182" s="158"/>
      <c r="Q182" s="150"/>
      <c r="R182" s="126"/>
      <c r="S182" s="120"/>
      <c r="U182" s="63"/>
      <c r="V182" s="38"/>
    </row>
    <row r="183" spans="1:22" hidden="1" outlineLevel="1" x14ac:dyDescent="0.25">
      <c r="A183" s="14"/>
      <c r="B183" s="156" t="s">
        <v>122</v>
      </c>
      <c r="C183" s="126"/>
      <c r="D183" s="73"/>
      <c r="E183" s="77">
        <v>0</v>
      </c>
      <c r="F183" s="158"/>
      <c r="G183" s="146"/>
      <c r="H183" s="126"/>
      <c r="I183" s="143"/>
      <c r="J183" s="161">
        <v>0</v>
      </c>
      <c r="K183" s="158"/>
      <c r="L183" s="146"/>
      <c r="M183" s="126"/>
      <c r="N183" s="143"/>
      <c r="O183" s="161">
        <v>0</v>
      </c>
      <c r="P183" s="158"/>
      <c r="Q183" s="146"/>
      <c r="R183" s="126"/>
      <c r="S183" s="120"/>
      <c r="U183" s="63"/>
      <c r="V183" s="38"/>
    </row>
    <row r="184" spans="1:22" hidden="1" outlineLevel="1" x14ac:dyDescent="0.25">
      <c r="A184" s="14"/>
      <c r="B184" s="156" t="s">
        <v>156</v>
      </c>
      <c r="C184" s="126"/>
      <c r="D184" s="73"/>
      <c r="E184" s="77">
        <v>0</v>
      </c>
      <c r="F184" s="158"/>
      <c r="G184" s="151"/>
      <c r="H184" s="126"/>
      <c r="I184" s="143"/>
      <c r="J184" s="161">
        <v>0</v>
      </c>
      <c r="K184" s="158"/>
      <c r="L184" s="151"/>
      <c r="M184" s="126"/>
      <c r="N184" s="143"/>
      <c r="O184" s="161">
        <v>0</v>
      </c>
      <c r="P184" s="158"/>
      <c r="Q184" s="151"/>
      <c r="R184" s="126"/>
      <c r="S184" s="120"/>
      <c r="U184" s="63"/>
      <c r="V184" s="38"/>
    </row>
    <row r="185" spans="1:22" x14ac:dyDescent="0.25">
      <c r="A185" s="15"/>
      <c r="B185" s="107" t="s">
        <v>230</v>
      </c>
      <c r="C185" s="130"/>
      <c r="D185" s="71"/>
      <c r="E185" s="70"/>
      <c r="F185" s="175">
        <v>0</v>
      </c>
      <c r="G185" s="146"/>
      <c r="H185" s="126"/>
      <c r="I185" s="71"/>
      <c r="J185" s="60"/>
      <c r="K185" s="175">
        <v>0</v>
      </c>
      <c r="L185" s="146"/>
      <c r="M185" s="126"/>
      <c r="N185" s="71"/>
      <c r="O185" s="60"/>
      <c r="P185" s="175">
        <v>0</v>
      </c>
      <c r="Q185" s="146"/>
      <c r="R185" s="126"/>
      <c r="S185" s="120"/>
      <c r="U185" s="63"/>
      <c r="V185" s="38"/>
    </row>
    <row r="186" spans="1:22" x14ac:dyDescent="0.25">
      <c r="A186" s="15"/>
      <c r="B186" s="108" t="s">
        <v>231</v>
      </c>
      <c r="C186" s="126"/>
      <c r="D186" s="72"/>
      <c r="E186" s="59"/>
      <c r="F186" s="163">
        <v>5.0000000000000044E-2</v>
      </c>
      <c r="G186" s="146"/>
      <c r="H186" s="126"/>
      <c r="I186" s="72"/>
      <c r="J186" s="59"/>
      <c r="K186" s="163">
        <v>5.0000000000000044E-2</v>
      </c>
      <c r="L186" s="146"/>
      <c r="M186" s="126"/>
      <c r="N186" s="72"/>
      <c r="O186" s="59"/>
      <c r="P186" s="163">
        <v>5.0000000000000044E-2</v>
      </c>
      <c r="Q186" s="146"/>
      <c r="R186" s="126"/>
      <c r="S186" s="120"/>
      <c r="U186" s="63"/>
      <c r="V186" s="38"/>
    </row>
    <row r="187" spans="1:22" ht="6.75" customHeight="1" x14ac:dyDescent="0.25">
      <c r="A187" s="14"/>
      <c r="B187" s="99"/>
      <c r="C187" s="97"/>
      <c r="D187" s="97"/>
      <c r="E187" s="97"/>
      <c r="F187" s="97"/>
      <c r="G187" s="100"/>
      <c r="H187" s="97"/>
      <c r="I187" s="97"/>
      <c r="J187" s="97"/>
      <c r="K187" s="97"/>
      <c r="L187" s="100"/>
      <c r="M187" s="97"/>
      <c r="N187" s="97"/>
      <c r="O187" s="97"/>
      <c r="P187" s="97"/>
      <c r="Q187" s="100"/>
      <c r="R187" s="97"/>
      <c r="S187" s="98"/>
      <c r="U187" s="63"/>
      <c r="V187" s="38"/>
    </row>
    <row r="188" spans="1:22" ht="7.5" customHeight="1" x14ac:dyDescent="0.25">
      <c r="A188" s="133"/>
      <c r="B188" s="126"/>
      <c r="C188" s="126"/>
      <c r="D188" s="126"/>
      <c r="E188" s="134"/>
      <c r="F188" s="134"/>
      <c r="G188" s="134"/>
      <c r="H188" s="126"/>
      <c r="I188" s="126"/>
      <c r="J188" s="134"/>
      <c r="K188" s="134"/>
      <c r="L188" s="134"/>
      <c r="M188" s="126"/>
      <c r="N188" s="126"/>
      <c r="O188" s="134"/>
      <c r="P188" s="134"/>
      <c r="Q188" s="134"/>
      <c r="R188" s="126"/>
      <c r="S188" s="120"/>
      <c r="U188" s="63"/>
      <c r="V188" s="38"/>
    </row>
    <row r="189" spans="1:22" x14ac:dyDescent="0.25">
      <c r="A189" s="14"/>
      <c r="B189" s="250" t="s">
        <v>171</v>
      </c>
      <c r="C189" s="84"/>
      <c r="D189" s="84"/>
      <c r="E189" s="82"/>
      <c r="F189" s="90"/>
      <c r="G189" s="147"/>
      <c r="H189" s="84"/>
      <c r="I189" s="84"/>
      <c r="J189" s="82"/>
      <c r="K189" s="90"/>
      <c r="L189" s="147"/>
      <c r="M189" s="84"/>
      <c r="N189" s="84"/>
      <c r="O189" s="82"/>
      <c r="P189" s="90"/>
      <c r="Q189" s="147"/>
      <c r="R189" s="84"/>
      <c r="S189" s="83"/>
      <c r="U189" s="63"/>
      <c r="V189" s="38"/>
    </row>
    <row r="190" spans="1:22" x14ac:dyDescent="0.25">
      <c r="A190" s="14"/>
      <c r="B190" s="109" t="s">
        <v>132</v>
      </c>
      <c r="C190" s="126"/>
      <c r="D190" s="482">
        <v>80</v>
      </c>
      <c r="E190" s="483"/>
      <c r="F190" s="483"/>
      <c r="G190" s="89">
        <v>0.95</v>
      </c>
      <c r="H190" s="126"/>
      <c r="I190" s="484">
        <v>80</v>
      </c>
      <c r="J190" s="485"/>
      <c r="K190" s="486"/>
      <c r="L190" s="89">
        <v>0.95</v>
      </c>
      <c r="M190" s="126"/>
      <c r="N190" s="484">
        <v>80</v>
      </c>
      <c r="O190" s="485"/>
      <c r="P190" s="486"/>
      <c r="Q190" s="89">
        <v>0.95</v>
      </c>
      <c r="R190" s="126"/>
      <c r="S190" s="120"/>
      <c r="U190" s="63"/>
      <c r="V190" s="38"/>
    </row>
    <row r="191" spans="1:22" x14ac:dyDescent="0.25">
      <c r="A191" s="14"/>
      <c r="B191" s="109" t="s">
        <v>8</v>
      </c>
      <c r="C191" s="134"/>
      <c r="D191" s="477" t="s">
        <v>175</v>
      </c>
      <c r="E191" s="489"/>
      <c r="F191" s="490"/>
      <c r="G191" s="222"/>
      <c r="H191" s="134"/>
      <c r="I191" s="471" t="s">
        <v>175</v>
      </c>
      <c r="J191" s="472"/>
      <c r="K191" s="476"/>
      <c r="L191" s="222"/>
      <c r="M191" s="134"/>
      <c r="N191" s="471" t="s">
        <v>175</v>
      </c>
      <c r="O191" s="472"/>
      <c r="P191" s="476"/>
      <c r="Q191" s="222"/>
      <c r="R191" s="134"/>
      <c r="S191" s="120"/>
      <c r="U191" s="63"/>
      <c r="V191" s="38"/>
    </row>
    <row r="192" spans="1:22" x14ac:dyDescent="0.25">
      <c r="A192" s="14"/>
      <c r="B192" s="110" t="s">
        <v>186</v>
      </c>
      <c r="C192" s="134"/>
      <c r="D192" s="255"/>
      <c r="E192" s="68"/>
      <c r="F192" s="227">
        <v>0.20386884</v>
      </c>
      <c r="G192" s="223">
        <v>22.980637725795201</v>
      </c>
      <c r="H192" s="134"/>
      <c r="I192" s="144"/>
      <c r="J192" s="68"/>
      <c r="K192" s="228">
        <v>0.20386884</v>
      </c>
      <c r="L192" s="223">
        <v>22.9808555797952</v>
      </c>
      <c r="M192" s="134"/>
      <c r="N192" s="144"/>
      <c r="O192" s="68"/>
      <c r="P192" s="228">
        <v>0.20386884</v>
      </c>
      <c r="Q192" s="223">
        <v>22.9802020177952</v>
      </c>
      <c r="R192" s="134"/>
      <c r="S192" s="120"/>
      <c r="U192" s="63"/>
      <c r="V192" s="38"/>
    </row>
    <row r="193" spans="1:22" x14ac:dyDescent="0.25">
      <c r="A193" s="14"/>
      <c r="B193" s="109" t="s">
        <v>133</v>
      </c>
      <c r="C193" s="126"/>
      <c r="D193" s="482">
        <v>0</v>
      </c>
      <c r="E193" s="483"/>
      <c r="F193" s="483"/>
      <c r="G193" s="146"/>
      <c r="H193" s="126"/>
      <c r="I193" s="484">
        <v>0</v>
      </c>
      <c r="J193" s="487"/>
      <c r="K193" s="488"/>
      <c r="L193" s="146"/>
      <c r="M193" s="126"/>
      <c r="N193" s="484">
        <v>0</v>
      </c>
      <c r="O193" s="487"/>
      <c r="P193" s="488"/>
      <c r="Q193" s="146"/>
      <c r="R193" s="126"/>
      <c r="S193" s="120"/>
      <c r="U193" s="63"/>
      <c r="V193" s="38"/>
    </row>
    <row r="194" spans="1:22" x14ac:dyDescent="0.25">
      <c r="A194" s="14"/>
      <c r="B194" s="109" t="s">
        <v>9</v>
      </c>
      <c r="C194" s="134"/>
      <c r="D194" s="474" t="s">
        <v>178</v>
      </c>
      <c r="E194" s="475"/>
      <c r="F194" s="475"/>
      <c r="G194" s="222"/>
      <c r="H194" s="134"/>
      <c r="I194" s="471" t="s">
        <v>178</v>
      </c>
      <c r="J194" s="472"/>
      <c r="K194" s="476"/>
      <c r="L194" s="223"/>
      <c r="M194" s="134"/>
      <c r="N194" s="471" t="s">
        <v>178</v>
      </c>
      <c r="O194" s="472"/>
      <c r="P194" s="476"/>
      <c r="Q194" s="223"/>
      <c r="R194" s="134"/>
      <c r="S194" s="120"/>
      <c r="U194" s="63"/>
      <c r="V194" s="38"/>
    </row>
    <row r="195" spans="1:22" x14ac:dyDescent="0.25">
      <c r="A195" s="14"/>
      <c r="B195" s="110" t="s">
        <v>186</v>
      </c>
      <c r="C195" s="134"/>
      <c r="D195" s="255"/>
      <c r="E195" s="68"/>
      <c r="F195" s="227">
        <v>1.8000000000000002E-2</v>
      </c>
      <c r="G195" s="223">
        <v>22.980637725795201</v>
      </c>
      <c r="H195" s="134"/>
      <c r="I195" s="144"/>
      <c r="J195" s="68"/>
      <c r="K195" s="228">
        <v>1.8000000000000002E-2</v>
      </c>
      <c r="L195" s="223">
        <v>22.9808555797952</v>
      </c>
      <c r="M195" s="134"/>
      <c r="N195" s="144"/>
      <c r="O195" s="68"/>
      <c r="P195" s="228">
        <v>1.8000000000000002E-2</v>
      </c>
      <c r="Q195" s="223">
        <v>22.9802020177952</v>
      </c>
      <c r="R195" s="134"/>
      <c r="S195" s="120"/>
      <c r="U195" s="63"/>
      <c r="V195" s="38"/>
    </row>
    <row r="196" spans="1:22" x14ac:dyDescent="0.25">
      <c r="A196" s="14"/>
      <c r="B196" s="109" t="s">
        <v>134</v>
      </c>
      <c r="C196" s="126"/>
      <c r="D196" s="482">
        <v>0</v>
      </c>
      <c r="E196" s="483"/>
      <c r="F196" s="483"/>
      <c r="G196" s="146"/>
      <c r="H196" s="126"/>
      <c r="I196" s="484">
        <v>0</v>
      </c>
      <c r="J196" s="487"/>
      <c r="K196" s="488"/>
      <c r="L196" s="146"/>
      <c r="M196" s="126"/>
      <c r="N196" s="484">
        <v>0</v>
      </c>
      <c r="O196" s="487"/>
      <c r="P196" s="488"/>
      <c r="Q196" s="146"/>
      <c r="R196" s="126"/>
      <c r="S196" s="120"/>
      <c r="U196" s="63"/>
      <c r="V196" s="38"/>
    </row>
    <row r="197" spans="1:22" x14ac:dyDescent="0.25">
      <c r="A197" s="14"/>
      <c r="B197" s="109" t="s">
        <v>10</v>
      </c>
      <c r="C197" s="134"/>
      <c r="D197" s="474" t="s">
        <v>177</v>
      </c>
      <c r="E197" s="475"/>
      <c r="F197" s="475"/>
      <c r="G197" s="222"/>
      <c r="H197" s="134"/>
      <c r="I197" s="471" t="s">
        <v>177</v>
      </c>
      <c r="J197" s="472"/>
      <c r="K197" s="476"/>
      <c r="L197" s="223"/>
      <c r="M197" s="134"/>
      <c r="N197" s="471" t="s">
        <v>177</v>
      </c>
      <c r="O197" s="472"/>
      <c r="P197" s="476"/>
      <c r="Q197" s="223"/>
      <c r="R197" s="134"/>
      <c r="S197" s="120"/>
      <c r="U197" s="63"/>
      <c r="V197" s="38"/>
    </row>
    <row r="198" spans="1:22" x14ac:dyDescent="0.25">
      <c r="A198" s="15"/>
      <c r="B198" s="110" t="s">
        <v>186</v>
      </c>
      <c r="C198" s="134"/>
      <c r="D198" s="255"/>
      <c r="E198" s="68"/>
      <c r="F198" s="227">
        <v>0.63034892399999998</v>
      </c>
      <c r="G198" s="223">
        <v>22.980637725795201</v>
      </c>
      <c r="H198" s="134"/>
      <c r="I198" s="144"/>
      <c r="J198" s="68"/>
      <c r="K198" s="228">
        <v>0.63034892399999998</v>
      </c>
      <c r="L198" s="223">
        <v>22.9808555797952</v>
      </c>
      <c r="M198" s="134"/>
      <c r="N198" s="144"/>
      <c r="O198" s="68"/>
      <c r="P198" s="228">
        <v>0.63034892399999998</v>
      </c>
      <c r="Q198" s="223">
        <v>22.9802020177952</v>
      </c>
      <c r="R198" s="134"/>
      <c r="S198" s="120"/>
      <c r="U198" s="63"/>
      <c r="V198" s="38"/>
    </row>
    <row r="199" spans="1:22" ht="6.75" customHeight="1" x14ac:dyDescent="0.25">
      <c r="A199" s="14"/>
      <c r="B199" s="99"/>
      <c r="C199" s="97"/>
      <c r="D199" s="97"/>
      <c r="E199" s="97"/>
      <c r="F199" s="97"/>
      <c r="G199" s="100"/>
      <c r="H199" s="97"/>
      <c r="I199" s="97"/>
      <c r="J199" s="97"/>
      <c r="K199" s="97"/>
      <c r="L199" s="100"/>
      <c r="M199" s="97"/>
      <c r="N199" s="97"/>
      <c r="O199" s="97"/>
      <c r="P199" s="97"/>
      <c r="Q199" s="100"/>
      <c r="R199" s="97"/>
      <c r="S199" s="98"/>
      <c r="U199" s="63"/>
      <c r="V199" s="38"/>
    </row>
    <row r="200" spans="1:22" ht="7.5" customHeight="1" x14ac:dyDescent="0.25">
      <c r="A200" s="133"/>
      <c r="B200" s="112"/>
      <c r="C200" s="126"/>
      <c r="D200" s="126"/>
      <c r="E200" s="134"/>
      <c r="F200" s="134"/>
      <c r="G200" s="134"/>
      <c r="H200" s="126"/>
      <c r="I200" s="126"/>
      <c r="J200" s="134"/>
      <c r="K200" s="134"/>
      <c r="L200" s="134"/>
      <c r="M200" s="126"/>
      <c r="N200" s="126"/>
      <c r="O200" s="134"/>
      <c r="P200" s="134"/>
      <c r="Q200" s="134"/>
      <c r="R200" s="126"/>
      <c r="S200" s="120"/>
      <c r="U200" s="63"/>
      <c r="V200" s="38"/>
    </row>
    <row r="201" spans="1:22" x14ac:dyDescent="0.25">
      <c r="A201" s="14"/>
      <c r="B201" s="252" t="s">
        <v>181</v>
      </c>
      <c r="C201" s="3"/>
      <c r="D201" s="3"/>
      <c r="E201" s="64"/>
      <c r="F201" s="96"/>
      <c r="G201" s="148"/>
      <c r="H201" s="3"/>
      <c r="I201" s="3"/>
      <c r="J201" s="64"/>
      <c r="K201" s="96"/>
      <c r="L201" s="148"/>
      <c r="M201" s="3"/>
      <c r="N201" s="3"/>
      <c r="O201" s="64"/>
      <c r="P201" s="96"/>
      <c r="Q201" s="148"/>
      <c r="R201" s="3"/>
      <c r="S201" s="5"/>
      <c r="U201" s="63"/>
      <c r="V201" s="38"/>
    </row>
    <row r="202" spans="1:22" x14ac:dyDescent="0.25">
      <c r="A202" s="14"/>
      <c r="B202" s="106" t="s">
        <v>118</v>
      </c>
      <c r="C202" s="111"/>
      <c r="D202" s="477"/>
      <c r="E202" s="478"/>
      <c r="F202" s="479"/>
      <c r="G202" s="89">
        <v>0.95</v>
      </c>
      <c r="H202" s="123"/>
      <c r="I202" s="471"/>
      <c r="J202" s="480"/>
      <c r="K202" s="481"/>
      <c r="L202" s="89">
        <v>0.95</v>
      </c>
      <c r="M202" s="123"/>
      <c r="N202" s="471"/>
      <c r="O202" s="480"/>
      <c r="P202" s="481"/>
      <c r="Q202" s="89">
        <v>0.95</v>
      </c>
      <c r="R202" s="123"/>
      <c r="S202" s="121"/>
      <c r="U202" s="63"/>
      <c r="V202" s="38"/>
    </row>
    <row r="203" spans="1:22" x14ac:dyDescent="0.25">
      <c r="A203" s="14"/>
      <c r="B203" s="105" t="s">
        <v>117</v>
      </c>
      <c r="C203" s="126"/>
      <c r="D203" s="168"/>
      <c r="E203" s="68"/>
      <c r="F203" s="169">
        <v>0</v>
      </c>
      <c r="G203" s="146"/>
      <c r="H203" s="126"/>
      <c r="I203" s="170"/>
      <c r="J203" s="69"/>
      <c r="K203" s="171">
        <v>0</v>
      </c>
      <c r="L203" s="146"/>
      <c r="M203" s="126"/>
      <c r="N203" s="170">
        <v>0</v>
      </c>
      <c r="O203" s="69"/>
      <c r="P203" s="171">
        <v>0</v>
      </c>
      <c r="Q203" s="146"/>
      <c r="R203" s="126"/>
      <c r="S203" s="120"/>
      <c r="U203" s="63"/>
      <c r="V203" s="38"/>
    </row>
    <row r="204" spans="1:22" x14ac:dyDescent="0.25">
      <c r="A204" s="14"/>
      <c r="B204" s="105" t="s">
        <v>15</v>
      </c>
      <c r="C204" s="125"/>
      <c r="D204" s="468"/>
      <c r="E204" s="469"/>
      <c r="F204" s="470"/>
      <c r="G204" s="225">
        <v>22.980637725795201</v>
      </c>
      <c r="H204" s="125"/>
      <c r="I204" s="471"/>
      <c r="J204" s="472"/>
      <c r="K204" s="476"/>
      <c r="L204" s="225">
        <v>22.9808555797952</v>
      </c>
      <c r="M204" s="125"/>
      <c r="N204" s="471"/>
      <c r="O204" s="472"/>
      <c r="P204" s="476"/>
      <c r="Q204" s="225">
        <v>22.9802020177952</v>
      </c>
      <c r="R204" s="125"/>
      <c r="S204" s="120"/>
      <c r="U204" s="63"/>
      <c r="V204" s="38"/>
    </row>
    <row r="205" spans="1:22" x14ac:dyDescent="0.25">
      <c r="A205" s="14"/>
      <c r="B205" s="105" t="s">
        <v>193</v>
      </c>
      <c r="C205" s="126"/>
      <c r="D205" s="168"/>
      <c r="E205" s="68"/>
      <c r="F205" s="169">
        <v>0</v>
      </c>
      <c r="G205" s="146"/>
      <c r="H205" s="126"/>
      <c r="I205" s="170"/>
      <c r="J205" s="69"/>
      <c r="K205" s="171">
        <v>0</v>
      </c>
      <c r="L205" s="146"/>
      <c r="M205" s="126"/>
      <c r="N205" s="170"/>
      <c r="O205" s="69"/>
      <c r="P205" s="171">
        <v>0</v>
      </c>
      <c r="Q205" s="146"/>
      <c r="R205" s="126"/>
      <c r="S205" s="120"/>
      <c r="U205" s="63"/>
      <c r="V205" s="38"/>
    </row>
    <row r="206" spans="1:22" x14ac:dyDescent="0.25">
      <c r="A206" s="14"/>
      <c r="B206" s="105" t="s">
        <v>125</v>
      </c>
      <c r="C206" s="134"/>
      <c r="D206" s="333"/>
      <c r="E206" s="68"/>
      <c r="F206" s="164">
        <v>0</v>
      </c>
      <c r="G206" s="223">
        <v>22.980637725795201</v>
      </c>
      <c r="H206" s="134"/>
      <c r="I206" s="144"/>
      <c r="J206" s="69"/>
      <c r="K206" s="161">
        <v>0</v>
      </c>
      <c r="L206" s="223">
        <v>22.9808555797952</v>
      </c>
      <c r="M206" s="134"/>
      <c r="N206" s="144"/>
      <c r="O206" s="69"/>
      <c r="P206" s="161">
        <v>0</v>
      </c>
      <c r="Q206" s="223">
        <v>22.9802020177952</v>
      </c>
      <c r="R206" s="134"/>
      <c r="S206" s="120"/>
      <c r="U206" s="63"/>
      <c r="V206" s="38"/>
    </row>
    <row r="207" spans="1:22" x14ac:dyDescent="0.25">
      <c r="A207" s="14"/>
      <c r="B207" s="105" t="s">
        <v>126</v>
      </c>
      <c r="C207" s="134"/>
      <c r="D207" s="333"/>
      <c r="E207" s="68"/>
      <c r="F207" s="164">
        <v>0</v>
      </c>
      <c r="G207" s="223">
        <v>22.980637725795201</v>
      </c>
      <c r="H207" s="134"/>
      <c r="I207" s="144"/>
      <c r="J207" s="69"/>
      <c r="K207" s="161">
        <v>0</v>
      </c>
      <c r="L207" s="223">
        <v>22.9808555797952</v>
      </c>
      <c r="M207" s="134"/>
      <c r="N207" s="144"/>
      <c r="O207" s="69"/>
      <c r="P207" s="161">
        <v>0</v>
      </c>
      <c r="Q207" s="223">
        <v>22.9802020177952</v>
      </c>
      <c r="R207" s="134"/>
      <c r="S207" s="120"/>
      <c r="U207" s="63"/>
      <c r="V207" s="38"/>
    </row>
    <row r="208" spans="1:22" x14ac:dyDescent="0.25">
      <c r="A208" s="14"/>
      <c r="B208" s="105" t="s">
        <v>127</v>
      </c>
      <c r="C208" s="134"/>
      <c r="D208" s="333"/>
      <c r="E208" s="68"/>
      <c r="F208" s="164">
        <v>0</v>
      </c>
      <c r="G208" s="223">
        <v>22.980637725795201</v>
      </c>
      <c r="H208" s="134"/>
      <c r="I208" s="144"/>
      <c r="J208" s="69"/>
      <c r="K208" s="161">
        <v>0</v>
      </c>
      <c r="L208" s="223">
        <v>22.9808555797952</v>
      </c>
      <c r="M208" s="134"/>
      <c r="N208" s="144"/>
      <c r="O208" s="69"/>
      <c r="P208" s="161">
        <v>0</v>
      </c>
      <c r="Q208" s="223">
        <v>22.9802020177952</v>
      </c>
      <c r="R208" s="134"/>
      <c r="S208" s="120"/>
      <c r="U208" s="63"/>
      <c r="V208" s="38"/>
    </row>
    <row r="209" spans="1:22" x14ac:dyDescent="0.25">
      <c r="A209" s="14"/>
      <c r="B209" s="105" t="s">
        <v>128</v>
      </c>
      <c r="C209" s="134"/>
      <c r="D209" s="333"/>
      <c r="E209" s="68"/>
      <c r="F209" s="164">
        <v>0</v>
      </c>
      <c r="G209" s="223">
        <v>22.980637725795201</v>
      </c>
      <c r="H209" s="134"/>
      <c r="I209" s="144"/>
      <c r="J209" s="69"/>
      <c r="K209" s="161">
        <v>0</v>
      </c>
      <c r="L209" s="223">
        <v>22.9808555797952</v>
      </c>
      <c r="M209" s="134"/>
      <c r="N209" s="144">
        <v>0</v>
      </c>
      <c r="O209" s="69"/>
      <c r="P209" s="161">
        <v>0</v>
      </c>
      <c r="Q209" s="223">
        <v>22.9802020177952</v>
      </c>
      <c r="R209" s="134"/>
      <c r="S209" s="120"/>
      <c r="U209" s="63"/>
      <c r="V209" s="38"/>
    </row>
    <row r="210" spans="1:22" x14ac:dyDescent="0.25">
      <c r="A210" s="14"/>
      <c r="B210" s="105" t="s">
        <v>170</v>
      </c>
      <c r="C210" s="134"/>
      <c r="D210" s="333"/>
      <c r="E210" s="68">
        <v>3</v>
      </c>
      <c r="F210" s="164"/>
      <c r="G210" s="218"/>
      <c r="H210" s="134"/>
      <c r="I210" s="144"/>
      <c r="J210" s="69">
        <v>3</v>
      </c>
      <c r="K210" s="161"/>
      <c r="L210" s="218"/>
      <c r="M210" s="134"/>
      <c r="N210" s="144"/>
      <c r="O210" s="68">
        <v>3</v>
      </c>
      <c r="P210" s="161"/>
      <c r="Q210" s="218"/>
      <c r="R210" s="134"/>
      <c r="S210" s="120"/>
      <c r="U210" s="63"/>
      <c r="V210" s="38"/>
    </row>
    <row r="211" spans="1:22" x14ac:dyDescent="0.25">
      <c r="A211" s="14"/>
      <c r="B211" s="105" t="s">
        <v>129</v>
      </c>
      <c r="C211" s="134"/>
      <c r="D211" s="333"/>
      <c r="E211" s="68"/>
      <c r="F211" s="164">
        <v>0</v>
      </c>
      <c r="G211" s="226">
        <v>22.980637725795201</v>
      </c>
      <c r="H211" s="134"/>
      <c r="I211" s="144"/>
      <c r="J211" s="69"/>
      <c r="K211" s="161">
        <v>0</v>
      </c>
      <c r="L211" s="226">
        <v>22.9808555797952</v>
      </c>
      <c r="M211" s="134"/>
      <c r="N211" s="144"/>
      <c r="O211" s="69"/>
      <c r="P211" s="161">
        <v>0</v>
      </c>
      <c r="Q211" s="226">
        <v>22.9802020177952</v>
      </c>
      <c r="R211" s="134"/>
      <c r="S211" s="120"/>
      <c r="U211" s="63"/>
      <c r="V211" s="38"/>
    </row>
    <row r="212" spans="1:22" x14ac:dyDescent="0.25">
      <c r="A212" s="14"/>
      <c r="B212" s="105" t="s">
        <v>135</v>
      </c>
      <c r="C212" s="134"/>
      <c r="D212" s="333"/>
      <c r="E212" s="68"/>
      <c r="F212" s="164">
        <v>0</v>
      </c>
      <c r="G212" s="150"/>
      <c r="H212" s="134"/>
      <c r="I212" s="144"/>
      <c r="J212" s="69"/>
      <c r="K212" s="161">
        <v>0</v>
      </c>
      <c r="L212" s="150"/>
      <c r="M212" s="134"/>
      <c r="N212" s="144"/>
      <c r="O212" s="69"/>
      <c r="P212" s="161">
        <v>0</v>
      </c>
      <c r="Q212" s="150"/>
      <c r="R212" s="134"/>
      <c r="S212" s="120"/>
      <c r="U212" s="63"/>
      <c r="V212" s="38"/>
    </row>
    <row r="213" spans="1:22" x14ac:dyDescent="0.25">
      <c r="A213" s="14"/>
      <c r="B213" s="105" t="s">
        <v>130</v>
      </c>
      <c r="C213" s="134"/>
      <c r="D213" s="333"/>
      <c r="E213" s="68"/>
      <c r="F213" s="164">
        <v>0</v>
      </c>
      <c r="G213" s="146"/>
      <c r="H213" s="134"/>
      <c r="I213" s="144"/>
      <c r="J213" s="69"/>
      <c r="K213" s="161">
        <v>0</v>
      </c>
      <c r="L213" s="146"/>
      <c r="M213" s="134"/>
      <c r="N213" s="144"/>
      <c r="O213" s="69"/>
      <c r="P213" s="161">
        <v>0</v>
      </c>
      <c r="Q213" s="146"/>
      <c r="R213" s="134"/>
      <c r="S213" s="120"/>
      <c r="U213" s="63"/>
      <c r="V213" s="38"/>
    </row>
    <row r="214" spans="1:22" x14ac:dyDescent="0.25">
      <c r="A214" s="14"/>
      <c r="B214" s="105" t="s">
        <v>6</v>
      </c>
      <c r="C214" s="126"/>
      <c r="D214" s="333">
        <v>0.5</v>
      </c>
      <c r="E214" s="68"/>
      <c r="F214" s="164">
        <v>0.5</v>
      </c>
      <c r="G214" s="151"/>
      <c r="H214" s="126"/>
      <c r="I214" s="144">
        <v>0.5</v>
      </c>
      <c r="J214" s="69"/>
      <c r="K214" s="161">
        <v>0.5</v>
      </c>
      <c r="L214" s="151"/>
      <c r="M214" s="126"/>
      <c r="N214" s="144"/>
      <c r="O214" s="69"/>
      <c r="P214" s="161">
        <v>0</v>
      </c>
      <c r="Q214" s="151"/>
      <c r="R214" s="126"/>
      <c r="S214" s="120"/>
      <c r="U214" s="63"/>
      <c r="V214" s="38"/>
    </row>
    <row r="215" spans="1:22" x14ac:dyDescent="0.25">
      <c r="A215" s="14"/>
      <c r="B215" s="105" t="s">
        <v>190</v>
      </c>
      <c r="C215" s="126"/>
      <c r="D215" s="261"/>
      <c r="E215" s="322"/>
      <c r="F215" s="257">
        <v>1E-3</v>
      </c>
      <c r="G215" s="223">
        <v>22.980805305795201</v>
      </c>
      <c r="H215" s="126"/>
      <c r="I215" s="259">
        <v>1.5E-3</v>
      </c>
      <c r="J215" s="322"/>
      <c r="K215" s="257">
        <v>1.5E-3</v>
      </c>
      <c r="L215" s="223">
        <v>22.981106949795201</v>
      </c>
      <c r="M215" s="126"/>
      <c r="N215" s="259"/>
      <c r="O215" s="322"/>
      <c r="P215" s="258">
        <v>1E-3</v>
      </c>
      <c r="Q215" s="223">
        <v>22.9802020177952</v>
      </c>
      <c r="R215" s="126"/>
      <c r="S215" s="120"/>
      <c r="U215" s="63"/>
      <c r="V215" s="38"/>
    </row>
    <row r="216" spans="1:22" x14ac:dyDescent="0.25">
      <c r="A216" s="14"/>
      <c r="B216" s="105" t="s">
        <v>194</v>
      </c>
      <c r="C216" s="126"/>
      <c r="D216" s="261"/>
      <c r="E216" s="322"/>
      <c r="F216" s="257">
        <v>0</v>
      </c>
      <c r="G216" s="223">
        <v>22.980805305795201</v>
      </c>
      <c r="H216" s="126"/>
      <c r="I216" s="259"/>
      <c r="J216" s="322"/>
      <c r="K216" s="258">
        <v>0</v>
      </c>
      <c r="L216" s="223">
        <v>22.981106949795201</v>
      </c>
      <c r="M216" s="126"/>
      <c r="N216" s="259"/>
      <c r="O216" s="322"/>
      <c r="P216" s="258">
        <v>0</v>
      </c>
      <c r="Q216" s="223">
        <v>22.9802020177952</v>
      </c>
      <c r="R216" s="126"/>
      <c r="S216" s="120"/>
      <c r="U216" s="63"/>
      <c r="V216" s="38"/>
    </row>
    <row r="217" spans="1:22" x14ac:dyDescent="0.25">
      <c r="A217" s="14"/>
      <c r="B217" s="105" t="s">
        <v>121</v>
      </c>
      <c r="C217" s="126"/>
      <c r="D217" s="256"/>
      <c r="E217" s="322"/>
      <c r="F217" s="257">
        <v>0</v>
      </c>
      <c r="G217" s="223">
        <v>22.980805305795201</v>
      </c>
      <c r="H217" s="126"/>
      <c r="I217" s="259"/>
      <c r="J217" s="327"/>
      <c r="K217" s="258">
        <v>0</v>
      </c>
      <c r="L217" s="223">
        <v>22.981106949795201</v>
      </c>
      <c r="M217" s="126"/>
      <c r="N217" s="259"/>
      <c r="O217" s="327"/>
      <c r="P217" s="258">
        <v>0</v>
      </c>
      <c r="Q217" s="223">
        <v>22.9802020177952</v>
      </c>
      <c r="R217" s="126"/>
      <c r="S217" s="120"/>
      <c r="U217" s="63"/>
      <c r="V217" s="38"/>
    </row>
    <row r="218" spans="1:22" x14ac:dyDescent="0.25">
      <c r="A218" s="14"/>
      <c r="B218" s="105" t="s">
        <v>136</v>
      </c>
      <c r="C218" s="126"/>
      <c r="D218" s="256"/>
      <c r="E218" s="322"/>
      <c r="F218" s="257">
        <v>0</v>
      </c>
      <c r="G218" s="223">
        <v>22.980805305795201</v>
      </c>
      <c r="H218" s="126"/>
      <c r="I218" s="259"/>
      <c r="J218" s="327"/>
      <c r="K218" s="258">
        <v>0</v>
      </c>
      <c r="L218" s="223">
        <v>22.981106949795201</v>
      </c>
      <c r="M218" s="126"/>
      <c r="N218" s="259"/>
      <c r="O218" s="327"/>
      <c r="P218" s="258">
        <v>0</v>
      </c>
      <c r="Q218" s="223">
        <v>22.9802020177952</v>
      </c>
      <c r="R218" s="126"/>
      <c r="S218" s="120"/>
      <c r="U218" s="63"/>
      <c r="V218" s="38"/>
    </row>
    <row r="219" spans="1:22" x14ac:dyDescent="0.25">
      <c r="A219" s="14"/>
      <c r="B219" s="105" t="s">
        <v>156</v>
      </c>
      <c r="C219" s="126"/>
      <c r="D219" s="256"/>
      <c r="E219" s="322"/>
      <c r="F219" s="257">
        <v>0</v>
      </c>
      <c r="G219" s="223">
        <v>22.980805305795201</v>
      </c>
      <c r="H219" s="126"/>
      <c r="I219" s="259"/>
      <c r="J219" s="327"/>
      <c r="K219" s="258">
        <v>0</v>
      </c>
      <c r="L219" s="223">
        <v>22.981106949795201</v>
      </c>
      <c r="M219" s="126"/>
      <c r="N219" s="259"/>
      <c r="O219" s="327"/>
      <c r="P219" s="258">
        <v>0</v>
      </c>
      <c r="Q219" s="223">
        <v>22.9802020177952</v>
      </c>
      <c r="R219" s="126"/>
      <c r="S219" s="120"/>
      <c r="U219" s="63"/>
      <c r="V219" s="38"/>
    </row>
    <row r="220" spans="1:22" x14ac:dyDescent="0.25">
      <c r="A220" s="15"/>
      <c r="B220" s="107" t="s">
        <v>230</v>
      </c>
      <c r="C220" s="130"/>
      <c r="D220" s="71"/>
      <c r="E220" s="70"/>
      <c r="F220" s="175">
        <v>0</v>
      </c>
      <c r="G220" s="146"/>
      <c r="H220" s="126"/>
      <c r="I220" s="71"/>
      <c r="J220" s="60"/>
      <c r="K220" s="175">
        <v>0</v>
      </c>
      <c r="L220" s="146"/>
      <c r="M220" s="126"/>
      <c r="N220" s="71"/>
      <c r="O220" s="60"/>
      <c r="P220" s="175">
        <v>0</v>
      </c>
      <c r="Q220" s="146"/>
      <c r="R220" s="126"/>
      <c r="S220" s="120"/>
      <c r="U220" s="63"/>
      <c r="V220" s="38"/>
    </row>
    <row r="221" spans="1:22" x14ac:dyDescent="0.25">
      <c r="A221" s="15"/>
      <c r="B221" s="108" t="s">
        <v>231</v>
      </c>
      <c r="C221" s="126"/>
      <c r="D221" s="72"/>
      <c r="E221" s="59"/>
      <c r="F221" s="163">
        <v>5.0000000000000044E-2</v>
      </c>
      <c r="G221" s="146"/>
      <c r="H221" s="126"/>
      <c r="I221" s="72"/>
      <c r="J221" s="59"/>
      <c r="K221" s="163">
        <v>5.0000000000000044E-2</v>
      </c>
      <c r="L221" s="146"/>
      <c r="M221" s="126"/>
      <c r="N221" s="72"/>
      <c r="O221" s="59"/>
      <c r="P221" s="163">
        <v>5.0000000000000044E-2</v>
      </c>
      <c r="Q221" s="146"/>
      <c r="R221" s="126"/>
      <c r="S221" s="120"/>
      <c r="U221" s="63"/>
      <c r="V221" s="38"/>
    </row>
    <row r="222" spans="1:22" ht="6.75" customHeight="1" x14ac:dyDescent="0.25">
      <c r="A222" s="14"/>
      <c r="B222" s="99"/>
      <c r="C222" s="97"/>
      <c r="D222" s="97"/>
      <c r="E222" s="97"/>
      <c r="F222" s="97"/>
      <c r="G222" s="100"/>
      <c r="H222" s="97"/>
      <c r="I222" s="97"/>
      <c r="J222" s="97"/>
      <c r="K222" s="97"/>
      <c r="L222" s="100"/>
      <c r="M222" s="97"/>
      <c r="N222" s="97"/>
      <c r="O222" s="97"/>
      <c r="P222" s="97"/>
      <c r="Q222" s="100"/>
      <c r="R222" s="97"/>
      <c r="S222" s="98"/>
      <c r="U222" s="63"/>
      <c r="V222" s="38"/>
    </row>
    <row r="223" spans="1:22" ht="7.5" customHeight="1" x14ac:dyDescent="0.25">
      <c r="A223" s="133"/>
      <c r="B223" s="126"/>
      <c r="C223" s="126"/>
      <c r="D223" s="126"/>
      <c r="E223" s="134"/>
      <c r="F223" s="134"/>
      <c r="G223" s="134"/>
      <c r="H223" s="126"/>
      <c r="I223" s="126"/>
      <c r="J223" s="134"/>
      <c r="K223" s="134"/>
      <c r="L223" s="134"/>
      <c r="M223" s="126"/>
      <c r="N223" s="126"/>
      <c r="O223" s="134"/>
      <c r="P223" s="134"/>
      <c r="Q223" s="134"/>
      <c r="R223" s="126"/>
      <c r="S223" s="120"/>
      <c r="U223" s="63"/>
      <c r="V223" s="38"/>
    </row>
    <row r="224" spans="1:22" x14ac:dyDescent="0.25">
      <c r="A224" s="14"/>
      <c r="B224" s="81" t="s">
        <v>1</v>
      </c>
      <c r="C224" s="84"/>
      <c r="D224" s="84"/>
      <c r="E224" s="82"/>
      <c r="F224" s="90"/>
      <c r="G224" s="147"/>
      <c r="H224" s="84"/>
      <c r="I224" s="84"/>
      <c r="J224" s="82"/>
      <c r="K224" s="90"/>
      <c r="L224" s="147"/>
      <c r="M224" s="84"/>
      <c r="N224" s="84"/>
      <c r="O224" s="82"/>
      <c r="P224" s="90"/>
      <c r="Q224" s="147"/>
      <c r="R224" s="84"/>
      <c r="S224" s="83"/>
      <c r="U224" s="63"/>
      <c r="V224" s="38"/>
    </row>
    <row r="225" spans="1:22" x14ac:dyDescent="0.25">
      <c r="A225" s="14"/>
      <c r="B225" s="109" t="s">
        <v>119</v>
      </c>
      <c r="C225" s="126"/>
      <c r="D225" s="482">
        <v>50</v>
      </c>
      <c r="E225" s="483"/>
      <c r="F225" s="483"/>
      <c r="G225" s="89">
        <v>0.95</v>
      </c>
      <c r="H225" s="126"/>
      <c r="I225" s="484">
        <v>50</v>
      </c>
      <c r="J225" s="485"/>
      <c r="K225" s="486"/>
      <c r="L225" s="89">
        <v>0.95</v>
      </c>
      <c r="M225" s="126"/>
      <c r="N225" s="484">
        <v>50</v>
      </c>
      <c r="O225" s="485"/>
      <c r="P225" s="486"/>
      <c r="Q225" s="89">
        <v>0.95</v>
      </c>
      <c r="R225" s="126"/>
      <c r="S225" s="120"/>
      <c r="U225" s="63"/>
      <c r="V225" s="38"/>
    </row>
    <row r="226" spans="1:22" x14ac:dyDescent="0.25">
      <c r="A226" s="14"/>
      <c r="B226" s="109" t="s">
        <v>7</v>
      </c>
      <c r="C226" s="134"/>
      <c r="D226" s="474" t="s">
        <v>175</v>
      </c>
      <c r="E226" s="475"/>
      <c r="F226" s="475"/>
      <c r="G226" s="222"/>
      <c r="H226" s="134"/>
      <c r="I226" s="471" t="s">
        <v>175</v>
      </c>
      <c r="J226" s="472"/>
      <c r="K226" s="476"/>
      <c r="L226" s="222"/>
      <c r="M226" s="134"/>
      <c r="N226" s="471" t="s">
        <v>175</v>
      </c>
      <c r="O226" s="472"/>
      <c r="P226" s="476"/>
      <c r="Q226" s="222"/>
      <c r="R226" s="134"/>
      <c r="S226" s="120"/>
      <c r="U226" s="63"/>
      <c r="V226" s="38"/>
    </row>
    <row r="227" spans="1:22" x14ac:dyDescent="0.25">
      <c r="A227" s="15"/>
      <c r="B227" s="110" t="s">
        <v>186</v>
      </c>
      <c r="C227" s="134"/>
      <c r="D227" s="168"/>
      <c r="E227" s="68"/>
      <c r="F227" s="227">
        <v>0.20386884</v>
      </c>
      <c r="G227" s="223">
        <v>22.990489075695201</v>
      </c>
      <c r="H227" s="134"/>
      <c r="I227" s="144"/>
      <c r="J227" s="68"/>
      <c r="K227" s="228">
        <v>0.20386884</v>
      </c>
      <c r="L227" s="223">
        <v>22.990790719695202</v>
      </c>
      <c r="M227" s="134"/>
      <c r="N227" s="144"/>
      <c r="O227" s="68"/>
      <c r="P227" s="228">
        <v>0.20386884</v>
      </c>
      <c r="Q227" s="223">
        <v>22.989885787695201</v>
      </c>
      <c r="R227" s="134"/>
      <c r="S227" s="120"/>
      <c r="U227" s="63"/>
      <c r="V227" s="38"/>
    </row>
    <row r="228" spans="1:22" ht="6.75" customHeight="1" x14ac:dyDescent="0.25">
      <c r="A228" s="14"/>
      <c r="B228" s="99"/>
      <c r="C228" s="97"/>
      <c r="D228" s="97"/>
      <c r="E228" s="97"/>
      <c r="F228" s="97"/>
      <c r="G228" s="100"/>
      <c r="H228" s="97"/>
      <c r="I228" s="97"/>
      <c r="J228" s="97"/>
      <c r="K228" s="97"/>
      <c r="L228" s="100"/>
      <c r="M228" s="97"/>
      <c r="N228" s="97"/>
      <c r="O228" s="97"/>
      <c r="P228" s="97"/>
      <c r="Q228" s="100"/>
      <c r="R228" s="97"/>
      <c r="S228" s="98"/>
      <c r="U228" s="63"/>
      <c r="V228" s="38"/>
    </row>
    <row r="229" spans="1:22" ht="7.5" customHeight="1" x14ac:dyDescent="0.25">
      <c r="A229" s="133"/>
      <c r="B229" s="112"/>
      <c r="C229" s="126"/>
      <c r="D229" s="126"/>
      <c r="E229" s="134"/>
      <c r="F229" s="134"/>
      <c r="G229" s="134"/>
      <c r="H229" s="126"/>
      <c r="I229" s="126"/>
      <c r="J229" s="134"/>
      <c r="K229" s="134"/>
      <c r="L229" s="134"/>
      <c r="M229" s="126"/>
      <c r="N229" s="126"/>
      <c r="O229" s="134"/>
      <c r="P229" s="134"/>
      <c r="Q229" s="134"/>
      <c r="R229" s="126"/>
      <c r="S229" s="120"/>
      <c r="U229" s="63"/>
      <c r="V229" s="38"/>
    </row>
    <row r="230" spans="1:22" x14ac:dyDescent="0.25">
      <c r="A230" s="14"/>
      <c r="B230" s="252" t="s">
        <v>182</v>
      </c>
      <c r="C230" s="3"/>
      <c r="D230" s="3"/>
      <c r="E230" s="95"/>
      <c r="F230" s="96"/>
      <c r="G230" s="148"/>
      <c r="H230" s="3"/>
      <c r="I230" s="3"/>
      <c r="J230" s="64"/>
      <c r="K230" s="96"/>
      <c r="L230" s="148"/>
      <c r="M230" s="3"/>
      <c r="N230" s="3"/>
      <c r="O230" s="64"/>
      <c r="P230" s="96"/>
      <c r="Q230" s="148"/>
      <c r="R230" s="3"/>
      <c r="S230" s="5"/>
      <c r="U230" s="63"/>
      <c r="V230" s="38"/>
    </row>
    <row r="231" spans="1:22" x14ac:dyDescent="0.25">
      <c r="A231" s="14"/>
      <c r="B231" s="106" t="s">
        <v>118</v>
      </c>
      <c r="C231" s="111"/>
      <c r="D231" s="477"/>
      <c r="E231" s="478"/>
      <c r="F231" s="479"/>
      <c r="G231" s="89">
        <v>0.95</v>
      </c>
      <c r="H231" s="111"/>
      <c r="I231" s="471"/>
      <c r="J231" s="480"/>
      <c r="K231" s="481"/>
      <c r="L231" s="89">
        <v>0.95</v>
      </c>
      <c r="M231" s="111"/>
      <c r="N231" s="471"/>
      <c r="O231" s="480"/>
      <c r="P231" s="481"/>
      <c r="Q231" s="89">
        <v>0.95</v>
      </c>
      <c r="R231" s="111"/>
      <c r="S231" s="131"/>
      <c r="U231" s="63"/>
      <c r="V231" s="38"/>
    </row>
    <row r="232" spans="1:22" x14ac:dyDescent="0.25">
      <c r="A232" s="14"/>
      <c r="B232" s="105" t="s">
        <v>117</v>
      </c>
      <c r="C232" s="126"/>
      <c r="D232" s="168">
        <v>0.03</v>
      </c>
      <c r="E232" s="68"/>
      <c r="F232" s="169">
        <v>0.03</v>
      </c>
      <c r="G232" s="146"/>
      <c r="H232" s="126"/>
      <c r="I232" s="170">
        <v>0.01</v>
      </c>
      <c r="J232" s="69"/>
      <c r="K232" s="171">
        <v>0.01</v>
      </c>
      <c r="L232" s="146"/>
      <c r="M232" s="126"/>
      <c r="N232" s="170"/>
      <c r="O232" s="69"/>
      <c r="P232" s="171">
        <v>4.87E-2</v>
      </c>
      <c r="Q232" s="146"/>
      <c r="R232" s="126"/>
      <c r="S232" s="120"/>
      <c r="U232" s="63"/>
      <c r="V232" s="38"/>
    </row>
    <row r="233" spans="1:22" x14ac:dyDescent="0.25">
      <c r="A233" s="14"/>
      <c r="B233" s="105" t="s">
        <v>15</v>
      </c>
      <c r="C233" s="125"/>
      <c r="D233" s="468" t="s">
        <v>14</v>
      </c>
      <c r="E233" s="469"/>
      <c r="F233" s="470"/>
      <c r="G233" s="225">
        <v>22.985644075695202</v>
      </c>
      <c r="H233" s="124"/>
      <c r="I233" s="471" t="s">
        <v>14</v>
      </c>
      <c r="J233" s="472"/>
      <c r="K233" s="473"/>
      <c r="L233" s="225">
        <v>22.989175719695201</v>
      </c>
      <c r="M233" s="124"/>
      <c r="N233" s="471"/>
      <c r="O233" s="472"/>
      <c r="P233" s="473"/>
      <c r="Q233" s="225">
        <v>22.989885787695201</v>
      </c>
      <c r="R233" s="124"/>
      <c r="S233" s="120"/>
      <c r="U233" s="63"/>
      <c r="V233" s="38"/>
    </row>
    <row r="234" spans="1:22" x14ac:dyDescent="0.25">
      <c r="A234" s="14"/>
      <c r="B234" s="105" t="s">
        <v>6</v>
      </c>
      <c r="C234" s="126"/>
      <c r="D234" s="333">
        <v>1.6666666666666667</v>
      </c>
      <c r="E234" s="68"/>
      <c r="F234" s="164">
        <v>1.6666666666666667</v>
      </c>
      <c r="G234" s="146"/>
      <c r="H234" s="126"/>
      <c r="I234" s="144">
        <v>1.875</v>
      </c>
      <c r="J234" s="69"/>
      <c r="K234" s="161">
        <v>1.875</v>
      </c>
      <c r="L234" s="146"/>
      <c r="M234" s="126"/>
      <c r="N234" s="144">
        <v>2</v>
      </c>
      <c r="O234" s="69"/>
      <c r="P234" s="161">
        <v>2</v>
      </c>
      <c r="Q234" s="146"/>
      <c r="R234" s="126"/>
      <c r="S234" s="120"/>
      <c r="U234" s="63"/>
      <c r="V234" s="38"/>
    </row>
    <row r="235" spans="1:22" x14ac:dyDescent="0.25">
      <c r="A235" s="14"/>
      <c r="B235" s="105" t="s">
        <v>190</v>
      </c>
      <c r="C235" s="126"/>
      <c r="D235" s="80"/>
      <c r="E235" s="68"/>
      <c r="F235" s="164">
        <v>0.06</v>
      </c>
      <c r="G235" s="226">
        <v>23.019160075695201</v>
      </c>
      <c r="H235" s="126"/>
      <c r="I235" s="144">
        <v>0.09</v>
      </c>
      <c r="J235" s="68"/>
      <c r="K235" s="161">
        <v>0.09</v>
      </c>
      <c r="L235" s="226">
        <v>23.045733969695199</v>
      </c>
      <c r="M235" s="126"/>
      <c r="N235" s="144">
        <v>0.09</v>
      </c>
      <c r="O235" s="68"/>
      <c r="P235" s="161">
        <v>0.09</v>
      </c>
      <c r="Q235" s="226">
        <v>23.050214587695201</v>
      </c>
      <c r="R235" s="126"/>
      <c r="S235" s="120"/>
      <c r="U235" s="63"/>
      <c r="V235" s="38"/>
    </row>
    <row r="236" spans="1:22" x14ac:dyDescent="0.25">
      <c r="A236" s="14"/>
      <c r="B236" s="105" t="s">
        <v>194</v>
      </c>
      <c r="C236" s="126"/>
      <c r="D236" s="261"/>
      <c r="E236" s="68"/>
      <c r="F236" s="257">
        <v>0</v>
      </c>
      <c r="G236" s="223">
        <v>23.019160075695201</v>
      </c>
      <c r="H236" s="126"/>
      <c r="I236" s="259"/>
      <c r="J236" s="68"/>
      <c r="K236" s="258">
        <v>0</v>
      </c>
      <c r="L236" s="223">
        <v>23.045733969695199</v>
      </c>
      <c r="M236" s="126"/>
      <c r="N236" s="259"/>
      <c r="O236" s="68"/>
      <c r="P236" s="258">
        <v>0</v>
      </c>
      <c r="Q236" s="223">
        <v>23.050214587695201</v>
      </c>
      <c r="R236" s="126"/>
      <c r="S236" s="120"/>
      <c r="U236" s="63"/>
      <c r="V236" s="38"/>
    </row>
    <row r="237" spans="1:22" x14ac:dyDescent="0.25">
      <c r="A237" s="14"/>
      <c r="B237" s="105" t="s">
        <v>121</v>
      </c>
      <c r="C237" s="126"/>
      <c r="D237" s="333"/>
      <c r="E237" s="68"/>
      <c r="F237" s="164">
        <v>0</v>
      </c>
      <c r="G237" s="223">
        <v>23.019160075695201</v>
      </c>
      <c r="H237" s="126"/>
      <c r="I237" s="144"/>
      <c r="J237" s="69"/>
      <c r="K237" s="161">
        <v>0</v>
      </c>
      <c r="L237" s="223">
        <v>23.045733969695199</v>
      </c>
      <c r="M237" s="126"/>
      <c r="N237" s="144"/>
      <c r="O237" s="69"/>
      <c r="P237" s="161">
        <v>0</v>
      </c>
      <c r="Q237" s="223">
        <v>23.050214587695201</v>
      </c>
      <c r="R237" s="126"/>
      <c r="S237" s="120"/>
      <c r="U237" s="63"/>
      <c r="V237" s="38"/>
    </row>
    <row r="238" spans="1:22" x14ac:dyDescent="0.25">
      <c r="A238" s="14"/>
      <c r="B238" s="105" t="s">
        <v>137</v>
      </c>
      <c r="C238" s="126"/>
      <c r="D238" s="333"/>
      <c r="E238" s="68"/>
      <c r="F238" s="164">
        <v>0</v>
      </c>
      <c r="G238" s="223">
        <v>23.019160075695201</v>
      </c>
      <c r="H238" s="126"/>
      <c r="I238" s="144"/>
      <c r="J238" s="69"/>
      <c r="K238" s="161">
        <v>0</v>
      </c>
      <c r="L238" s="223">
        <v>23.045733969695199</v>
      </c>
      <c r="M238" s="126"/>
      <c r="N238" s="144"/>
      <c r="O238" s="69"/>
      <c r="P238" s="161">
        <v>0</v>
      </c>
      <c r="Q238" s="223">
        <v>23.050214587695201</v>
      </c>
      <c r="R238" s="126"/>
      <c r="S238" s="120"/>
      <c r="U238" s="63"/>
      <c r="V238" s="38"/>
    </row>
    <row r="239" spans="1:22" x14ac:dyDescent="0.25">
      <c r="A239" s="14"/>
      <c r="B239" s="105" t="s">
        <v>156</v>
      </c>
      <c r="C239" s="126"/>
      <c r="D239" s="333"/>
      <c r="E239" s="68"/>
      <c r="F239" s="164">
        <v>0</v>
      </c>
      <c r="G239" s="223">
        <v>23.019160075695201</v>
      </c>
      <c r="H239" s="126"/>
      <c r="I239" s="144"/>
      <c r="J239" s="69"/>
      <c r="K239" s="161">
        <v>0</v>
      </c>
      <c r="L239" s="223">
        <v>23.045733969695199</v>
      </c>
      <c r="M239" s="126"/>
      <c r="N239" s="144"/>
      <c r="O239" s="69"/>
      <c r="P239" s="161">
        <v>0</v>
      </c>
      <c r="Q239" s="223">
        <v>23.050214587695201</v>
      </c>
      <c r="R239" s="126"/>
      <c r="S239" s="120"/>
      <c r="U239" s="63"/>
      <c r="V239" s="38"/>
    </row>
    <row r="240" spans="1:22" x14ac:dyDescent="0.25">
      <c r="A240" s="15"/>
      <c r="B240" s="107" t="s">
        <v>230</v>
      </c>
      <c r="C240" s="126"/>
      <c r="D240" s="71"/>
      <c r="E240" s="70"/>
      <c r="F240" s="162">
        <v>0</v>
      </c>
      <c r="G240" s="150"/>
      <c r="H240" s="126"/>
      <c r="I240" s="71"/>
      <c r="J240" s="70"/>
      <c r="K240" s="162">
        <v>0</v>
      </c>
      <c r="L240" s="150"/>
      <c r="M240" s="126"/>
      <c r="N240" s="71"/>
      <c r="O240" s="70"/>
      <c r="P240" s="162">
        <v>0</v>
      </c>
      <c r="Q240" s="150"/>
      <c r="R240" s="126"/>
      <c r="S240" s="120"/>
      <c r="U240" s="63"/>
      <c r="V240" s="38"/>
    </row>
    <row r="241" spans="1:22" x14ac:dyDescent="0.25">
      <c r="A241" s="15"/>
      <c r="B241" s="108" t="s">
        <v>231</v>
      </c>
      <c r="C241" s="126"/>
      <c r="D241" s="72"/>
      <c r="E241" s="59"/>
      <c r="F241" s="163">
        <v>7.8500000000000014E-2</v>
      </c>
      <c r="G241" s="146"/>
      <c r="H241" s="126"/>
      <c r="I241" s="72"/>
      <c r="J241" s="59"/>
      <c r="K241" s="163">
        <v>5.9499999999999997E-2</v>
      </c>
      <c r="L241" s="146"/>
      <c r="M241" s="126"/>
      <c r="N241" s="72"/>
      <c r="O241" s="59"/>
      <c r="P241" s="163">
        <v>9.6265000000000045E-2</v>
      </c>
      <c r="Q241" s="146"/>
      <c r="R241" s="126"/>
      <c r="S241" s="120"/>
      <c r="U241" s="63"/>
      <c r="V241" s="38"/>
    </row>
    <row r="242" spans="1:22" x14ac:dyDescent="0.25">
      <c r="A242" s="15"/>
      <c r="B242" s="140" t="s">
        <v>141</v>
      </c>
      <c r="C242" s="126"/>
      <c r="D242" s="138"/>
      <c r="E242" s="139"/>
      <c r="F242" s="167">
        <v>0.92149999999999999</v>
      </c>
      <c r="G242" s="183"/>
      <c r="H242" s="126"/>
      <c r="I242" s="138"/>
      <c r="J242" s="139"/>
      <c r="K242" s="167">
        <v>0.9405</v>
      </c>
      <c r="L242" s="183"/>
      <c r="M242" s="126"/>
      <c r="N242" s="138"/>
      <c r="O242" s="139"/>
      <c r="P242" s="167">
        <v>0.90373499999999996</v>
      </c>
      <c r="Q242" s="183"/>
      <c r="R242" s="126"/>
      <c r="S242" s="132"/>
      <c r="U242" s="63"/>
      <c r="V242" s="38"/>
    </row>
    <row r="243" spans="1:22" ht="6.75" hidden="1" customHeight="1" x14ac:dyDescent="0.25">
      <c r="A243" s="14"/>
      <c r="B243" s="99"/>
      <c r="C243" s="97"/>
      <c r="D243" s="97"/>
      <c r="E243" s="97"/>
      <c r="F243" s="97"/>
      <c r="G243" s="100"/>
      <c r="H243" s="97"/>
      <c r="I243" s="97"/>
      <c r="J243" s="97"/>
      <c r="K243" s="97"/>
      <c r="L243" s="100"/>
      <c r="M243" s="97"/>
      <c r="N243" s="97"/>
      <c r="O243" s="97"/>
      <c r="P243" s="97"/>
      <c r="Q243" s="100"/>
      <c r="R243" s="97"/>
      <c r="S243" s="98"/>
      <c r="U243" s="63"/>
      <c r="V243" s="38"/>
    </row>
    <row r="244" spans="1:22" hidden="1" x14ac:dyDescent="0.25">
      <c r="A244" s="14"/>
      <c r="B244" s="329" t="s">
        <v>209</v>
      </c>
      <c r="C244" s="126"/>
      <c r="D244" s="333"/>
      <c r="E244" s="68"/>
      <c r="F244" s="164">
        <v>0</v>
      </c>
      <c r="G244" s="223">
        <v>23.019160075695201</v>
      </c>
      <c r="H244" s="126"/>
      <c r="I244" s="144"/>
      <c r="J244" s="69"/>
      <c r="K244" s="161">
        <v>0</v>
      </c>
      <c r="L244" s="223">
        <v>23.045733969695199</v>
      </c>
      <c r="M244" s="126"/>
      <c r="N244" s="144">
        <v>0</v>
      </c>
      <c r="O244" s="69"/>
      <c r="P244" s="161">
        <v>0</v>
      </c>
      <c r="Q244" s="223">
        <v>23.050214587695201</v>
      </c>
      <c r="R244" s="126"/>
      <c r="S244" s="120"/>
      <c r="U244" s="63"/>
      <c r="V244" s="38"/>
    </row>
    <row r="245" spans="1:22" ht="6.75" customHeight="1" x14ac:dyDescent="0.25">
      <c r="A245" s="14"/>
      <c r="B245" s="99"/>
      <c r="C245" s="97"/>
      <c r="D245" s="97"/>
      <c r="E245" s="97"/>
      <c r="F245" s="97"/>
      <c r="G245" s="100"/>
      <c r="H245" s="97"/>
      <c r="I245" s="97"/>
      <c r="J245" s="97"/>
      <c r="K245" s="97"/>
      <c r="L245" s="100"/>
      <c r="M245" s="97"/>
      <c r="N245" s="97"/>
      <c r="O245" s="97"/>
      <c r="P245" s="97"/>
      <c r="Q245" s="100"/>
      <c r="R245" s="97"/>
      <c r="S245" s="98"/>
      <c r="U245" s="63"/>
      <c r="V245" s="38"/>
    </row>
    <row r="246" spans="1:22" ht="7.5" customHeight="1" thickBot="1" x14ac:dyDescent="0.3">
      <c r="A246" s="184"/>
      <c r="B246" s="135"/>
      <c r="C246" s="135"/>
      <c r="D246" s="135"/>
      <c r="E246" s="136"/>
      <c r="F246" s="136"/>
      <c r="G246" s="136"/>
      <c r="H246" s="135"/>
      <c r="I246" s="135"/>
      <c r="J246" s="136"/>
      <c r="K246" s="136"/>
      <c r="L246" s="136"/>
      <c r="M246" s="135"/>
      <c r="N246" s="135"/>
      <c r="O246" s="136"/>
      <c r="P246" s="136"/>
      <c r="Q246" s="136"/>
      <c r="R246" s="135"/>
      <c r="S246" s="137"/>
      <c r="U246" s="63"/>
      <c r="V246" s="38"/>
    </row>
    <row r="247" spans="1:22" ht="15.75" thickBot="1" x14ac:dyDescent="0.3">
      <c r="A247" s="230"/>
      <c r="B247" s="231" t="s">
        <v>197</v>
      </c>
      <c r="C247" s="232"/>
      <c r="D247" s="300" t="s">
        <v>215</v>
      </c>
      <c r="E247" s="294"/>
      <c r="F247" s="233"/>
      <c r="G247" s="301"/>
      <c r="H247" s="232"/>
      <c r="I247" s="300" t="s">
        <v>216</v>
      </c>
      <c r="J247" s="294"/>
      <c r="K247" s="233"/>
      <c r="L247" s="301"/>
      <c r="M247" s="232"/>
      <c r="N247" s="300" t="s">
        <v>180</v>
      </c>
      <c r="O247" s="294"/>
      <c r="P247" s="233"/>
      <c r="Q247" s="233"/>
      <c r="R247" s="232"/>
      <c r="S247" s="234"/>
      <c r="U247" s="63"/>
      <c r="V247" s="38"/>
    </row>
    <row r="248" spans="1:22" x14ac:dyDescent="0.25">
      <c r="A248" s="230"/>
      <c r="B248" s="235"/>
      <c r="C248" s="236"/>
      <c r="D248" s="309" t="s">
        <v>162</v>
      </c>
      <c r="E248" s="310" t="s">
        <v>204</v>
      </c>
      <c r="F248" s="330" t="s">
        <v>210</v>
      </c>
      <c r="G248" s="312"/>
      <c r="H248" s="279"/>
      <c r="I248" s="309" t="s">
        <v>162</v>
      </c>
      <c r="J248" s="310" t="s">
        <v>204</v>
      </c>
      <c r="K248" s="311" t="s">
        <v>210</v>
      </c>
      <c r="L248" s="312"/>
      <c r="M248" s="279"/>
      <c r="N248" s="309" t="s">
        <v>162</v>
      </c>
      <c r="O248" s="310" t="s">
        <v>204</v>
      </c>
      <c r="P248" s="311" t="s">
        <v>210</v>
      </c>
      <c r="Q248" s="108"/>
      <c r="R248" s="237"/>
      <c r="S248" s="238"/>
      <c r="U248" s="63"/>
      <c r="V248" s="38"/>
    </row>
    <row r="249" spans="1:22" x14ac:dyDescent="0.25">
      <c r="A249" s="230"/>
      <c r="B249" s="235" t="s">
        <v>161</v>
      </c>
      <c r="C249" s="236"/>
      <c r="D249" s="313">
        <v>22.86</v>
      </c>
      <c r="E249" s="314">
        <v>0</v>
      </c>
      <c r="F249" s="315"/>
      <c r="G249" s="315"/>
      <c r="H249" s="316"/>
      <c r="I249" s="313">
        <v>22.86</v>
      </c>
      <c r="J249" s="314">
        <v>0</v>
      </c>
      <c r="K249" s="315"/>
      <c r="L249" s="315"/>
      <c r="M249" s="316"/>
      <c r="N249" s="313">
        <v>22.86</v>
      </c>
      <c r="O249" s="314">
        <v>0</v>
      </c>
      <c r="P249" s="315"/>
      <c r="Q249" s="315"/>
      <c r="R249" s="237"/>
      <c r="S249" s="238"/>
      <c r="U249" s="63"/>
      <c r="V249" s="38"/>
    </row>
    <row r="250" spans="1:22" x14ac:dyDescent="0.25">
      <c r="A250" s="230"/>
      <c r="B250" s="235" t="s">
        <v>11</v>
      </c>
      <c r="C250" s="236"/>
      <c r="D250" s="313">
        <v>0</v>
      </c>
      <c r="E250" s="314"/>
      <c r="F250" s="315"/>
      <c r="G250" s="315"/>
      <c r="H250" s="316"/>
      <c r="I250" s="313">
        <v>0</v>
      </c>
      <c r="J250" s="314"/>
      <c r="K250" s="315"/>
      <c r="L250" s="315"/>
      <c r="M250" s="316"/>
      <c r="N250" s="313">
        <v>0</v>
      </c>
      <c r="O250" s="314"/>
      <c r="P250" s="315"/>
      <c r="Q250" s="315"/>
      <c r="R250" s="237"/>
      <c r="S250" s="238"/>
      <c r="U250" s="63"/>
      <c r="V250" s="38"/>
    </row>
    <row r="251" spans="1:22" x14ac:dyDescent="0.25">
      <c r="A251" s="230"/>
      <c r="B251" s="235" t="s">
        <v>232</v>
      </c>
      <c r="C251" s="236"/>
      <c r="D251" s="313">
        <v>0</v>
      </c>
      <c r="E251" s="314">
        <v>0</v>
      </c>
      <c r="F251" s="315">
        <v>0</v>
      </c>
      <c r="G251" s="315"/>
      <c r="H251" s="316"/>
      <c r="I251" s="313">
        <v>0</v>
      </c>
      <c r="J251" s="314">
        <v>0</v>
      </c>
      <c r="K251" s="315">
        <v>0</v>
      </c>
      <c r="L251" s="315"/>
      <c r="M251" s="316"/>
      <c r="N251" s="313">
        <v>0</v>
      </c>
      <c r="O251" s="314">
        <v>0</v>
      </c>
      <c r="P251" s="315">
        <v>0</v>
      </c>
      <c r="Q251" s="315"/>
      <c r="R251" s="237"/>
      <c r="S251" s="238"/>
      <c r="U251" s="63"/>
      <c r="V251" s="38"/>
    </row>
    <row r="252" spans="1:22" x14ac:dyDescent="0.25">
      <c r="A252" s="230"/>
      <c r="B252" s="235" t="s">
        <v>233</v>
      </c>
      <c r="C252" s="236"/>
      <c r="D252" s="313">
        <v>0</v>
      </c>
      <c r="E252" s="314"/>
      <c r="F252" s="315"/>
      <c r="G252" s="315"/>
      <c r="H252" s="316"/>
      <c r="I252" s="313">
        <v>0</v>
      </c>
      <c r="J252" s="314"/>
      <c r="K252" s="315"/>
      <c r="L252" s="315"/>
      <c r="M252" s="316"/>
      <c r="N252" s="313">
        <v>0</v>
      </c>
      <c r="O252" s="314"/>
      <c r="P252" s="315"/>
      <c r="Q252" s="315"/>
      <c r="R252" s="237"/>
      <c r="S252" s="238"/>
      <c r="U252" s="63"/>
      <c r="V252" s="38"/>
    </row>
    <row r="253" spans="1:22" x14ac:dyDescent="0.25">
      <c r="A253" s="230"/>
      <c r="B253" s="235" t="s">
        <v>11</v>
      </c>
      <c r="C253" s="236"/>
      <c r="D253" s="313">
        <v>1.5391565000001606E-2</v>
      </c>
      <c r="E253" s="314"/>
      <c r="F253" s="315"/>
      <c r="G253" s="315"/>
      <c r="H253" s="316"/>
      <c r="I253" s="313">
        <v>1.5391565000001606E-2</v>
      </c>
      <c r="J253" s="314"/>
      <c r="K253" s="315"/>
      <c r="L253" s="315"/>
      <c r="M253" s="316"/>
      <c r="N253" s="313">
        <v>1.5391565000001606E-2</v>
      </c>
      <c r="O253" s="314"/>
      <c r="P253" s="315"/>
      <c r="Q253" s="315"/>
      <c r="R253" s="237"/>
      <c r="S253" s="238"/>
      <c r="U253" s="63"/>
      <c r="V253" s="38"/>
    </row>
    <row r="254" spans="1:22" x14ac:dyDescent="0.25">
      <c r="A254" s="230"/>
      <c r="B254" s="235" t="s">
        <v>234</v>
      </c>
      <c r="C254" s="236"/>
      <c r="D254" s="313"/>
      <c r="E254" s="314">
        <v>1.2039679771052647</v>
      </c>
      <c r="F254" s="315">
        <v>0</v>
      </c>
      <c r="G254" s="315"/>
      <c r="H254" s="316"/>
      <c r="I254" s="313"/>
      <c r="J254" s="314">
        <v>1.2039679771052647</v>
      </c>
      <c r="K254" s="315">
        <v>0</v>
      </c>
      <c r="L254" s="315"/>
      <c r="M254" s="316"/>
      <c r="N254" s="313"/>
      <c r="O254" s="314">
        <v>1.2039679771052647</v>
      </c>
      <c r="P254" s="315">
        <v>0</v>
      </c>
      <c r="Q254" s="315"/>
      <c r="R254" s="237"/>
      <c r="S254" s="238"/>
      <c r="U254" s="63"/>
      <c r="V254" s="38"/>
    </row>
    <row r="255" spans="1:22" x14ac:dyDescent="0.25">
      <c r="A255" s="230"/>
      <c r="B255" s="270" t="s">
        <v>235</v>
      </c>
      <c r="C255" s="236"/>
      <c r="D255" s="313">
        <v>0</v>
      </c>
      <c r="E255" s="314"/>
      <c r="F255" s="315"/>
      <c r="G255" s="315"/>
      <c r="H255" s="317"/>
      <c r="I255" s="313">
        <v>0</v>
      </c>
      <c r="J255" s="314"/>
      <c r="K255" s="315"/>
      <c r="L255" s="315"/>
      <c r="M255" s="317"/>
      <c r="N255" s="313">
        <v>0</v>
      </c>
      <c r="O255" s="314"/>
      <c r="P255" s="315"/>
      <c r="Q255" s="315"/>
      <c r="R255" s="271"/>
      <c r="S255" s="238"/>
      <c r="U255" s="268"/>
      <c r="V255" s="302"/>
    </row>
    <row r="256" spans="1:22" x14ac:dyDescent="0.25">
      <c r="A256" s="230"/>
      <c r="B256" s="235" t="s">
        <v>236</v>
      </c>
      <c r="C256" s="236"/>
      <c r="D256" s="313">
        <v>8.9999999999999677E-2</v>
      </c>
      <c r="E256" s="314"/>
      <c r="F256" s="315"/>
      <c r="G256" s="315"/>
      <c r="H256" s="316"/>
      <c r="I256" s="313">
        <v>8.9999999999999677E-2</v>
      </c>
      <c r="J256" s="314"/>
      <c r="K256" s="315"/>
      <c r="L256" s="315"/>
      <c r="M256" s="316"/>
      <c r="N256" s="313">
        <v>8.9999999999999677E-2</v>
      </c>
      <c r="O256" s="314"/>
      <c r="P256" s="315"/>
      <c r="Q256" s="315"/>
      <c r="R256" s="237"/>
      <c r="S256" s="238"/>
      <c r="U256" s="63"/>
      <c r="V256" s="38"/>
    </row>
    <row r="257" spans="1:22" x14ac:dyDescent="0.25">
      <c r="A257" s="230"/>
      <c r="B257" s="235" t="s">
        <v>237</v>
      </c>
      <c r="C257" s="236"/>
      <c r="D257" s="313">
        <v>3.9866399999996969E-3</v>
      </c>
      <c r="E257" s="314"/>
      <c r="F257" s="315"/>
      <c r="G257" s="315"/>
      <c r="H257" s="316"/>
      <c r="I257" s="313">
        <v>4.2159599999984877E-3</v>
      </c>
      <c r="J257" s="314"/>
      <c r="K257" s="315"/>
      <c r="L257" s="315"/>
      <c r="M257" s="316"/>
      <c r="N257" s="313">
        <v>3.5279999999983749E-3</v>
      </c>
      <c r="O257" s="314"/>
      <c r="P257" s="315"/>
      <c r="Q257" s="315"/>
      <c r="R257" s="237"/>
      <c r="S257" s="238"/>
      <c r="U257" s="63"/>
      <c r="V257" s="38"/>
    </row>
    <row r="258" spans="1:22" x14ac:dyDescent="0.25">
      <c r="A258" s="230"/>
      <c r="B258" s="235" t="s">
        <v>238</v>
      </c>
      <c r="C258" s="236"/>
      <c r="D258" s="313">
        <v>0</v>
      </c>
      <c r="E258" s="314"/>
      <c r="F258" s="315"/>
      <c r="G258" s="315"/>
      <c r="H258" s="316"/>
      <c r="I258" s="313">
        <v>0</v>
      </c>
      <c r="J258" s="314"/>
      <c r="K258" s="315"/>
      <c r="L258" s="315"/>
      <c r="M258" s="316"/>
      <c r="N258" s="313">
        <v>0</v>
      </c>
      <c r="O258" s="314"/>
      <c r="P258" s="315"/>
      <c r="Q258" s="315"/>
      <c r="R258" s="237"/>
      <c r="S258" s="238"/>
      <c r="U258" s="63"/>
      <c r="V258" s="38"/>
    </row>
    <row r="259" spans="1:22" x14ac:dyDescent="0.25">
      <c r="A259" s="230"/>
      <c r="B259" s="235" t="s">
        <v>239</v>
      </c>
      <c r="C259" s="236"/>
      <c r="D259" s="313">
        <v>0</v>
      </c>
      <c r="E259" s="314"/>
      <c r="F259" s="315"/>
      <c r="G259" s="315"/>
      <c r="H259" s="316"/>
      <c r="I259" s="313">
        <v>0</v>
      </c>
      <c r="J259" s="314"/>
      <c r="K259" s="315"/>
      <c r="L259" s="315"/>
      <c r="M259" s="316"/>
      <c r="N259" s="313">
        <v>0</v>
      </c>
      <c r="O259" s="314"/>
      <c r="P259" s="315"/>
      <c r="Q259" s="315"/>
      <c r="R259" s="237"/>
      <c r="S259" s="238"/>
      <c r="U259" s="63"/>
      <c r="V259" s="38"/>
    </row>
    <row r="260" spans="1:22" x14ac:dyDescent="0.25">
      <c r="A260" s="230"/>
      <c r="B260" s="235" t="s">
        <v>187</v>
      </c>
      <c r="C260" s="236"/>
      <c r="D260" s="313">
        <v>1.6798792416001095E-2</v>
      </c>
      <c r="E260" s="314"/>
      <c r="F260" s="315"/>
      <c r="G260" s="315"/>
      <c r="H260" s="316"/>
      <c r="I260" s="313">
        <v>1.6798792416001095E-2</v>
      </c>
      <c r="J260" s="314"/>
      <c r="K260" s="315"/>
      <c r="L260" s="315"/>
      <c r="M260" s="316"/>
      <c r="N260" s="313">
        <v>1.6798792416001095E-2</v>
      </c>
      <c r="O260" s="314"/>
      <c r="P260" s="315"/>
      <c r="Q260" s="315"/>
      <c r="R260" s="237"/>
      <c r="S260" s="238"/>
      <c r="U260" s="63"/>
      <c r="V260" s="38"/>
    </row>
    <row r="261" spans="1:22" x14ac:dyDescent="0.25">
      <c r="A261" s="230"/>
      <c r="B261" s="235" t="s">
        <v>188</v>
      </c>
      <c r="C261" s="236"/>
      <c r="D261" s="313">
        <v>0</v>
      </c>
      <c r="E261" s="314"/>
      <c r="F261" s="315"/>
      <c r="G261" s="315"/>
      <c r="H261" s="316"/>
      <c r="I261" s="313">
        <v>0</v>
      </c>
      <c r="J261" s="314"/>
      <c r="K261" s="315"/>
      <c r="L261" s="315"/>
      <c r="M261" s="316"/>
      <c r="N261" s="313">
        <v>0</v>
      </c>
      <c r="O261" s="314"/>
      <c r="P261" s="315"/>
      <c r="Q261" s="315"/>
      <c r="R261" s="237"/>
      <c r="S261" s="238"/>
      <c r="U261" s="63"/>
      <c r="V261" s="38"/>
    </row>
    <row r="262" spans="1:22" x14ac:dyDescent="0.25">
      <c r="A262" s="230"/>
      <c r="B262" s="235" t="s">
        <v>189</v>
      </c>
      <c r="C262" s="236"/>
      <c r="D262" s="313">
        <v>0</v>
      </c>
      <c r="E262" s="314"/>
      <c r="F262" s="315"/>
      <c r="G262" s="315"/>
      <c r="H262" s="316"/>
      <c r="I262" s="313">
        <v>0</v>
      </c>
      <c r="J262" s="314"/>
      <c r="K262" s="315"/>
      <c r="L262" s="315"/>
      <c r="M262" s="316"/>
      <c r="N262" s="313">
        <v>0</v>
      </c>
      <c r="O262" s="314"/>
      <c r="P262" s="315"/>
      <c r="Q262" s="315"/>
      <c r="R262" s="237"/>
      <c r="S262" s="238"/>
      <c r="U262" s="63"/>
      <c r="V262" s="38"/>
    </row>
    <row r="263" spans="1:22" x14ac:dyDescent="0.25">
      <c r="A263" s="230"/>
      <c r="B263" s="235" t="s">
        <v>240</v>
      </c>
      <c r="C263" s="236"/>
      <c r="D263" s="313"/>
      <c r="E263" s="314">
        <v>0</v>
      </c>
      <c r="F263" s="315">
        <v>0</v>
      </c>
      <c r="G263" s="315"/>
      <c r="H263" s="316"/>
      <c r="I263" s="313"/>
      <c r="J263" s="314">
        <v>0</v>
      </c>
      <c r="K263" s="315">
        <v>0</v>
      </c>
      <c r="L263" s="315"/>
      <c r="M263" s="316"/>
      <c r="N263" s="313"/>
      <c r="O263" s="314">
        <v>0</v>
      </c>
      <c r="P263" s="315">
        <v>0</v>
      </c>
      <c r="Q263" s="315"/>
      <c r="R263" s="237"/>
      <c r="S263" s="238"/>
      <c r="U263" s="63"/>
      <c r="V263" s="38"/>
    </row>
    <row r="264" spans="1:22" x14ac:dyDescent="0.25">
      <c r="A264" s="230"/>
      <c r="B264" s="235" t="s">
        <v>241</v>
      </c>
      <c r="C264" s="236"/>
      <c r="D264" s="313">
        <v>0</v>
      </c>
      <c r="E264" s="314"/>
      <c r="F264" s="315"/>
      <c r="G264" s="315"/>
      <c r="H264" s="316"/>
      <c r="I264" s="313">
        <v>0</v>
      </c>
      <c r="J264" s="314"/>
      <c r="K264" s="315"/>
      <c r="L264" s="315"/>
      <c r="M264" s="316"/>
      <c r="N264" s="313">
        <v>0</v>
      </c>
      <c r="O264" s="314"/>
      <c r="P264" s="315"/>
      <c r="Q264" s="315"/>
      <c r="R264" s="237"/>
      <c r="S264" s="238"/>
      <c r="U264" s="63"/>
      <c r="V264" s="38"/>
    </row>
    <row r="265" spans="1:22" x14ac:dyDescent="0.25">
      <c r="A265" s="230"/>
      <c r="B265" s="235" t="s">
        <v>242</v>
      </c>
      <c r="C265" s="236"/>
      <c r="D265" s="313">
        <v>1.7639999999935778E-4</v>
      </c>
      <c r="E265" s="314"/>
      <c r="F265" s="315"/>
      <c r="G265" s="315"/>
      <c r="H265" s="316"/>
      <c r="I265" s="313">
        <v>2.6460000000090654E-4</v>
      </c>
      <c r="J265" s="314"/>
      <c r="K265" s="315"/>
      <c r="L265" s="315"/>
      <c r="M265" s="316"/>
      <c r="N265" s="313">
        <v>0</v>
      </c>
      <c r="O265" s="314"/>
      <c r="P265" s="315"/>
      <c r="Q265" s="315"/>
      <c r="R265" s="237"/>
      <c r="S265" s="238"/>
      <c r="U265" s="63"/>
      <c r="V265" s="38"/>
    </row>
    <row r="266" spans="1:22" x14ac:dyDescent="0.25">
      <c r="A266" s="230"/>
      <c r="B266" s="235" t="s">
        <v>1</v>
      </c>
      <c r="C266" s="236"/>
      <c r="D266" s="313">
        <v>1.0193442000000556E-2</v>
      </c>
      <c r="E266" s="314"/>
      <c r="F266" s="315"/>
      <c r="G266" s="315"/>
      <c r="H266" s="316"/>
      <c r="I266" s="313">
        <v>1.0193442000000556E-2</v>
      </c>
      <c r="J266" s="314"/>
      <c r="K266" s="315"/>
      <c r="L266" s="315"/>
      <c r="M266" s="316"/>
      <c r="N266" s="313">
        <v>1.0193442000000556E-2</v>
      </c>
      <c r="O266" s="314"/>
      <c r="P266" s="315"/>
      <c r="Q266" s="315"/>
      <c r="R266" s="237"/>
      <c r="S266" s="238"/>
      <c r="U266" s="63"/>
      <c r="V266" s="38"/>
    </row>
    <row r="267" spans="1:22" x14ac:dyDescent="0.25">
      <c r="A267" s="230"/>
      <c r="B267" s="235" t="s">
        <v>182</v>
      </c>
      <c r="C267" s="236"/>
      <c r="D267" s="313">
        <v>3.6371134020617223E-2</v>
      </c>
      <c r="E267" s="314">
        <v>0.748311798449114</v>
      </c>
      <c r="F267" s="315">
        <v>-5.0999999999995207E-3</v>
      </c>
      <c r="G267" s="315"/>
      <c r="H267" s="316"/>
      <c r="I267" s="313">
        <v>6.0136363636361899E-2</v>
      </c>
      <c r="J267" s="314">
        <v>0.24443568016688302</v>
      </c>
      <c r="K267" s="315">
        <v>-1.7000000000010867E-3</v>
      </c>
      <c r="L267" s="315"/>
      <c r="M267" s="316"/>
      <c r="N267" s="313">
        <v>6.6754966887417916E-2</v>
      </c>
      <c r="O267" s="314">
        <v>1.2388669663792529</v>
      </c>
      <c r="P267" s="315">
        <v>0</v>
      </c>
      <c r="Q267" s="315"/>
      <c r="R267" s="237"/>
      <c r="S267" s="238"/>
      <c r="U267" s="63"/>
      <c r="V267" s="38"/>
    </row>
    <row r="268" spans="1:22" hidden="1" x14ac:dyDescent="0.25">
      <c r="A268" s="230"/>
      <c r="B268" s="235" t="s">
        <v>211</v>
      </c>
      <c r="C268" s="236"/>
      <c r="D268" s="313"/>
      <c r="E268" s="314"/>
      <c r="F268" s="315">
        <v>0</v>
      </c>
      <c r="G268" s="315"/>
      <c r="H268" s="316"/>
      <c r="I268" s="313"/>
      <c r="J268" s="314"/>
      <c r="K268" s="315">
        <v>0</v>
      </c>
      <c r="L268" s="315"/>
      <c r="M268" s="316"/>
      <c r="N268" s="313"/>
      <c r="O268" s="314"/>
      <c r="P268" s="315">
        <v>0</v>
      </c>
      <c r="Q268" s="315"/>
      <c r="R268" s="237"/>
      <c r="S268" s="238"/>
      <c r="U268" s="63"/>
      <c r="V268" s="38"/>
    </row>
    <row r="269" spans="1:22" ht="15.75" thickBot="1" x14ac:dyDescent="0.3">
      <c r="A269" s="239"/>
      <c r="B269" s="240" t="s">
        <v>169</v>
      </c>
      <c r="C269" s="241"/>
      <c r="D269" s="318">
        <v>23.032917973436621</v>
      </c>
      <c r="E269" s="319">
        <v>1.9522797755543788</v>
      </c>
      <c r="F269" s="273">
        <v>-5.0999999999995207E-3</v>
      </c>
      <c r="G269" s="273"/>
      <c r="H269" s="320"/>
      <c r="I269" s="318">
        <v>23.057000723052369</v>
      </c>
      <c r="J269" s="319">
        <v>1.4484036572721477</v>
      </c>
      <c r="K269" s="273">
        <v>-1.7000000000010867E-3</v>
      </c>
      <c r="L269" s="273"/>
      <c r="M269" s="320"/>
      <c r="N269" s="318">
        <v>23.062666766303423</v>
      </c>
      <c r="O269" s="319">
        <v>2.4428349434845176</v>
      </c>
      <c r="P269" s="273">
        <v>0</v>
      </c>
      <c r="Q269" s="273"/>
      <c r="R269" s="242"/>
      <c r="S269" s="243"/>
      <c r="U269" s="63"/>
      <c r="V269" s="38"/>
    </row>
    <row r="270" spans="1:22" ht="15.75" thickBot="1" x14ac:dyDescent="0.3">
      <c r="A270" s="230"/>
      <c r="B270" s="244" t="s">
        <v>163</v>
      </c>
      <c r="C270" s="245"/>
      <c r="D270" s="274"/>
      <c r="E270" s="304"/>
      <c r="F270" s="305" t="s">
        <v>219</v>
      </c>
      <c r="G270" s="276"/>
      <c r="H270" s="277"/>
      <c r="I270" s="274"/>
      <c r="J270" s="307"/>
      <c r="K270" s="306" t="s">
        <v>220</v>
      </c>
      <c r="L270" s="278"/>
      <c r="M270" s="279"/>
      <c r="N270" s="274"/>
      <c r="O270" s="303"/>
      <c r="P270" s="275" t="s">
        <v>221</v>
      </c>
      <c r="Q270" s="278"/>
      <c r="R270" s="245"/>
      <c r="S270" s="238"/>
      <c r="U270" s="63"/>
      <c r="V270" s="38"/>
    </row>
    <row r="271" spans="1:22" ht="6.75" customHeight="1" thickBot="1" x14ac:dyDescent="0.3">
      <c r="A271" s="230"/>
      <c r="B271" s="246"/>
      <c r="C271" s="247"/>
      <c r="D271" s="247"/>
      <c r="E271" s="247"/>
      <c r="F271" s="247"/>
      <c r="G271" s="248"/>
      <c r="H271" s="247"/>
      <c r="I271" s="247"/>
      <c r="J271" s="247"/>
      <c r="K271" s="247"/>
      <c r="L271" s="248"/>
      <c r="M271" s="247"/>
      <c r="N271" s="247"/>
      <c r="O271" s="247"/>
      <c r="P271" s="247"/>
      <c r="Q271" s="248"/>
      <c r="R271" s="247"/>
      <c r="S271" s="249"/>
      <c r="U271" s="185"/>
      <c r="V271" s="186"/>
    </row>
    <row r="272" spans="1:22" ht="14.25" customHeight="1" thickBot="1" x14ac:dyDescent="0.3">
      <c r="A272" s="184"/>
      <c r="B272" s="126" t="s">
        <v>213</v>
      </c>
      <c r="C272" s="126"/>
      <c r="D272" s="126" t="s">
        <v>167</v>
      </c>
      <c r="E272" s="134"/>
      <c r="F272" s="134"/>
      <c r="G272" s="134"/>
      <c r="H272" s="126"/>
      <c r="I272" s="126"/>
      <c r="J272" s="134"/>
      <c r="K272" s="272"/>
      <c r="L272" s="134"/>
      <c r="M272" s="126"/>
      <c r="N272" s="126"/>
      <c r="O272" s="134"/>
      <c r="P272" s="134"/>
      <c r="Q272" s="134"/>
      <c r="R272" s="126"/>
      <c r="S272" s="120"/>
      <c r="U272" s="63"/>
      <c r="V272" s="38"/>
    </row>
    <row r="273" spans="1:22" ht="6.75" customHeight="1" thickBot="1" x14ac:dyDescent="0.3">
      <c r="A273" s="14"/>
      <c r="B273" s="99"/>
      <c r="C273" s="97"/>
      <c r="D273" s="97"/>
      <c r="E273" s="97"/>
      <c r="F273" s="97"/>
      <c r="G273" s="100"/>
      <c r="H273" s="97"/>
      <c r="I273" s="97"/>
      <c r="J273" s="97"/>
      <c r="K273" s="97"/>
      <c r="L273" s="100"/>
      <c r="M273" s="97"/>
      <c r="N273" s="97"/>
      <c r="O273" s="97"/>
      <c r="P273" s="97"/>
      <c r="Q273" s="100"/>
      <c r="R273" s="97"/>
      <c r="S273" s="98"/>
      <c r="U273" s="185"/>
      <c r="V273" s="186"/>
    </row>
  </sheetData>
  <sheetProtection formatRows="0" insertHyperlinks="0" selectLockedCells="1"/>
  <protectedRanges>
    <protectedRange sqref="D57:D58 D20 D10:D16 I57:I58 I20 I121:I123 I190:I198 I225:I227 I10:I16 K234 L20 J28:K30 J85:J86 J93:J94 J101:J102 J109:J110 J158:J159 J165:J166 J172:J173 J179:J180 J38:J40 J42:J44 J46:J48 J50:J52 D81:E81 E234:F234 G20 E85:E86 E158:E159 E93:E94 E101:E102 E109:E110 E165:E166 E172:E173 E179:E180 E34:E36 E38:E40 E42:E44 E46:E48 E50:E52 F33:F52 J34:J36 K33:K52 E19 J19 D22:F22 I22:K22 D24:F25 I24:K25 I81:K81 J78:K80 K84:K89 F84:F89 E88:E89 E91 E90:F90 J88:J89 J91 J90:K90 E206:F209 J206:K207 J182:J184 F164:F184 J175:J177 J168:J170 F157:F162 K164:K184 K157:K162 E161:E162 J237:K239 E163:F163 J161:J162 E28:F30 J163:K163 J145:K145 E112:E115 J112:J115 K107:K115 F107:F115 E104:E105 E107 E106:F106 J104:J105 J107 J106:K106 F91:F105 K91:K105 E96:E99 J96:J99 E217:F219 J217:K219 I215:J215 E237:F239 E168:E170 E175:E177 E182:E184 E145 N57:N59 N20 N121:N123 N190:N198 N225:N227 N10:N16 P234 Q20 O28:P30 O85:O86 O93:O94 O101:O102 O109:O110 O158:O159 O165:O166 O172:O173 O179:O180 O38:O40 O42:O44 O46:O48 O50:O52 O34:O36 P33:P52 O19 N22:P22 N24:P25 N81:P81 O78:P80 P84:P89 O88:O89 O91 O90:P90 O206:P208 O182:O184 O175:O177 O168:O170 P164:P184 P157:P162 O237:P239 O161:O162 O163:P163 O145:P145 O112:O115 P107:P115 O104:O105 O107 O106:P106 P91:P105 O96:O99 O217:P219 E140 O140 J140 E136:F139 E141:F143 J136:K139 J141:K143 O141:P143 E211:F214 J211:K213 O211:P213 E210 O210 J210 K208:K209 P214 P209 D75:F75 E72 O72 J72 E67:F71 J73:K74 J67:K71 O73:P74 O67:P71 E73:F74 E59:F59 J59:K59 D121:D122 E123:F123 D190:D191 E192:F192 D193:D194 E195:F195 D196:D197 E198:F198 D225:D226 E227:F227 O129 O136:P139 F129 J129 K214:K215 E76:F76 I150:K150 D150:F150 N150:P150 I75:K77 D77:F77 N75:P77 I216:K216 D215:F216 N215:P216 I235:K236 D235:F236 N235:P236 N144:P144 D144:F144 I144:K144 J131:J133 O131:O133 F131:F133 J152:K154 E152:E154 O152:P154 O65:P65 E65:F65 J65:K65 K244 E244:F244 P244" name="Range1"/>
    <protectedRange sqref="D111 I130 I66 D181 D174 D160 D167 D87 D95 D103 I111 N130 N66 I181 I174 I160 I167 I87 I95 I103 N111 D130 N181 N174 N160 N167 N87 N95 N103 D66" name="Range1_3"/>
    <protectedRange sqref="I204 N204 D204" name="Range1_4"/>
    <protectedRange sqref="D233 I233 N233" name="Range1_5"/>
    <protectedRange sqref="J205:K205 E205:F205 E232:F232 O232:P232 J208:J209 J214 O214 O209 O205:P205 J232:K232 J234 O234 P129 E129 K129 K131:K133 P131:P133 E131:E133 E203:F203 J203:K203 O203:P203 J244 O244" name="Range1_1"/>
    <protectedRange sqref="J134 F134:F135 O134" name="Range1_2"/>
    <protectedRange sqref="K134:K135 E134:E135 J135 P134:P135 O135" name="Range1_1_1"/>
    <protectedRange sqref="D76" name="Range1_6"/>
    <protectedRange sqref="E148 J148:K148 O148:P148 E146 J146:K146 O146:P146" name="Range1_7"/>
    <protectedRange sqref="J149:K149 O149:P149 E149 J147:K147 O147:P147 E147" name="Range1_2_1"/>
    <protectedRange sqref="E151:F151 J151:K151 O151:P151" name="Range1_8"/>
  </protectedRanges>
  <dataConsolidate link="1"/>
  <mergeCells count="172">
    <mergeCell ref="B1:B3"/>
    <mergeCell ref="C1:E1"/>
    <mergeCell ref="F1:I1"/>
    <mergeCell ref="C2:E2"/>
    <mergeCell ref="F2:I2"/>
    <mergeCell ref="C3:E3"/>
    <mergeCell ref="F3:I3"/>
    <mergeCell ref="D7:F7"/>
    <mergeCell ref="I7:K7"/>
    <mergeCell ref="N7:P7"/>
    <mergeCell ref="D10:F10"/>
    <mergeCell ref="I10:K10"/>
    <mergeCell ref="N10:P10"/>
    <mergeCell ref="D4:F4"/>
    <mergeCell ref="I4:K4"/>
    <mergeCell ref="N4:P4"/>
    <mergeCell ref="D5:F5"/>
    <mergeCell ref="I5:K5"/>
    <mergeCell ref="N5:P5"/>
    <mergeCell ref="D15:F15"/>
    <mergeCell ref="I15:K15"/>
    <mergeCell ref="N15:P15"/>
    <mergeCell ref="D16:F16"/>
    <mergeCell ref="I16:K16"/>
    <mergeCell ref="N16:P16"/>
    <mergeCell ref="D12:F12"/>
    <mergeCell ref="I12:K12"/>
    <mergeCell ref="N12:P12"/>
    <mergeCell ref="D14:F14"/>
    <mergeCell ref="I14:K14"/>
    <mergeCell ref="N14:P14"/>
    <mergeCell ref="D27:F27"/>
    <mergeCell ref="I27:K27"/>
    <mergeCell ref="N27:P27"/>
    <mergeCell ref="D32:F32"/>
    <mergeCell ref="I32:K32"/>
    <mergeCell ref="N32:P32"/>
    <mergeCell ref="D20:F20"/>
    <mergeCell ref="I20:K20"/>
    <mergeCell ref="N20:P20"/>
    <mergeCell ref="D21:F21"/>
    <mergeCell ref="I21:K21"/>
    <mergeCell ref="N21:P21"/>
    <mergeCell ref="D41:E41"/>
    <mergeCell ref="I41:J41"/>
    <mergeCell ref="N41:O41"/>
    <mergeCell ref="D45:E45"/>
    <mergeCell ref="I45:J45"/>
    <mergeCell ref="N45:O45"/>
    <mergeCell ref="D33:E33"/>
    <mergeCell ref="I33:J33"/>
    <mergeCell ref="N33:O33"/>
    <mergeCell ref="D37:E37"/>
    <mergeCell ref="I37:J37"/>
    <mergeCell ref="N37:O37"/>
    <mergeCell ref="D58:F58"/>
    <mergeCell ref="I58:K58"/>
    <mergeCell ref="N58:P58"/>
    <mergeCell ref="D64:F64"/>
    <mergeCell ref="I64:K64"/>
    <mergeCell ref="N64:P64"/>
    <mergeCell ref="D49:E49"/>
    <mergeCell ref="I49:J49"/>
    <mergeCell ref="N49:O49"/>
    <mergeCell ref="D57:F57"/>
    <mergeCell ref="I57:K57"/>
    <mergeCell ref="N57:P57"/>
    <mergeCell ref="D84:E84"/>
    <mergeCell ref="I84:J84"/>
    <mergeCell ref="N84:O84"/>
    <mergeCell ref="D87:E87"/>
    <mergeCell ref="I87:J87"/>
    <mergeCell ref="N87:O87"/>
    <mergeCell ref="D66:F66"/>
    <mergeCell ref="I66:K66"/>
    <mergeCell ref="N66:P66"/>
    <mergeCell ref="D83:F83"/>
    <mergeCell ref="I83:K83"/>
    <mergeCell ref="N83:P83"/>
    <mergeCell ref="D100:E100"/>
    <mergeCell ref="I100:J100"/>
    <mergeCell ref="N100:O100"/>
    <mergeCell ref="D103:E103"/>
    <mergeCell ref="I103:J103"/>
    <mergeCell ref="N103:O103"/>
    <mergeCell ref="D92:E92"/>
    <mergeCell ref="I92:J92"/>
    <mergeCell ref="N92:O92"/>
    <mergeCell ref="D95:E95"/>
    <mergeCell ref="I95:J95"/>
    <mergeCell ref="N95:O95"/>
    <mergeCell ref="D121:F121"/>
    <mergeCell ref="I121:K121"/>
    <mergeCell ref="N121:P121"/>
    <mergeCell ref="D122:F122"/>
    <mergeCell ref="I122:K122"/>
    <mergeCell ref="N122:P122"/>
    <mergeCell ref="D108:E108"/>
    <mergeCell ref="I108:J108"/>
    <mergeCell ref="N108:O108"/>
    <mergeCell ref="D111:E111"/>
    <mergeCell ref="I111:J111"/>
    <mergeCell ref="N111:O111"/>
    <mergeCell ref="D156:F156"/>
    <mergeCell ref="I156:K156"/>
    <mergeCell ref="N156:P156"/>
    <mergeCell ref="D157:E157"/>
    <mergeCell ref="I157:J157"/>
    <mergeCell ref="N157:O157"/>
    <mergeCell ref="D128:F128"/>
    <mergeCell ref="I128:K128"/>
    <mergeCell ref="N128:P128"/>
    <mergeCell ref="D130:F130"/>
    <mergeCell ref="I130:K130"/>
    <mergeCell ref="N130:P130"/>
    <mergeCell ref="D167:E167"/>
    <mergeCell ref="I167:J167"/>
    <mergeCell ref="N167:O167"/>
    <mergeCell ref="D171:E171"/>
    <mergeCell ref="I171:J171"/>
    <mergeCell ref="N171:O171"/>
    <mergeCell ref="D160:E160"/>
    <mergeCell ref="I160:J160"/>
    <mergeCell ref="N160:O160"/>
    <mergeCell ref="D164:E164"/>
    <mergeCell ref="I164:J164"/>
    <mergeCell ref="N164:O164"/>
    <mergeCell ref="D181:E181"/>
    <mergeCell ref="I181:J181"/>
    <mergeCell ref="N181:O181"/>
    <mergeCell ref="D190:F190"/>
    <mergeCell ref="I190:K190"/>
    <mergeCell ref="N190:P190"/>
    <mergeCell ref="D174:E174"/>
    <mergeCell ref="I174:J174"/>
    <mergeCell ref="N174:O174"/>
    <mergeCell ref="D178:E178"/>
    <mergeCell ref="I178:J178"/>
    <mergeCell ref="N178:O178"/>
    <mergeCell ref="D194:F194"/>
    <mergeCell ref="I194:K194"/>
    <mergeCell ref="N194:P194"/>
    <mergeCell ref="D196:F196"/>
    <mergeCell ref="I196:K196"/>
    <mergeCell ref="N196:P196"/>
    <mergeCell ref="D191:F191"/>
    <mergeCell ref="I191:K191"/>
    <mergeCell ref="N191:P191"/>
    <mergeCell ref="D193:F193"/>
    <mergeCell ref="I193:K193"/>
    <mergeCell ref="N193:P193"/>
    <mergeCell ref="D204:F204"/>
    <mergeCell ref="I204:K204"/>
    <mergeCell ref="N204:P204"/>
    <mergeCell ref="D225:F225"/>
    <mergeCell ref="I225:K225"/>
    <mergeCell ref="N225:P225"/>
    <mergeCell ref="D197:F197"/>
    <mergeCell ref="I197:K197"/>
    <mergeCell ref="N197:P197"/>
    <mergeCell ref="D202:F202"/>
    <mergeCell ref="I202:K202"/>
    <mergeCell ref="N202:P202"/>
    <mergeCell ref="D233:F233"/>
    <mergeCell ref="I233:K233"/>
    <mergeCell ref="N233:P233"/>
    <mergeCell ref="D226:F226"/>
    <mergeCell ref="I226:K226"/>
    <mergeCell ref="N226:P226"/>
    <mergeCell ref="D231:F231"/>
    <mergeCell ref="I231:K231"/>
    <mergeCell ref="N231:P231"/>
  </mergeCells>
  <conditionalFormatting sqref="I11 I46:I48 I42:I44 I38:I40 I34:I36 I28:I30 I13 I109:I110 I101:I102 I93:I94 I85:I86 I232 I179:I180 I172:I173 I165:I166 I158:I159 I22 I24 I79:I81 I88:I91 I145 I112:I115 I104:I107 I96:I99 I217:I219 I237:I239 I161:I163 I168:I170 I175:I177 I182:I184 I211:I214 I129 N129 I152:I153 I149 N149 I133 I131 N133 N131 I65 I67:I75 N65 N67:N74 I203 I205:I209 N203 N205">
    <cfRule type="expression" dxfId="992" priority="231">
      <formula>I11&lt;&gt;D11</formula>
    </cfRule>
  </conditionalFormatting>
  <conditionalFormatting sqref="I50:I52">
    <cfRule type="expression" dxfId="991" priority="230">
      <formula>I50&lt;&gt;D50</formula>
    </cfRule>
  </conditionalFormatting>
  <conditionalFormatting sqref="I136:I137 I140:I143">
    <cfRule type="expression" dxfId="990" priority="229">
      <formula>I136&lt;&gt;D136</formula>
    </cfRule>
  </conditionalFormatting>
  <conditionalFormatting sqref="I234">
    <cfRule type="expression" dxfId="989" priority="228">
      <formula>I234&lt;&gt;D234</formula>
    </cfRule>
  </conditionalFormatting>
  <conditionalFormatting sqref="I10 I12 I14:I16 I45 I41 I37 I33 I27 I20 I49 I57:I58 I121:I122 I111 I108 I103 I100 I95 I92 I87 I84 I64 I202 I190:I191 I181 I178 I174 I171 I167 I164 I160 I157 I128 I233 I231 I225:I226 I193:I194 I196:I197 I130 N130 I66 N66 I204 N204">
    <cfRule type="expression" dxfId="988" priority="227">
      <formula>I10&lt;&gt;D10</formula>
    </cfRule>
  </conditionalFormatting>
  <conditionalFormatting sqref="J34:J35 J38:J39 J42:J43 J46:J47 J50:J51 J85:J86 J93:J94 J101:J102 J109:J110 J158:J159 J165:J166 J172:J173 J179:J180 K129 P129 K133 K131 P133 P131 K65 K67 P65 P67 K203 K205 P203 P205">
    <cfRule type="expression" dxfId="987" priority="226">
      <formula>J34&lt;E34</formula>
    </cfRule>
  </conditionalFormatting>
  <conditionalFormatting sqref="K22">
    <cfRule type="expression" dxfId="986" priority="201">
      <formula>K22&gt;F22</formula>
    </cfRule>
    <cfRule type="expression" dxfId="985" priority="225">
      <formula>K22&lt;F22</formula>
    </cfRule>
  </conditionalFormatting>
  <conditionalFormatting sqref="K136:K139 K78:K81 J88:J91 K206:K209 K145 J112:J115 J104:J107 J96:J99 K217:K219 K237:K239 J161:J163 J168:J170 J175:J177 J182:J184 K141:K143 K211:K214 K73:K75 P73:P74 K152:K153 J149:K149 O149:P149">
    <cfRule type="expression" dxfId="984" priority="224">
      <formula>J73&lt;&gt;E73</formula>
    </cfRule>
  </conditionalFormatting>
  <conditionalFormatting sqref="K136:K139 J34:J35 J38:J39 J42:J43 J46:J47 J50:J51 J85:J86 J93:J94 J101:J102 J109:J110 J158:J159 J165:J166 J172:J173 J179:J180 K78:K81 J88:J91 K145 J112:J115 J104:J107 J96:J99 K217:K219 K237:K239 J161:J163 J168:J170 J175:J177 J182:J184 K141:K143 K211:K214 K73:K74 P73:P74 K129 P129 K152:K153 J149:K149 O149:P149 K133 K131 P133 P131 K65 K67 P65 P67 K203 K205:K209 P203 P205">
    <cfRule type="expression" dxfId="983" priority="223">
      <formula>J34&gt;E34</formula>
    </cfRule>
  </conditionalFormatting>
  <conditionalFormatting sqref="K232">
    <cfRule type="expression" dxfId="982" priority="222">
      <formula>K232&gt;F232</formula>
    </cfRule>
  </conditionalFormatting>
  <conditionalFormatting sqref="K232">
    <cfRule type="expression" dxfId="981" priority="221">
      <formula>K232&lt;F232</formula>
    </cfRule>
  </conditionalFormatting>
  <conditionalFormatting sqref="K75">
    <cfRule type="expression" dxfId="980" priority="220">
      <formula>K75&gt;F75</formula>
    </cfRule>
  </conditionalFormatting>
  <conditionalFormatting sqref="K234">
    <cfRule type="expression" dxfId="979" priority="219">
      <formula>K234&gt;F234</formula>
    </cfRule>
  </conditionalFormatting>
  <conditionalFormatting sqref="K234">
    <cfRule type="expression" dxfId="978" priority="218">
      <formula>K234&lt;&gt;F234</formula>
    </cfRule>
  </conditionalFormatting>
  <conditionalFormatting sqref="K28:K29">
    <cfRule type="expression" dxfId="977" priority="217">
      <formula>K28&lt;F28</formula>
    </cfRule>
  </conditionalFormatting>
  <conditionalFormatting sqref="K28:K29">
    <cfRule type="expression" dxfId="976" priority="216">
      <formula>K28&gt;F28</formula>
    </cfRule>
  </conditionalFormatting>
  <conditionalFormatting sqref="J206:J207 J217:J219 J237:J239 J211:J213">
    <cfRule type="expression" dxfId="975" priority="215">
      <formula>J206&lt;&gt;D206</formula>
    </cfRule>
  </conditionalFormatting>
  <conditionalFormatting sqref="I32:K32">
    <cfRule type="expression" dxfId="974" priority="214">
      <formula>OR(I32&lt;&gt;D32, I33&lt;&gt;D33, I37&lt;&gt;D37,I41&lt;&gt;D41,I45&lt;&gt;D45,I49&lt;&gt;D49)</formula>
    </cfRule>
  </conditionalFormatting>
  <conditionalFormatting sqref="I83:K83">
    <cfRule type="expression" dxfId="973" priority="213">
      <formula>OR(I83&lt;&gt;D83,I84&lt;&gt;D84,I92&lt;&gt;D92,I100&lt;&gt;D100,I108&lt;&gt;D108)</formula>
    </cfRule>
  </conditionalFormatting>
  <conditionalFormatting sqref="J36">
    <cfRule type="expression" dxfId="972" priority="212">
      <formula>J36&lt;&gt;E36</formula>
    </cfRule>
  </conditionalFormatting>
  <conditionalFormatting sqref="J36">
    <cfRule type="expression" dxfId="971" priority="211">
      <formula>J36&gt;E36</formula>
    </cfRule>
  </conditionalFormatting>
  <conditionalFormatting sqref="J40">
    <cfRule type="expression" dxfId="970" priority="210">
      <formula>J40&lt;&gt;E40</formula>
    </cfRule>
  </conditionalFormatting>
  <conditionalFormatting sqref="J40">
    <cfRule type="expression" dxfId="969" priority="209">
      <formula>J40&gt;E40</formula>
    </cfRule>
  </conditionalFormatting>
  <conditionalFormatting sqref="J44">
    <cfRule type="expression" dxfId="968" priority="208">
      <formula>J44&lt;&gt;E44</formula>
    </cfRule>
  </conditionalFormatting>
  <conditionalFormatting sqref="J44">
    <cfRule type="expression" dxfId="967" priority="207">
      <formula>J44&gt;E44</formula>
    </cfRule>
  </conditionalFormatting>
  <conditionalFormatting sqref="J48">
    <cfRule type="expression" dxfId="966" priority="206">
      <formula>J48&lt;&gt;E48</formula>
    </cfRule>
  </conditionalFormatting>
  <conditionalFormatting sqref="J48">
    <cfRule type="expression" dxfId="965" priority="205">
      <formula>J48&gt;E48</formula>
    </cfRule>
  </conditionalFormatting>
  <conditionalFormatting sqref="J52">
    <cfRule type="expression" dxfId="964" priority="204">
      <formula>J52&lt;&gt;E52</formula>
    </cfRule>
  </conditionalFormatting>
  <conditionalFormatting sqref="J52">
    <cfRule type="expression" dxfId="963" priority="203">
      <formula>J52&gt;E52</formula>
    </cfRule>
  </conditionalFormatting>
  <conditionalFormatting sqref="I25">
    <cfRule type="expression" dxfId="962" priority="202">
      <formula>I25&lt;&gt;D25</formula>
    </cfRule>
  </conditionalFormatting>
  <conditionalFormatting sqref="K24">
    <cfRule type="expression" dxfId="961" priority="199">
      <formula>K24&lt;F24</formula>
    </cfRule>
    <cfRule type="expression" dxfId="960" priority="200">
      <formula>K24&gt;F24</formula>
    </cfRule>
  </conditionalFormatting>
  <conditionalFormatting sqref="K25">
    <cfRule type="expression" dxfId="959" priority="197">
      <formula>K25&lt;F25</formula>
    </cfRule>
    <cfRule type="expression" dxfId="958" priority="198">
      <formula>K25&gt;F25</formula>
    </cfRule>
  </conditionalFormatting>
  <conditionalFormatting sqref="K30">
    <cfRule type="expression" dxfId="957" priority="196">
      <formula>K30&lt;F30</formula>
    </cfRule>
  </conditionalFormatting>
  <conditionalFormatting sqref="K30">
    <cfRule type="expression" dxfId="956" priority="195">
      <formula>K30&gt;F30</formula>
    </cfRule>
  </conditionalFormatting>
  <conditionalFormatting sqref="I76">
    <cfRule type="expression" dxfId="955" priority="194">
      <formula>I76&lt;&gt;D76</formula>
    </cfRule>
  </conditionalFormatting>
  <conditionalFormatting sqref="K76">
    <cfRule type="expression" dxfId="954" priority="193">
      <formula>K76&lt;&gt;F76</formula>
    </cfRule>
  </conditionalFormatting>
  <conditionalFormatting sqref="K76">
    <cfRule type="expression" dxfId="953" priority="192">
      <formula>K76&gt;F76</formula>
    </cfRule>
  </conditionalFormatting>
  <conditionalFormatting sqref="I144">
    <cfRule type="expression" dxfId="952" priority="191">
      <formula>I144&lt;&gt;D144</formula>
    </cfRule>
  </conditionalFormatting>
  <conditionalFormatting sqref="K144">
    <cfRule type="expression" dxfId="951" priority="190">
      <formula>K144&lt;&gt;F144</formula>
    </cfRule>
  </conditionalFormatting>
  <conditionalFormatting sqref="K144">
    <cfRule type="expression" dxfId="950" priority="189">
      <formula>K144&gt;F144</formula>
    </cfRule>
  </conditionalFormatting>
  <conditionalFormatting sqref="I215">
    <cfRule type="expression" dxfId="949" priority="188">
      <formula>I215&lt;&gt;D215</formula>
    </cfRule>
  </conditionalFormatting>
  <conditionalFormatting sqref="I235">
    <cfRule type="expression" dxfId="948" priority="187">
      <formula>I235&lt;&gt;D235</formula>
    </cfRule>
  </conditionalFormatting>
  <conditionalFormatting sqref="K235">
    <cfRule type="expression" dxfId="947" priority="186">
      <formula>K235&lt;&gt;F235</formula>
    </cfRule>
  </conditionalFormatting>
  <conditionalFormatting sqref="K235">
    <cfRule type="expression" dxfId="946" priority="185">
      <formula>K235&gt;F235</formula>
    </cfRule>
  </conditionalFormatting>
  <conditionalFormatting sqref="I156:K156">
    <cfRule type="expression" dxfId="945" priority="232">
      <formula>OR(I156&lt;&gt;D156,I157&lt;&gt;D157,I164&lt;&gt;D164,I171&lt;&gt;D171,I178&lt;&gt;D178)</formula>
    </cfRule>
  </conditionalFormatting>
  <conditionalFormatting sqref="I21:K21">
    <cfRule type="expression" dxfId="944" priority="184">
      <formula>$I$21&lt;&gt;""</formula>
    </cfRule>
  </conditionalFormatting>
  <conditionalFormatting sqref="D21:F21">
    <cfRule type="expression" dxfId="943" priority="183">
      <formula>D21&lt;&gt;""</formula>
    </cfRule>
  </conditionalFormatting>
  <conditionalFormatting sqref="N11 N46:N48 N42:N44 N38:N40 N34:N36 N28:N30 N13 N109:N110 N101:N102 N93:N94 N85:N86 N75 N232 N179:N180 N172:N173 N165:N166 N158:N159 N22 N24 N78:N81 N88:N91 N206:N209 N145 N112:N115 N104:N107 N96:N99 N217:N219 N237:N239 N161:N163 N168:N170 N175:N177 N182:N184 N211:N214 N152:N153">
    <cfRule type="expression" dxfId="942" priority="181">
      <formula>N11&lt;&gt;I11</formula>
    </cfRule>
  </conditionalFormatting>
  <conditionalFormatting sqref="N50:N52">
    <cfRule type="expression" dxfId="941" priority="180">
      <formula>N50&lt;&gt;I50</formula>
    </cfRule>
  </conditionalFormatting>
  <conditionalFormatting sqref="N140:N143">
    <cfRule type="expression" dxfId="940" priority="179">
      <formula>N140&lt;&gt;I140</formula>
    </cfRule>
  </conditionalFormatting>
  <conditionalFormatting sqref="N234">
    <cfRule type="expression" dxfId="939" priority="178">
      <formula>N234&lt;&gt;I234</formula>
    </cfRule>
  </conditionalFormatting>
  <conditionalFormatting sqref="N10 N12 N14:N16 N45 N41 N37 N33 N27 N20 N49 N57:N59 N121:N122 N111 N108 N103 N100 N95 N92 N87 N84 N64 N202 N190:N191 N181 N178 N174 N171 N167 N164 N160 N157 N128 N233 N231 N225:N226 N196:N197 N193:N194">
    <cfRule type="expression" dxfId="938" priority="177">
      <formula>N10&lt;&gt;I10</formula>
    </cfRule>
  </conditionalFormatting>
  <conditionalFormatting sqref="O34:O35 O38:O39 O42:O43 O46:O47 O50:O51 O85:O86 O93:O94 O101:O102 O109:O110 O158:O159 O165:O166 O172:O173 O179:O180">
    <cfRule type="expression" dxfId="937" priority="176">
      <formula>O34&lt;J34</formula>
    </cfRule>
  </conditionalFormatting>
  <conditionalFormatting sqref="P22">
    <cfRule type="expression" dxfId="936" priority="150">
      <formula>P22&gt;K22</formula>
    </cfRule>
    <cfRule type="expression" dxfId="935" priority="175">
      <formula>P22&lt;K22</formula>
    </cfRule>
  </conditionalFormatting>
  <conditionalFormatting sqref="P75 P78:P81 O88:O91 P206:P209 P145 O112:O115 O104:O107 O96:O99 P217:P219 P237:P239 O161:O163 O168:O170 O175:O177 O182:O184 P141:P143 P211:P214 P152:P153">
    <cfRule type="expression" dxfId="934" priority="174">
      <formula>O75&lt;&gt;J75</formula>
    </cfRule>
  </conditionalFormatting>
  <conditionalFormatting sqref="O34:O35 O38:O39 O42:O43 O46:O47 O50:O51 O85:O86 O93:O94 O101:O102 O109:O110 O158:O159 O165:O166 O172:O173 O179:O180 P78:P81 O88:O91 P206:P209 P145 O112:O115 O104:O107 O96:O99 P217:P219 P237:P239 O161:O163 O168:O170 O175:O177 O182:O184 P141:P143 P211:P214 P152:P153">
    <cfRule type="expression" dxfId="933" priority="173">
      <formula>O34&gt;J34</formula>
    </cfRule>
  </conditionalFormatting>
  <conditionalFormatting sqref="P232">
    <cfRule type="expression" dxfId="932" priority="172">
      <formula>P232&gt;K232</formula>
    </cfRule>
  </conditionalFormatting>
  <conditionalFormatting sqref="P232">
    <cfRule type="expression" dxfId="931" priority="171">
      <formula>P232&lt;K232</formula>
    </cfRule>
  </conditionalFormatting>
  <conditionalFormatting sqref="P75">
    <cfRule type="expression" dxfId="930" priority="170">
      <formula>P75&gt;K75</formula>
    </cfRule>
  </conditionalFormatting>
  <conditionalFormatting sqref="P234">
    <cfRule type="expression" dxfId="929" priority="169">
      <formula>P234&gt;K234</formula>
    </cfRule>
  </conditionalFormatting>
  <conditionalFormatting sqref="P234">
    <cfRule type="expression" dxfId="928" priority="168">
      <formula>P234&lt;&gt;K234</formula>
    </cfRule>
  </conditionalFormatting>
  <conditionalFormatting sqref="P28:P29">
    <cfRule type="expression" dxfId="927" priority="167">
      <formula>P28&lt;K28</formula>
    </cfRule>
  </conditionalFormatting>
  <conditionalFormatting sqref="P28:P29">
    <cfRule type="expression" dxfId="926" priority="166">
      <formula>P28&gt;K28</formula>
    </cfRule>
  </conditionalFormatting>
  <conditionalFormatting sqref="O206:O208 O217:O219 O237:O239 O211:O213">
    <cfRule type="expression" dxfId="925" priority="165">
      <formula>O206&lt;&gt;I206</formula>
    </cfRule>
  </conditionalFormatting>
  <conditionalFormatting sqref="O206:O208 O217:O219 O237:O239 O211:O213">
    <cfRule type="expression" dxfId="924" priority="164">
      <formula>O206&gt;I206</formula>
    </cfRule>
  </conditionalFormatting>
  <conditionalFormatting sqref="N32:P32">
    <cfRule type="expression" dxfId="923" priority="163">
      <formula>OR(N32&lt;&gt;I32, N33&lt;&gt;I33, N37&lt;&gt;I37,N41&lt;&gt;I41,N45&lt;&gt;I45,N49&lt;&gt;I49)</formula>
    </cfRule>
  </conditionalFormatting>
  <conditionalFormatting sqref="N83:P83">
    <cfRule type="expression" dxfId="922" priority="162">
      <formula>OR(N83&lt;&gt;I83,N84&lt;&gt;I84,N92&lt;&gt;I92,N100&lt;&gt;I100,N108&lt;&gt;I108)</formula>
    </cfRule>
  </conditionalFormatting>
  <conditionalFormatting sqref="O36">
    <cfRule type="expression" dxfId="921" priority="161">
      <formula>O36&lt;&gt;J36</formula>
    </cfRule>
  </conditionalFormatting>
  <conditionalFormatting sqref="O36">
    <cfRule type="expression" dxfId="920" priority="160">
      <formula>O36&gt;J36</formula>
    </cfRule>
  </conditionalFormatting>
  <conditionalFormatting sqref="O40">
    <cfRule type="expression" dxfId="919" priority="159">
      <formula>O40&lt;&gt;J40</formula>
    </cfRule>
  </conditionalFormatting>
  <conditionalFormatting sqref="O40">
    <cfRule type="expression" dxfId="918" priority="158">
      <formula>O40&gt;J40</formula>
    </cfRule>
  </conditionalFormatting>
  <conditionalFormatting sqref="O44">
    <cfRule type="expression" dxfId="917" priority="157">
      <formula>O44&lt;&gt;J44</formula>
    </cfRule>
  </conditionalFormatting>
  <conditionalFormatting sqref="O44">
    <cfRule type="expression" dxfId="916" priority="156">
      <formula>O44&gt;J44</formula>
    </cfRule>
  </conditionalFormatting>
  <conditionalFormatting sqref="O48">
    <cfRule type="expression" dxfId="915" priority="155">
      <formula>O48&lt;&gt;J48</formula>
    </cfRule>
  </conditionalFormatting>
  <conditionalFormatting sqref="O48">
    <cfRule type="expression" dxfId="914" priority="154">
      <formula>O48&gt;J48</formula>
    </cfRule>
  </conditionalFormatting>
  <conditionalFormatting sqref="O52">
    <cfRule type="expression" dxfId="913" priority="153">
      <formula>O52&lt;&gt;J52</formula>
    </cfRule>
  </conditionalFormatting>
  <conditionalFormatting sqref="O52">
    <cfRule type="expression" dxfId="912" priority="152">
      <formula>O52&gt;J52</formula>
    </cfRule>
  </conditionalFormatting>
  <conditionalFormatting sqref="N25">
    <cfRule type="expression" dxfId="911" priority="151">
      <formula>N25&lt;&gt;I25</formula>
    </cfRule>
  </conditionalFormatting>
  <conditionalFormatting sqref="P24">
    <cfRule type="expression" dxfId="910" priority="148">
      <formula>P24&lt;K24</formula>
    </cfRule>
    <cfRule type="expression" dxfId="909" priority="149">
      <formula>P24&gt;K24</formula>
    </cfRule>
  </conditionalFormatting>
  <conditionalFormatting sqref="P25">
    <cfRule type="expression" dxfId="908" priority="146">
      <formula>P25&lt;K25</formula>
    </cfRule>
    <cfRule type="expression" dxfId="907" priority="147">
      <formula>P25&gt;K25</formula>
    </cfRule>
  </conditionalFormatting>
  <conditionalFormatting sqref="P30">
    <cfRule type="expression" dxfId="906" priority="145">
      <formula>P30&lt;K30</formula>
    </cfRule>
  </conditionalFormatting>
  <conditionalFormatting sqref="P30">
    <cfRule type="expression" dxfId="905" priority="144">
      <formula>P30&gt;K30</formula>
    </cfRule>
  </conditionalFormatting>
  <conditionalFormatting sqref="N76">
    <cfRule type="expression" dxfId="904" priority="143">
      <formula>N76&lt;&gt;I76</formula>
    </cfRule>
  </conditionalFormatting>
  <conditionalFormatting sqref="P76">
    <cfRule type="expression" dxfId="903" priority="142">
      <formula>P76&lt;&gt;K76</formula>
    </cfRule>
  </conditionalFormatting>
  <conditionalFormatting sqref="P76">
    <cfRule type="expression" dxfId="902" priority="141">
      <formula>P76&gt;K76</formula>
    </cfRule>
  </conditionalFormatting>
  <conditionalFormatting sqref="N144">
    <cfRule type="expression" dxfId="901" priority="140">
      <formula>N144&lt;&gt;I144</formula>
    </cfRule>
  </conditionalFormatting>
  <conditionalFormatting sqref="P144">
    <cfRule type="expression" dxfId="900" priority="139">
      <formula>P144&lt;&gt;K144</formula>
    </cfRule>
  </conditionalFormatting>
  <conditionalFormatting sqref="P144">
    <cfRule type="expression" dxfId="899" priority="138">
      <formula>P144&gt;K144</formula>
    </cfRule>
  </conditionalFormatting>
  <conditionalFormatting sqref="N215">
    <cfRule type="expression" dxfId="898" priority="137">
      <formula>N215&lt;&gt;I215</formula>
    </cfRule>
  </conditionalFormatting>
  <conditionalFormatting sqref="P215">
    <cfRule type="expression" dxfId="897" priority="136">
      <formula>P215&lt;&gt;K215</formula>
    </cfRule>
  </conditionalFormatting>
  <conditionalFormatting sqref="P215">
    <cfRule type="expression" dxfId="896" priority="135">
      <formula>P215&gt;K215</formula>
    </cfRule>
  </conditionalFormatting>
  <conditionalFormatting sqref="N235">
    <cfRule type="expression" dxfId="895" priority="134">
      <formula>N235&lt;&gt;I235</formula>
    </cfRule>
  </conditionalFormatting>
  <conditionalFormatting sqref="P235">
    <cfRule type="expression" dxfId="894" priority="133">
      <formula>P235&lt;&gt;K235</formula>
    </cfRule>
  </conditionalFormatting>
  <conditionalFormatting sqref="P235">
    <cfRule type="expression" dxfId="893" priority="132">
      <formula>P235&gt;K235</formula>
    </cfRule>
  </conditionalFormatting>
  <conditionalFormatting sqref="N156:P156">
    <cfRule type="expression" dxfId="892" priority="182">
      <formula>OR(N156&lt;&gt;I156,N157&lt;&gt;I157,N164&lt;&gt;I164,N171&lt;&gt;I171,N178&lt;&gt;I178)</formula>
    </cfRule>
  </conditionalFormatting>
  <conditionalFormatting sqref="N21:P21">
    <cfRule type="expression" dxfId="891" priority="131">
      <formula>$I$21&lt;&gt;""</formula>
    </cfRule>
  </conditionalFormatting>
  <conditionalFormatting sqref="K140">
    <cfRule type="expression" dxfId="890" priority="130">
      <formula>K140&lt;&gt;F140</formula>
    </cfRule>
  </conditionalFormatting>
  <conditionalFormatting sqref="K140">
    <cfRule type="expression" dxfId="889" priority="129">
      <formula>K140&gt;F140</formula>
    </cfRule>
  </conditionalFormatting>
  <conditionalFormatting sqref="J140">
    <cfRule type="expression" dxfId="888" priority="128">
      <formula>J140&lt;&gt;E140</formula>
    </cfRule>
  </conditionalFormatting>
  <conditionalFormatting sqref="J140">
    <cfRule type="expression" dxfId="887" priority="127">
      <formula>J140&gt;E140</formula>
    </cfRule>
  </conditionalFormatting>
  <conditionalFormatting sqref="P140">
    <cfRule type="expression" dxfId="886" priority="126">
      <formula>P140&lt;&gt;K140</formula>
    </cfRule>
  </conditionalFormatting>
  <conditionalFormatting sqref="P140">
    <cfRule type="expression" dxfId="885" priority="125">
      <formula>P140&gt;K140</formula>
    </cfRule>
  </conditionalFormatting>
  <conditionalFormatting sqref="I210">
    <cfRule type="expression" dxfId="884" priority="124">
      <formula>I210&lt;&gt;D210</formula>
    </cfRule>
  </conditionalFormatting>
  <conditionalFormatting sqref="N210">
    <cfRule type="expression" dxfId="883" priority="123">
      <formula>N210&lt;&gt;I210</formula>
    </cfRule>
  </conditionalFormatting>
  <conditionalFormatting sqref="K210">
    <cfRule type="expression" dxfId="882" priority="122">
      <formula>K210&lt;&gt;F210</formula>
    </cfRule>
  </conditionalFormatting>
  <conditionalFormatting sqref="K210">
    <cfRule type="expression" dxfId="881" priority="121">
      <formula>K210&gt;F210</formula>
    </cfRule>
  </conditionalFormatting>
  <conditionalFormatting sqref="J210">
    <cfRule type="expression" dxfId="880" priority="120">
      <formula>J210&lt;&gt;E210</formula>
    </cfRule>
  </conditionalFormatting>
  <conditionalFormatting sqref="J210">
    <cfRule type="expression" dxfId="879" priority="119">
      <formula>J210&gt;E210</formula>
    </cfRule>
  </conditionalFormatting>
  <conditionalFormatting sqref="P210">
    <cfRule type="expression" dxfId="878" priority="118">
      <formula>P210&lt;&gt;K210</formula>
    </cfRule>
  </conditionalFormatting>
  <conditionalFormatting sqref="P210">
    <cfRule type="expression" dxfId="877" priority="117">
      <formula>P210&gt;K210</formula>
    </cfRule>
  </conditionalFormatting>
  <conditionalFormatting sqref="K68:K71">
    <cfRule type="expression" dxfId="876" priority="116">
      <formula>K68&lt;&gt;F68</formula>
    </cfRule>
  </conditionalFormatting>
  <conditionalFormatting sqref="K68:K71">
    <cfRule type="expression" dxfId="875" priority="115">
      <formula>K68&gt;F68</formula>
    </cfRule>
  </conditionalFormatting>
  <conditionalFormatting sqref="P68:P71">
    <cfRule type="expression" dxfId="874" priority="114">
      <formula>P68&lt;&gt;K68</formula>
    </cfRule>
  </conditionalFormatting>
  <conditionalFormatting sqref="P68:P71">
    <cfRule type="expression" dxfId="873" priority="113">
      <formula>P68&gt;K68</formula>
    </cfRule>
  </conditionalFormatting>
  <conditionalFormatting sqref="K72">
    <cfRule type="expression" dxfId="872" priority="112">
      <formula>K72&lt;&gt;F72</formula>
    </cfRule>
  </conditionalFormatting>
  <conditionalFormatting sqref="K72">
    <cfRule type="expression" dxfId="871" priority="111">
      <formula>K72&gt;F72</formula>
    </cfRule>
  </conditionalFormatting>
  <conditionalFormatting sqref="J72">
    <cfRule type="expression" dxfId="870" priority="110">
      <formula>J72&lt;&gt;E72</formula>
    </cfRule>
  </conditionalFormatting>
  <conditionalFormatting sqref="J72">
    <cfRule type="expression" dxfId="869" priority="109">
      <formula>J72&gt;E72</formula>
    </cfRule>
  </conditionalFormatting>
  <conditionalFormatting sqref="P72">
    <cfRule type="expression" dxfId="868" priority="108">
      <formula>P72&lt;&gt;K72</formula>
    </cfRule>
  </conditionalFormatting>
  <conditionalFormatting sqref="P72">
    <cfRule type="expression" dxfId="867" priority="107">
      <formula>P72&gt;K72</formula>
    </cfRule>
  </conditionalFormatting>
  <conditionalFormatting sqref="I59">
    <cfRule type="expression" dxfId="866" priority="106">
      <formula>I59&lt;&gt;D59</formula>
    </cfRule>
  </conditionalFormatting>
  <conditionalFormatting sqref="K59">
    <cfRule type="expression" dxfId="865" priority="105">
      <formula>K59&lt;F59</formula>
    </cfRule>
  </conditionalFormatting>
  <conditionalFormatting sqref="K59">
    <cfRule type="expression" dxfId="864" priority="104">
      <formula>K59&gt;F59</formula>
    </cfRule>
  </conditionalFormatting>
  <conditionalFormatting sqref="P59">
    <cfRule type="expression" dxfId="863" priority="103">
      <formula>P59&lt;K59</formula>
    </cfRule>
  </conditionalFormatting>
  <conditionalFormatting sqref="P59">
    <cfRule type="expression" dxfId="862" priority="102">
      <formula>P59&gt;K59</formula>
    </cfRule>
  </conditionalFormatting>
  <conditionalFormatting sqref="N123">
    <cfRule type="expression" dxfId="861" priority="101">
      <formula>N123&lt;&gt;I123</formula>
    </cfRule>
  </conditionalFormatting>
  <conditionalFormatting sqref="I123">
    <cfRule type="expression" dxfId="860" priority="100">
      <formula>I123&lt;&gt;D123</formula>
    </cfRule>
  </conditionalFormatting>
  <conditionalFormatting sqref="K123">
    <cfRule type="expression" dxfId="859" priority="99">
      <formula>K123&lt;F123</formula>
    </cfRule>
  </conditionalFormatting>
  <conditionalFormatting sqref="K123">
    <cfRule type="expression" dxfId="858" priority="98">
      <formula>K123&gt;F123</formula>
    </cfRule>
  </conditionalFormatting>
  <conditionalFormatting sqref="P123">
    <cfRule type="expression" dxfId="857" priority="97">
      <formula>P123&lt;K123</formula>
    </cfRule>
  </conditionalFormatting>
  <conditionalFormatting sqref="P123">
    <cfRule type="expression" dxfId="856" priority="96">
      <formula>P123&gt;K123</formula>
    </cfRule>
  </conditionalFormatting>
  <conditionalFormatting sqref="I192">
    <cfRule type="expression" dxfId="855" priority="95">
      <formula>I192&lt;&gt;D192</formula>
    </cfRule>
  </conditionalFormatting>
  <conditionalFormatting sqref="K192">
    <cfRule type="expression" dxfId="854" priority="94">
      <formula>K192&lt;F192</formula>
    </cfRule>
  </conditionalFormatting>
  <conditionalFormatting sqref="K192">
    <cfRule type="expression" dxfId="853" priority="93">
      <formula>K192&gt;F192</formula>
    </cfRule>
  </conditionalFormatting>
  <conditionalFormatting sqref="I195">
    <cfRule type="expression" dxfId="852" priority="92">
      <formula>I195&lt;&gt;D195</formula>
    </cfRule>
  </conditionalFormatting>
  <conditionalFormatting sqref="K195">
    <cfRule type="expression" dxfId="851" priority="91">
      <formula>K195&lt;F195</formula>
    </cfRule>
  </conditionalFormatting>
  <conditionalFormatting sqref="K195">
    <cfRule type="expression" dxfId="850" priority="90">
      <formula>K195&gt;F195</formula>
    </cfRule>
  </conditionalFormatting>
  <conditionalFormatting sqref="I198">
    <cfRule type="expression" dxfId="849" priority="89">
      <formula>I198&lt;&gt;D198</formula>
    </cfRule>
  </conditionalFormatting>
  <conditionalFormatting sqref="K198">
    <cfRule type="expression" dxfId="848" priority="88">
      <formula>K198&lt;F198</formula>
    </cfRule>
  </conditionalFormatting>
  <conditionalFormatting sqref="K198">
    <cfRule type="expression" dxfId="847" priority="87">
      <formula>K198&gt;F198</formula>
    </cfRule>
  </conditionalFormatting>
  <conditionalFormatting sqref="N198">
    <cfRule type="expression" dxfId="846" priority="86">
      <formula>N198&lt;&gt;I198</formula>
    </cfRule>
  </conditionalFormatting>
  <conditionalFormatting sqref="P198">
    <cfRule type="expression" dxfId="845" priority="85">
      <formula>P198&lt;K198</formula>
    </cfRule>
  </conditionalFormatting>
  <conditionalFormatting sqref="P198">
    <cfRule type="expression" dxfId="844" priority="84">
      <formula>P198&gt;K198</formula>
    </cfRule>
  </conditionalFormatting>
  <conditionalFormatting sqref="N195">
    <cfRule type="expression" dxfId="843" priority="83">
      <formula>N195&lt;&gt;I195</formula>
    </cfRule>
  </conditionalFormatting>
  <conditionalFormatting sqref="P195">
    <cfRule type="expression" dxfId="842" priority="82">
      <formula>P195&lt;K195</formula>
    </cfRule>
  </conditionalFormatting>
  <conditionalFormatting sqref="P195">
    <cfRule type="expression" dxfId="841" priority="81">
      <formula>P195&gt;K195</formula>
    </cfRule>
  </conditionalFormatting>
  <conditionalFormatting sqref="N192">
    <cfRule type="expression" dxfId="840" priority="80">
      <formula>N192&lt;&gt;I192</formula>
    </cfRule>
  </conditionalFormatting>
  <conditionalFormatting sqref="P192">
    <cfRule type="expression" dxfId="839" priority="79">
      <formula>P192&lt;K192</formula>
    </cfRule>
  </conditionalFormatting>
  <conditionalFormatting sqref="P192">
    <cfRule type="expression" dxfId="838" priority="78">
      <formula>P192&gt;K192</formula>
    </cfRule>
  </conditionalFormatting>
  <conditionalFormatting sqref="I227">
    <cfRule type="expression" dxfId="837" priority="77">
      <formula>I227&lt;&gt;D227</formula>
    </cfRule>
  </conditionalFormatting>
  <conditionalFormatting sqref="K227">
    <cfRule type="expression" dxfId="836" priority="76">
      <formula>K227&lt;F227</formula>
    </cfRule>
  </conditionalFormatting>
  <conditionalFormatting sqref="K227">
    <cfRule type="expression" dxfId="835" priority="75">
      <formula>K227&gt;F227</formula>
    </cfRule>
  </conditionalFormatting>
  <conditionalFormatting sqref="N227">
    <cfRule type="expression" dxfId="834" priority="74">
      <formula>N227&lt;&gt;I227</formula>
    </cfRule>
  </conditionalFormatting>
  <conditionalFormatting sqref="P227">
    <cfRule type="expression" dxfId="833" priority="73">
      <formula>P227&lt;K227</formula>
    </cfRule>
  </conditionalFormatting>
  <conditionalFormatting sqref="P227">
    <cfRule type="expression" dxfId="832" priority="72">
      <formula>P227&gt;K227</formula>
    </cfRule>
  </conditionalFormatting>
  <conditionalFormatting sqref="I132">
    <cfRule type="expression" dxfId="831" priority="71">
      <formula>I132&lt;&gt;D132</formula>
    </cfRule>
  </conditionalFormatting>
  <conditionalFormatting sqref="K132">
    <cfRule type="expression" dxfId="830" priority="70">
      <formula>K132&lt;F132</formula>
    </cfRule>
  </conditionalFormatting>
  <conditionalFormatting sqref="K132">
    <cfRule type="expression" dxfId="829" priority="69">
      <formula>K132&gt;F132</formula>
    </cfRule>
  </conditionalFormatting>
  <conditionalFormatting sqref="N136:N137">
    <cfRule type="expression" dxfId="828" priority="68">
      <formula>N136&lt;&gt;I136</formula>
    </cfRule>
  </conditionalFormatting>
  <conditionalFormatting sqref="P136:P138">
    <cfRule type="expression" dxfId="827" priority="67">
      <formula>P136&lt;&gt;K136</formula>
    </cfRule>
  </conditionalFormatting>
  <conditionalFormatting sqref="P136:P138">
    <cfRule type="expression" dxfId="826" priority="66">
      <formula>P136&gt;K136</formula>
    </cfRule>
  </conditionalFormatting>
  <conditionalFormatting sqref="N132">
    <cfRule type="expression" dxfId="825" priority="65">
      <formula>N132&lt;&gt;I132</formula>
    </cfRule>
  </conditionalFormatting>
  <conditionalFormatting sqref="P132">
    <cfRule type="expression" dxfId="824" priority="64">
      <formula>P132&lt;K132</formula>
    </cfRule>
  </conditionalFormatting>
  <conditionalFormatting sqref="P132">
    <cfRule type="expression" dxfId="823" priority="63">
      <formula>P132&gt;K132</formula>
    </cfRule>
  </conditionalFormatting>
  <conditionalFormatting sqref="P139">
    <cfRule type="expression" dxfId="822" priority="62">
      <formula>P139&lt;&gt;K139</formula>
    </cfRule>
  </conditionalFormatting>
  <conditionalFormatting sqref="P139">
    <cfRule type="expression" dxfId="821" priority="61">
      <formula>P139&gt;K139</formula>
    </cfRule>
  </conditionalFormatting>
  <conditionalFormatting sqref="I135 N135">
    <cfRule type="expression" dxfId="820" priority="60">
      <formula>I135&lt;&gt;D135</formula>
    </cfRule>
  </conditionalFormatting>
  <conditionalFormatting sqref="K134:K135 P134:P135">
    <cfRule type="expression" dxfId="819" priority="59">
      <formula>K134&lt;F134</formula>
    </cfRule>
  </conditionalFormatting>
  <conditionalFormatting sqref="K134:K135 P134:P135">
    <cfRule type="expression" dxfId="818" priority="58">
      <formula>K134&gt;F134</formula>
    </cfRule>
  </conditionalFormatting>
  <conditionalFormatting sqref="I150">
    <cfRule type="expression" dxfId="817" priority="57">
      <formula>I150&lt;&gt;D150</formula>
    </cfRule>
  </conditionalFormatting>
  <conditionalFormatting sqref="K150">
    <cfRule type="expression" dxfId="816" priority="56">
      <formula>K150&lt;&gt;F150</formula>
    </cfRule>
  </conditionalFormatting>
  <conditionalFormatting sqref="K150">
    <cfRule type="expression" dxfId="815" priority="55">
      <formula>K150&gt;F150</formula>
    </cfRule>
  </conditionalFormatting>
  <conditionalFormatting sqref="N150">
    <cfRule type="expression" dxfId="814" priority="54">
      <formula>N150&lt;&gt;I150</formula>
    </cfRule>
  </conditionalFormatting>
  <conditionalFormatting sqref="P150">
    <cfRule type="expression" dxfId="813" priority="53">
      <formula>P150&lt;&gt;K150</formula>
    </cfRule>
  </conditionalFormatting>
  <conditionalFormatting sqref="P150">
    <cfRule type="expression" dxfId="812" priority="52">
      <formula>P150&gt;K150</formula>
    </cfRule>
  </conditionalFormatting>
  <conditionalFormatting sqref="I77">
    <cfRule type="expression" dxfId="811" priority="51">
      <formula>I77&lt;&gt;D77</formula>
    </cfRule>
  </conditionalFormatting>
  <conditionalFormatting sqref="K77">
    <cfRule type="expression" dxfId="810" priority="50">
      <formula>K77&lt;&gt;F77</formula>
    </cfRule>
  </conditionalFormatting>
  <conditionalFormatting sqref="K77">
    <cfRule type="expression" dxfId="809" priority="49">
      <formula>K77&gt;F77</formula>
    </cfRule>
  </conditionalFormatting>
  <conditionalFormatting sqref="N77">
    <cfRule type="expression" dxfId="808" priority="48">
      <formula>N77&lt;&gt;I77</formula>
    </cfRule>
  </conditionalFormatting>
  <conditionalFormatting sqref="P77">
    <cfRule type="expression" dxfId="807" priority="47">
      <formula>P77&lt;&gt;K77</formula>
    </cfRule>
  </conditionalFormatting>
  <conditionalFormatting sqref="P77">
    <cfRule type="expression" dxfId="806" priority="46">
      <formula>P77&gt;K77</formula>
    </cfRule>
  </conditionalFormatting>
  <conditionalFormatting sqref="I216">
    <cfRule type="expression" dxfId="805" priority="45">
      <formula>I216&lt;&gt;D216</formula>
    </cfRule>
  </conditionalFormatting>
  <conditionalFormatting sqref="K216">
    <cfRule type="expression" dxfId="804" priority="44">
      <formula>K216&lt;&gt;F216</formula>
    </cfRule>
  </conditionalFormatting>
  <conditionalFormatting sqref="K216">
    <cfRule type="expression" dxfId="803" priority="43">
      <formula>K216&gt;F216</formula>
    </cfRule>
  </conditionalFormatting>
  <conditionalFormatting sqref="N216">
    <cfRule type="expression" dxfId="802" priority="42">
      <formula>N216&lt;&gt;I216</formula>
    </cfRule>
  </conditionalFormatting>
  <conditionalFormatting sqref="P216">
    <cfRule type="expression" dxfId="801" priority="41">
      <formula>P216&lt;&gt;K216</formula>
    </cfRule>
  </conditionalFormatting>
  <conditionalFormatting sqref="P216">
    <cfRule type="expression" dxfId="800" priority="40">
      <formula>P216&gt;K216</formula>
    </cfRule>
  </conditionalFormatting>
  <conditionalFormatting sqref="I236">
    <cfRule type="expression" dxfId="799" priority="39">
      <formula>I236&lt;&gt;D236</formula>
    </cfRule>
  </conditionalFormatting>
  <conditionalFormatting sqref="K236">
    <cfRule type="expression" dxfId="798" priority="38">
      <formula>K236&lt;&gt;F236</formula>
    </cfRule>
  </conditionalFormatting>
  <conditionalFormatting sqref="K236">
    <cfRule type="expression" dxfId="797" priority="37">
      <formula>K236&gt;F236</formula>
    </cfRule>
  </conditionalFormatting>
  <conditionalFormatting sqref="N236">
    <cfRule type="expression" dxfId="796" priority="36">
      <formula>N236&lt;&gt;I236</formula>
    </cfRule>
  </conditionalFormatting>
  <conditionalFormatting sqref="P236">
    <cfRule type="expression" dxfId="795" priority="35">
      <formula>P236&lt;&gt;K236</formula>
    </cfRule>
  </conditionalFormatting>
  <conditionalFormatting sqref="P236">
    <cfRule type="expression" dxfId="794" priority="34">
      <formula>P236&gt;K236</formula>
    </cfRule>
  </conditionalFormatting>
  <conditionalFormatting sqref="I148">
    <cfRule type="expression" dxfId="793" priority="33">
      <formula>I148&lt;&gt;D148</formula>
    </cfRule>
  </conditionalFormatting>
  <conditionalFormatting sqref="K148">
    <cfRule type="expression" dxfId="792" priority="32">
      <formula>K148&lt;&gt;F148</formula>
    </cfRule>
  </conditionalFormatting>
  <conditionalFormatting sqref="K148">
    <cfRule type="expression" dxfId="791" priority="31">
      <formula>K148&gt;F148</formula>
    </cfRule>
  </conditionalFormatting>
  <conditionalFormatting sqref="N148">
    <cfRule type="expression" dxfId="790" priority="30">
      <formula>N148&lt;&gt;I148</formula>
    </cfRule>
  </conditionalFormatting>
  <conditionalFormatting sqref="P148">
    <cfRule type="expression" dxfId="789" priority="29">
      <formula>P148&lt;&gt;K148</formula>
    </cfRule>
  </conditionalFormatting>
  <conditionalFormatting sqref="P148">
    <cfRule type="expression" dxfId="788" priority="28">
      <formula>P148&gt;K148</formula>
    </cfRule>
  </conditionalFormatting>
  <conditionalFormatting sqref="I151">
    <cfRule type="expression" dxfId="787" priority="27">
      <formula>I151&lt;&gt;D151</formula>
    </cfRule>
  </conditionalFormatting>
  <conditionalFormatting sqref="K151">
    <cfRule type="expression" dxfId="786" priority="26">
      <formula>K151&lt;&gt;F151</formula>
    </cfRule>
  </conditionalFormatting>
  <conditionalFormatting sqref="K151">
    <cfRule type="expression" dxfId="785" priority="25">
      <formula>K151&gt;F151</formula>
    </cfRule>
  </conditionalFormatting>
  <conditionalFormatting sqref="N151">
    <cfRule type="expression" dxfId="784" priority="24">
      <formula>N151&lt;&gt;I151</formula>
    </cfRule>
  </conditionalFormatting>
  <conditionalFormatting sqref="P151">
    <cfRule type="expression" dxfId="783" priority="23">
      <formula>P151&lt;&gt;K151</formula>
    </cfRule>
  </conditionalFormatting>
  <conditionalFormatting sqref="P151">
    <cfRule type="expression" dxfId="782" priority="22">
      <formula>P151&gt;K151</formula>
    </cfRule>
  </conditionalFormatting>
  <conditionalFormatting sqref="I147 N147">
    <cfRule type="expression" dxfId="781" priority="21">
      <formula>I147&lt;&gt;D147</formula>
    </cfRule>
  </conditionalFormatting>
  <conditionalFormatting sqref="J147:K147 O147:P147">
    <cfRule type="expression" dxfId="780" priority="20">
      <formula>J147&lt;&gt;E147</formula>
    </cfRule>
  </conditionalFormatting>
  <conditionalFormatting sqref="J147:K147 O147:P147">
    <cfRule type="expression" dxfId="779" priority="19">
      <formula>J147&gt;E147</formula>
    </cfRule>
  </conditionalFormatting>
  <conditionalFormatting sqref="I146">
    <cfRule type="expression" dxfId="778" priority="18">
      <formula>I146&lt;&gt;D146</formula>
    </cfRule>
  </conditionalFormatting>
  <conditionalFormatting sqref="K146">
    <cfRule type="expression" dxfId="777" priority="17">
      <formula>K146&lt;&gt;F146</formula>
    </cfRule>
  </conditionalFormatting>
  <conditionalFormatting sqref="K146">
    <cfRule type="expression" dxfId="776" priority="16">
      <formula>K146&gt;F146</formula>
    </cfRule>
  </conditionalFormatting>
  <conditionalFormatting sqref="N146">
    <cfRule type="expression" dxfId="775" priority="15">
      <formula>N146&lt;&gt;I146</formula>
    </cfRule>
  </conditionalFormatting>
  <conditionalFormatting sqref="P146">
    <cfRule type="expression" dxfId="774" priority="14">
      <formula>P146&lt;&gt;K146</formula>
    </cfRule>
  </conditionalFormatting>
  <conditionalFormatting sqref="P146">
    <cfRule type="expression" dxfId="773" priority="13">
      <formula>P146&gt;K146</formula>
    </cfRule>
  </conditionalFormatting>
  <conditionalFormatting sqref="I154">
    <cfRule type="expression" dxfId="772" priority="12">
      <formula>I154&lt;&gt;D154</formula>
    </cfRule>
  </conditionalFormatting>
  <conditionalFormatting sqref="K154">
    <cfRule type="expression" dxfId="771" priority="11">
      <formula>K154&lt;&gt;F154</formula>
    </cfRule>
  </conditionalFormatting>
  <conditionalFormatting sqref="K154">
    <cfRule type="expression" dxfId="770" priority="10">
      <formula>K154&gt;F154</formula>
    </cfRule>
  </conditionalFormatting>
  <conditionalFormatting sqref="N154">
    <cfRule type="expression" dxfId="769" priority="9">
      <formula>N154&lt;&gt;I154</formula>
    </cfRule>
  </conditionalFormatting>
  <conditionalFormatting sqref="P154">
    <cfRule type="expression" dxfId="768" priority="8">
      <formula>P154&lt;&gt;K154</formula>
    </cfRule>
  </conditionalFormatting>
  <conditionalFormatting sqref="P154">
    <cfRule type="expression" dxfId="767" priority="7">
      <formula>P154&gt;K154</formula>
    </cfRule>
  </conditionalFormatting>
  <conditionalFormatting sqref="I244">
    <cfRule type="expression" dxfId="766" priority="6">
      <formula>I244&lt;&gt;D244</formula>
    </cfRule>
  </conditionalFormatting>
  <conditionalFormatting sqref="K244">
    <cfRule type="expression" dxfId="765" priority="5">
      <formula>K244&gt;F244</formula>
    </cfRule>
  </conditionalFormatting>
  <conditionalFormatting sqref="K244">
    <cfRule type="expression" dxfId="764" priority="4">
      <formula>K244&lt;&gt;F244</formula>
    </cfRule>
  </conditionalFormatting>
  <conditionalFormatting sqref="N244">
    <cfRule type="expression" dxfId="763" priority="3">
      <formula>N244&lt;&gt;I244</formula>
    </cfRule>
  </conditionalFormatting>
  <conditionalFormatting sqref="P244">
    <cfRule type="expression" dxfId="762" priority="2">
      <formula>P244&gt;K244</formula>
    </cfRule>
  </conditionalFormatting>
  <conditionalFormatting sqref="P244">
    <cfRule type="expression" dxfId="761" priority="1">
      <formula>P244&lt;&gt;K244</formula>
    </cfRule>
  </conditionalFormatting>
  <dataValidations count="19">
    <dataValidation type="list" allowBlank="1" showInputMessage="1" showErrorMessage="1" sqref="I227" xr:uid="{9835766E-E6DE-4207-8D9C-16C8752D9CED}">
      <formula1>"0, 1"</formula1>
    </dataValidation>
    <dataValidation type="list" allowBlank="1" showInputMessage="1" showErrorMessage="1" sqref="I233 D233 N233" xr:uid="{D9ECE51A-94B9-4753-87B8-CAC7A92B29C1}">
      <formula1>ListResiduesProcessingOptions1</formula1>
    </dataValidation>
    <dataValidation type="list" allowBlank="1" showInputMessage="1" showErrorMessage="1" sqref="I14:K14 D14:F14 N14:P14" xr:uid="{18BA1E59-4C33-44E8-94D2-0E2C4D87A6B0}">
      <formula1>Crops</formula1>
    </dataValidation>
    <dataValidation type="list" allowBlank="1" showInputMessage="1" showErrorMessage="1" sqref="D12 I10 I12 D10 N10 N12" xr:uid="{BC0A5570-C404-4475-980A-1FC9E3BDF4F0}">
      <formula1>Regions</formula1>
    </dataValidation>
    <dataValidation type="list" allowBlank="1" showInputMessage="1" showErrorMessage="1" sqref="D41 D37 D49 D33 I45 I41 I37 I49 I33 D45 N45 N41 N37 N49 N33" xr:uid="{E156430E-51B3-406D-B3B4-0EBC8934325F}">
      <formula1>INDIRECT("Processes"&amp;$D$14)</formula1>
    </dataValidation>
    <dataValidation type="list" allowBlank="1" showInputMessage="1" showErrorMessage="1" sqref="I27:K27 D27:F27 N27:P27" xr:uid="{51CADECF-2B8D-49A7-99B3-87C757D5BABA}">
      <formula1>INDIRECT("Losses"&amp;$D$10&amp;$D$14)</formula1>
    </dataValidation>
    <dataValidation type="list" allowBlank="1" showInputMessage="1" showErrorMessage="1" sqref="I11 D11 N11" xr:uid="{9C7E5ACB-869F-4392-9CB9-A26DCF64ADE9}">
      <formula1>INDIRECT("GHGEmFactorsCountrylist"&amp;D$10)</formula1>
    </dataValidation>
    <dataValidation type="list" allowBlank="1" showInputMessage="1" showErrorMessage="1" sqref="I13 D13 N13" xr:uid="{D6B06A85-75AF-4FED-856D-EEB81A91038A}">
      <formula1>INDIRECT("GHGEmFactorsCountrylist"&amp;D$12)</formula1>
    </dataValidation>
    <dataValidation type="list" allowBlank="1" showInputMessage="1" showErrorMessage="1" sqref="I15:K16 D15:F16 D64:F64 I64:K64 N15:P16 N64:P64" xr:uid="{7D959921-E638-4380-B9F6-8B64E8F30BBF}">
      <formula1>INDIRECT("Losses"&amp;D$10&amp;D$14)</formula1>
    </dataValidation>
    <dataValidation type="list" allowBlank="1" showInputMessage="1" showErrorMessage="1" sqref="D20:F20 I20:K20 N20:P20" xr:uid="{9C6C5B3A-7749-4E73-8B66-F6FE320F0E72}">
      <formula1>INDIRECT("GHGEF"&amp;D$10&amp;D$14)</formula1>
    </dataValidation>
    <dataValidation type="list" allowBlank="1" showInputMessage="1" showErrorMessage="1" sqref="D92 D84 I108 I84 I92 I157 D157 D171 D178 D108 D100 I100 D164 I178 I171 I164 N108 N84 N92 N157 N100 N178 N171 N164" xr:uid="{7479751D-ECB9-4861-B950-789C80B17424}">
      <formula1>INDIRECT("Processes"&amp;D$14)</formula1>
    </dataValidation>
    <dataValidation type="list" allowBlank="1" showInputMessage="1" showErrorMessage="1" sqref="I128:K128 I231:K231 I202:K202 D231:F231 D202:F202 D128:F128 N128:P128 N231:P231 N202:P202" xr:uid="{89D0E631-1A7E-4B41-A816-CCB9D023CF6A}">
      <formula1>INDIRECT("Losses"&amp;$D$10&amp;D$14)</formula1>
    </dataValidation>
    <dataValidation type="custom" allowBlank="1" showInputMessage="1" showErrorMessage="1" sqref="C1:E1" xr:uid="{8DBB475F-456F-467E-A6C1-48E9220D194F}">
      <formula1>"""=$B19"""</formula1>
    </dataValidation>
    <dataValidation type="custom" allowBlank="1" showInputMessage="1" showErrorMessage="1" sqref="C2:E2" xr:uid="{58200477-4F18-42EF-8758-947DE4B028AB}">
      <formula1>"""=$B62"""</formula1>
    </dataValidation>
    <dataValidation type="custom" allowBlank="1" showInputMessage="1" showErrorMessage="1" sqref="C3:E3" xr:uid="{74BDCC17-06AC-4C05-92D5-B4D731FB3CDB}">
      <formula1>"""=$B125"""</formula1>
    </dataValidation>
    <dataValidation type="custom" allowBlank="1" showInputMessage="1" showErrorMessage="1" sqref="F1:I1" xr:uid="{B7E31CBF-EE86-4019-B78B-C0A27A6ED2F4}">
      <formula1>"""=$B177"""</formula1>
    </dataValidation>
    <dataValidation type="custom" allowBlank="1" showInputMessage="1" showErrorMessage="1" sqref="F2:I2" xr:uid="{9994AB29-5FDE-4630-87AA-72074C2D4A50}">
      <formula1>"""=$B189"""</formula1>
    </dataValidation>
    <dataValidation type="custom" allowBlank="1" showInputMessage="1" showErrorMessage="1" sqref="F3:I3" xr:uid="{2C898162-2A81-451E-B940-416FCBDFF444}">
      <formula1>"""=$B217"""</formula1>
    </dataValidation>
    <dataValidation type="list" allowBlank="1" showInputMessage="1" showErrorMessage="1" sqref="D58 D226 D191 D194 D122 I226 I58 I191 I194 I197 I122 D197 N226 N58 N191 N194 N197 N122 D181 D130 D87 D95 D103 D111 D160 D167 D174 D66 I130 I181 D204 I87 I95 I103 I111 I160 I167 I174 I66 N130 N204 N181 I204 N87 N95 N103 N111 N160 N167 N174 N66 D147 N149 N147 I149 I147 D149" xr:uid="{5A7B4BAF-E1BF-4E95-B80C-49558D10B0E4}">
      <formula1>#REF!</formula1>
    </dataValidation>
  </dataValidations>
  <hyperlinks>
    <hyperlink ref="C1" location="'ACE Calculator'!B17:S57" display="'ACE Calculator'!B17:S57" xr:uid="{DED53257-F48E-4C3D-96BD-ABBDF42BDE80}"/>
    <hyperlink ref="C2" location="'ACE Calculator'!B60" display="'ACE Calculator'!B60" xr:uid="{4E14BEC8-81C1-4E1C-A713-C75E000F0571}"/>
    <hyperlink ref="C3" location="'ACE Calculator'!B116" display="'ACE Calculator'!B116" xr:uid="{1D521D3E-A713-4F2B-9F9B-166DCA150834}"/>
    <hyperlink ref="F1" location="'ACE Calculator'!B179" display="'ACE Calculator'!B179" xr:uid="{8174E471-1BB4-4EA6-8053-E4C73288B274}"/>
    <hyperlink ref="F2" location="'ACE Calculator'!B179" display="'ACE Calculator'!B179" xr:uid="{1B1D0C65-B6B7-45EE-83F9-67A2A90911D3}"/>
    <hyperlink ref="F3" location="'ACE Calculator'!B206" display="'ACE Calculator'!B206" xr:uid="{23E07F6E-906E-400C-BD7F-68703689CB1F}"/>
    <hyperlink ref="C1:E1" location="'ACE Calculator'!B19" display="'ACE Calculator'!B19" xr:uid="{86C83C81-7CFB-4099-A8A8-3BDBA57E439F}"/>
    <hyperlink ref="C2:E2" location="'ACE Calculator'!B62" display="'ACE Calculator'!B62" xr:uid="{EB3C9465-8481-4DFB-9C55-F1A56D538FCD}"/>
    <hyperlink ref="C3:E3" location="'ACE Calculator'!B126" display="'ACE Calculator'!B126" xr:uid="{1F4E6E0D-9378-4C63-BE25-E46B83291B7E}"/>
    <hyperlink ref="F1:I1" location="'ACE Calculator'!B189" display="'ACE Calculator'!B189" xr:uid="{67956BBB-180B-4978-A9F0-8BC655290644}"/>
    <hyperlink ref="F2:I2" location="'ACE Calculator'!B201" display="'ACE Calculator'!B201" xr:uid="{F4F109D5-A223-4A28-919A-5D42837C8F64}"/>
    <hyperlink ref="F3:I3" location="'ACE Calculator'!B230" display="'ACE Calculator'!B230" xr:uid="{ACE9A16A-BB04-40BA-B99D-14F19A1D31C0}"/>
  </hyperlinks>
  <printOptions horizontalCentered="1"/>
  <pageMargins left="0.62992125984251968" right="0.62992125984251968" top="0.59055118110236227" bottom="0.59055118110236227" header="0.31496062992125984" footer="0.31496062992125984"/>
  <pageSetup paperSize="9" scale="41" fitToHeight="0" orientation="portrait" horizontalDpi="4294967293" r:id="rId1"/>
  <headerFooter>
    <oddHeader>&amp;LAgro-Chain Greenhous gases Emissions (ACGE) calculator&amp;RJan Broeze, Wageningen  Research</oddHeader>
    <oddFooter>Page &amp;P</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84624-A69E-4697-9373-94CF3AD2867E}">
  <sheetPr>
    <tabColor theme="5" tint="0.59999389629810485"/>
    <outlinePr summaryBelow="0" summaryRight="0"/>
    <pageSetUpPr fitToPage="1"/>
  </sheetPr>
  <dimension ref="A1:V273"/>
  <sheetViews>
    <sheetView tabSelected="1" zoomScale="115" zoomScaleNormal="115" zoomScaleSheetLayoutView="145" workbookViewId="0">
      <pane xSplit="2" ySplit="8" topLeftCell="C9" activePane="bottomRight" state="frozen"/>
      <selection pane="topRight" activeCell="B1" sqref="B1"/>
      <selection pane="bottomLeft" activeCell="A8" sqref="A8"/>
      <selection pane="bottomRight" activeCell="F11" sqref="F11"/>
    </sheetView>
  </sheetViews>
  <sheetFormatPr defaultColWidth="36.5703125" defaultRowHeight="15" outlineLevelRow="1" x14ac:dyDescent="0.25"/>
  <cols>
    <col min="1" max="1" width="0.85546875" style="12" customWidth="1"/>
    <col min="2" max="2" width="45.28515625" style="76" customWidth="1"/>
    <col min="3" max="3" width="1.28515625" style="76" customWidth="1"/>
    <col min="4" max="4" width="18.28515625" style="12" customWidth="1"/>
    <col min="5" max="6" width="18.28515625" style="11" customWidth="1"/>
    <col min="7" max="7" width="12.28515625" style="152" hidden="1" customWidth="1"/>
    <col min="8" max="8" width="1.42578125" style="12" customWidth="1"/>
    <col min="9" max="9" width="18.28515625" style="12" customWidth="1"/>
    <col min="10" max="10" width="18.28515625" style="11" customWidth="1"/>
    <col min="11" max="11" width="18.140625" style="11" customWidth="1"/>
    <col min="12" max="12" width="12.28515625" style="152" hidden="1" customWidth="1"/>
    <col min="13" max="13" width="1.42578125" style="12" customWidth="1"/>
    <col min="14" max="14" width="18.28515625" style="12" customWidth="1"/>
    <col min="15" max="15" width="18.28515625" style="11" customWidth="1"/>
    <col min="16" max="16" width="18.140625" style="11" customWidth="1"/>
    <col min="17" max="17" width="12.28515625" style="152" hidden="1" customWidth="1"/>
    <col min="18" max="18" width="1.42578125" style="12" customWidth="1"/>
    <col min="19" max="19" width="1.140625" style="12" customWidth="1"/>
    <col min="20" max="20" width="2.140625" style="12" customWidth="1"/>
    <col min="21" max="21" width="36.5703125" style="6"/>
    <col min="22" max="22" width="14.42578125" style="12" customWidth="1"/>
    <col min="23" max="23" width="14.85546875" style="12" customWidth="1"/>
    <col min="24" max="24" width="17.28515625" style="12" customWidth="1"/>
    <col min="25" max="16384" width="36.5703125" style="12"/>
  </cols>
  <sheetData>
    <row r="1" spans="1:22" s="4" customFormat="1" ht="15.75" customHeight="1" thickTop="1" x14ac:dyDescent="0.25">
      <c r="A1" s="13"/>
      <c r="B1" s="535" t="s">
        <v>164</v>
      </c>
      <c r="C1" s="538" t="str">
        <f>$B19</f>
        <v xml:space="preserve">Harvesting and on-field post-harvest operations </v>
      </c>
      <c r="D1" s="538"/>
      <c r="E1" s="538"/>
      <c r="F1" s="538" t="str">
        <f>$B189</f>
        <v>(Possibly multi-modal) Transport</v>
      </c>
      <c r="G1" s="538"/>
      <c r="H1" s="538"/>
      <c r="I1" s="538"/>
      <c r="J1" s="189"/>
      <c r="K1" s="189"/>
      <c r="L1" s="208"/>
      <c r="M1" s="189"/>
      <c r="N1" s="201"/>
      <c r="O1" s="189"/>
      <c r="P1" s="190"/>
      <c r="Q1" s="208"/>
      <c r="R1" s="85"/>
      <c r="S1" s="86"/>
      <c r="U1" s="36"/>
      <c r="V1" s="35"/>
    </row>
    <row r="2" spans="1:22" s="4" customFormat="1" ht="15.75" customHeight="1" x14ac:dyDescent="0.25">
      <c r="A2" s="194"/>
      <c r="B2" s="536"/>
      <c r="C2" s="539" t="str">
        <f>$B62</f>
        <v>Farm: Postharvest handling and storage</v>
      </c>
      <c r="D2" s="539"/>
      <c r="E2" s="539"/>
      <c r="F2" s="539" t="str">
        <f>$B201</f>
        <v>Processing / repackaging / distribution centre</v>
      </c>
      <c r="G2" s="539"/>
      <c r="H2" s="539"/>
      <c r="I2" s="539"/>
      <c r="J2" s="202"/>
      <c r="K2" s="202"/>
      <c r="L2" s="203"/>
      <c r="M2" s="203"/>
      <c r="N2" s="204"/>
      <c r="O2" s="196"/>
      <c r="P2" s="197"/>
      <c r="Q2" s="203"/>
      <c r="R2" s="195"/>
      <c r="S2" s="198"/>
      <c r="U2" s="36"/>
      <c r="V2" s="35"/>
    </row>
    <row r="3" spans="1:22" s="4" customFormat="1" ht="15.75" customHeight="1" thickBot="1" x14ac:dyDescent="0.3">
      <c r="A3" s="194"/>
      <c r="B3" s="537"/>
      <c r="C3" s="540" t="str">
        <f>$B126</f>
        <v>Processing and Packaging</v>
      </c>
      <c r="D3" s="540"/>
      <c r="E3" s="540"/>
      <c r="F3" s="540" t="str">
        <f>$B230</f>
        <v>Market / Retail shop / Out-of-home consumption</v>
      </c>
      <c r="G3" s="540"/>
      <c r="H3" s="540"/>
      <c r="I3" s="540"/>
      <c r="J3" s="205"/>
      <c r="K3" s="205"/>
      <c r="L3" s="206"/>
      <c r="M3" s="206"/>
      <c r="N3" s="207"/>
      <c r="O3" s="199"/>
      <c r="P3" s="200"/>
      <c r="Q3" s="206"/>
      <c r="R3" s="209"/>
      <c r="S3" s="210"/>
      <c r="U3" s="36"/>
      <c r="V3" s="35"/>
    </row>
    <row r="4" spans="1:22" ht="15.75" x14ac:dyDescent="0.25">
      <c r="A4" s="87"/>
      <c r="B4" s="211"/>
      <c r="C4" s="101"/>
      <c r="D4" s="530" t="s">
        <v>217</v>
      </c>
      <c r="E4" s="531"/>
      <c r="F4" s="531"/>
      <c r="G4" s="103"/>
      <c r="H4" s="101"/>
      <c r="I4" s="530" t="s">
        <v>218</v>
      </c>
      <c r="J4" s="531"/>
      <c r="K4" s="531"/>
      <c r="L4" s="280"/>
      <c r="M4" s="101"/>
      <c r="N4" s="530" t="s">
        <v>180</v>
      </c>
      <c r="O4" s="531"/>
      <c r="P4" s="531"/>
      <c r="Q4" s="103"/>
      <c r="R4" s="101"/>
      <c r="S4" s="102"/>
      <c r="U4" s="40" t="s">
        <v>78</v>
      </c>
      <c r="V4" s="37"/>
    </row>
    <row r="5" spans="1:22" s="76" customFormat="1" x14ac:dyDescent="0.25">
      <c r="A5" s="142"/>
      <c r="B5" s="141" t="s">
        <v>299</v>
      </c>
      <c r="C5" s="125"/>
      <c r="D5" s="532" t="s">
        <v>254</v>
      </c>
      <c r="E5" s="533"/>
      <c r="F5" s="534"/>
      <c r="G5" s="91" t="s">
        <v>147</v>
      </c>
      <c r="H5" s="116"/>
      <c r="I5" s="532" t="s">
        <v>255</v>
      </c>
      <c r="J5" s="533"/>
      <c r="K5" s="534"/>
      <c r="L5" s="91" t="s">
        <v>147</v>
      </c>
      <c r="M5" s="116"/>
      <c r="N5" s="532" t="s">
        <v>312</v>
      </c>
      <c r="O5" s="533"/>
      <c r="P5" s="534"/>
      <c r="Q5" s="91" t="s">
        <v>147</v>
      </c>
      <c r="R5" s="116"/>
      <c r="S5" s="117"/>
      <c r="U5" s="63"/>
      <c r="V5" s="38"/>
    </row>
    <row r="6" spans="1:22" s="76" customFormat="1" x14ac:dyDescent="0.25">
      <c r="A6" s="142"/>
      <c r="B6" s="141" t="s">
        <v>300</v>
      </c>
      <c r="C6" s="125"/>
      <c r="D6" s="166">
        <v>0.11898392000000002</v>
      </c>
      <c r="E6" s="49"/>
      <c r="F6" s="308" t="s">
        <v>313</v>
      </c>
      <c r="G6" s="91" t="s">
        <v>148</v>
      </c>
      <c r="H6" s="116"/>
      <c r="I6" s="166">
        <v>0.10081864000000007</v>
      </c>
      <c r="J6" s="49"/>
      <c r="K6" s="308" t="s">
        <v>314</v>
      </c>
      <c r="L6" s="91" t="s">
        <v>148</v>
      </c>
      <c r="M6" s="116"/>
      <c r="N6" s="166">
        <v>0.13596845680000003</v>
      </c>
      <c r="O6" s="49"/>
      <c r="P6" s="308" t="s">
        <v>315</v>
      </c>
      <c r="Q6" s="91" t="s">
        <v>148</v>
      </c>
      <c r="R6" s="116"/>
      <c r="S6" s="118"/>
      <c r="U6" s="54"/>
      <c r="V6" s="55"/>
    </row>
    <row r="7" spans="1:22" s="76" customFormat="1" x14ac:dyDescent="0.25">
      <c r="A7" s="142"/>
      <c r="B7" s="141" t="s">
        <v>301</v>
      </c>
      <c r="C7" s="125"/>
      <c r="D7" s="525" t="s">
        <v>316</v>
      </c>
      <c r="E7" s="526"/>
      <c r="F7" s="527"/>
      <c r="G7" s="214" t="s">
        <v>145</v>
      </c>
      <c r="H7" s="116"/>
      <c r="I7" s="525" t="s">
        <v>317</v>
      </c>
      <c r="J7" s="526"/>
      <c r="K7" s="527"/>
      <c r="L7" s="214" t="s">
        <v>145</v>
      </c>
      <c r="M7" s="116"/>
      <c r="N7" s="525" t="s">
        <v>318</v>
      </c>
      <c r="O7" s="526"/>
      <c r="P7" s="527"/>
      <c r="Q7" s="214" t="s">
        <v>145</v>
      </c>
      <c r="R7" s="116"/>
      <c r="S7" s="117"/>
      <c r="U7" s="54"/>
      <c r="V7" s="55"/>
    </row>
    <row r="8" spans="1:22" s="76" customFormat="1" ht="15.75" thickBot="1" x14ac:dyDescent="0.3">
      <c r="A8" s="142"/>
      <c r="B8" s="141" t="s">
        <v>116</v>
      </c>
      <c r="C8" s="125"/>
      <c r="D8" s="166">
        <v>0</v>
      </c>
      <c r="E8" s="49"/>
      <c r="F8" s="78"/>
      <c r="G8" s="215" t="s">
        <v>146</v>
      </c>
      <c r="H8" s="116"/>
      <c r="I8" s="166">
        <v>0</v>
      </c>
      <c r="J8" s="49"/>
      <c r="K8" s="78"/>
      <c r="L8" s="215" t="s">
        <v>146</v>
      </c>
      <c r="M8" s="116"/>
      <c r="N8" s="166">
        <v>0</v>
      </c>
      <c r="O8" s="49"/>
      <c r="P8" s="78"/>
      <c r="Q8" s="215" t="s">
        <v>146</v>
      </c>
      <c r="R8" s="116"/>
      <c r="S8" s="118"/>
      <c r="U8" s="54"/>
      <c r="V8" s="55"/>
    </row>
    <row r="9" spans="1:22" ht="15.75" customHeight="1" x14ac:dyDescent="0.25">
      <c r="A9" s="14"/>
      <c r="B9" s="81" t="s">
        <v>151</v>
      </c>
      <c r="C9" s="84"/>
      <c r="D9" s="81"/>
      <c r="E9" s="84"/>
      <c r="F9" s="84"/>
      <c r="G9" s="213"/>
      <c r="H9" s="84"/>
      <c r="I9" s="81"/>
      <c r="J9" s="84"/>
      <c r="K9" s="84"/>
      <c r="L9" s="213"/>
      <c r="M9" s="84"/>
      <c r="N9" s="81"/>
      <c r="O9" s="84"/>
      <c r="P9" s="84"/>
      <c r="Q9" s="213"/>
      <c r="R9" s="84"/>
      <c r="S9" s="83"/>
      <c r="U9" s="56"/>
      <c r="V9" s="55"/>
    </row>
    <row r="10" spans="1:22" x14ac:dyDescent="0.25">
      <c r="A10" s="14"/>
      <c r="B10" s="104" t="s">
        <v>4</v>
      </c>
      <c r="C10" s="125"/>
      <c r="D10" s="528" t="s">
        <v>2</v>
      </c>
      <c r="E10" s="481"/>
      <c r="F10" s="529"/>
      <c r="G10" s="153"/>
      <c r="H10" s="125"/>
      <c r="I10" s="501" t="s">
        <v>2</v>
      </c>
      <c r="J10" s="480"/>
      <c r="K10" s="481"/>
      <c r="L10" s="153"/>
      <c r="M10" s="125"/>
      <c r="N10" s="501" t="s">
        <v>2</v>
      </c>
      <c r="O10" s="480"/>
      <c r="P10" s="481"/>
      <c r="Q10" s="153"/>
      <c r="R10" s="125"/>
      <c r="S10" s="119"/>
      <c r="U10" s="54"/>
      <c r="V10" s="55"/>
    </row>
    <row r="11" spans="1:22" x14ac:dyDescent="0.25">
      <c r="A11" s="14"/>
      <c r="B11" s="104" t="s">
        <v>214</v>
      </c>
      <c r="C11" s="125"/>
      <c r="D11" s="143" t="s">
        <v>168</v>
      </c>
      <c r="E11" s="334"/>
      <c r="F11" s="212">
        <v>0.3528</v>
      </c>
      <c r="G11" s="153"/>
      <c r="H11" s="125"/>
      <c r="I11" s="143" t="s">
        <v>168</v>
      </c>
      <c r="J11" s="334"/>
      <c r="K11" s="212">
        <v>0.3528</v>
      </c>
      <c r="L11" s="153"/>
      <c r="M11" s="125"/>
      <c r="N11" s="143" t="s">
        <v>168</v>
      </c>
      <c r="O11" s="334"/>
      <c r="P11" s="212">
        <v>0.3528</v>
      </c>
      <c r="Q11" s="153"/>
      <c r="R11" s="125"/>
      <c r="S11" s="119"/>
      <c r="U11" s="54"/>
      <c r="V11" s="55"/>
    </row>
    <row r="12" spans="1:22" x14ac:dyDescent="0.25">
      <c r="A12" s="14"/>
      <c r="B12" s="104" t="s">
        <v>63</v>
      </c>
      <c r="C12" s="125"/>
      <c r="D12" s="520" t="s">
        <v>2</v>
      </c>
      <c r="E12" s="473"/>
      <c r="F12" s="521"/>
      <c r="G12" s="153"/>
      <c r="H12" s="125"/>
      <c r="I12" s="471" t="s">
        <v>2</v>
      </c>
      <c r="J12" s="472"/>
      <c r="K12" s="473"/>
      <c r="L12" s="153"/>
      <c r="M12" s="125"/>
      <c r="N12" s="471" t="s">
        <v>2</v>
      </c>
      <c r="O12" s="472"/>
      <c r="P12" s="473"/>
      <c r="Q12" s="153"/>
      <c r="R12" s="125"/>
      <c r="S12" s="119"/>
      <c r="U12" s="54"/>
      <c r="V12" s="55"/>
    </row>
    <row r="13" spans="1:22" x14ac:dyDescent="0.25">
      <c r="A13" s="14"/>
      <c r="B13" s="104" t="s">
        <v>214</v>
      </c>
      <c r="C13" s="125"/>
      <c r="D13" s="143" t="s">
        <v>168</v>
      </c>
      <c r="E13" s="334"/>
      <c r="F13" s="212">
        <v>0.3528</v>
      </c>
      <c r="G13" s="153"/>
      <c r="H13" s="125"/>
      <c r="I13" s="143" t="s">
        <v>168</v>
      </c>
      <c r="J13" s="334"/>
      <c r="K13" s="212">
        <v>0.3528</v>
      </c>
      <c r="L13" s="153"/>
      <c r="M13" s="125"/>
      <c r="N13" s="143" t="s">
        <v>168</v>
      </c>
      <c r="O13" s="334"/>
      <c r="P13" s="212">
        <v>0.3528</v>
      </c>
      <c r="Q13" s="153"/>
      <c r="R13" s="125"/>
      <c r="S13" s="119"/>
      <c r="U13" s="54"/>
      <c r="V13" s="55"/>
    </row>
    <row r="14" spans="1:22" x14ac:dyDescent="0.25">
      <c r="A14" s="14"/>
      <c r="B14" s="104" t="s">
        <v>16</v>
      </c>
      <c r="C14" s="125"/>
      <c r="D14" s="522" t="s">
        <v>23</v>
      </c>
      <c r="E14" s="523"/>
      <c r="F14" s="524"/>
      <c r="G14" s="153"/>
      <c r="H14" s="125"/>
      <c r="I14" s="471" t="s">
        <v>23</v>
      </c>
      <c r="J14" s="472"/>
      <c r="K14" s="473"/>
      <c r="L14" s="153"/>
      <c r="M14" s="125"/>
      <c r="N14" s="471" t="s">
        <v>23</v>
      </c>
      <c r="O14" s="472"/>
      <c r="P14" s="473"/>
      <c r="Q14" s="153"/>
      <c r="R14" s="125"/>
      <c r="S14" s="119"/>
      <c r="U14" s="56"/>
      <c r="V14" s="55"/>
    </row>
    <row r="15" spans="1:22" ht="15.75" customHeight="1" x14ac:dyDescent="0.25">
      <c r="A15" s="14"/>
      <c r="B15" s="104" t="s">
        <v>142</v>
      </c>
      <c r="C15" s="125"/>
      <c r="D15" s="471" t="s">
        <v>139</v>
      </c>
      <c r="E15" s="472"/>
      <c r="F15" s="473"/>
      <c r="G15" s="153"/>
      <c r="H15" s="125"/>
      <c r="I15" s="471" t="s">
        <v>139</v>
      </c>
      <c r="J15" s="472"/>
      <c r="K15" s="473"/>
      <c r="L15" s="153"/>
      <c r="M15" s="125"/>
      <c r="N15" s="471" t="s">
        <v>139</v>
      </c>
      <c r="O15" s="472"/>
      <c r="P15" s="473"/>
      <c r="Q15" s="153"/>
      <c r="R15" s="125"/>
      <c r="S15" s="119"/>
      <c r="U15" s="54"/>
      <c r="V15" s="55"/>
    </row>
    <row r="16" spans="1:22" ht="15.75" customHeight="1" x14ac:dyDescent="0.25">
      <c r="A16" s="14"/>
      <c r="B16" s="104" t="s">
        <v>143</v>
      </c>
      <c r="C16" s="125"/>
      <c r="D16" s="517" t="s">
        <v>139</v>
      </c>
      <c r="E16" s="518"/>
      <c r="F16" s="519"/>
      <c r="G16" s="153"/>
      <c r="H16" s="125"/>
      <c r="I16" s="517" t="s">
        <v>139</v>
      </c>
      <c r="J16" s="518"/>
      <c r="K16" s="519"/>
      <c r="L16" s="153"/>
      <c r="M16" s="125"/>
      <c r="N16" s="517" t="s">
        <v>139</v>
      </c>
      <c r="O16" s="518"/>
      <c r="P16" s="519"/>
      <c r="Q16" s="153"/>
      <c r="R16" s="125"/>
      <c r="S16" s="119"/>
      <c r="U16" s="56"/>
      <c r="V16" s="55"/>
    </row>
    <row r="17" spans="1:22" ht="6.75" customHeight="1" x14ac:dyDescent="0.25">
      <c r="A17" s="14"/>
      <c r="B17" s="99"/>
      <c r="C17" s="97"/>
      <c r="D17" s="97"/>
      <c r="E17" s="97"/>
      <c r="F17" s="97"/>
      <c r="G17" s="100"/>
      <c r="H17" s="97"/>
      <c r="I17" s="97"/>
      <c r="J17" s="97"/>
      <c r="K17" s="97"/>
      <c r="L17" s="100"/>
      <c r="M17" s="97"/>
      <c r="N17" s="97"/>
      <c r="O17" s="97"/>
      <c r="P17" s="97"/>
      <c r="Q17" s="100"/>
      <c r="R17" s="97"/>
      <c r="S17" s="98"/>
      <c r="U17" s="63"/>
      <c r="V17" s="38"/>
    </row>
    <row r="18" spans="1:22" ht="7.5" customHeight="1" x14ac:dyDescent="0.25">
      <c r="A18" s="133"/>
      <c r="B18" s="126"/>
      <c r="C18" s="126"/>
      <c r="D18" s="126"/>
      <c r="E18" s="134"/>
      <c r="F18" s="134"/>
      <c r="G18" s="134"/>
      <c r="H18" s="126"/>
      <c r="I18" s="126"/>
      <c r="J18" s="134"/>
      <c r="K18" s="134"/>
      <c r="L18" s="134"/>
      <c r="M18" s="126"/>
      <c r="N18" s="126"/>
      <c r="O18" s="134"/>
      <c r="P18" s="134"/>
      <c r="Q18" s="134"/>
      <c r="R18" s="126"/>
      <c r="S18" s="120"/>
      <c r="U18" s="63"/>
      <c r="V18" s="38"/>
    </row>
    <row r="19" spans="1:22" ht="15.75" customHeight="1" x14ac:dyDescent="0.25">
      <c r="A19" s="14"/>
      <c r="B19" s="251" t="s">
        <v>161</v>
      </c>
      <c r="C19" s="84"/>
      <c r="D19" s="94"/>
      <c r="E19" s="95"/>
      <c r="F19" s="88"/>
      <c r="G19" s="147"/>
      <c r="H19" s="84"/>
      <c r="I19" s="94"/>
      <c r="J19" s="95"/>
      <c r="K19" s="88"/>
      <c r="L19" s="147"/>
      <c r="M19" s="84"/>
      <c r="N19" s="94"/>
      <c r="O19" s="95"/>
      <c r="P19" s="88"/>
      <c r="Q19" s="147"/>
      <c r="R19" s="84"/>
      <c r="S19" s="83"/>
      <c r="U19" s="58"/>
      <c r="V19" s="38"/>
    </row>
    <row r="20" spans="1:22" x14ac:dyDescent="0.25">
      <c r="A20" s="14"/>
      <c r="B20" s="229" t="s">
        <v>166</v>
      </c>
      <c r="C20" s="125"/>
      <c r="D20" s="471" t="s">
        <v>52</v>
      </c>
      <c r="E20" s="502"/>
      <c r="F20" s="503"/>
      <c r="G20" s="89">
        <v>1</v>
      </c>
      <c r="H20" s="125"/>
      <c r="I20" s="511" t="s">
        <v>52</v>
      </c>
      <c r="J20" s="512"/>
      <c r="K20" s="513"/>
      <c r="L20" s="89">
        <v>1</v>
      </c>
      <c r="M20" s="125"/>
      <c r="N20" s="511" t="s">
        <v>52</v>
      </c>
      <c r="O20" s="512"/>
      <c r="P20" s="513"/>
      <c r="Q20" s="89">
        <v>1</v>
      </c>
      <c r="R20" s="125"/>
      <c r="S20" s="119"/>
      <c r="U20" s="56"/>
      <c r="V20" s="55"/>
    </row>
    <row r="21" spans="1:22" x14ac:dyDescent="0.25">
      <c r="A21" s="14"/>
      <c r="B21" s="108" t="s">
        <v>165</v>
      </c>
      <c r="C21" s="126"/>
      <c r="D21" s="514" t="s">
        <v>228</v>
      </c>
      <c r="E21" s="515"/>
      <c r="F21" s="516"/>
      <c r="G21" s="146"/>
      <c r="H21" s="126"/>
      <c r="I21" s="514" t="s">
        <v>228</v>
      </c>
      <c r="J21" s="515"/>
      <c r="K21" s="516"/>
      <c r="L21" s="146"/>
      <c r="M21" s="126"/>
      <c r="N21" s="514" t="s">
        <v>228</v>
      </c>
      <c r="O21" s="515"/>
      <c r="P21" s="516"/>
      <c r="Q21" s="146"/>
      <c r="R21" s="126"/>
      <c r="S21" s="120"/>
      <c r="U21" s="63"/>
      <c r="V21" s="38"/>
    </row>
    <row r="22" spans="1:22" collapsed="1" x14ac:dyDescent="0.25">
      <c r="A22" s="14"/>
      <c r="B22" s="105" t="s">
        <v>154</v>
      </c>
      <c r="C22" s="126"/>
      <c r="D22" s="333"/>
      <c r="E22" s="68"/>
      <c r="F22" s="192">
        <v>0.84</v>
      </c>
      <c r="G22" s="223">
        <v>0.84</v>
      </c>
      <c r="H22" s="126"/>
      <c r="I22" s="144"/>
      <c r="J22" s="68"/>
      <c r="K22" s="193">
        <v>0.84</v>
      </c>
      <c r="L22" s="223">
        <v>0.84</v>
      </c>
      <c r="M22" s="126"/>
      <c r="N22" s="144"/>
      <c r="O22" s="68"/>
      <c r="P22" s="193">
        <v>0.84</v>
      </c>
      <c r="Q22" s="223">
        <v>0.84</v>
      </c>
      <c r="R22" s="126"/>
      <c r="S22" s="120"/>
      <c r="U22" s="58"/>
      <c r="V22" s="38"/>
    </row>
    <row r="23" spans="1:22" hidden="1" outlineLevel="1" x14ac:dyDescent="0.25">
      <c r="A23" s="14"/>
      <c r="B23" s="65" t="s">
        <v>155</v>
      </c>
      <c r="C23" s="65"/>
      <c r="D23" s="65"/>
      <c r="E23" s="8"/>
      <c r="F23" s="8"/>
      <c r="G23" s="216"/>
      <c r="H23" s="62"/>
      <c r="I23" s="7"/>
      <c r="J23" s="8"/>
      <c r="K23" s="8"/>
      <c r="L23" s="216"/>
      <c r="M23" s="62"/>
      <c r="N23" s="7"/>
      <c r="O23" s="8"/>
      <c r="P23" s="8"/>
      <c r="Q23" s="216"/>
      <c r="R23" s="62"/>
      <c r="S23" s="47"/>
      <c r="U23" s="58"/>
      <c r="V23" s="38"/>
    </row>
    <row r="24" spans="1:22" hidden="1" outlineLevel="1" x14ac:dyDescent="0.25">
      <c r="A24" s="14"/>
      <c r="B24" s="105" t="s">
        <v>152</v>
      </c>
      <c r="C24" s="126"/>
      <c r="D24" s="333"/>
      <c r="E24" s="68"/>
      <c r="F24" s="164">
        <v>0</v>
      </c>
      <c r="G24" s="151"/>
      <c r="H24" s="126"/>
      <c r="I24" s="144"/>
      <c r="J24" s="68"/>
      <c r="K24" s="164">
        <v>0</v>
      </c>
      <c r="L24" s="151"/>
      <c r="M24" s="126"/>
      <c r="N24" s="144"/>
      <c r="O24" s="68"/>
      <c r="P24" s="164">
        <v>0</v>
      </c>
      <c r="Q24" s="151"/>
      <c r="R24" s="126"/>
      <c r="S24" s="120"/>
      <c r="U24" s="63"/>
      <c r="V24" s="38"/>
    </row>
    <row r="25" spans="1:22" hidden="1" outlineLevel="1" x14ac:dyDescent="0.25">
      <c r="A25" s="14"/>
      <c r="B25" s="105" t="s">
        <v>153</v>
      </c>
      <c r="C25" s="126"/>
      <c r="D25" s="333"/>
      <c r="E25" s="68"/>
      <c r="F25" s="164">
        <v>0</v>
      </c>
      <c r="G25" s="151"/>
      <c r="H25" s="126"/>
      <c r="I25" s="144"/>
      <c r="J25" s="68"/>
      <c r="K25" s="164">
        <v>0</v>
      </c>
      <c r="L25" s="151"/>
      <c r="M25" s="126"/>
      <c r="N25" s="144"/>
      <c r="O25" s="68"/>
      <c r="P25" s="164">
        <v>0</v>
      </c>
      <c r="Q25" s="151"/>
      <c r="R25" s="126"/>
      <c r="S25" s="120"/>
      <c r="U25" s="63"/>
      <c r="V25" s="38"/>
    </row>
    <row r="26" spans="1:22" hidden="1" outlineLevel="1" x14ac:dyDescent="0.25">
      <c r="A26" s="14"/>
      <c r="B26" s="65" t="s">
        <v>79</v>
      </c>
      <c r="C26" s="65"/>
      <c r="D26" s="65"/>
      <c r="E26" s="8"/>
      <c r="F26" s="8"/>
      <c r="G26" s="217"/>
      <c r="H26" s="62"/>
      <c r="I26" s="7"/>
      <c r="J26" s="8"/>
      <c r="K26" s="8"/>
      <c r="L26" s="217"/>
      <c r="M26" s="62"/>
      <c r="N26" s="7"/>
      <c r="O26" s="8"/>
      <c r="P26" s="8"/>
      <c r="Q26" s="217"/>
      <c r="R26" s="62"/>
      <c r="S26" s="47"/>
      <c r="U26" s="58"/>
      <c r="V26" s="38"/>
    </row>
    <row r="27" spans="1:22" hidden="1" outlineLevel="1" x14ac:dyDescent="0.25">
      <c r="A27" s="14"/>
      <c r="B27" s="106" t="s">
        <v>144</v>
      </c>
      <c r="C27" s="111"/>
      <c r="D27" s="477"/>
      <c r="E27" s="494"/>
      <c r="F27" s="510"/>
      <c r="G27" s="150"/>
      <c r="H27" s="115"/>
      <c r="I27" s="471"/>
      <c r="J27" s="472"/>
      <c r="K27" s="476"/>
      <c r="L27" s="150"/>
      <c r="M27" s="115"/>
      <c r="N27" s="471"/>
      <c r="O27" s="472"/>
      <c r="P27" s="476"/>
      <c r="Q27" s="150"/>
      <c r="R27" s="115"/>
      <c r="S27" s="121"/>
      <c r="U27" s="63"/>
      <c r="V27" s="38"/>
    </row>
    <row r="28" spans="1:22" hidden="1" outlineLevel="1" x14ac:dyDescent="0.25">
      <c r="A28" s="14"/>
      <c r="B28" s="105" t="s">
        <v>196</v>
      </c>
      <c r="C28" s="126"/>
      <c r="D28" s="168"/>
      <c r="E28" s="68"/>
      <c r="F28" s="169">
        <v>0</v>
      </c>
      <c r="G28" s="146"/>
      <c r="H28" s="126"/>
      <c r="I28" s="170"/>
      <c r="J28" s="68"/>
      <c r="K28" s="171">
        <v>0</v>
      </c>
      <c r="L28" s="146"/>
      <c r="M28" s="126"/>
      <c r="N28" s="170"/>
      <c r="O28" s="68"/>
      <c r="P28" s="171">
        <v>0</v>
      </c>
      <c r="Q28" s="146"/>
      <c r="R28" s="126"/>
      <c r="S28" s="120"/>
      <c r="U28" s="57"/>
      <c r="V28" s="38"/>
    </row>
    <row r="29" spans="1:22" hidden="1" outlineLevel="1" x14ac:dyDescent="0.25">
      <c r="A29" s="14"/>
      <c r="B29" s="105" t="s">
        <v>117</v>
      </c>
      <c r="C29" s="126"/>
      <c r="D29" s="168">
        <v>0</v>
      </c>
      <c r="E29" s="68"/>
      <c r="F29" s="169">
        <v>0</v>
      </c>
      <c r="G29" s="146"/>
      <c r="H29" s="126"/>
      <c r="I29" s="170">
        <v>0</v>
      </c>
      <c r="J29" s="68"/>
      <c r="K29" s="171">
        <v>0</v>
      </c>
      <c r="L29" s="146"/>
      <c r="M29" s="126"/>
      <c r="N29" s="170">
        <v>0</v>
      </c>
      <c r="O29" s="68"/>
      <c r="P29" s="171">
        <v>0</v>
      </c>
      <c r="Q29" s="146"/>
      <c r="R29" s="126"/>
      <c r="S29" s="120"/>
      <c r="U29" s="39"/>
      <c r="V29" s="38"/>
    </row>
    <row r="30" spans="1:22" hidden="1" outlineLevel="1" x14ac:dyDescent="0.25">
      <c r="A30" s="14"/>
      <c r="B30" s="105" t="s">
        <v>123</v>
      </c>
      <c r="C30" s="112"/>
      <c r="D30" s="333"/>
      <c r="E30" s="68"/>
      <c r="F30" s="164">
        <v>0</v>
      </c>
      <c r="G30" s="218">
        <v>0.84</v>
      </c>
      <c r="H30" s="112"/>
      <c r="I30" s="144"/>
      <c r="J30" s="68"/>
      <c r="K30" s="165">
        <v>0</v>
      </c>
      <c r="L30" s="218">
        <v>0.84</v>
      </c>
      <c r="M30" s="112"/>
      <c r="N30" s="144"/>
      <c r="O30" s="68"/>
      <c r="P30" s="165">
        <v>0</v>
      </c>
      <c r="Q30" s="218">
        <v>0.84</v>
      </c>
      <c r="R30" s="112"/>
      <c r="S30" s="120"/>
      <c r="U30" s="63"/>
      <c r="V30" s="38"/>
    </row>
    <row r="31" spans="1:22" hidden="1" outlineLevel="1" collapsed="1" x14ac:dyDescent="0.25">
      <c r="A31" s="14"/>
      <c r="B31" s="66" t="s">
        <v>149</v>
      </c>
      <c r="C31" s="66"/>
      <c r="D31" s="66" t="s">
        <v>228</v>
      </c>
      <c r="E31" s="145"/>
      <c r="F31" s="145"/>
      <c r="G31" s="219"/>
      <c r="H31" s="66"/>
      <c r="I31" s="66"/>
      <c r="J31" s="145"/>
      <c r="K31" s="145"/>
      <c r="L31" s="219"/>
      <c r="M31" s="66"/>
      <c r="N31" s="66"/>
      <c r="O31" s="145"/>
      <c r="P31" s="145"/>
      <c r="Q31" s="219"/>
      <c r="R31" s="66"/>
      <c r="S31" s="67"/>
      <c r="U31" s="63"/>
      <c r="V31" s="38"/>
    </row>
    <row r="32" spans="1:22" hidden="1" outlineLevel="1" x14ac:dyDescent="0.25">
      <c r="A32" s="14"/>
      <c r="B32" s="154"/>
      <c r="C32" s="113"/>
      <c r="D32" s="495" t="s">
        <v>229</v>
      </c>
      <c r="E32" s="496"/>
      <c r="F32" s="497"/>
      <c r="G32" s="182"/>
      <c r="H32" s="113"/>
      <c r="I32" s="495" t="s">
        <v>229</v>
      </c>
      <c r="J32" s="498"/>
      <c r="K32" s="499"/>
      <c r="L32" s="182"/>
      <c r="M32" s="113"/>
      <c r="N32" s="495" t="s">
        <v>229</v>
      </c>
      <c r="O32" s="498"/>
      <c r="P32" s="499"/>
      <c r="Q32" s="182"/>
      <c r="R32" s="113"/>
      <c r="S32" s="188"/>
      <c r="U32" s="63"/>
      <c r="V32" s="38"/>
    </row>
    <row r="33" spans="1:22" hidden="1" outlineLevel="1" x14ac:dyDescent="0.25">
      <c r="A33" s="14"/>
      <c r="B33" s="155" t="s">
        <v>115</v>
      </c>
      <c r="C33" s="114"/>
      <c r="D33" s="477"/>
      <c r="E33" s="510"/>
      <c r="F33" s="157"/>
      <c r="G33" s="146"/>
      <c r="H33" s="114"/>
      <c r="I33" s="471"/>
      <c r="J33" s="472"/>
      <c r="K33" s="157"/>
      <c r="L33" s="146"/>
      <c r="M33" s="114"/>
      <c r="N33" s="471"/>
      <c r="O33" s="472"/>
      <c r="P33" s="157"/>
      <c r="Q33" s="146"/>
      <c r="R33" s="114"/>
      <c r="S33" s="122"/>
      <c r="U33" s="63"/>
      <c r="V33" s="38"/>
    </row>
    <row r="34" spans="1:22" hidden="1" outlineLevel="1" x14ac:dyDescent="0.25">
      <c r="A34" s="14"/>
      <c r="B34" s="156" t="s">
        <v>196</v>
      </c>
      <c r="C34" s="126"/>
      <c r="D34" s="168"/>
      <c r="E34" s="172">
        <v>0</v>
      </c>
      <c r="F34" s="158"/>
      <c r="G34" s="146"/>
      <c r="H34" s="126"/>
      <c r="I34" s="170"/>
      <c r="J34" s="173">
        <v>0</v>
      </c>
      <c r="K34" s="158"/>
      <c r="L34" s="146"/>
      <c r="M34" s="126"/>
      <c r="N34" s="170"/>
      <c r="O34" s="173">
        <v>0</v>
      </c>
      <c r="P34" s="158"/>
      <c r="Q34" s="146"/>
      <c r="R34" s="126"/>
      <c r="S34" s="120"/>
      <c r="U34" s="63"/>
      <c r="V34" s="38"/>
    </row>
    <row r="35" spans="1:22" hidden="1" outlineLevel="1" x14ac:dyDescent="0.25">
      <c r="A35" s="14"/>
      <c r="B35" s="156" t="s">
        <v>117</v>
      </c>
      <c r="C35" s="126"/>
      <c r="D35" s="168"/>
      <c r="E35" s="172">
        <v>0</v>
      </c>
      <c r="F35" s="158"/>
      <c r="G35" s="146"/>
      <c r="H35" s="126"/>
      <c r="I35" s="170"/>
      <c r="J35" s="173">
        <v>0</v>
      </c>
      <c r="K35" s="158"/>
      <c r="L35" s="146"/>
      <c r="M35" s="126"/>
      <c r="N35" s="170"/>
      <c r="O35" s="173">
        <v>0</v>
      </c>
      <c r="P35" s="158"/>
      <c r="Q35" s="146"/>
      <c r="R35" s="126"/>
      <c r="S35" s="120"/>
      <c r="U35" s="63"/>
      <c r="V35" s="38"/>
    </row>
    <row r="36" spans="1:22" hidden="1" outlineLevel="1" x14ac:dyDescent="0.25">
      <c r="A36" s="14"/>
      <c r="B36" s="156" t="s">
        <v>122</v>
      </c>
      <c r="C36" s="126"/>
      <c r="D36" s="73"/>
      <c r="E36" s="74">
        <v>0</v>
      </c>
      <c r="F36" s="158"/>
      <c r="G36" s="146"/>
      <c r="H36" s="126"/>
      <c r="I36" s="143"/>
      <c r="J36" s="161">
        <v>0</v>
      </c>
      <c r="K36" s="158"/>
      <c r="L36" s="146"/>
      <c r="M36" s="126"/>
      <c r="N36" s="143"/>
      <c r="O36" s="161">
        <v>0</v>
      </c>
      <c r="P36" s="158"/>
      <c r="Q36" s="146"/>
      <c r="R36" s="126"/>
      <c r="S36" s="120"/>
      <c r="U36" s="63"/>
      <c r="V36" s="38"/>
    </row>
    <row r="37" spans="1:22" hidden="1" outlineLevel="1" x14ac:dyDescent="0.25">
      <c r="A37" s="14"/>
      <c r="B37" s="155" t="s">
        <v>114</v>
      </c>
      <c r="C37" s="126"/>
      <c r="D37" s="477"/>
      <c r="E37" s="510"/>
      <c r="F37" s="159"/>
      <c r="G37" s="146"/>
      <c r="H37" s="126"/>
      <c r="I37" s="471"/>
      <c r="J37" s="472"/>
      <c r="K37" s="159"/>
      <c r="L37" s="146"/>
      <c r="M37" s="126"/>
      <c r="N37" s="471"/>
      <c r="O37" s="472"/>
      <c r="P37" s="159"/>
      <c r="Q37" s="146"/>
      <c r="R37" s="126"/>
      <c r="S37" s="120"/>
      <c r="U37" s="63"/>
      <c r="V37" s="38"/>
    </row>
    <row r="38" spans="1:22" hidden="1" outlineLevel="1" x14ac:dyDescent="0.25">
      <c r="A38" s="14"/>
      <c r="B38" s="156" t="s">
        <v>196</v>
      </c>
      <c r="C38" s="126"/>
      <c r="D38" s="168"/>
      <c r="E38" s="172">
        <v>0</v>
      </c>
      <c r="F38" s="158"/>
      <c r="G38" s="146"/>
      <c r="H38" s="126"/>
      <c r="I38" s="170"/>
      <c r="J38" s="174">
        <v>0</v>
      </c>
      <c r="K38" s="158"/>
      <c r="L38" s="146"/>
      <c r="M38" s="126"/>
      <c r="N38" s="170"/>
      <c r="O38" s="174">
        <v>0</v>
      </c>
      <c r="P38" s="158"/>
      <c r="Q38" s="146"/>
      <c r="R38" s="126"/>
      <c r="S38" s="120"/>
      <c r="U38" s="63"/>
      <c r="V38" s="38"/>
    </row>
    <row r="39" spans="1:22" hidden="1" outlineLevel="1" x14ac:dyDescent="0.25">
      <c r="A39" s="14"/>
      <c r="B39" s="156" t="s">
        <v>117</v>
      </c>
      <c r="C39" s="126"/>
      <c r="D39" s="168"/>
      <c r="E39" s="172">
        <v>0</v>
      </c>
      <c r="F39" s="158"/>
      <c r="G39" s="146"/>
      <c r="H39" s="126"/>
      <c r="I39" s="170"/>
      <c r="J39" s="174">
        <v>0</v>
      </c>
      <c r="K39" s="158"/>
      <c r="L39" s="146"/>
      <c r="M39" s="126"/>
      <c r="N39" s="170"/>
      <c r="O39" s="174">
        <v>0</v>
      </c>
      <c r="P39" s="158"/>
      <c r="Q39" s="146"/>
      <c r="R39" s="126"/>
      <c r="S39" s="120"/>
      <c r="U39" s="63"/>
      <c r="V39" s="38"/>
    </row>
    <row r="40" spans="1:22" hidden="1" outlineLevel="1" x14ac:dyDescent="0.25">
      <c r="A40" s="14"/>
      <c r="B40" s="156" t="s">
        <v>122</v>
      </c>
      <c r="C40" s="126"/>
      <c r="D40" s="73"/>
      <c r="E40" s="74">
        <v>0</v>
      </c>
      <c r="F40" s="158"/>
      <c r="G40" s="146"/>
      <c r="H40" s="126"/>
      <c r="I40" s="143"/>
      <c r="J40" s="161">
        <v>0</v>
      </c>
      <c r="K40" s="158"/>
      <c r="L40" s="146"/>
      <c r="M40" s="126"/>
      <c r="N40" s="143"/>
      <c r="O40" s="161">
        <v>0</v>
      </c>
      <c r="P40" s="158"/>
      <c r="Q40" s="146"/>
      <c r="R40" s="126"/>
      <c r="S40" s="120"/>
      <c r="U40" s="63"/>
      <c r="V40" s="38"/>
    </row>
    <row r="41" spans="1:22" hidden="1" outlineLevel="1" x14ac:dyDescent="0.25">
      <c r="A41" s="14"/>
      <c r="B41" s="155" t="s">
        <v>113</v>
      </c>
      <c r="C41" s="126"/>
      <c r="D41" s="477"/>
      <c r="E41" s="510"/>
      <c r="F41" s="159"/>
      <c r="G41" s="146"/>
      <c r="H41" s="126"/>
      <c r="I41" s="471"/>
      <c r="J41" s="472"/>
      <c r="K41" s="159"/>
      <c r="L41" s="146"/>
      <c r="M41" s="126"/>
      <c r="N41" s="471"/>
      <c r="O41" s="472"/>
      <c r="P41" s="159"/>
      <c r="Q41" s="146"/>
      <c r="R41" s="126"/>
      <c r="S41" s="120"/>
      <c r="U41" s="63"/>
      <c r="V41" s="38"/>
    </row>
    <row r="42" spans="1:22" hidden="1" outlineLevel="1" x14ac:dyDescent="0.25">
      <c r="A42" s="14"/>
      <c r="B42" s="156" t="s">
        <v>196</v>
      </c>
      <c r="C42" s="126"/>
      <c r="D42" s="168"/>
      <c r="E42" s="172">
        <v>0</v>
      </c>
      <c r="F42" s="158"/>
      <c r="G42" s="146"/>
      <c r="H42" s="126"/>
      <c r="I42" s="170"/>
      <c r="J42" s="174">
        <v>0</v>
      </c>
      <c r="K42" s="158"/>
      <c r="L42" s="146"/>
      <c r="M42" s="126"/>
      <c r="N42" s="170"/>
      <c r="O42" s="174">
        <v>0</v>
      </c>
      <c r="P42" s="158"/>
      <c r="Q42" s="146"/>
      <c r="R42" s="126"/>
      <c r="S42" s="120"/>
      <c r="U42" s="63"/>
      <c r="V42" s="38"/>
    </row>
    <row r="43" spans="1:22" hidden="1" outlineLevel="1" x14ac:dyDescent="0.25">
      <c r="A43" s="14"/>
      <c r="B43" s="156" t="s">
        <v>117</v>
      </c>
      <c r="C43" s="126"/>
      <c r="D43" s="168"/>
      <c r="E43" s="172">
        <v>0</v>
      </c>
      <c r="F43" s="158"/>
      <c r="G43" s="146"/>
      <c r="H43" s="126"/>
      <c r="I43" s="170"/>
      <c r="J43" s="174">
        <v>0</v>
      </c>
      <c r="K43" s="158"/>
      <c r="L43" s="146"/>
      <c r="M43" s="126"/>
      <c r="N43" s="170"/>
      <c r="O43" s="174">
        <v>0</v>
      </c>
      <c r="P43" s="158"/>
      <c r="Q43" s="146"/>
      <c r="R43" s="126"/>
      <c r="S43" s="120"/>
      <c r="U43" s="63"/>
      <c r="V43" s="38"/>
    </row>
    <row r="44" spans="1:22" hidden="1" outlineLevel="1" x14ac:dyDescent="0.25">
      <c r="A44" s="14"/>
      <c r="B44" s="156" t="s">
        <v>122</v>
      </c>
      <c r="C44" s="126"/>
      <c r="D44" s="73"/>
      <c r="E44" s="74">
        <v>0</v>
      </c>
      <c r="F44" s="158"/>
      <c r="G44" s="146"/>
      <c r="H44" s="126"/>
      <c r="I44" s="143"/>
      <c r="J44" s="161">
        <v>0</v>
      </c>
      <c r="K44" s="158"/>
      <c r="L44" s="146"/>
      <c r="M44" s="126"/>
      <c r="N44" s="143"/>
      <c r="O44" s="161">
        <v>0</v>
      </c>
      <c r="P44" s="158"/>
      <c r="Q44" s="146"/>
      <c r="R44" s="126"/>
      <c r="S44" s="120"/>
      <c r="U44" s="63"/>
      <c r="V44" s="38"/>
    </row>
    <row r="45" spans="1:22" hidden="1" outlineLevel="1" x14ac:dyDescent="0.25">
      <c r="A45" s="14"/>
      <c r="B45" s="155" t="s">
        <v>112</v>
      </c>
      <c r="C45" s="126"/>
      <c r="D45" s="477"/>
      <c r="E45" s="510"/>
      <c r="F45" s="159"/>
      <c r="G45" s="146"/>
      <c r="H45" s="126"/>
      <c r="I45" s="471"/>
      <c r="J45" s="472"/>
      <c r="K45" s="159"/>
      <c r="L45" s="146"/>
      <c r="M45" s="126"/>
      <c r="N45" s="471"/>
      <c r="O45" s="472"/>
      <c r="P45" s="159"/>
      <c r="Q45" s="146"/>
      <c r="R45" s="126"/>
      <c r="S45" s="120"/>
      <c r="U45" s="63"/>
      <c r="V45" s="38"/>
    </row>
    <row r="46" spans="1:22" hidden="1" outlineLevel="1" x14ac:dyDescent="0.25">
      <c r="A46" s="14"/>
      <c r="B46" s="156" t="s">
        <v>196</v>
      </c>
      <c r="C46" s="126"/>
      <c r="D46" s="168"/>
      <c r="E46" s="172">
        <v>0</v>
      </c>
      <c r="F46" s="158"/>
      <c r="G46" s="146"/>
      <c r="H46" s="126"/>
      <c r="I46" s="170"/>
      <c r="J46" s="174">
        <v>0</v>
      </c>
      <c r="K46" s="158"/>
      <c r="L46" s="146"/>
      <c r="M46" s="126"/>
      <c r="N46" s="170"/>
      <c r="O46" s="174">
        <v>0</v>
      </c>
      <c r="P46" s="158"/>
      <c r="Q46" s="146"/>
      <c r="R46" s="126"/>
      <c r="S46" s="120"/>
      <c r="U46" s="63"/>
      <c r="V46" s="38"/>
    </row>
    <row r="47" spans="1:22" hidden="1" outlineLevel="1" x14ac:dyDescent="0.25">
      <c r="A47" s="14"/>
      <c r="B47" s="156" t="s">
        <v>117</v>
      </c>
      <c r="C47" s="126"/>
      <c r="D47" s="168"/>
      <c r="E47" s="172">
        <v>0</v>
      </c>
      <c r="F47" s="158"/>
      <c r="G47" s="146"/>
      <c r="H47" s="126"/>
      <c r="I47" s="170"/>
      <c r="J47" s="174">
        <v>0</v>
      </c>
      <c r="K47" s="158"/>
      <c r="L47" s="146"/>
      <c r="M47" s="126"/>
      <c r="N47" s="170"/>
      <c r="O47" s="174">
        <v>0</v>
      </c>
      <c r="P47" s="158"/>
      <c r="Q47" s="146"/>
      <c r="R47" s="126"/>
      <c r="S47" s="120"/>
      <c r="U47" s="63"/>
      <c r="V47" s="38"/>
    </row>
    <row r="48" spans="1:22" hidden="1" outlineLevel="1" x14ac:dyDescent="0.25">
      <c r="A48" s="14"/>
      <c r="B48" s="156" t="s">
        <v>122</v>
      </c>
      <c r="C48" s="126"/>
      <c r="D48" s="73"/>
      <c r="E48" s="74">
        <v>0</v>
      </c>
      <c r="F48" s="158"/>
      <c r="G48" s="146"/>
      <c r="H48" s="126"/>
      <c r="I48" s="143"/>
      <c r="J48" s="161">
        <v>0</v>
      </c>
      <c r="K48" s="158"/>
      <c r="L48" s="146"/>
      <c r="M48" s="126"/>
      <c r="N48" s="143"/>
      <c r="O48" s="161">
        <v>0</v>
      </c>
      <c r="P48" s="158"/>
      <c r="Q48" s="146"/>
      <c r="R48" s="126"/>
      <c r="S48" s="120"/>
      <c r="U48" s="63"/>
      <c r="V48" s="38"/>
    </row>
    <row r="49" spans="1:22" hidden="1" outlineLevel="1" x14ac:dyDescent="0.25">
      <c r="A49" s="14"/>
      <c r="B49" s="155" t="s">
        <v>111</v>
      </c>
      <c r="C49" s="126"/>
      <c r="D49" s="477"/>
      <c r="E49" s="510"/>
      <c r="F49" s="159"/>
      <c r="G49" s="146"/>
      <c r="H49" s="126"/>
      <c r="I49" s="471"/>
      <c r="J49" s="472"/>
      <c r="K49" s="159"/>
      <c r="L49" s="146"/>
      <c r="M49" s="126"/>
      <c r="N49" s="471"/>
      <c r="O49" s="472"/>
      <c r="P49" s="159"/>
      <c r="Q49" s="146"/>
      <c r="R49" s="126"/>
      <c r="S49" s="120"/>
      <c r="U49" s="63"/>
      <c r="V49" s="38"/>
    </row>
    <row r="50" spans="1:22" hidden="1" outlineLevel="1" x14ac:dyDescent="0.25">
      <c r="A50" s="14"/>
      <c r="B50" s="156" t="s">
        <v>196</v>
      </c>
      <c r="C50" s="126"/>
      <c r="D50" s="168"/>
      <c r="E50" s="172">
        <v>0</v>
      </c>
      <c r="F50" s="158"/>
      <c r="G50" s="146"/>
      <c r="H50" s="126"/>
      <c r="I50" s="170"/>
      <c r="J50" s="174">
        <v>0</v>
      </c>
      <c r="K50" s="158"/>
      <c r="L50" s="146"/>
      <c r="M50" s="126"/>
      <c r="N50" s="170"/>
      <c r="O50" s="174">
        <v>0</v>
      </c>
      <c r="P50" s="158"/>
      <c r="Q50" s="146"/>
      <c r="R50" s="126"/>
      <c r="S50" s="120"/>
      <c r="U50" s="63"/>
      <c r="V50" s="38"/>
    </row>
    <row r="51" spans="1:22" hidden="1" outlineLevel="1" x14ac:dyDescent="0.25">
      <c r="A51" s="14"/>
      <c r="B51" s="156" t="s">
        <v>117</v>
      </c>
      <c r="C51" s="126"/>
      <c r="D51" s="168"/>
      <c r="E51" s="172">
        <v>0</v>
      </c>
      <c r="F51" s="158"/>
      <c r="G51" s="146"/>
      <c r="H51" s="126"/>
      <c r="I51" s="170"/>
      <c r="J51" s="174">
        <v>0</v>
      </c>
      <c r="K51" s="158"/>
      <c r="L51" s="146"/>
      <c r="M51" s="126"/>
      <c r="N51" s="170"/>
      <c r="O51" s="174">
        <v>0</v>
      </c>
      <c r="P51" s="158"/>
      <c r="Q51" s="146"/>
      <c r="R51" s="126"/>
      <c r="S51" s="120"/>
      <c r="U51" s="63"/>
      <c r="V51" s="38"/>
    </row>
    <row r="52" spans="1:22" hidden="1" outlineLevel="1" x14ac:dyDescent="0.25">
      <c r="A52" s="14"/>
      <c r="B52" s="156" t="s">
        <v>122</v>
      </c>
      <c r="C52" s="126"/>
      <c r="D52" s="73"/>
      <c r="E52" s="74">
        <v>0</v>
      </c>
      <c r="F52" s="158"/>
      <c r="G52" s="146"/>
      <c r="H52" s="126"/>
      <c r="I52" s="143"/>
      <c r="J52" s="161">
        <v>0</v>
      </c>
      <c r="K52" s="158"/>
      <c r="L52" s="146"/>
      <c r="M52" s="126"/>
      <c r="N52" s="143"/>
      <c r="O52" s="161">
        <v>0</v>
      </c>
      <c r="P52" s="158"/>
      <c r="Q52" s="146"/>
      <c r="R52" s="126"/>
      <c r="S52" s="120"/>
      <c r="U52" s="63"/>
      <c r="V52" s="38"/>
    </row>
    <row r="53" spans="1:22" ht="6.75" hidden="1" customHeight="1" outlineLevel="1" x14ac:dyDescent="0.25">
      <c r="A53" s="14"/>
      <c r="B53" s="99"/>
      <c r="C53" s="97"/>
      <c r="D53" s="97"/>
      <c r="E53" s="97"/>
      <c r="F53" s="97"/>
      <c r="G53" s="220"/>
      <c r="H53" s="97"/>
      <c r="I53" s="97"/>
      <c r="J53" s="97"/>
      <c r="K53" s="97"/>
      <c r="L53" s="220"/>
      <c r="M53" s="97"/>
      <c r="N53" s="97"/>
      <c r="O53" s="97"/>
      <c r="P53" s="97"/>
      <c r="Q53" s="220"/>
      <c r="R53" s="97"/>
      <c r="S53" s="98"/>
      <c r="U53" s="63"/>
      <c r="V53" s="38"/>
    </row>
    <row r="54" spans="1:22" x14ac:dyDescent="0.25">
      <c r="A54" s="14"/>
      <c r="B54" s="107" t="s">
        <v>230</v>
      </c>
      <c r="C54" s="126"/>
      <c r="D54" s="71"/>
      <c r="E54" s="70"/>
      <c r="F54" s="175">
        <v>0</v>
      </c>
      <c r="G54" s="146"/>
      <c r="H54" s="126"/>
      <c r="I54" s="71"/>
      <c r="J54" s="60"/>
      <c r="K54" s="175">
        <v>0</v>
      </c>
      <c r="L54" s="146"/>
      <c r="M54" s="126"/>
      <c r="N54" s="71"/>
      <c r="O54" s="60"/>
      <c r="P54" s="175">
        <v>0</v>
      </c>
      <c r="Q54" s="146"/>
      <c r="R54" s="126"/>
      <c r="S54" s="120"/>
      <c r="U54" s="63"/>
      <c r="V54" s="38"/>
    </row>
    <row r="55" spans="1:22" x14ac:dyDescent="0.25">
      <c r="A55" s="14"/>
      <c r="B55" s="108" t="s">
        <v>231</v>
      </c>
      <c r="C55" s="126"/>
      <c r="D55" s="72"/>
      <c r="E55" s="59"/>
      <c r="F55" s="163">
        <v>0</v>
      </c>
      <c r="G55" s="146"/>
      <c r="H55" s="126"/>
      <c r="I55" s="72"/>
      <c r="J55" s="59"/>
      <c r="K55" s="163">
        <v>0</v>
      </c>
      <c r="L55" s="146"/>
      <c r="M55" s="126"/>
      <c r="N55" s="72"/>
      <c r="O55" s="59"/>
      <c r="P55" s="163">
        <v>0</v>
      </c>
      <c r="Q55" s="146"/>
      <c r="R55" s="126"/>
      <c r="S55" s="120"/>
      <c r="U55" s="63"/>
      <c r="V55" s="38"/>
    </row>
    <row r="56" spans="1:22" x14ac:dyDescent="0.25">
      <c r="A56" s="14"/>
      <c r="B56" s="187" t="s">
        <v>11</v>
      </c>
      <c r="C56" s="84"/>
      <c r="D56" s="81"/>
      <c r="E56" s="82"/>
      <c r="F56" s="90"/>
      <c r="G56" s="147"/>
      <c r="H56" s="84"/>
      <c r="I56" s="81"/>
      <c r="J56" s="82"/>
      <c r="K56" s="90"/>
      <c r="L56" s="147"/>
      <c r="M56" s="84"/>
      <c r="N56" s="81"/>
      <c r="O56" s="82"/>
      <c r="P56" s="90"/>
      <c r="Q56" s="147"/>
      <c r="R56" s="84"/>
      <c r="S56" s="83"/>
      <c r="U56" s="63"/>
      <c r="V56" s="38"/>
    </row>
    <row r="57" spans="1:22" x14ac:dyDescent="0.25">
      <c r="A57" s="14"/>
      <c r="B57" s="109" t="s">
        <v>119</v>
      </c>
      <c r="C57" s="126"/>
      <c r="D57" s="482">
        <v>0</v>
      </c>
      <c r="E57" s="483"/>
      <c r="F57" s="483"/>
      <c r="G57" s="89">
        <v>1</v>
      </c>
      <c r="H57" s="126"/>
      <c r="I57" s="484">
        <v>0</v>
      </c>
      <c r="J57" s="485"/>
      <c r="K57" s="486"/>
      <c r="L57" s="89">
        <v>1</v>
      </c>
      <c r="M57" s="126"/>
      <c r="N57" s="484">
        <v>0</v>
      </c>
      <c r="O57" s="485"/>
      <c r="P57" s="486"/>
      <c r="Q57" s="89">
        <v>1</v>
      </c>
      <c r="R57" s="126"/>
      <c r="S57" s="120"/>
      <c r="U57" s="63"/>
      <c r="V57" s="38"/>
    </row>
    <row r="58" spans="1:22" x14ac:dyDescent="0.25">
      <c r="A58" s="14"/>
      <c r="B58" s="109" t="s">
        <v>7</v>
      </c>
      <c r="C58" s="134"/>
      <c r="D58" s="474" t="s">
        <v>176</v>
      </c>
      <c r="E58" s="475"/>
      <c r="F58" s="475"/>
      <c r="G58" s="222"/>
      <c r="H58" s="134"/>
      <c r="I58" s="471" t="s">
        <v>176</v>
      </c>
      <c r="J58" s="472"/>
      <c r="K58" s="476"/>
      <c r="L58" s="222"/>
      <c r="M58" s="134"/>
      <c r="N58" s="471" t="s">
        <v>176</v>
      </c>
      <c r="O58" s="472"/>
      <c r="P58" s="476"/>
      <c r="Q58" s="222"/>
      <c r="R58" s="134"/>
      <c r="S58" s="120"/>
      <c r="U58" s="63"/>
      <c r="V58" s="38"/>
    </row>
    <row r="59" spans="1:22" x14ac:dyDescent="0.25">
      <c r="A59" s="15"/>
      <c r="B59" s="110" t="s">
        <v>179</v>
      </c>
      <c r="C59" s="134"/>
      <c r="D59" s="168"/>
      <c r="E59" s="68"/>
      <c r="F59" s="227">
        <v>0.26385540000000002</v>
      </c>
      <c r="G59" s="223">
        <v>0.84</v>
      </c>
      <c r="H59" s="134"/>
      <c r="I59" s="144"/>
      <c r="J59" s="68"/>
      <c r="K59" s="228">
        <v>0.26385540000000002</v>
      </c>
      <c r="L59" s="223">
        <v>0.84</v>
      </c>
      <c r="M59" s="134"/>
      <c r="N59" s="144"/>
      <c r="O59" s="68"/>
      <c r="P59" s="228">
        <v>0.26385540000000002</v>
      </c>
      <c r="Q59" s="223">
        <v>0.84</v>
      </c>
      <c r="R59" s="134"/>
      <c r="S59" s="120"/>
      <c r="U59" s="63"/>
      <c r="V59" s="38"/>
    </row>
    <row r="60" spans="1:22" ht="6.75" customHeight="1" x14ac:dyDescent="0.25">
      <c r="A60" s="14"/>
      <c r="B60" s="99"/>
      <c r="C60" s="97"/>
      <c r="D60" s="97"/>
      <c r="E60" s="97"/>
      <c r="F60" s="97"/>
      <c r="G60" s="147"/>
      <c r="H60" s="97"/>
      <c r="I60" s="97"/>
      <c r="J60" s="97"/>
      <c r="K60" s="97"/>
      <c r="L60" s="147"/>
      <c r="M60" s="97"/>
      <c r="N60" s="97"/>
      <c r="O60" s="97"/>
      <c r="P60" s="97"/>
      <c r="Q60" s="147"/>
      <c r="R60" s="97"/>
      <c r="S60" s="98"/>
      <c r="U60" s="63"/>
      <c r="V60" s="38"/>
    </row>
    <row r="61" spans="1:22" ht="7.5" customHeight="1" x14ac:dyDescent="0.25">
      <c r="A61" s="133"/>
      <c r="B61" s="112"/>
      <c r="C61" s="126"/>
      <c r="D61" s="126"/>
      <c r="E61" s="134"/>
      <c r="F61" s="134"/>
      <c r="G61" s="224"/>
      <c r="H61" s="126"/>
      <c r="I61" s="126"/>
      <c r="J61" s="134"/>
      <c r="K61" s="134"/>
      <c r="L61" s="224"/>
      <c r="M61" s="126"/>
      <c r="N61" s="126"/>
      <c r="O61" s="134"/>
      <c r="P61" s="134"/>
      <c r="Q61" s="224"/>
      <c r="R61" s="126"/>
      <c r="S61" s="120"/>
      <c r="U61" s="63"/>
      <c r="V61" s="38"/>
    </row>
    <row r="62" spans="1:22" x14ac:dyDescent="0.25">
      <c r="A62" s="14"/>
      <c r="B62" s="254" t="s">
        <v>212</v>
      </c>
      <c r="C62" s="3"/>
      <c r="D62" s="148"/>
      <c r="E62" s="64"/>
      <c r="F62" s="96"/>
      <c r="G62" s="147"/>
      <c r="H62" s="3"/>
      <c r="I62" s="148"/>
      <c r="J62" s="64"/>
      <c r="K62" s="96"/>
      <c r="L62" s="147"/>
      <c r="M62" s="3"/>
      <c r="N62" s="148"/>
      <c r="O62" s="64"/>
      <c r="P62" s="96"/>
      <c r="Q62" s="147"/>
      <c r="R62" s="3"/>
      <c r="S62" s="9"/>
      <c r="U62" s="63"/>
      <c r="V62" s="38"/>
    </row>
    <row r="63" spans="1:22" x14ac:dyDescent="0.25">
      <c r="A63" s="14"/>
      <c r="B63" s="332" t="s">
        <v>150</v>
      </c>
      <c r="C63" s="332"/>
      <c r="D63" s="332"/>
      <c r="E63" s="149"/>
      <c r="F63" s="93"/>
      <c r="G63" s="93"/>
      <c r="H63" s="332"/>
      <c r="I63" s="332"/>
      <c r="J63" s="149"/>
      <c r="K63" s="93"/>
      <c r="L63" s="93"/>
      <c r="M63" s="332"/>
      <c r="N63" s="332"/>
      <c r="O63" s="149"/>
      <c r="P63" s="93"/>
      <c r="Q63" s="93"/>
      <c r="R63" s="332"/>
      <c r="S63" s="10"/>
      <c r="U63" s="63"/>
      <c r="V63" s="38"/>
    </row>
    <row r="64" spans="1:22" x14ac:dyDescent="0.25">
      <c r="A64" s="14"/>
      <c r="B64" s="106" t="s">
        <v>183</v>
      </c>
      <c r="C64" s="111"/>
      <c r="D64" s="477"/>
      <c r="E64" s="494"/>
      <c r="F64" s="510"/>
      <c r="G64" s="89">
        <v>1</v>
      </c>
      <c r="H64" s="123"/>
      <c r="I64" s="471"/>
      <c r="J64" s="472"/>
      <c r="K64" s="476"/>
      <c r="L64" s="89">
        <v>1</v>
      </c>
      <c r="M64" s="123"/>
      <c r="N64" s="471"/>
      <c r="O64" s="472"/>
      <c r="P64" s="476"/>
      <c r="Q64" s="89">
        <v>1</v>
      </c>
      <c r="R64" s="123"/>
      <c r="S64" s="121"/>
      <c r="U64" s="63"/>
      <c r="V64" s="38"/>
    </row>
    <row r="65" spans="1:22" x14ac:dyDescent="0.25">
      <c r="A65" s="14"/>
      <c r="B65" s="105" t="s">
        <v>117</v>
      </c>
      <c r="C65" s="126"/>
      <c r="D65" s="168"/>
      <c r="E65" s="68"/>
      <c r="F65" s="169">
        <v>7.3200000000000001E-2</v>
      </c>
      <c r="G65" s="221"/>
      <c r="H65" s="126"/>
      <c r="I65" s="170"/>
      <c r="J65" s="68"/>
      <c r="K65" s="171">
        <v>7.3200000000000001E-2</v>
      </c>
      <c r="L65" s="146"/>
      <c r="M65" s="126"/>
      <c r="N65" s="170"/>
      <c r="O65" s="68"/>
      <c r="P65" s="171">
        <v>7.3200000000000001E-2</v>
      </c>
      <c r="Q65" s="146"/>
      <c r="R65" s="126"/>
      <c r="S65" s="120"/>
      <c r="U65" s="63"/>
      <c r="V65" s="38"/>
    </row>
    <row r="66" spans="1:22" x14ac:dyDescent="0.25">
      <c r="A66" s="14"/>
      <c r="B66" s="105" t="s">
        <v>15</v>
      </c>
      <c r="C66" s="125"/>
      <c r="D66" s="468"/>
      <c r="E66" s="469"/>
      <c r="F66" s="470"/>
      <c r="G66" s="225">
        <v>0.84</v>
      </c>
      <c r="H66" s="124"/>
      <c r="I66" s="509"/>
      <c r="J66" s="472"/>
      <c r="K66" s="476"/>
      <c r="L66" s="225">
        <v>0.84</v>
      </c>
      <c r="M66" s="124"/>
      <c r="N66" s="471"/>
      <c r="O66" s="472"/>
      <c r="P66" s="476"/>
      <c r="Q66" s="225">
        <v>0.84</v>
      </c>
      <c r="R66" s="124"/>
      <c r="S66" s="120"/>
      <c r="U66" s="63"/>
      <c r="V66" s="38"/>
    </row>
    <row r="67" spans="1:22" x14ac:dyDescent="0.25">
      <c r="A67" s="14"/>
      <c r="B67" s="105" t="s">
        <v>193</v>
      </c>
      <c r="C67" s="126"/>
      <c r="D67" s="168"/>
      <c r="E67" s="68"/>
      <c r="F67" s="169">
        <v>0</v>
      </c>
      <c r="G67" s="146"/>
      <c r="H67" s="126"/>
      <c r="I67" s="170"/>
      <c r="J67" s="68"/>
      <c r="K67" s="171">
        <v>0</v>
      </c>
      <c r="L67" s="146"/>
      <c r="M67" s="126"/>
      <c r="N67" s="170"/>
      <c r="O67" s="68"/>
      <c r="P67" s="171">
        <v>0</v>
      </c>
      <c r="Q67" s="146"/>
      <c r="R67" s="126"/>
      <c r="S67" s="120"/>
      <c r="U67" s="63"/>
      <c r="V67" s="38"/>
    </row>
    <row r="68" spans="1:22" x14ac:dyDescent="0.25">
      <c r="A68" s="14"/>
      <c r="B68" s="105" t="s">
        <v>125</v>
      </c>
      <c r="C68" s="134"/>
      <c r="D68" s="333"/>
      <c r="E68" s="68"/>
      <c r="F68" s="164">
        <v>0</v>
      </c>
      <c r="G68" s="223">
        <v>0.84</v>
      </c>
      <c r="H68" s="134"/>
      <c r="I68" s="144"/>
      <c r="J68" s="68"/>
      <c r="K68" s="161">
        <v>0</v>
      </c>
      <c r="L68" s="223">
        <v>0.84</v>
      </c>
      <c r="M68" s="134"/>
      <c r="N68" s="144"/>
      <c r="O68" s="68"/>
      <c r="P68" s="161">
        <v>0</v>
      </c>
      <c r="Q68" s="223">
        <v>0.84</v>
      </c>
      <c r="R68" s="134"/>
      <c r="S68" s="120"/>
      <c r="U68" s="63"/>
      <c r="V68" s="38"/>
    </row>
    <row r="69" spans="1:22" x14ac:dyDescent="0.25">
      <c r="A69" s="14"/>
      <c r="B69" s="105" t="s">
        <v>126</v>
      </c>
      <c r="C69" s="134"/>
      <c r="D69" s="333"/>
      <c r="E69" s="68"/>
      <c r="F69" s="164">
        <v>0</v>
      </c>
      <c r="G69" s="223">
        <v>0.84</v>
      </c>
      <c r="H69" s="134"/>
      <c r="I69" s="144"/>
      <c r="J69" s="68"/>
      <c r="K69" s="161">
        <v>0</v>
      </c>
      <c r="L69" s="223">
        <v>0.84</v>
      </c>
      <c r="M69" s="134"/>
      <c r="N69" s="144"/>
      <c r="O69" s="68"/>
      <c r="P69" s="161">
        <v>0</v>
      </c>
      <c r="Q69" s="223">
        <v>0.84</v>
      </c>
      <c r="R69" s="134"/>
      <c r="S69" s="120"/>
      <c r="U69" s="63"/>
      <c r="V69" s="38"/>
    </row>
    <row r="70" spans="1:22" x14ac:dyDescent="0.25">
      <c r="A70" s="14"/>
      <c r="B70" s="105" t="s">
        <v>127</v>
      </c>
      <c r="C70" s="134"/>
      <c r="D70" s="333"/>
      <c r="E70" s="68"/>
      <c r="F70" s="164">
        <v>0</v>
      </c>
      <c r="G70" s="223">
        <v>0.84</v>
      </c>
      <c r="H70" s="134"/>
      <c r="I70" s="144"/>
      <c r="J70" s="68"/>
      <c r="K70" s="161">
        <v>0</v>
      </c>
      <c r="L70" s="223">
        <v>0.84</v>
      </c>
      <c r="M70" s="134"/>
      <c r="N70" s="144"/>
      <c r="O70" s="68"/>
      <c r="P70" s="161">
        <v>0</v>
      </c>
      <c r="Q70" s="223">
        <v>0.84</v>
      </c>
      <c r="R70" s="134"/>
      <c r="S70" s="120"/>
      <c r="U70" s="63"/>
      <c r="V70" s="38"/>
    </row>
    <row r="71" spans="1:22" x14ac:dyDescent="0.25">
      <c r="A71" s="14"/>
      <c r="B71" s="105" t="s">
        <v>128</v>
      </c>
      <c r="C71" s="134"/>
      <c r="D71" s="333"/>
      <c r="E71" s="68"/>
      <c r="F71" s="164">
        <v>0</v>
      </c>
      <c r="G71" s="223">
        <v>0.84</v>
      </c>
      <c r="H71" s="134"/>
      <c r="I71" s="144"/>
      <c r="J71" s="68"/>
      <c r="K71" s="161">
        <v>0</v>
      </c>
      <c r="L71" s="223">
        <v>0.84</v>
      </c>
      <c r="M71" s="134"/>
      <c r="N71" s="144"/>
      <c r="O71" s="68"/>
      <c r="P71" s="161">
        <v>0</v>
      </c>
      <c r="Q71" s="223">
        <v>0.84</v>
      </c>
      <c r="R71" s="134"/>
      <c r="S71" s="120"/>
      <c r="U71" s="63"/>
      <c r="V71" s="38"/>
    </row>
    <row r="72" spans="1:22" x14ac:dyDescent="0.25">
      <c r="A72" s="14"/>
      <c r="B72" s="105" t="s">
        <v>170</v>
      </c>
      <c r="C72" s="134"/>
      <c r="D72" s="333"/>
      <c r="E72" s="68">
        <v>3</v>
      </c>
      <c r="F72" s="164"/>
      <c r="G72" s="218"/>
      <c r="H72" s="134"/>
      <c r="I72" s="144"/>
      <c r="J72" s="69">
        <v>3</v>
      </c>
      <c r="K72" s="161"/>
      <c r="L72" s="218"/>
      <c r="M72" s="134"/>
      <c r="N72" s="144"/>
      <c r="O72" s="68">
        <v>3</v>
      </c>
      <c r="P72" s="161"/>
      <c r="Q72" s="218"/>
      <c r="R72" s="134"/>
      <c r="S72" s="120"/>
      <c r="U72" s="63"/>
      <c r="V72" s="38"/>
    </row>
    <row r="73" spans="1:22" x14ac:dyDescent="0.25">
      <c r="A73" s="14"/>
      <c r="B73" s="105" t="s">
        <v>129</v>
      </c>
      <c r="C73" s="134"/>
      <c r="D73" s="333"/>
      <c r="E73" s="68"/>
      <c r="F73" s="164">
        <v>0</v>
      </c>
      <c r="G73" s="223">
        <v>0.84</v>
      </c>
      <c r="H73" s="134"/>
      <c r="I73" s="144"/>
      <c r="J73" s="68"/>
      <c r="K73" s="161">
        <v>0</v>
      </c>
      <c r="L73" s="223">
        <v>0.84</v>
      </c>
      <c r="M73" s="134"/>
      <c r="N73" s="144"/>
      <c r="O73" s="68"/>
      <c r="P73" s="161">
        <v>0</v>
      </c>
      <c r="Q73" s="223">
        <v>0.84</v>
      </c>
      <c r="R73" s="134"/>
      <c r="S73" s="120"/>
      <c r="U73" s="63"/>
      <c r="V73" s="38"/>
    </row>
    <row r="74" spans="1:22" x14ac:dyDescent="0.25">
      <c r="A74" s="14"/>
      <c r="B74" s="105" t="s">
        <v>130</v>
      </c>
      <c r="C74" s="128"/>
      <c r="D74" s="333"/>
      <c r="E74" s="68"/>
      <c r="F74" s="164">
        <v>0</v>
      </c>
      <c r="G74" s="182"/>
      <c r="H74" s="128"/>
      <c r="I74" s="144"/>
      <c r="J74" s="68"/>
      <c r="K74" s="161">
        <v>0</v>
      </c>
      <c r="L74" s="182"/>
      <c r="M74" s="128"/>
      <c r="N74" s="144"/>
      <c r="O74" s="68"/>
      <c r="P74" s="161">
        <v>0</v>
      </c>
      <c r="Q74" s="182"/>
      <c r="R74" s="128"/>
      <c r="S74" s="120"/>
      <c r="U74" s="63"/>
      <c r="V74" s="38"/>
    </row>
    <row r="75" spans="1:22" x14ac:dyDescent="0.25">
      <c r="A75" s="14"/>
      <c r="B75" s="105" t="s">
        <v>6</v>
      </c>
      <c r="C75" s="126"/>
      <c r="D75" s="80"/>
      <c r="E75" s="68"/>
      <c r="F75" s="164">
        <v>0</v>
      </c>
      <c r="G75" s="151"/>
      <c r="H75" s="126"/>
      <c r="I75" s="144"/>
      <c r="J75" s="68"/>
      <c r="K75" s="161">
        <v>0</v>
      </c>
      <c r="L75" s="151"/>
      <c r="M75" s="126"/>
      <c r="N75" s="144"/>
      <c r="O75" s="68"/>
      <c r="P75" s="161">
        <v>0</v>
      </c>
      <c r="Q75" s="151"/>
      <c r="R75" s="126"/>
      <c r="S75" s="120"/>
      <c r="U75" s="63"/>
      <c r="V75" s="38"/>
    </row>
    <row r="76" spans="1:22" x14ac:dyDescent="0.25">
      <c r="A76" s="14"/>
      <c r="B76" s="105" t="s">
        <v>190</v>
      </c>
      <c r="C76" s="126"/>
      <c r="D76" s="321"/>
      <c r="E76" s="322"/>
      <c r="F76" s="257">
        <v>1E-3</v>
      </c>
      <c r="G76" s="226">
        <v>0.84</v>
      </c>
      <c r="H76" s="126"/>
      <c r="I76" s="259"/>
      <c r="J76" s="322"/>
      <c r="K76" s="258">
        <v>1E-3</v>
      </c>
      <c r="L76" s="226">
        <v>0.84</v>
      </c>
      <c r="M76" s="126"/>
      <c r="N76" s="259"/>
      <c r="O76" s="322"/>
      <c r="P76" s="258">
        <v>1E-3</v>
      </c>
      <c r="Q76" s="226">
        <v>0.84</v>
      </c>
      <c r="R76" s="126"/>
      <c r="S76" s="120"/>
      <c r="U76" s="63"/>
      <c r="V76" s="38"/>
    </row>
    <row r="77" spans="1:22" x14ac:dyDescent="0.25">
      <c r="A77" s="14"/>
      <c r="B77" s="105" t="s">
        <v>194</v>
      </c>
      <c r="C77" s="126"/>
      <c r="D77" s="261"/>
      <c r="E77" s="322"/>
      <c r="F77" s="257">
        <v>0</v>
      </c>
      <c r="G77" s="223">
        <v>0.84</v>
      </c>
      <c r="H77" s="126"/>
      <c r="I77" s="259"/>
      <c r="J77" s="322"/>
      <c r="K77" s="258">
        <v>0</v>
      </c>
      <c r="L77" s="223">
        <v>0.84</v>
      </c>
      <c r="M77" s="126"/>
      <c r="N77" s="259"/>
      <c r="O77" s="322"/>
      <c r="P77" s="258">
        <v>0</v>
      </c>
      <c r="Q77" s="223">
        <v>0.84</v>
      </c>
      <c r="R77" s="126"/>
      <c r="S77" s="120"/>
      <c r="U77" s="63"/>
      <c r="V77" s="38"/>
    </row>
    <row r="78" spans="1:22" x14ac:dyDescent="0.25">
      <c r="A78" s="14"/>
      <c r="B78" s="105" t="s">
        <v>121</v>
      </c>
      <c r="C78" s="126"/>
      <c r="D78" s="256"/>
      <c r="E78" s="322"/>
      <c r="F78" s="257">
        <v>0</v>
      </c>
      <c r="G78" s="223">
        <v>0.84</v>
      </c>
      <c r="H78" s="126"/>
      <c r="I78" s="256"/>
      <c r="J78" s="322"/>
      <c r="K78" s="258">
        <v>0</v>
      </c>
      <c r="L78" s="223">
        <v>0.84</v>
      </c>
      <c r="M78" s="126"/>
      <c r="N78" s="259"/>
      <c r="O78" s="322"/>
      <c r="P78" s="258">
        <v>0</v>
      </c>
      <c r="Q78" s="223">
        <v>0.84</v>
      </c>
      <c r="R78" s="126"/>
      <c r="S78" s="120"/>
      <c r="U78" s="63"/>
      <c r="V78" s="38"/>
    </row>
    <row r="79" spans="1:22" x14ac:dyDescent="0.25">
      <c r="A79" s="14"/>
      <c r="B79" s="105" t="s">
        <v>122</v>
      </c>
      <c r="C79" s="126"/>
      <c r="D79" s="256"/>
      <c r="E79" s="322"/>
      <c r="F79" s="257">
        <v>0</v>
      </c>
      <c r="G79" s="223">
        <v>0.84</v>
      </c>
      <c r="H79" s="126"/>
      <c r="I79" s="259"/>
      <c r="J79" s="322"/>
      <c r="K79" s="258">
        <v>0</v>
      </c>
      <c r="L79" s="223">
        <v>0.84</v>
      </c>
      <c r="M79" s="126"/>
      <c r="N79" s="259"/>
      <c r="O79" s="322"/>
      <c r="P79" s="258">
        <v>0</v>
      </c>
      <c r="Q79" s="223">
        <v>0.84</v>
      </c>
      <c r="R79" s="126"/>
      <c r="S79" s="120"/>
      <c r="U79" s="63"/>
      <c r="V79" s="38"/>
    </row>
    <row r="80" spans="1:22" x14ac:dyDescent="0.25">
      <c r="A80" s="14"/>
      <c r="B80" s="105" t="s">
        <v>156</v>
      </c>
      <c r="C80" s="126"/>
      <c r="D80" s="256"/>
      <c r="E80" s="322"/>
      <c r="F80" s="257">
        <v>0</v>
      </c>
      <c r="G80" s="223">
        <v>0.84</v>
      </c>
      <c r="H80" s="126"/>
      <c r="I80" s="259"/>
      <c r="J80" s="322"/>
      <c r="K80" s="258">
        <v>0</v>
      </c>
      <c r="L80" s="223">
        <v>0.84</v>
      </c>
      <c r="M80" s="126"/>
      <c r="N80" s="259"/>
      <c r="O80" s="322"/>
      <c r="P80" s="258">
        <v>0</v>
      </c>
      <c r="Q80" s="223">
        <v>0.84</v>
      </c>
      <c r="R80" s="126"/>
      <c r="S80" s="120"/>
      <c r="U80" s="63"/>
      <c r="V80" s="38"/>
    </row>
    <row r="81" spans="1:22" x14ac:dyDescent="0.25">
      <c r="A81" s="14"/>
      <c r="B81" s="105" t="s">
        <v>131</v>
      </c>
      <c r="C81" s="134"/>
      <c r="D81" s="323"/>
      <c r="E81" s="322"/>
      <c r="F81" s="257">
        <v>0</v>
      </c>
      <c r="G81" s="226">
        <v>0.84</v>
      </c>
      <c r="H81" s="134"/>
      <c r="I81" s="259"/>
      <c r="J81" s="322"/>
      <c r="K81" s="258">
        <v>0</v>
      </c>
      <c r="L81" s="226">
        <v>0.84</v>
      </c>
      <c r="M81" s="134"/>
      <c r="N81" s="259"/>
      <c r="O81" s="322"/>
      <c r="P81" s="258">
        <v>0</v>
      </c>
      <c r="Q81" s="226">
        <v>0.84</v>
      </c>
      <c r="R81" s="134"/>
      <c r="S81" s="120"/>
      <c r="U81" s="63"/>
      <c r="V81" s="38"/>
    </row>
    <row r="82" spans="1:22" collapsed="1" x14ac:dyDescent="0.25">
      <c r="A82" s="14"/>
      <c r="B82" s="66" t="s">
        <v>149</v>
      </c>
      <c r="C82" s="66"/>
      <c r="D82" s="66" t="s">
        <v>228</v>
      </c>
      <c r="E82" s="145"/>
      <c r="F82" s="145"/>
      <c r="G82" s="145"/>
      <c r="H82" s="66"/>
      <c r="I82" s="66"/>
      <c r="J82" s="145"/>
      <c r="K82" s="145"/>
      <c r="L82" s="145"/>
      <c r="M82" s="66"/>
      <c r="N82" s="66"/>
      <c r="O82" s="145"/>
      <c r="P82" s="145"/>
      <c r="Q82" s="145"/>
      <c r="R82" s="66"/>
      <c r="S82" s="67"/>
      <c r="U82" s="63"/>
      <c r="V82" s="38"/>
    </row>
    <row r="83" spans="1:22" hidden="1" outlineLevel="1" x14ac:dyDescent="0.25">
      <c r="A83" s="14"/>
      <c r="B83" s="154"/>
      <c r="C83" s="111"/>
      <c r="D83" s="495" t="s">
        <v>229</v>
      </c>
      <c r="E83" s="496"/>
      <c r="F83" s="497"/>
      <c r="G83" s="181">
        <v>1</v>
      </c>
      <c r="H83" s="123"/>
      <c r="I83" s="495" t="s">
        <v>229</v>
      </c>
      <c r="J83" s="498"/>
      <c r="K83" s="499"/>
      <c r="L83" s="181">
        <v>1</v>
      </c>
      <c r="M83" s="123"/>
      <c r="N83" s="495" t="s">
        <v>229</v>
      </c>
      <c r="O83" s="498"/>
      <c r="P83" s="499"/>
      <c r="Q83" s="181">
        <v>1</v>
      </c>
      <c r="R83" s="123"/>
      <c r="S83" s="121"/>
      <c r="U83" s="63"/>
      <c r="V83" s="38"/>
    </row>
    <row r="84" spans="1:22" hidden="1" outlineLevel="1" x14ac:dyDescent="0.25">
      <c r="A84" s="14"/>
      <c r="B84" s="160" t="s">
        <v>115</v>
      </c>
      <c r="C84" s="126"/>
      <c r="D84" s="500"/>
      <c r="E84" s="478"/>
      <c r="F84" s="158"/>
      <c r="G84" s="146"/>
      <c r="H84" s="126"/>
      <c r="I84" s="501"/>
      <c r="J84" s="480"/>
      <c r="K84" s="158"/>
      <c r="L84" s="146"/>
      <c r="M84" s="126"/>
      <c r="N84" s="501"/>
      <c r="O84" s="480"/>
      <c r="P84" s="158"/>
      <c r="Q84" s="146"/>
      <c r="R84" s="126"/>
      <c r="S84" s="120"/>
      <c r="U84" s="63"/>
      <c r="V84" s="38"/>
    </row>
    <row r="85" spans="1:22" hidden="1" outlineLevel="1" x14ac:dyDescent="0.25">
      <c r="A85" s="14"/>
      <c r="B85" s="156" t="s">
        <v>196</v>
      </c>
      <c r="C85" s="126"/>
      <c r="D85" s="168"/>
      <c r="E85" s="172">
        <v>0</v>
      </c>
      <c r="F85" s="158"/>
      <c r="G85" s="146"/>
      <c r="H85" s="126"/>
      <c r="I85" s="176"/>
      <c r="J85" s="171">
        <v>0</v>
      </c>
      <c r="K85" s="158"/>
      <c r="L85" s="146"/>
      <c r="M85" s="126"/>
      <c r="N85" s="176"/>
      <c r="O85" s="171">
        <v>0</v>
      </c>
      <c r="P85" s="158"/>
      <c r="Q85" s="146"/>
      <c r="R85" s="126"/>
      <c r="S85" s="120"/>
      <c r="U85" s="63"/>
      <c r="V85" s="38"/>
    </row>
    <row r="86" spans="1:22" hidden="1" outlineLevel="1" x14ac:dyDescent="0.25">
      <c r="A86" s="14"/>
      <c r="B86" s="156" t="s">
        <v>117</v>
      </c>
      <c r="C86" s="126"/>
      <c r="D86" s="168"/>
      <c r="E86" s="172">
        <v>0</v>
      </c>
      <c r="F86" s="158"/>
      <c r="G86" s="146"/>
      <c r="H86" s="126"/>
      <c r="I86" s="176"/>
      <c r="J86" s="171">
        <v>0</v>
      </c>
      <c r="K86" s="158"/>
      <c r="L86" s="146"/>
      <c r="M86" s="126"/>
      <c r="N86" s="176"/>
      <c r="O86" s="171">
        <v>0</v>
      </c>
      <c r="P86" s="158"/>
      <c r="Q86" s="146"/>
      <c r="R86" s="126"/>
      <c r="S86" s="120"/>
      <c r="U86" s="63"/>
      <c r="V86" s="38"/>
    </row>
    <row r="87" spans="1:22" hidden="1" outlineLevel="1" x14ac:dyDescent="0.25">
      <c r="A87" s="14"/>
      <c r="B87" s="156" t="s">
        <v>15</v>
      </c>
      <c r="C87" s="126"/>
      <c r="D87" s="491"/>
      <c r="E87" s="493"/>
      <c r="F87" s="158"/>
      <c r="G87" s="179">
        <v>0.84</v>
      </c>
      <c r="H87" s="126"/>
      <c r="I87" s="471"/>
      <c r="J87" s="472"/>
      <c r="K87" s="158"/>
      <c r="L87" s="179">
        <v>0.84</v>
      </c>
      <c r="M87" s="126"/>
      <c r="N87" s="471"/>
      <c r="O87" s="472"/>
      <c r="P87" s="158"/>
      <c r="Q87" s="179">
        <v>0.84</v>
      </c>
      <c r="R87" s="126"/>
      <c r="S87" s="120"/>
      <c r="U87" s="63"/>
      <c r="V87" s="38"/>
    </row>
    <row r="88" spans="1:22" hidden="1" outlineLevel="1" x14ac:dyDescent="0.25">
      <c r="A88" s="14"/>
      <c r="B88" s="156" t="s">
        <v>157</v>
      </c>
      <c r="C88" s="126"/>
      <c r="D88" s="73"/>
      <c r="E88" s="74">
        <v>0</v>
      </c>
      <c r="F88" s="158"/>
      <c r="G88" s="146"/>
      <c r="H88" s="126"/>
      <c r="I88" s="143"/>
      <c r="J88" s="161">
        <v>0</v>
      </c>
      <c r="K88" s="158"/>
      <c r="L88" s="146"/>
      <c r="M88" s="126"/>
      <c r="N88" s="143"/>
      <c r="O88" s="161">
        <v>0</v>
      </c>
      <c r="P88" s="158"/>
      <c r="Q88" s="146"/>
      <c r="R88" s="126"/>
      <c r="S88" s="120"/>
      <c r="U88" s="63"/>
      <c r="V88" s="38"/>
    </row>
    <row r="89" spans="1:22" hidden="1" outlineLevel="1" x14ac:dyDescent="0.25">
      <c r="A89" s="14"/>
      <c r="B89" s="156" t="s">
        <v>122</v>
      </c>
      <c r="C89" s="126"/>
      <c r="D89" s="73"/>
      <c r="E89" s="74">
        <v>0</v>
      </c>
      <c r="F89" s="158"/>
      <c r="G89" s="146"/>
      <c r="H89" s="126"/>
      <c r="I89" s="143"/>
      <c r="J89" s="161">
        <v>0</v>
      </c>
      <c r="K89" s="158"/>
      <c r="L89" s="146"/>
      <c r="M89" s="126"/>
      <c r="N89" s="143"/>
      <c r="O89" s="161">
        <v>0</v>
      </c>
      <c r="P89" s="158"/>
      <c r="Q89" s="146"/>
      <c r="R89" s="126"/>
      <c r="S89" s="120"/>
      <c r="U89" s="63"/>
      <c r="V89" s="38"/>
    </row>
    <row r="90" spans="1:22" hidden="1" outlineLevel="1" x14ac:dyDescent="0.25">
      <c r="A90" s="14"/>
      <c r="B90" s="156" t="s">
        <v>156</v>
      </c>
      <c r="C90" s="126"/>
      <c r="D90" s="73"/>
      <c r="E90" s="74">
        <v>0</v>
      </c>
      <c r="F90" s="158"/>
      <c r="G90" s="146"/>
      <c r="H90" s="126"/>
      <c r="I90" s="143"/>
      <c r="J90" s="161">
        <v>0</v>
      </c>
      <c r="K90" s="158"/>
      <c r="L90" s="146"/>
      <c r="M90" s="126"/>
      <c r="N90" s="143"/>
      <c r="O90" s="161">
        <v>0</v>
      </c>
      <c r="P90" s="158"/>
      <c r="Q90" s="146"/>
      <c r="R90" s="126"/>
      <c r="S90" s="120"/>
      <c r="U90" s="63"/>
      <c r="V90" s="38"/>
    </row>
    <row r="91" spans="1:22" hidden="1" outlineLevel="1" x14ac:dyDescent="0.25">
      <c r="A91" s="14"/>
      <c r="B91" s="156" t="s">
        <v>131</v>
      </c>
      <c r="C91" s="126"/>
      <c r="D91" s="75"/>
      <c r="E91" s="79">
        <v>0</v>
      </c>
      <c r="F91" s="158"/>
      <c r="G91" s="151"/>
      <c r="H91" s="126"/>
      <c r="I91" s="143"/>
      <c r="J91" s="161">
        <v>0</v>
      </c>
      <c r="K91" s="158"/>
      <c r="L91" s="151"/>
      <c r="M91" s="126"/>
      <c r="N91" s="143"/>
      <c r="O91" s="161">
        <v>0</v>
      </c>
      <c r="P91" s="158"/>
      <c r="Q91" s="151"/>
      <c r="R91" s="126"/>
      <c r="S91" s="120"/>
      <c r="U91" s="63"/>
      <c r="V91" s="38"/>
    </row>
    <row r="92" spans="1:22" s="76" customFormat="1" hidden="1" outlineLevel="1" x14ac:dyDescent="0.25">
      <c r="A92" s="46"/>
      <c r="B92" s="155" t="s">
        <v>114</v>
      </c>
      <c r="C92" s="126"/>
      <c r="D92" s="477"/>
      <c r="E92" s="494"/>
      <c r="F92" s="159"/>
      <c r="G92" s="146"/>
      <c r="H92" s="126"/>
      <c r="I92" s="471"/>
      <c r="J92" s="472"/>
      <c r="K92" s="159"/>
      <c r="L92" s="146"/>
      <c r="M92" s="126"/>
      <c r="N92" s="471"/>
      <c r="O92" s="472"/>
      <c r="P92" s="159"/>
      <c r="Q92" s="146"/>
      <c r="R92" s="126"/>
      <c r="S92" s="120"/>
      <c r="T92" s="48"/>
      <c r="U92" s="63"/>
      <c r="V92" s="38"/>
    </row>
    <row r="93" spans="1:22" hidden="1" outlineLevel="1" x14ac:dyDescent="0.25">
      <c r="A93" s="14"/>
      <c r="B93" s="156" t="s">
        <v>196</v>
      </c>
      <c r="C93" s="126"/>
      <c r="D93" s="168"/>
      <c r="E93" s="172">
        <v>0</v>
      </c>
      <c r="F93" s="158"/>
      <c r="G93" s="146"/>
      <c r="H93" s="126"/>
      <c r="I93" s="176"/>
      <c r="J93" s="171">
        <v>0</v>
      </c>
      <c r="K93" s="158"/>
      <c r="L93" s="146"/>
      <c r="M93" s="126"/>
      <c r="N93" s="176"/>
      <c r="O93" s="171">
        <v>0</v>
      </c>
      <c r="P93" s="158"/>
      <c r="Q93" s="146"/>
      <c r="R93" s="126"/>
      <c r="S93" s="120"/>
      <c r="U93" s="63"/>
      <c r="V93" s="38"/>
    </row>
    <row r="94" spans="1:22" hidden="1" outlineLevel="1" x14ac:dyDescent="0.25">
      <c r="A94" s="14"/>
      <c r="B94" s="156" t="s">
        <v>117</v>
      </c>
      <c r="C94" s="126"/>
      <c r="D94" s="168"/>
      <c r="E94" s="172">
        <v>0</v>
      </c>
      <c r="F94" s="158"/>
      <c r="G94" s="146"/>
      <c r="H94" s="126"/>
      <c r="I94" s="176"/>
      <c r="J94" s="171">
        <v>0</v>
      </c>
      <c r="K94" s="158"/>
      <c r="L94" s="146"/>
      <c r="M94" s="126"/>
      <c r="N94" s="176"/>
      <c r="O94" s="171">
        <v>0</v>
      </c>
      <c r="P94" s="158"/>
      <c r="Q94" s="146"/>
      <c r="R94" s="126"/>
      <c r="S94" s="120"/>
      <c r="U94" s="63"/>
      <c r="V94" s="38"/>
    </row>
    <row r="95" spans="1:22" hidden="1" outlineLevel="1" x14ac:dyDescent="0.25">
      <c r="A95" s="14"/>
      <c r="B95" s="156" t="s">
        <v>15</v>
      </c>
      <c r="C95" s="126"/>
      <c r="D95" s="491"/>
      <c r="E95" s="493"/>
      <c r="F95" s="158"/>
      <c r="G95" s="180">
        <v>0.84</v>
      </c>
      <c r="H95" s="126"/>
      <c r="I95" s="471"/>
      <c r="J95" s="472"/>
      <c r="K95" s="158"/>
      <c r="L95" s="180">
        <v>0.84</v>
      </c>
      <c r="M95" s="126"/>
      <c r="N95" s="471"/>
      <c r="O95" s="472"/>
      <c r="P95" s="158"/>
      <c r="Q95" s="180">
        <v>0.84</v>
      </c>
      <c r="R95" s="126"/>
      <c r="S95" s="120"/>
      <c r="U95" s="63"/>
      <c r="V95" s="38"/>
    </row>
    <row r="96" spans="1:22" hidden="1" outlineLevel="1" x14ac:dyDescent="0.25">
      <c r="A96" s="14"/>
      <c r="B96" s="156" t="s">
        <v>157</v>
      </c>
      <c r="C96" s="126"/>
      <c r="D96" s="73"/>
      <c r="E96" s="74">
        <v>0</v>
      </c>
      <c r="F96" s="158"/>
      <c r="G96" s="146"/>
      <c r="H96" s="126"/>
      <c r="I96" s="143"/>
      <c r="J96" s="161">
        <v>0</v>
      </c>
      <c r="K96" s="158"/>
      <c r="L96" s="146"/>
      <c r="M96" s="126"/>
      <c r="N96" s="143"/>
      <c r="O96" s="161">
        <v>0</v>
      </c>
      <c r="P96" s="158"/>
      <c r="Q96" s="146"/>
      <c r="R96" s="126"/>
      <c r="S96" s="120"/>
      <c r="U96" s="63"/>
      <c r="V96" s="38"/>
    </row>
    <row r="97" spans="1:22" hidden="1" outlineLevel="1" x14ac:dyDescent="0.25">
      <c r="A97" s="14"/>
      <c r="B97" s="156" t="s">
        <v>122</v>
      </c>
      <c r="C97" s="126"/>
      <c r="D97" s="73"/>
      <c r="E97" s="74">
        <v>0</v>
      </c>
      <c r="F97" s="158"/>
      <c r="G97" s="146"/>
      <c r="H97" s="126"/>
      <c r="I97" s="143"/>
      <c r="J97" s="161">
        <v>0</v>
      </c>
      <c r="K97" s="158"/>
      <c r="L97" s="146"/>
      <c r="M97" s="126"/>
      <c r="N97" s="143"/>
      <c r="O97" s="161">
        <v>0</v>
      </c>
      <c r="P97" s="158"/>
      <c r="Q97" s="146"/>
      <c r="R97" s="126"/>
      <c r="S97" s="120"/>
      <c r="U97" s="63"/>
      <c r="V97" s="38"/>
    </row>
    <row r="98" spans="1:22" hidden="1" outlineLevel="1" x14ac:dyDescent="0.25">
      <c r="A98" s="14"/>
      <c r="B98" s="156" t="s">
        <v>156</v>
      </c>
      <c r="C98" s="126"/>
      <c r="D98" s="73"/>
      <c r="E98" s="74">
        <v>0</v>
      </c>
      <c r="F98" s="158"/>
      <c r="G98" s="146"/>
      <c r="H98" s="126"/>
      <c r="I98" s="143"/>
      <c r="J98" s="161">
        <v>0</v>
      </c>
      <c r="K98" s="158"/>
      <c r="L98" s="146"/>
      <c r="M98" s="126"/>
      <c r="N98" s="143"/>
      <c r="O98" s="161">
        <v>0</v>
      </c>
      <c r="P98" s="158"/>
      <c r="Q98" s="146"/>
      <c r="R98" s="126"/>
      <c r="S98" s="120"/>
      <c r="U98" s="63"/>
      <c r="V98" s="38"/>
    </row>
    <row r="99" spans="1:22" hidden="1" outlineLevel="1" x14ac:dyDescent="0.25">
      <c r="A99" s="14"/>
      <c r="B99" s="156" t="s">
        <v>131</v>
      </c>
      <c r="C99" s="126"/>
      <c r="D99" s="75"/>
      <c r="E99" s="79">
        <v>0</v>
      </c>
      <c r="F99" s="158"/>
      <c r="G99" s="151"/>
      <c r="H99" s="126"/>
      <c r="I99" s="143"/>
      <c r="J99" s="161">
        <v>0</v>
      </c>
      <c r="K99" s="158"/>
      <c r="L99" s="151"/>
      <c r="M99" s="126"/>
      <c r="N99" s="143"/>
      <c r="O99" s="161">
        <v>0</v>
      </c>
      <c r="P99" s="158"/>
      <c r="Q99" s="151"/>
      <c r="R99" s="126"/>
      <c r="S99" s="120"/>
      <c r="U99" s="63"/>
      <c r="V99" s="38"/>
    </row>
    <row r="100" spans="1:22" s="76" customFormat="1" hidden="1" outlineLevel="1" x14ac:dyDescent="0.25">
      <c r="A100" s="61"/>
      <c r="B100" s="155" t="s">
        <v>113</v>
      </c>
      <c r="C100" s="126"/>
      <c r="D100" s="477"/>
      <c r="E100" s="494"/>
      <c r="F100" s="159"/>
      <c r="G100" s="150"/>
      <c r="H100" s="126"/>
      <c r="I100" s="471"/>
      <c r="J100" s="472"/>
      <c r="K100" s="159"/>
      <c r="L100" s="150"/>
      <c r="M100" s="126"/>
      <c r="N100" s="471"/>
      <c r="O100" s="472"/>
      <c r="P100" s="159"/>
      <c r="Q100" s="150"/>
      <c r="R100" s="126"/>
      <c r="S100" s="120"/>
      <c r="T100" s="48"/>
      <c r="U100" s="63"/>
      <c r="V100" s="38"/>
    </row>
    <row r="101" spans="1:22" hidden="1" outlineLevel="1" x14ac:dyDescent="0.25">
      <c r="A101" s="14"/>
      <c r="B101" s="156" t="s">
        <v>196</v>
      </c>
      <c r="C101" s="126"/>
      <c r="D101" s="168"/>
      <c r="E101" s="172">
        <v>0</v>
      </c>
      <c r="F101" s="158"/>
      <c r="G101" s="146"/>
      <c r="H101" s="126"/>
      <c r="I101" s="176"/>
      <c r="J101" s="171">
        <v>0</v>
      </c>
      <c r="K101" s="158"/>
      <c r="L101" s="146"/>
      <c r="M101" s="126"/>
      <c r="N101" s="176"/>
      <c r="O101" s="171">
        <v>0</v>
      </c>
      <c r="P101" s="158"/>
      <c r="Q101" s="146"/>
      <c r="R101" s="126"/>
      <c r="S101" s="120"/>
      <c r="U101" s="63"/>
      <c r="V101" s="38"/>
    </row>
    <row r="102" spans="1:22" hidden="1" outlineLevel="1" x14ac:dyDescent="0.25">
      <c r="A102" s="14"/>
      <c r="B102" s="156" t="s">
        <v>117</v>
      </c>
      <c r="C102" s="126"/>
      <c r="D102" s="168"/>
      <c r="E102" s="172">
        <v>0</v>
      </c>
      <c r="F102" s="158"/>
      <c r="G102" s="146"/>
      <c r="H102" s="126"/>
      <c r="I102" s="176"/>
      <c r="J102" s="171">
        <v>0</v>
      </c>
      <c r="K102" s="158"/>
      <c r="L102" s="146"/>
      <c r="M102" s="126"/>
      <c r="N102" s="176"/>
      <c r="O102" s="171">
        <v>0</v>
      </c>
      <c r="P102" s="158"/>
      <c r="Q102" s="146"/>
      <c r="R102" s="126"/>
      <c r="S102" s="120"/>
      <c r="U102" s="63"/>
      <c r="V102" s="38"/>
    </row>
    <row r="103" spans="1:22" hidden="1" outlineLevel="1" x14ac:dyDescent="0.25">
      <c r="A103" s="14"/>
      <c r="B103" s="156" t="s">
        <v>15</v>
      </c>
      <c r="C103" s="126"/>
      <c r="D103" s="491"/>
      <c r="E103" s="493"/>
      <c r="F103" s="158"/>
      <c r="G103" s="180">
        <v>0.84</v>
      </c>
      <c r="H103" s="126"/>
      <c r="I103" s="471"/>
      <c r="J103" s="472"/>
      <c r="K103" s="158"/>
      <c r="L103" s="180">
        <v>0.84</v>
      </c>
      <c r="M103" s="126"/>
      <c r="N103" s="471"/>
      <c r="O103" s="472"/>
      <c r="P103" s="158"/>
      <c r="Q103" s="180">
        <v>0.84</v>
      </c>
      <c r="R103" s="126"/>
      <c r="S103" s="120"/>
      <c r="U103" s="63"/>
      <c r="V103" s="38"/>
    </row>
    <row r="104" spans="1:22" hidden="1" outlineLevel="1" x14ac:dyDescent="0.25">
      <c r="A104" s="14"/>
      <c r="B104" s="156" t="s">
        <v>157</v>
      </c>
      <c r="C104" s="126"/>
      <c r="D104" s="73"/>
      <c r="E104" s="74">
        <v>0</v>
      </c>
      <c r="F104" s="158"/>
      <c r="G104" s="146"/>
      <c r="H104" s="126"/>
      <c r="I104" s="143"/>
      <c r="J104" s="161">
        <v>0</v>
      </c>
      <c r="K104" s="158"/>
      <c r="L104" s="146"/>
      <c r="M104" s="126"/>
      <c r="N104" s="143"/>
      <c r="O104" s="161">
        <v>0</v>
      </c>
      <c r="P104" s="158"/>
      <c r="Q104" s="146"/>
      <c r="R104" s="126"/>
      <c r="S104" s="120"/>
      <c r="U104" s="63"/>
      <c r="V104" s="38"/>
    </row>
    <row r="105" spans="1:22" hidden="1" outlineLevel="1" x14ac:dyDescent="0.25">
      <c r="A105" s="14"/>
      <c r="B105" s="156" t="s">
        <v>122</v>
      </c>
      <c r="C105" s="126"/>
      <c r="D105" s="73"/>
      <c r="E105" s="74">
        <v>0</v>
      </c>
      <c r="F105" s="158"/>
      <c r="G105" s="146"/>
      <c r="H105" s="126"/>
      <c r="I105" s="143"/>
      <c r="J105" s="161">
        <v>0</v>
      </c>
      <c r="K105" s="158"/>
      <c r="L105" s="146"/>
      <c r="M105" s="126"/>
      <c r="N105" s="143"/>
      <c r="O105" s="161">
        <v>0</v>
      </c>
      <c r="P105" s="158"/>
      <c r="Q105" s="146"/>
      <c r="R105" s="126"/>
      <c r="S105" s="120"/>
      <c r="U105" s="63"/>
      <c r="V105" s="38"/>
    </row>
    <row r="106" spans="1:22" hidden="1" outlineLevel="1" x14ac:dyDescent="0.25">
      <c r="A106" s="14"/>
      <c r="B106" s="156" t="s">
        <v>156</v>
      </c>
      <c r="C106" s="126"/>
      <c r="D106" s="73"/>
      <c r="E106" s="74">
        <v>0</v>
      </c>
      <c r="F106" s="158"/>
      <c r="G106" s="146"/>
      <c r="H106" s="126"/>
      <c r="I106" s="143"/>
      <c r="J106" s="161">
        <v>0</v>
      </c>
      <c r="K106" s="158"/>
      <c r="L106" s="146"/>
      <c r="M106" s="126"/>
      <c r="N106" s="143"/>
      <c r="O106" s="161">
        <v>0</v>
      </c>
      <c r="P106" s="158"/>
      <c r="Q106" s="146"/>
      <c r="R106" s="126"/>
      <c r="S106" s="120"/>
      <c r="U106" s="63"/>
      <c r="V106" s="38"/>
    </row>
    <row r="107" spans="1:22" hidden="1" outlineLevel="1" x14ac:dyDescent="0.25">
      <c r="A107" s="14"/>
      <c r="B107" s="156" t="s">
        <v>131</v>
      </c>
      <c r="C107" s="126"/>
      <c r="D107" s="75"/>
      <c r="E107" s="79">
        <v>0</v>
      </c>
      <c r="F107" s="158"/>
      <c r="G107" s="151"/>
      <c r="H107" s="126"/>
      <c r="I107" s="143"/>
      <c r="J107" s="161">
        <v>0</v>
      </c>
      <c r="K107" s="158"/>
      <c r="L107" s="151"/>
      <c r="M107" s="126"/>
      <c r="N107" s="143"/>
      <c r="O107" s="161">
        <v>0</v>
      </c>
      <c r="P107" s="158"/>
      <c r="Q107" s="151"/>
      <c r="R107" s="126"/>
      <c r="S107" s="120"/>
      <c r="U107" s="63"/>
      <c r="V107" s="38"/>
    </row>
    <row r="108" spans="1:22" s="76" customFormat="1" hidden="1" outlineLevel="1" x14ac:dyDescent="0.25">
      <c r="A108" s="46"/>
      <c r="B108" s="155" t="s">
        <v>112</v>
      </c>
      <c r="C108" s="126"/>
      <c r="D108" s="477"/>
      <c r="E108" s="494"/>
      <c r="F108" s="159"/>
      <c r="G108" s="150"/>
      <c r="H108" s="126"/>
      <c r="I108" s="471"/>
      <c r="J108" s="472"/>
      <c r="K108" s="159"/>
      <c r="L108" s="150"/>
      <c r="M108" s="126"/>
      <c r="N108" s="471"/>
      <c r="O108" s="472"/>
      <c r="P108" s="159"/>
      <c r="Q108" s="150"/>
      <c r="R108" s="126"/>
      <c r="S108" s="120"/>
      <c r="T108" s="48"/>
      <c r="U108" s="63"/>
      <c r="V108" s="38"/>
    </row>
    <row r="109" spans="1:22" hidden="1" outlineLevel="1" x14ac:dyDescent="0.25">
      <c r="A109" s="14"/>
      <c r="B109" s="156" t="s">
        <v>196</v>
      </c>
      <c r="C109" s="126"/>
      <c r="D109" s="168"/>
      <c r="E109" s="172">
        <v>0</v>
      </c>
      <c r="F109" s="158"/>
      <c r="G109" s="146"/>
      <c r="H109" s="126"/>
      <c r="I109" s="176"/>
      <c r="J109" s="171">
        <v>0</v>
      </c>
      <c r="K109" s="158"/>
      <c r="L109" s="146"/>
      <c r="M109" s="126"/>
      <c r="N109" s="176"/>
      <c r="O109" s="171">
        <v>0</v>
      </c>
      <c r="P109" s="158"/>
      <c r="Q109" s="146"/>
      <c r="R109" s="126"/>
      <c r="S109" s="120"/>
      <c r="U109" s="63"/>
      <c r="V109" s="38"/>
    </row>
    <row r="110" spans="1:22" hidden="1" outlineLevel="1" x14ac:dyDescent="0.25">
      <c r="A110" s="14"/>
      <c r="B110" s="156" t="s">
        <v>117</v>
      </c>
      <c r="C110" s="126"/>
      <c r="D110" s="168"/>
      <c r="E110" s="172">
        <v>0</v>
      </c>
      <c r="F110" s="158"/>
      <c r="G110" s="146"/>
      <c r="H110" s="126"/>
      <c r="I110" s="176"/>
      <c r="J110" s="171">
        <v>0</v>
      </c>
      <c r="K110" s="158"/>
      <c r="L110" s="146"/>
      <c r="M110" s="126"/>
      <c r="N110" s="176"/>
      <c r="O110" s="171">
        <v>0</v>
      </c>
      <c r="P110" s="158"/>
      <c r="Q110" s="146"/>
      <c r="R110" s="126"/>
      <c r="S110" s="120"/>
      <c r="U110" s="63"/>
      <c r="V110" s="38"/>
    </row>
    <row r="111" spans="1:22" hidden="1" outlineLevel="1" x14ac:dyDescent="0.25">
      <c r="A111" s="14"/>
      <c r="B111" s="156" t="s">
        <v>15</v>
      </c>
      <c r="C111" s="126"/>
      <c r="D111" s="491"/>
      <c r="E111" s="493"/>
      <c r="F111" s="158"/>
      <c r="G111" s="180">
        <v>0.84</v>
      </c>
      <c r="H111" s="126"/>
      <c r="I111" s="471"/>
      <c r="J111" s="472"/>
      <c r="K111" s="158"/>
      <c r="L111" s="180">
        <v>0.84</v>
      </c>
      <c r="M111" s="126"/>
      <c r="N111" s="471"/>
      <c r="O111" s="472"/>
      <c r="P111" s="158"/>
      <c r="Q111" s="180">
        <v>0.84</v>
      </c>
      <c r="R111" s="126"/>
      <c r="S111" s="120"/>
      <c r="U111" s="63"/>
      <c r="V111" s="38"/>
    </row>
    <row r="112" spans="1:22" hidden="1" outlineLevel="1" x14ac:dyDescent="0.25">
      <c r="A112" s="14"/>
      <c r="B112" s="156" t="s">
        <v>157</v>
      </c>
      <c r="C112" s="126"/>
      <c r="D112" s="73"/>
      <c r="E112" s="74">
        <v>0</v>
      </c>
      <c r="F112" s="158"/>
      <c r="G112" s="146"/>
      <c r="H112" s="126"/>
      <c r="I112" s="143"/>
      <c r="J112" s="161">
        <v>0</v>
      </c>
      <c r="K112" s="158"/>
      <c r="L112" s="146"/>
      <c r="M112" s="126"/>
      <c r="N112" s="143"/>
      <c r="O112" s="161">
        <v>0</v>
      </c>
      <c r="P112" s="158"/>
      <c r="Q112" s="146"/>
      <c r="R112" s="126"/>
      <c r="S112" s="120"/>
      <c r="U112" s="63"/>
      <c r="V112" s="38"/>
    </row>
    <row r="113" spans="1:22" hidden="1" outlineLevel="1" x14ac:dyDescent="0.25">
      <c r="A113" s="14"/>
      <c r="B113" s="156" t="s">
        <v>122</v>
      </c>
      <c r="C113" s="126"/>
      <c r="D113" s="73"/>
      <c r="E113" s="74">
        <v>0</v>
      </c>
      <c r="F113" s="158"/>
      <c r="G113" s="146"/>
      <c r="H113" s="126"/>
      <c r="I113" s="143"/>
      <c r="J113" s="161">
        <v>0</v>
      </c>
      <c r="K113" s="158"/>
      <c r="L113" s="146"/>
      <c r="M113" s="126"/>
      <c r="N113" s="143"/>
      <c r="O113" s="161">
        <v>0</v>
      </c>
      <c r="P113" s="158"/>
      <c r="Q113" s="146"/>
      <c r="R113" s="126"/>
      <c r="S113" s="120"/>
      <c r="U113" s="63"/>
      <c r="V113" s="38"/>
    </row>
    <row r="114" spans="1:22" hidden="1" outlineLevel="1" x14ac:dyDescent="0.25">
      <c r="A114" s="14"/>
      <c r="B114" s="156" t="s">
        <v>156</v>
      </c>
      <c r="C114" s="126"/>
      <c r="D114" s="73"/>
      <c r="E114" s="74">
        <v>0</v>
      </c>
      <c r="F114" s="158"/>
      <c r="G114" s="146"/>
      <c r="H114" s="126"/>
      <c r="I114" s="143"/>
      <c r="J114" s="161">
        <v>0</v>
      </c>
      <c r="K114" s="158"/>
      <c r="L114" s="146"/>
      <c r="M114" s="126"/>
      <c r="N114" s="143"/>
      <c r="O114" s="161">
        <v>0</v>
      </c>
      <c r="P114" s="158"/>
      <c r="Q114" s="146"/>
      <c r="R114" s="126"/>
      <c r="S114" s="120"/>
      <c r="U114" s="63"/>
      <c r="V114" s="38"/>
    </row>
    <row r="115" spans="1:22" hidden="1" outlineLevel="1" x14ac:dyDescent="0.25">
      <c r="A115" s="14"/>
      <c r="B115" s="156" t="s">
        <v>131</v>
      </c>
      <c r="C115" s="126"/>
      <c r="D115" s="75"/>
      <c r="E115" s="79">
        <v>0</v>
      </c>
      <c r="F115" s="158"/>
      <c r="G115" s="151"/>
      <c r="H115" s="126"/>
      <c r="I115" s="143"/>
      <c r="J115" s="161">
        <v>0</v>
      </c>
      <c r="K115" s="158"/>
      <c r="L115" s="151"/>
      <c r="M115" s="126"/>
      <c r="N115" s="143"/>
      <c r="O115" s="161">
        <v>0</v>
      </c>
      <c r="P115" s="158"/>
      <c r="Q115" s="151"/>
      <c r="R115" s="126"/>
      <c r="S115" s="120"/>
      <c r="U115" s="63"/>
      <c r="V115" s="38"/>
    </row>
    <row r="116" spans="1:22" x14ac:dyDescent="0.25">
      <c r="A116" s="14"/>
      <c r="B116" s="107" t="s">
        <v>230</v>
      </c>
      <c r="C116" s="126"/>
      <c r="D116" s="71"/>
      <c r="E116" s="70"/>
      <c r="F116" s="175">
        <v>0</v>
      </c>
      <c r="G116" s="146"/>
      <c r="H116" s="126"/>
      <c r="I116" s="71"/>
      <c r="J116" s="60"/>
      <c r="K116" s="175">
        <v>0</v>
      </c>
      <c r="L116" s="146"/>
      <c r="M116" s="126"/>
      <c r="N116" s="71"/>
      <c r="O116" s="60"/>
      <c r="P116" s="175">
        <v>0</v>
      </c>
      <c r="Q116" s="146"/>
      <c r="R116" s="126"/>
      <c r="S116" s="120"/>
      <c r="U116" s="63"/>
      <c r="V116" s="38"/>
    </row>
    <row r="117" spans="1:22" x14ac:dyDescent="0.25">
      <c r="A117" s="14"/>
      <c r="B117" s="108" t="s">
        <v>231</v>
      </c>
      <c r="C117" s="126"/>
      <c r="D117" s="72"/>
      <c r="E117" s="59"/>
      <c r="F117" s="163">
        <v>7.3200000000000043E-2</v>
      </c>
      <c r="G117" s="146"/>
      <c r="H117" s="126"/>
      <c r="I117" s="72"/>
      <c r="J117" s="59"/>
      <c r="K117" s="163">
        <v>7.3200000000000043E-2</v>
      </c>
      <c r="L117" s="146"/>
      <c r="M117" s="126"/>
      <c r="N117" s="72"/>
      <c r="O117" s="59"/>
      <c r="P117" s="163">
        <v>7.3200000000000043E-2</v>
      </c>
      <c r="Q117" s="146"/>
      <c r="R117" s="126"/>
      <c r="S117" s="120"/>
      <c r="U117" s="63"/>
      <c r="V117" s="38"/>
    </row>
    <row r="118" spans="1:22" ht="6.75" customHeight="1" x14ac:dyDescent="0.25">
      <c r="A118" s="14"/>
      <c r="B118" s="99"/>
      <c r="C118" s="97"/>
      <c r="D118" s="97"/>
      <c r="E118" s="97"/>
      <c r="F118" s="97"/>
      <c r="G118" s="100"/>
      <c r="H118" s="97"/>
      <c r="I118" s="97"/>
      <c r="J118" s="97"/>
      <c r="K118" s="97"/>
      <c r="L118" s="100"/>
      <c r="M118" s="97"/>
      <c r="N118" s="97"/>
      <c r="O118" s="97"/>
      <c r="P118" s="97"/>
      <c r="Q118" s="100"/>
      <c r="R118" s="97"/>
      <c r="S118" s="98"/>
      <c r="U118" s="63"/>
      <c r="V118" s="38"/>
    </row>
    <row r="119" spans="1:22" ht="7.5" customHeight="1" x14ac:dyDescent="0.25">
      <c r="A119" s="133"/>
      <c r="B119" s="126"/>
      <c r="C119" s="126"/>
      <c r="D119" s="126"/>
      <c r="E119" s="134"/>
      <c r="F119" s="134"/>
      <c r="G119" s="134"/>
      <c r="H119" s="126"/>
      <c r="I119" s="126"/>
      <c r="J119" s="134"/>
      <c r="K119" s="134"/>
      <c r="L119" s="134"/>
      <c r="M119" s="126"/>
      <c r="N119" s="126"/>
      <c r="O119" s="134"/>
      <c r="P119" s="134"/>
      <c r="Q119" s="134"/>
      <c r="R119" s="126"/>
      <c r="S119" s="120"/>
      <c r="U119" s="63"/>
      <c r="V119" s="38"/>
    </row>
    <row r="120" spans="1:22" x14ac:dyDescent="0.25">
      <c r="A120" s="14"/>
      <c r="B120" s="81" t="s">
        <v>11</v>
      </c>
      <c r="C120" s="84"/>
      <c r="D120" s="84"/>
      <c r="E120" s="82"/>
      <c r="F120" s="90"/>
      <c r="G120" s="147"/>
      <c r="H120" s="84"/>
      <c r="I120" s="84"/>
      <c r="J120" s="82"/>
      <c r="K120" s="90"/>
      <c r="L120" s="147"/>
      <c r="M120" s="84"/>
      <c r="N120" s="84"/>
      <c r="O120" s="82"/>
      <c r="P120" s="90"/>
      <c r="Q120" s="147"/>
      <c r="R120" s="84"/>
      <c r="S120" s="83"/>
      <c r="U120" s="63"/>
      <c r="V120" s="38"/>
    </row>
    <row r="121" spans="1:22" x14ac:dyDescent="0.25">
      <c r="A121" s="14"/>
      <c r="B121" s="109" t="s">
        <v>119</v>
      </c>
      <c r="C121" s="126"/>
      <c r="D121" s="482">
        <v>70</v>
      </c>
      <c r="E121" s="483"/>
      <c r="F121" s="483"/>
      <c r="G121" s="89">
        <v>0.92679999999999996</v>
      </c>
      <c r="H121" s="126"/>
      <c r="I121" s="506">
        <v>70</v>
      </c>
      <c r="J121" s="507"/>
      <c r="K121" s="508"/>
      <c r="L121" s="89">
        <v>0.92679999999999996</v>
      </c>
      <c r="M121" s="126"/>
      <c r="N121" s="506">
        <v>70</v>
      </c>
      <c r="O121" s="507"/>
      <c r="P121" s="508"/>
      <c r="Q121" s="89">
        <v>0.92679999999999996</v>
      </c>
      <c r="R121" s="126"/>
      <c r="S121" s="120"/>
      <c r="U121" s="63"/>
      <c r="V121" s="38"/>
    </row>
    <row r="122" spans="1:22" x14ac:dyDescent="0.25">
      <c r="A122" s="14"/>
      <c r="B122" s="109" t="s">
        <v>7</v>
      </c>
      <c r="C122" s="134"/>
      <c r="D122" s="474" t="s">
        <v>174</v>
      </c>
      <c r="E122" s="475"/>
      <c r="F122" s="475"/>
      <c r="G122" s="222"/>
      <c r="H122" s="134"/>
      <c r="I122" s="471" t="s">
        <v>174</v>
      </c>
      <c r="J122" s="472"/>
      <c r="K122" s="476"/>
      <c r="L122" s="222"/>
      <c r="M122" s="134"/>
      <c r="N122" s="471" t="s">
        <v>174</v>
      </c>
      <c r="O122" s="472"/>
      <c r="P122" s="476"/>
      <c r="Q122" s="222"/>
      <c r="R122" s="134"/>
      <c r="S122" s="120"/>
      <c r="U122" s="63"/>
      <c r="V122" s="38"/>
    </row>
    <row r="123" spans="1:22" x14ac:dyDescent="0.25">
      <c r="A123" s="14"/>
      <c r="B123" s="110" t="s">
        <v>186</v>
      </c>
      <c r="C123" s="127"/>
      <c r="D123" s="255"/>
      <c r="E123" s="68"/>
      <c r="F123" s="227">
        <v>0.21987950000000001</v>
      </c>
      <c r="G123" s="223">
        <v>0.85426490244199993</v>
      </c>
      <c r="H123" s="134"/>
      <c r="I123" s="144"/>
      <c r="J123" s="68"/>
      <c r="K123" s="228">
        <v>0.21987950000000001</v>
      </c>
      <c r="L123" s="223">
        <v>0.85426490244199993</v>
      </c>
      <c r="M123" s="134"/>
      <c r="N123" s="144"/>
      <c r="O123" s="68"/>
      <c r="P123" s="228">
        <v>0.21987950000000001</v>
      </c>
      <c r="Q123" s="223">
        <v>0.85426490244199993</v>
      </c>
      <c r="R123" s="134"/>
      <c r="S123" s="120"/>
      <c r="U123" s="63"/>
      <c r="V123" s="38"/>
    </row>
    <row r="124" spans="1:22" ht="6.75" customHeight="1" x14ac:dyDescent="0.25">
      <c r="A124" s="14"/>
      <c r="B124" s="99"/>
      <c r="C124" s="97"/>
      <c r="D124" s="97"/>
      <c r="E124" s="97"/>
      <c r="F124" s="97"/>
      <c r="G124" s="100"/>
      <c r="H124" s="97"/>
      <c r="I124" s="97"/>
      <c r="J124" s="191"/>
      <c r="K124" s="97"/>
      <c r="L124" s="100"/>
      <c r="M124" s="97"/>
      <c r="N124" s="97"/>
      <c r="O124" s="97"/>
      <c r="P124" s="97"/>
      <c r="Q124" s="100"/>
      <c r="R124" s="97"/>
      <c r="S124" s="98"/>
      <c r="U124" s="63"/>
      <c r="V124" s="38"/>
    </row>
    <row r="125" spans="1:22" ht="7.5" customHeight="1" x14ac:dyDescent="0.25">
      <c r="A125" s="133"/>
      <c r="B125" s="112"/>
      <c r="C125" s="126"/>
      <c r="D125" s="126"/>
      <c r="E125" s="134"/>
      <c r="F125" s="134"/>
      <c r="G125" s="134"/>
      <c r="H125" s="126"/>
      <c r="I125" s="126"/>
      <c r="J125" s="134"/>
      <c r="K125" s="134"/>
      <c r="L125" s="134"/>
      <c r="M125" s="126"/>
      <c r="N125" s="126"/>
      <c r="O125" s="134"/>
      <c r="P125" s="134"/>
      <c r="Q125" s="134"/>
      <c r="R125" s="126"/>
      <c r="S125" s="120"/>
      <c r="U125" s="63"/>
      <c r="V125" s="38"/>
    </row>
    <row r="126" spans="1:22" x14ac:dyDescent="0.25">
      <c r="A126" s="14"/>
      <c r="B126" s="253" t="s">
        <v>0</v>
      </c>
      <c r="C126" s="3"/>
      <c r="D126" s="3"/>
      <c r="E126" s="64"/>
      <c r="F126" s="92"/>
      <c r="G126" s="148"/>
      <c r="H126" s="3"/>
      <c r="I126" s="3"/>
      <c r="J126" s="64"/>
      <c r="K126" s="96"/>
      <c r="L126" s="148"/>
      <c r="M126" s="3"/>
      <c r="N126" s="3"/>
      <c r="O126" s="64"/>
      <c r="P126" s="96"/>
      <c r="Q126" s="148"/>
      <c r="R126" s="3"/>
      <c r="S126" s="9"/>
      <c r="U126" s="63"/>
      <c r="V126" s="38"/>
    </row>
    <row r="127" spans="1:22" hidden="1" x14ac:dyDescent="0.25">
      <c r="A127" s="14"/>
      <c r="B127" s="332" t="s">
        <v>158</v>
      </c>
      <c r="C127" s="332"/>
      <c r="D127" s="332"/>
      <c r="E127" s="149"/>
      <c r="F127" s="93"/>
      <c r="G127" s="149"/>
      <c r="H127" s="332"/>
      <c r="I127" s="332"/>
      <c r="J127" s="149"/>
      <c r="K127" s="93"/>
      <c r="L127" s="149"/>
      <c r="M127" s="332"/>
      <c r="N127" s="332"/>
      <c r="O127" s="149"/>
      <c r="P127" s="93"/>
      <c r="Q127" s="149"/>
      <c r="R127" s="332"/>
      <c r="S127" s="10"/>
      <c r="U127" s="63"/>
      <c r="V127" s="38"/>
    </row>
    <row r="128" spans="1:22" x14ac:dyDescent="0.25">
      <c r="A128" s="14"/>
      <c r="B128" s="106" t="s">
        <v>160</v>
      </c>
      <c r="C128" s="111"/>
      <c r="D128" s="477"/>
      <c r="E128" s="489"/>
      <c r="F128" s="490"/>
      <c r="G128" s="89">
        <v>0.92679999999999996</v>
      </c>
      <c r="H128" s="123"/>
      <c r="I128" s="471"/>
      <c r="J128" s="502"/>
      <c r="K128" s="503"/>
      <c r="L128" s="89">
        <v>0.92679999999999996</v>
      </c>
      <c r="M128" s="123"/>
      <c r="N128" s="471"/>
      <c r="O128" s="502"/>
      <c r="P128" s="503"/>
      <c r="Q128" s="89">
        <v>0.92679999999999996</v>
      </c>
      <c r="R128" s="123"/>
      <c r="S128" s="121"/>
      <c r="U128" s="63"/>
      <c r="V128" s="38"/>
    </row>
    <row r="129" spans="1:22" x14ac:dyDescent="0.25">
      <c r="A129" s="14"/>
      <c r="B129" s="105" t="s">
        <v>117</v>
      </c>
      <c r="C129" s="126"/>
      <c r="D129" s="168"/>
      <c r="E129" s="68"/>
      <c r="F129" s="169">
        <v>0.02</v>
      </c>
      <c r="G129" s="146"/>
      <c r="H129" s="126"/>
      <c r="I129" s="170"/>
      <c r="J129" s="68"/>
      <c r="K129" s="171">
        <v>0.02</v>
      </c>
      <c r="L129" s="146"/>
      <c r="M129" s="126"/>
      <c r="N129" s="170"/>
      <c r="O129" s="68"/>
      <c r="P129" s="171">
        <v>0.02</v>
      </c>
      <c r="Q129" s="146"/>
      <c r="R129" s="126"/>
      <c r="S129" s="120"/>
      <c r="U129" s="63"/>
      <c r="V129" s="38"/>
    </row>
    <row r="130" spans="1:22" x14ac:dyDescent="0.25">
      <c r="A130" s="14"/>
      <c r="B130" s="105" t="s">
        <v>15</v>
      </c>
      <c r="C130" s="125"/>
      <c r="D130" s="504"/>
      <c r="E130" s="505"/>
      <c r="F130" s="505"/>
      <c r="G130" s="225">
        <v>0.85426490244199993</v>
      </c>
      <c r="H130" s="125"/>
      <c r="I130" s="471"/>
      <c r="J130" s="472"/>
      <c r="K130" s="476"/>
      <c r="L130" s="225">
        <v>0.85426490244199993</v>
      </c>
      <c r="M130" s="125"/>
      <c r="N130" s="471"/>
      <c r="O130" s="472"/>
      <c r="P130" s="476"/>
      <c r="Q130" s="225">
        <v>0.85426490244199993</v>
      </c>
      <c r="R130" s="125"/>
      <c r="S130" s="120"/>
      <c r="U130" s="63"/>
      <c r="V130" s="38"/>
    </row>
    <row r="131" spans="1:22" x14ac:dyDescent="0.25">
      <c r="A131" s="14"/>
      <c r="B131" s="105" t="s">
        <v>193</v>
      </c>
      <c r="C131" s="126"/>
      <c r="D131" s="168"/>
      <c r="E131" s="68"/>
      <c r="F131" s="169">
        <v>0</v>
      </c>
      <c r="G131" s="146"/>
      <c r="H131" s="126"/>
      <c r="I131" s="170">
        <v>0</v>
      </c>
      <c r="J131" s="68"/>
      <c r="K131" s="171">
        <v>0</v>
      </c>
      <c r="L131" s="146"/>
      <c r="M131" s="126"/>
      <c r="N131" s="170">
        <v>0</v>
      </c>
      <c r="O131" s="68"/>
      <c r="P131" s="171">
        <v>0</v>
      </c>
      <c r="Q131" s="146"/>
      <c r="R131" s="126"/>
      <c r="S131" s="120"/>
      <c r="U131" s="63"/>
      <c r="V131" s="38"/>
    </row>
    <row r="132" spans="1:22" x14ac:dyDescent="0.25">
      <c r="A132" s="14"/>
      <c r="B132" s="105" t="s">
        <v>185</v>
      </c>
      <c r="C132" s="126"/>
      <c r="D132" s="168"/>
      <c r="E132" s="68"/>
      <c r="F132" s="169">
        <v>0</v>
      </c>
      <c r="G132" s="146"/>
      <c r="H132" s="126"/>
      <c r="I132" s="170">
        <v>0</v>
      </c>
      <c r="J132" s="68"/>
      <c r="K132" s="171">
        <v>0</v>
      </c>
      <c r="L132" s="146"/>
      <c r="M132" s="126"/>
      <c r="N132" s="170"/>
      <c r="O132" s="68"/>
      <c r="P132" s="171">
        <v>0</v>
      </c>
      <c r="Q132" s="146"/>
      <c r="R132" s="126"/>
      <c r="S132" s="120"/>
      <c r="U132" s="63"/>
      <c r="V132" s="38"/>
    </row>
    <row r="133" spans="1:22" x14ac:dyDescent="0.25">
      <c r="A133" s="14"/>
      <c r="B133" s="105" t="s">
        <v>184</v>
      </c>
      <c r="C133" s="126"/>
      <c r="D133" s="168"/>
      <c r="E133" s="68"/>
      <c r="F133" s="169">
        <v>1</v>
      </c>
      <c r="G133" s="225">
        <v>0.85426490244199993</v>
      </c>
      <c r="H133" s="126"/>
      <c r="I133" s="170"/>
      <c r="J133" s="68"/>
      <c r="K133" s="171">
        <v>1</v>
      </c>
      <c r="L133" s="225">
        <v>0.85426490244199993</v>
      </c>
      <c r="M133" s="126"/>
      <c r="N133" s="170"/>
      <c r="O133" s="68"/>
      <c r="P133" s="171">
        <v>1</v>
      </c>
      <c r="Q133" s="225">
        <v>0.85426490244199993</v>
      </c>
      <c r="R133" s="126"/>
      <c r="S133" s="120"/>
      <c r="U133" s="63"/>
      <c r="V133" s="38"/>
    </row>
    <row r="134" spans="1:22" x14ac:dyDescent="0.25">
      <c r="A134" s="14"/>
      <c r="B134" s="105" t="s">
        <v>191</v>
      </c>
      <c r="C134" s="262"/>
      <c r="D134" s="281"/>
      <c r="E134" s="68"/>
      <c r="F134" s="282">
        <v>0</v>
      </c>
      <c r="G134" s="146"/>
      <c r="H134" s="262"/>
      <c r="I134" s="281">
        <v>0</v>
      </c>
      <c r="J134" s="265"/>
      <c r="K134" s="283">
        <v>0</v>
      </c>
      <c r="L134" s="146"/>
      <c r="M134" s="262"/>
      <c r="N134" s="281">
        <v>0</v>
      </c>
      <c r="O134" s="265"/>
      <c r="P134" s="283">
        <v>0</v>
      </c>
      <c r="Q134" s="146"/>
      <c r="R134" s="262"/>
      <c r="S134" s="120"/>
      <c r="U134" s="268"/>
      <c r="V134" s="302"/>
    </row>
    <row r="135" spans="1:22" x14ac:dyDescent="0.25">
      <c r="A135" s="14"/>
      <c r="B135" s="105" t="s">
        <v>192</v>
      </c>
      <c r="C135" s="262"/>
      <c r="D135" s="263"/>
      <c r="E135" s="269">
        <v>0</v>
      </c>
      <c r="F135" s="264"/>
      <c r="G135" s="218">
        <v>0.85426490244199993</v>
      </c>
      <c r="H135" s="262"/>
      <c r="I135" s="267"/>
      <c r="J135" s="269">
        <v>0</v>
      </c>
      <c r="K135" s="266"/>
      <c r="L135" s="218">
        <v>0.85426490244199993</v>
      </c>
      <c r="M135" s="262"/>
      <c r="N135" s="267">
        <v>0</v>
      </c>
      <c r="O135" s="269">
        <v>0</v>
      </c>
      <c r="P135" s="266"/>
      <c r="Q135" s="218">
        <v>0.85426490244199993</v>
      </c>
      <c r="R135" s="262"/>
      <c r="S135" s="120"/>
      <c r="U135" s="268"/>
      <c r="V135" s="302"/>
    </row>
    <row r="136" spans="1:22" x14ac:dyDescent="0.25">
      <c r="A136" s="14"/>
      <c r="B136" s="105" t="s">
        <v>125</v>
      </c>
      <c r="C136" s="134"/>
      <c r="D136" s="333"/>
      <c r="E136" s="68"/>
      <c r="F136" s="164">
        <v>0</v>
      </c>
      <c r="G136" s="223">
        <v>0.85426490244199993</v>
      </c>
      <c r="H136" s="134"/>
      <c r="I136" s="144"/>
      <c r="J136" s="68"/>
      <c r="K136" s="161">
        <v>0</v>
      </c>
      <c r="L136" s="223">
        <v>0.85426490244199993</v>
      </c>
      <c r="M136" s="134"/>
      <c r="N136" s="144"/>
      <c r="O136" s="68"/>
      <c r="P136" s="161">
        <v>0</v>
      </c>
      <c r="Q136" s="223">
        <v>0.85426490244199993</v>
      </c>
      <c r="R136" s="134"/>
      <c r="S136" s="120"/>
      <c r="U136" s="63"/>
      <c r="V136" s="38"/>
    </row>
    <row r="137" spans="1:22" x14ac:dyDescent="0.25">
      <c r="A137" s="14"/>
      <c r="B137" s="105" t="s">
        <v>126</v>
      </c>
      <c r="C137" s="134"/>
      <c r="D137" s="333"/>
      <c r="E137" s="68"/>
      <c r="F137" s="164">
        <v>0</v>
      </c>
      <c r="G137" s="223">
        <v>0.85426490244199993</v>
      </c>
      <c r="H137" s="134"/>
      <c r="I137" s="144"/>
      <c r="J137" s="68"/>
      <c r="K137" s="161">
        <v>0</v>
      </c>
      <c r="L137" s="223">
        <v>0.85426490244199993</v>
      </c>
      <c r="M137" s="134"/>
      <c r="N137" s="144"/>
      <c r="O137" s="68"/>
      <c r="P137" s="161">
        <v>0</v>
      </c>
      <c r="Q137" s="223">
        <v>0.85426490244199993</v>
      </c>
      <c r="R137" s="134"/>
      <c r="S137" s="120"/>
      <c r="U137" s="63"/>
      <c r="V137" s="38"/>
    </row>
    <row r="138" spans="1:22" x14ac:dyDescent="0.25">
      <c r="A138" s="14"/>
      <c r="B138" s="105" t="s">
        <v>127</v>
      </c>
      <c r="C138" s="134"/>
      <c r="D138" s="295">
        <v>0</v>
      </c>
      <c r="E138" s="68"/>
      <c r="F138" s="298">
        <v>0</v>
      </c>
      <c r="G138" s="223">
        <v>0.85426490244199993</v>
      </c>
      <c r="H138" s="134"/>
      <c r="I138" s="296">
        <v>0</v>
      </c>
      <c r="J138" s="68"/>
      <c r="K138" s="297">
        <v>0</v>
      </c>
      <c r="L138" s="223">
        <v>0.85426490244199993</v>
      </c>
      <c r="M138" s="134"/>
      <c r="N138" s="296">
        <v>0</v>
      </c>
      <c r="O138" s="68"/>
      <c r="P138" s="297">
        <v>0</v>
      </c>
      <c r="Q138" s="223">
        <v>0.85426490244199993</v>
      </c>
      <c r="R138" s="134"/>
      <c r="S138" s="120"/>
      <c r="U138" s="63"/>
      <c r="V138" s="38"/>
    </row>
    <row r="139" spans="1:22" x14ac:dyDescent="0.25">
      <c r="A139" s="14"/>
      <c r="B139" s="105" t="s">
        <v>128</v>
      </c>
      <c r="C139" s="134"/>
      <c r="D139" s="295">
        <v>0.01</v>
      </c>
      <c r="E139" s="68"/>
      <c r="F139" s="298">
        <v>0.01</v>
      </c>
      <c r="G139" s="223">
        <v>0.88151282244199991</v>
      </c>
      <c r="H139" s="134"/>
      <c r="I139" s="296">
        <v>0.01</v>
      </c>
      <c r="J139" s="68"/>
      <c r="K139" s="297">
        <v>0.01</v>
      </c>
      <c r="L139" s="223">
        <v>0.88151282244199991</v>
      </c>
      <c r="M139" s="134"/>
      <c r="N139" s="296">
        <v>0.01</v>
      </c>
      <c r="O139" s="68"/>
      <c r="P139" s="297">
        <v>0.01</v>
      </c>
      <c r="Q139" s="223">
        <v>0.88151282244199991</v>
      </c>
      <c r="R139" s="134"/>
      <c r="S139" s="120"/>
      <c r="U139" s="63"/>
      <c r="V139" s="38"/>
    </row>
    <row r="140" spans="1:22" x14ac:dyDescent="0.25">
      <c r="A140" s="14"/>
      <c r="B140" s="105" t="s">
        <v>170</v>
      </c>
      <c r="C140" s="134"/>
      <c r="D140" s="333"/>
      <c r="E140" s="68">
        <v>3</v>
      </c>
      <c r="F140" s="164"/>
      <c r="G140" s="218"/>
      <c r="H140" s="134"/>
      <c r="I140" s="144"/>
      <c r="J140" s="69">
        <v>3</v>
      </c>
      <c r="K140" s="161"/>
      <c r="L140" s="218"/>
      <c r="M140" s="134"/>
      <c r="N140" s="144"/>
      <c r="O140" s="68">
        <v>3</v>
      </c>
      <c r="P140" s="161"/>
      <c r="Q140" s="218"/>
      <c r="R140" s="134"/>
      <c r="S140" s="120"/>
      <c r="U140" s="63"/>
      <c r="V140" s="38"/>
    </row>
    <row r="141" spans="1:22" x14ac:dyDescent="0.25">
      <c r="A141" s="14"/>
      <c r="B141" s="105" t="s">
        <v>129</v>
      </c>
      <c r="C141" s="134"/>
      <c r="D141" s="333"/>
      <c r="E141" s="68"/>
      <c r="F141" s="164">
        <v>0</v>
      </c>
      <c r="G141" s="223">
        <v>0.88151282244199991</v>
      </c>
      <c r="H141" s="134"/>
      <c r="I141" s="144"/>
      <c r="J141" s="68"/>
      <c r="K141" s="161">
        <v>0</v>
      </c>
      <c r="L141" s="223">
        <v>0.88151282244199991</v>
      </c>
      <c r="M141" s="134"/>
      <c r="N141" s="144"/>
      <c r="O141" s="68"/>
      <c r="P141" s="161">
        <v>0</v>
      </c>
      <c r="Q141" s="223">
        <v>0.88151282244199991</v>
      </c>
      <c r="R141" s="134"/>
      <c r="S141" s="120"/>
      <c r="U141" s="63"/>
      <c r="V141" s="38"/>
    </row>
    <row r="142" spans="1:22" x14ac:dyDescent="0.25">
      <c r="A142" s="14"/>
      <c r="B142" s="105" t="s">
        <v>130</v>
      </c>
      <c r="C142" s="128"/>
      <c r="D142" s="333"/>
      <c r="E142" s="68"/>
      <c r="F142" s="164">
        <v>0</v>
      </c>
      <c r="G142" s="146"/>
      <c r="H142" s="128"/>
      <c r="I142" s="144"/>
      <c r="J142" s="68"/>
      <c r="K142" s="161">
        <v>0</v>
      </c>
      <c r="L142" s="146"/>
      <c r="M142" s="128"/>
      <c r="N142" s="144"/>
      <c r="O142" s="68"/>
      <c r="P142" s="161">
        <v>0</v>
      </c>
      <c r="Q142" s="146"/>
      <c r="R142" s="128"/>
      <c r="S142" s="120"/>
      <c r="U142" s="63"/>
      <c r="V142" s="38"/>
    </row>
    <row r="143" spans="1:22" x14ac:dyDescent="0.25">
      <c r="A143" s="14"/>
      <c r="B143" s="105" t="s">
        <v>6</v>
      </c>
      <c r="C143" s="126"/>
      <c r="D143" s="333">
        <v>1.3</v>
      </c>
      <c r="E143" s="68"/>
      <c r="F143" s="164">
        <v>1.3</v>
      </c>
      <c r="G143" s="146"/>
      <c r="H143" s="126"/>
      <c r="I143" s="144">
        <v>1.3</v>
      </c>
      <c r="J143" s="68"/>
      <c r="K143" s="161">
        <v>1.3</v>
      </c>
      <c r="L143" s="146"/>
      <c r="M143" s="126"/>
      <c r="N143" s="144"/>
      <c r="O143" s="68"/>
      <c r="P143" s="161">
        <v>0</v>
      </c>
      <c r="Q143" s="146"/>
      <c r="R143" s="126"/>
      <c r="S143" s="120"/>
      <c r="U143" s="63"/>
      <c r="V143" s="38"/>
    </row>
    <row r="144" spans="1:22" x14ac:dyDescent="0.25">
      <c r="A144" s="14"/>
      <c r="B144" s="105" t="s">
        <v>190</v>
      </c>
      <c r="C144" s="126"/>
      <c r="D144" s="261"/>
      <c r="E144" s="68"/>
      <c r="F144" s="257">
        <v>1E-3</v>
      </c>
      <c r="G144" s="286"/>
      <c r="H144" s="126"/>
      <c r="I144" s="259">
        <v>1.5E-3</v>
      </c>
      <c r="J144" s="68"/>
      <c r="K144" s="258">
        <v>1.5E-3</v>
      </c>
      <c r="L144" s="286"/>
      <c r="M144" s="126"/>
      <c r="N144" s="259"/>
      <c r="O144" s="68"/>
      <c r="P144" s="258">
        <v>1E-3</v>
      </c>
      <c r="Q144" s="286"/>
      <c r="R144" s="126"/>
      <c r="S144" s="120"/>
      <c r="U144" s="63"/>
      <c r="V144" s="38"/>
    </row>
    <row r="145" spans="1:22" x14ac:dyDescent="0.25">
      <c r="A145" s="14"/>
      <c r="B145" s="105" t="s">
        <v>121</v>
      </c>
      <c r="C145" s="126"/>
      <c r="D145" s="260">
        <v>0.01</v>
      </c>
      <c r="E145" s="68"/>
      <c r="F145" s="257">
        <v>0.01</v>
      </c>
      <c r="G145" s="286"/>
      <c r="H145" s="126"/>
      <c r="I145" s="259">
        <v>0.01</v>
      </c>
      <c r="J145" s="68"/>
      <c r="K145" s="258">
        <v>0.01</v>
      </c>
      <c r="L145" s="286"/>
      <c r="M145" s="126"/>
      <c r="N145" s="259">
        <v>0.01</v>
      </c>
      <c r="O145" s="68"/>
      <c r="P145" s="258">
        <v>0.01</v>
      </c>
      <c r="Q145" s="286"/>
      <c r="R145" s="126"/>
      <c r="S145" s="120"/>
      <c r="U145" s="63"/>
      <c r="V145" s="38"/>
    </row>
    <row r="146" spans="1:22" hidden="1" x14ac:dyDescent="0.25">
      <c r="A146" s="14"/>
      <c r="B146" s="105" t="s">
        <v>198</v>
      </c>
      <c r="C146" s="262"/>
      <c r="D146" s="284"/>
      <c r="E146" s="68"/>
      <c r="F146" s="285">
        <v>0</v>
      </c>
      <c r="G146" s="286"/>
      <c r="H146" s="262"/>
      <c r="I146" s="287">
        <v>0</v>
      </c>
      <c r="J146" s="68"/>
      <c r="K146" s="288">
        <v>0</v>
      </c>
      <c r="L146" s="286"/>
      <c r="M146" s="262"/>
      <c r="N146" s="287">
        <v>0</v>
      </c>
      <c r="O146" s="68"/>
      <c r="P146" s="288">
        <v>0</v>
      </c>
      <c r="Q146" s="286"/>
      <c r="R146" s="262"/>
      <c r="S146" s="120"/>
      <c r="U146" s="268"/>
      <c r="V146" s="302"/>
    </row>
    <row r="147" spans="1:22" hidden="1" x14ac:dyDescent="0.25">
      <c r="A147" s="14"/>
      <c r="B147" s="105" t="s">
        <v>199</v>
      </c>
      <c r="C147" s="262"/>
      <c r="D147" s="289" t="s">
        <v>202</v>
      </c>
      <c r="E147" s="290"/>
      <c r="F147" s="299">
        <v>0</v>
      </c>
      <c r="G147" s="286"/>
      <c r="H147" s="262"/>
      <c r="I147" s="287" t="s">
        <v>202</v>
      </c>
      <c r="J147" s="291"/>
      <c r="K147" s="283">
        <v>0</v>
      </c>
      <c r="L147" s="286"/>
      <c r="M147" s="262"/>
      <c r="N147" s="287" t="s">
        <v>202</v>
      </c>
      <c r="O147" s="291"/>
      <c r="P147" s="283">
        <v>0</v>
      </c>
      <c r="Q147" s="286"/>
      <c r="R147" s="262"/>
      <c r="S147" s="120"/>
      <c r="U147" s="268"/>
      <c r="V147" s="302"/>
    </row>
    <row r="148" spans="1:22" hidden="1" x14ac:dyDescent="0.25">
      <c r="A148" s="14"/>
      <c r="B148" s="105" t="s">
        <v>200</v>
      </c>
      <c r="C148" s="262"/>
      <c r="D148" s="284">
        <v>0</v>
      </c>
      <c r="E148" s="68"/>
      <c r="F148" s="285">
        <v>0</v>
      </c>
      <c r="G148" s="286"/>
      <c r="H148" s="262"/>
      <c r="I148" s="287">
        <v>0</v>
      </c>
      <c r="J148" s="68"/>
      <c r="K148" s="288">
        <v>0</v>
      </c>
      <c r="L148" s="286"/>
      <c r="M148" s="262"/>
      <c r="N148" s="287">
        <v>0</v>
      </c>
      <c r="O148" s="68"/>
      <c r="P148" s="288">
        <v>0</v>
      </c>
      <c r="Q148" s="286"/>
      <c r="R148" s="262"/>
      <c r="S148" s="120"/>
      <c r="U148" s="268"/>
      <c r="V148" s="302"/>
    </row>
    <row r="149" spans="1:22" hidden="1" x14ac:dyDescent="0.25">
      <c r="A149" s="14"/>
      <c r="B149" s="105" t="s">
        <v>201</v>
      </c>
      <c r="C149" s="262"/>
      <c r="D149" s="289" t="s">
        <v>203</v>
      </c>
      <c r="E149" s="290"/>
      <c r="F149" s="299">
        <v>0.20657142857142857</v>
      </c>
      <c r="G149" s="218">
        <v>0.88513374403495992</v>
      </c>
      <c r="H149" s="262"/>
      <c r="I149" s="287" t="s">
        <v>203</v>
      </c>
      <c r="J149" s="291"/>
      <c r="K149" s="283">
        <v>0.20657142857142857</v>
      </c>
      <c r="L149" s="218">
        <v>0.88534202713543986</v>
      </c>
      <c r="M149" s="262"/>
      <c r="N149" s="287" t="s">
        <v>203</v>
      </c>
      <c r="O149" s="291"/>
      <c r="P149" s="283">
        <v>0.20657142857142857</v>
      </c>
      <c r="Q149" s="218">
        <v>0.88471717783399995</v>
      </c>
      <c r="R149" s="262"/>
      <c r="S149" s="120"/>
      <c r="U149" s="268"/>
      <c r="V149" s="302"/>
    </row>
    <row r="150" spans="1:22" x14ac:dyDescent="0.25">
      <c r="A150" s="14"/>
      <c r="B150" s="105" t="s">
        <v>194</v>
      </c>
      <c r="C150" s="126"/>
      <c r="D150" s="261"/>
      <c r="E150" s="322"/>
      <c r="F150" s="257">
        <v>0</v>
      </c>
      <c r="G150" s="223">
        <v>0.88513374403495992</v>
      </c>
      <c r="H150" s="126"/>
      <c r="I150" s="259"/>
      <c r="J150" s="322"/>
      <c r="K150" s="258">
        <v>0</v>
      </c>
      <c r="L150" s="223">
        <v>0.88534202713543986</v>
      </c>
      <c r="M150" s="126"/>
      <c r="N150" s="259"/>
      <c r="O150" s="322"/>
      <c r="P150" s="258">
        <v>0</v>
      </c>
      <c r="Q150" s="223">
        <v>0.88471717783399995</v>
      </c>
      <c r="R150" s="126"/>
      <c r="S150" s="120"/>
      <c r="U150" s="63"/>
      <c r="V150" s="38"/>
    </row>
    <row r="151" spans="1:22" x14ac:dyDescent="0.25">
      <c r="A151" s="14"/>
      <c r="B151" s="105" t="s">
        <v>195</v>
      </c>
      <c r="C151" s="262"/>
      <c r="D151" s="260">
        <v>0</v>
      </c>
      <c r="E151" s="322"/>
      <c r="F151" s="324">
        <v>0</v>
      </c>
      <c r="G151" s="218">
        <v>0.88513374403495992</v>
      </c>
      <c r="H151" s="262"/>
      <c r="I151" s="325">
        <v>0</v>
      </c>
      <c r="J151" s="322"/>
      <c r="K151" s="326">
        <v>0</v>
      </c>
      <c r="L151" s="218">
        <v>0.88534202713543986</v>
      </c>
      <c r="M151" s="262"/>
      <c r="N151" s="325">
        <v>0</v>
      </c>
      <c r="O151" s="322"/>
      <c r="P151" s="326">
        <v>0</v>
      </c>
      <c r="Q151" s="218">
        <v>0.88471717783399995</v>
      </c>
      <c r="R151" s="262"/>
      <c r="S151" s="120"/>
      <c r="U151" s="268"/>
      <c r="V151" s="302"/>
    </row>
    <row r="152" spans="1:22" x14ac:dyDescent="0.25">
      <c r="A152" s="14"/>
      <c r="B152" s="105" t="s">
        <v>124</v>
      </c>
      <c r="C152" s="112"/>
      <c r="D152" s="256"/>
      <c r="E152" s="322"/>
      <c r="F152" s="257">
        <v>0</v>
      </c>
      <c r="G152" s="223">
        <v>0.88513374403495992</v>
      </c>
      <c r="H152" s="112"/>
      <c r="I152" s="259"/>
      <c r="J152" s="322"/>
      <c r="K152" s="258">
        <v>0</v>
      </c>
      <c r="L152" s="223">
        <v>0.88534202713543986</v>
      </c>
      <c r="M152" s="112"/>
      <c r="N152" s="259"/>
      <c r="O152" s="322"/>
      <c r="P152" s="258">
        <v>0</v>
      </c>
      <c r="Q152" s="223">
        <v>0.88471717783399995</v>
      </c>
      <c r="R152" s="112"/>
      <c r="S152" s="120"/>
      <c r="U152" s="63"/>
      <c r="V152" s="38"/>
    </row>
    <row r="153" spans="1:22" x14ac:dyDescent="0.25">
      <c r="A153" s="14"/>
      <c r="B153" s="105" t="s">
        <v>120</v>
      </c>
      <c r="C153" s="126"/>
      <c r="D153" s="256"/>
      <c r="E153" s="322"/>
      <c r="F153" s="257">
        <v>0</v>
      </c>
      <c r="G153" s="223">
        <v>0.88513374403495992</v>
      </c>
      <c r="H153" s="126"/>
      <c r="I153" s="259">
        <v>0</v>
      </c>
      <c r="J153" s="322"/>
      <c r="K153" s="258">
        <v>0</v>
      </c>
      <c r="L153" s="223">
        <v>0.88534202713543986</v>
      </c>
      <c r="M153" s="126"/>
      <c r="N153" s="259">
        <v>0</v>
      </c>
      <c r="O153" s="322"/>
      <c r="P153" s="258">
        <v>0</v>
      </c>
      <c r="Q153" s="223">
        <v>0.88471717783399995</v>
      </c>
      <c r="R153" s="126"/>
      <c r="S153" s="120"/>
      <c r="U153" s="63"/>
      <c r="V153" s="38"/>
    </row>
    <row r="154" spans="1:22" x14ac:dyDescent="0.25">
      <c r="A154" s="14"/>
      <c r="B154" s="105" t="s">
        <v>205</v>
      </c>
      <c r="C154" s="126"/>
      <c r="D154" s="260"/>
      <c r="E154" s="322"/>
      <c r="F154" s="257">
        <v>0</v>
      </c>
      <c r="G154" s="223">
        <v>0.88513374403495992</v>
      </c>
      <c r="H154" s="126"/>
      <c r="I154" s="259">
        <v>0</v>
      </c>
      <c r="J154" s="322"/>
      <c r="K154" s="258">
        <v>0</v>
      </c>
      <c r="L154" s="223">
        <v>0.88534202713543986</v>
      </c>
      <c r="M154" s="126"/>
      <c r="N154" s="259">
        <v>0</v>
      </c>
      <c r="O154" s="322"/>
      <c r="P154" s="258">
        <v>0</v>
      </c>
      <c r="Q154" s="223">
        <v>0.88471717783399995</v>
      </c>
      <c r="R154" s="126"/>
      <c r="S154" s="120"/>
      <c r="U154" s="63"/>
      <c r="V154" s="38"/>
    </row>
    <row r="155" spans="1:22" x14ac:dyDescent="0.25">
      <c r="A155" s="14"/>
      <c r="B155" s="66" t="s">
        <v>159</v>
      </c>
      <c r="C155" s="66"/>
      <c r="D155" s="66"/>
      <c r="E155" s="145"/>
      <c r="F155" s="145"/>
      <c r="G155" s="145"/>
      <c r="H155" s="66"/>
      <c r="I155" s="66"/>
      <c r="J155" s="145"/>
      <c r="K155" s="145"/>
      <c r="L155" s="145"/>
      <c r="M155" s="66"/>
      <c r="N155" s="66"/>
      <c r="O155" s="145"/>
      <c r="P155" s="145"/>
      <c r="Q155" s="145"/>
      <c r="R155" s="66"/>
      <c r="S155" s="67"/>
      <c r="U155" s="63"/>
      <c r="V155" s="38"/>
    </row>
    <row r="156" spans="1:22" collapsed="1" x14ac:dyDescent="0.25">
      <c r="A156" s="14"/>
      <c r="B156" s="154"/>
      <c r="C156" s="111"/>
      <c r="D156" s="495" t="s">
        <v>229</v>
      </c>
      <c r="E156" s="496"/>
      <c r="F156" s="497"/>
      <c r="G156" s="89">
        <v>0.92679999999999996</v>
      </c>
      <c r="H156" s="123"/>
      <c r="I156" s="495" t="s">
        <v>229</v>
      </c>
      <c r="J156" s="498"/>
      <c r="K156" s="499"/>
      <c r="L156" s="89">
        <v>0.92679999999999996</v>
      </c>
      <c r="M156" s="123"/>
      <c r="N156" s="495" t="s">
        <v>229</v>
      </c>
      <c r="O156" s="498"/>
      <c r="P156" s="499"/>
      <c r="Q156" s="89">
        <v>0.92679999999999996</v>
      </c>
      <c r="R156" s="123"/>
      <c r="S156" s="121"/>
      <c r="U156" s="63"/>
      <c r="V156" s="38"/>
    </row>
    <row r="157" spans="1:22" hidden="1" outlineLevel="1" x14ac:dyDescent="0.25">
      <c r="A157" s="14"/>
      <c r="B157" s="155" t="s">
        <v>115</v>
      </c>
      <c r="C157" s="126"/>
      <c r="D157" s="500"/>
      <c r="E157" s="478"/>
      <c r="F157" s="158"/>
      <c r="G157" s="146"/>
      <c r="H157" s="126"/>
      <c r="I157" s="501"/>
      <c r="J157" s="480"/>
      <c r="K157" s="158"/>
      <c r="L157" s="146"/>
      <c r="M157" s="126"/>
      <c r="N157" s="501"/>
      <c r="O157" s="480"/>
      <c r="P157" s="158"/>
      <c r="Q157" s="146"/>
      <c r="R157" s="126"/>
      <c r="S157" s="120"/>
      <c r="U157" s="63"/>
      <c r="V157" s="38"/>
    </row>
    <row r="158" spans="1:22" hidden="1" outlineLevel="1" x14ac:dyDescent="0.25">
      <c r="A158" s="14"/>
      <c r="B158" s="156" t="s">
        <v>196</v>
      </c>
      <c r="C158" s="126"/>
      <c r="D158" s="168"/>
      <c r="E158" s="172">
        <v>0</v>
      </c>
      <c r="F158" s="158"/>
      <c r="G158" s="146"/>
      <c r="H158" s="126"/>
      <c r="I158" s="176"/>
      <c r="J158" s="171">
        <v>0</v>
      </c>
      <c r="K158" s="158"/>
      <c r="L158" s="146"/>
      <c r="M158" s="126"/>
      <c r="N158" s="176"/>
      <c r="O158" s="171">
        <v>0</v>
      </c>
      <c r="P158" s="158"/>
      <c r="Q158" s="146"/>
      <c r="R158" s="126"/>
      <c r="S158" s="120"/>
      <c r="U158" s="63"/>
      <c r="V158" s="38"/>
    </row>
    <row r="159" spans="1:22" hidden="1" outlineLevel="1" x14ac:dyDescent="0.25">
      <c r="A159" s="14"/>
      <c r="B159" s="156" t="s">
        <v>117</v>
      </c>
      <c r="C159" s="126"/>
      <c r="D159" s="168"/>
      <c r="E159" s="172">
        <v>0</v>
      </c>
      <c r="F159" s="158"/>
      <c r="G159" s="146"/>
      <c r="H159" s="126"/>
      <c r="I159" s="176"/>
      <c r="J159" s="171">
        <v>0</v>
      </c>
      <c r="K159" s="158"/>
      <c r="L159" s="146"/>
      <c r="M159" s="126"/>
      <c r="N159" s="176"/>
      <c r="O159" s="171">
        <v>0</v>
      </c>
      <c r="P159" s="158"/>
      <c r="Q159" s="146"/>
      <c r="R159" s="126"/>
      <c r="S159" s="120"/>
      <c r="U159" s="63"/>
      <c r="V159" s="38"/>
    </row>
    <row r="160" spans="1:22" hidden="1" outlineLevel="1" x14ac:dyDescent="0.25">
      <c r="A160" s="14"/>
      <c r="B160" s="156" t="s">
        <v>15</v>
      </c>
      <c r="C160" s="125"/>
      <c r="D160" s="491"/>
      <c r="E160" s="493"/>
      <c r="F160" s="158"/>
      <c r="G160" s="180">
        <v>0.88513374403495992</v>
      </c>
      <c r="H160" s="129"/>
      <c r="I160" s="471"/>
      <c r="J160" s="472"/>
      <c r="K160" s="158"/>
      <c r="L160" s="180">
        <v>0.88534202713543986</v>
      </c>
      <c r="M160" s="129"/>
      <c r="N160" s="471"/>
      <c r="O160" s="472"/>
      <c r="P160" s="158"/>
      <c r="Q160" s="180">
        <v>0.88471717783399995</v>
      </c>
      <c r="R160" s="126"/>
      <c r="S160" s="120"/>
      <c r="U160" s="63"/>
      <c r="V160" s="38"/>
    </row>
    <row r="161" spans="1:22" hidden="1" outlineLevel="1" x14ac:dyDescent="0.25">
      <c r="A161" s="14"/>
      <c r="B161" s="156" t="s">
        <v>157</v>
      </c>
      <c r="C161" s="126"/>
      <c r="D161" s="73"/>
      <c r="E161" s="74">
        <v>0</v>
      </c>
      <c r="F161" s="158"/>
      <c r="G161" s="150"/>
      <c r="H161" s="126"/>
      <c r="I161" s="143"/>
      <c r="J161" s="161">
        <v>0</v>
      </c>
      <c r="K161" s="158"/>
      <c r="L161" s="150"/>
      <c r="M161" s="126"/>
      <c r="N161" s="143"/>
      <c r="O161" s="161">
        <v>0</v>
      </c>
      <c r="P161" s="158"/>
      <c r="Q161" s="150"/>
      <c r="R161" s="126"/>
      <c r="S161" s="120"/>
      <c r="U161" s="63"/>
      <c r="V161" s="38"/>
    </row>
    <row r="162" spans="1:22" hidden="1" outlineLevel="1" x14ac:dyDescent="0.25">
      <c r="A162" s="14"/>
      <c r="B162" s="156" t="s">
        <v>122</v>
      </c>
      <c r="C162" s="126"/>
      <c r="D162" s="73"/>
      <c r="E162" s="74">
        <v>0</v>
      </c>
      <c r="F162" s="158"/>
      <c r="G162" s="146"/>
      <c r="H162" s="126"/>
      <c r="I162" s="143"/>
      <c r="J162" s="161">
        <v>0</v>
      </c>
      <c r="K162" s="158"/>
      <c r="L162" s="146"/>
      <c r="M162" s="126"/>
      <c r="N162" s="143"/>
      <c r="O162" s="161">
        <v>0</v>
      </c>
      <c r="P162" s="158"/>
      <c r="Q162" s="146"/>
      <c r="R162" s="126"/>
      <c r="S162" s="120"/>
      <c r="U162" s="63"/>
      <c r="V162" s="38"/>
    </row>
    <row r="163" spans="1:22" hidden="1" outlineLevel="1" x14ac:dyDescent="0.25">
      <c r="A163" s="14"/>
      <c r="B163" s="156" t="s">
        <v>156</v>
      </c>
      <c r="C163" s="126"/>
      <c r="D163" s="73"/>
      <c r="E163" s="74">
        <v>0</v>
      </c>
      <c r="F163" s="158"/>
      <c r="G163" s="146"/>
      <c r="H163" s="126"/>
      <c r="I163" s="143"/>
      <c r="J163" s="161">
        <v>0</v>
      </c>
      <c r="K163" s="158"/>
      <c r="L163" s="146"/>
      <c r="M163" s="126"/>
      <c r="N163" s="143"/>
      <c r="O163" s="161">
        <v>0</v>
      </c>
      <c r="P163" s="158"/>
      <c r="Q163" s="146"/>
      <c r="R163" s="126"/>
      <c r="S163" s="120"/>
      <c r="U163" s="63"/>
      <c r="V163" s="38"/>
    </row>
    <row r="164" spans="1:22" hidden="1" outlineLevel="1" x14ac:dyDescent="0.25">
      <c r="A164" s="14"/>
      <c r="B164" s="155" t="s">
        <v>114</v>
      </c>
      <c r="C164" s="126"/>
      <c r="D164" s="477"/>
      <c r="E164" s="494"/>
      <c r="F164" s="159"/>
      <c r="G164" s="150"/>
      <c r="H164" s="126"/>
      <c r="I164" s="471"/>
      <c r="J164" s="472"/>
      <c r="K164" s="159"/>
      <c r="L164" s="150"/>
      <c r="M164" s="126"/>
      <c r="N164" s="471"/>
      <c r="O164" s="472"/>
      <c r="P164" s="159"/>
      <c r="Q164" s="150"/>
      <c r="R164" s="126"/>
      <c r="S164" s="120"/>
      <c r="U164" s="63"/>
      <c r="V164" s="38"/>
    </row>
    <row r="165" spans="1:22" hidden="1" outlineLevel="1" x14ac:dyDescent="0.25">
      <c r="A165" s="14"/>
      <c r="B165" s="156" t="s">
        <v>196</v>
      </c>
      <c r="C165" s="126"/>
      <c r="D165" s="168"/>
      <c r="E165" s="172">
        <v>0</v>
      </c>
      <c r="F165" s="158"/>
      <c r="G165" s="146"/>
      <c r="H165" s="126"/>
      <c r="I165" s="176"/>
      <c r="J165" s="171">
        <v>0</v>
      </c>
      <c r="K165" s="158"/>
      <c r="L165" s="146"/>
      <c r="M165" s="126"/>
      <c r="N165" s="176"/>
      <c r="O165" s="171">
        <v>0</v>
      </c>
      <c r="P165" s="158"/>
      <c r="Q165" s="146"/>
      <c r="R165" s="126"/>
      <c r="S165" s="120"/>
      <c r="U165" s="63"/>
      <c r="V165" s="38"/>
    </row>
    <row r="166" spans="1:22" hidden="1" outlineLevel="1" x14ac:dyDescent="0.25">
      <c r="A166" s="14"/>
      <c r="B166" s="156" t="s">
        <v>117</v>
      </c>
      <c r="C166" s="126"/>
      <c r="D166" s="168"/>
      <c r="E166" s="172">
        <v>0</v>
      </c>
      <c r="F166" s="158"/>
      <c r="G166" s="146"/>
      <c r="H166" s="126"/>
      <c r="I166" s="176"/>
      <c r="J166" s="171">
        <v>0</v>
      </c>
      <c r="K166" s="158"/>
      <c r="L166" s="146"/>
      <c r="M166" s="126"/>
      <c r="N166" s="176"/>
      <c r="O166" s="171">
        <v>0</v>
      </c>
      <c r="P166" s="158"/>
      <c r="Q166" s="146"/>
      <c r="R166" s="126"/>
      <c r="S166" s="120"/>
      <c r="U166" s="63"/>
      <c r="V166" s="38"/>
    </row>
    <row r="167" spans="1:22" hidden="1" outlineLevel="1" x14ac:dyDescent="0.25">
      <c r="A167" s="14"/>
      <c r="B167" s="156" t="s">
        <v>15</v>
      </c>
      <c r="C167" s="125"/>
      <c r="D167" s="491"/>
      <c r="E167" s="493"/>
      <c r="F167" s="158"/>
      <c r="G167" s="180">
        <v>0.88513374403495992</v>
      </c>
      <c r="H167" s="129"/>
      <c r="I167" s="471"/>
      <c r="J167" s="472"/>
      <c r="K167" s="158"/>
      <c r="L167" s="180">
        <v>0.88534202713543986</v>
      </c>
      <c r="M167" s="129"/>
      <c r="N167" s="471"/>
      <c r="O167" s="472"/>
      <c r="P167" s="158"/>
      <c r="Q167" s="180">
        <v>0.88471717783399995</v>
      </c>
      <c r="R167" s="126"/>
      <c r="S167" s="120"/>
      <c r="U167" s="63"/>
      <c r="V167" s="38"/>
    </row>
    <row r="168" spans="1:22" hidden="1" outlineLevel="1" x14ac:dyDescent="0.25">
      <c r="A168" s="14"/>
      <c r="B168" s="156" t="s">
        <v>157</v>
      </c>
      <c r="C168" s="126"/>
      <c r="D168" s="73"/>
      <c r="E168" s="74">
        <v>0</v>
      </c>
      <c r="F168" s="158"/>
      <c r="G168" s="150"/>
      <c r="H168" s="126"/>
      <c r="I168" s="143"/>
      <c r="J168" s="161">
        <v>0</v>
      </c>
      <c r="K168" s="158"/>
      <c r="L168" s="150"/>
      <c r="M168" s="126"/>
      <c r="N168" s="143"/>
      <c r="O168" s="161">
        <v>0</v>
      </c>
      <c r="P168" s="158"/>
      <c r="Q168" s="150"/>
      <c r="R168" s="126"/>
      <c r="S168" s="120"/>
      <c r="U168" s="63"/>
      <c r="V168" s="38"/>
    </row>
    <row r="169" spans="1:22" hidden="1" outlineLevel="1" x14ac:dyDescent="0.25">
      <c r="A169" s="14"/>
      <c r="B169" s="156" t="s">
        <v>122</v>
      </c>
      <c r="C169" s="126"/>
      <c r="D169" s="73"/>
      <c r="E169" s="74">
        <v>0</v>
      </c>
      <c r="F169" s="158"/>
      <c r="G169" s="146"/>
      <c r="H169" s="126"/>
      <c r="I169" s="143"/>
      <c r="J169" s="161">
        <v>0</v>
      </c>
      <c r="K169" s="158"/>
      <c r="L169" s="146"/>
      <c r="M169" s="126"/>
      <c r="N169" s="143"/>
      <c r="O169" s="161">
        <v>0</v>
      </c>
      <c r="P169" s="158"/>
      <c r="Q169" s="146"/>
      <c r="R169" s="126"/>
      <c r="S169" s="120"/>
      <c r="U169" s="63"/>
      <c r="V169" s="38"/>
    </row>
    <row r="170" spans="1:22" hidden="1" outlineLevel="1" x14ac:dyDescent="0.25">
      <c r="A170" s="14"/>
      <c r="B170" s="156" t="s">
        <v>156</v>
      </c>
      <c r="C170" s="126"/>
      <c r="D170" s="73"/>
      <c r="E170" s="74">
        <v>0</v>
      </c>
      <c r="F170" s="158"/>
      <c r="G170" s="146"/>
      <c r="H170" s="126"/>
      <c r="I170" s="143"/>
      <c r="J170" s="161">
        <v>0</v>
      </c>
      <c r="K170" s="158"/>
      <c r="L170" s="146"/>
      <c r="M170" s="126"/>
      <c r="N170" s="143"/>
      <c r="O170" s="161">
        <v>0</v>
      </c>
      <c r="P170" s="158"/>
      <c r="Q170" s="146"/>
      <c r="R170" s="126"/>
      <c r="S170" s="120"/>
      <c r="U170" s="63"/>
      <c r="V170" s="38"/>
    </row>
    <row r="171" spans="1:22" hidden="1" outlineLevel="1" x14ac:dyDescent="0.25">
      <c r="A171" s="14"/>
      <c r="B171" s="155" t="s">
        <v>113</v>
      </c>
      <c r="C171" s="126"/>
      <c r="D171" s="477"/>
      <c r="E171" s="494"/>
      <c r="F171" s="159"/>
      <c r="G171" s="150"/>
      <c r="H171" s="126"/>
      <c r="I171" s="471"/>
      <c r="J171" s="472"/>
      <c r="K171" s="159"/>
      <c r="L171" s="150"/>
      <c r="M171" s="126"/>
      <c r="N171" s="471"/>
      <c r="O171" s="472"/>
      <c r="P171" s="159"/>
      <c r="Q171" s="150"/>
      <c r="R171" s="126"/>
      <c r="S171" s="120"/>
      <c r="U171" s="63"/>
      <c r="V171" s="38"/>
    </row>
    <row r="172" spans="1:22" hidden="1" outlineLevel="1" x14ac:dyDescent="0.25">
      <c r="A172" s="14"/>
      <c r="B172" s="156" t="s">
        <v>196</v>
      </c>
      <c r="C172" s="126"/>
      <c r="D172" s="168"/>
      <c r="E172" s="172">
        <v>0</v>
      </c>
      <c r="F172" s="158"/>
      <c r="G172" s="146"/>
      <c r="H172" s="126"/>
      <c r="I172" s="176"/>
      <c r="J172" s="171">
        <v>0</v>
      </c>
      <c r="K172" s="158"/>
      <c r="L172" s="146"/>
      <c r="M172" s="126"/>
      <c r="N172" s="176"/>
      <c r="O172" s="171">
        <v>0</v>
      </c>
      <c r="P172" s="158"/>
      <c r="Q172" s="146"/>
      <c r="R172" s="126"/>
      <c r="S172" s="120"/>
      <c r="U172" s="63"/>
      <c r="V172" s="38"/>
    </row>
    <row r="173" spans="1:22" hidden="1" outlineLevel="1" x14ac:dyDescent="0.25">
      <c r="A173" s="14"/>
      <c r="B173" s="156" t="s">
        <v>117</v>
      </c>
      <c r="C173" s="126"/>
      <c r="D173" s="168"/>
      <c r="E173" s="172">
        <v>0</v>
      </c>
      <c r="F173" s="158"/>
      <c r="G173" s="146"/>
      <c r="H173" s="126"/>
      <c r="I173" s="176"/>
      <c r="J173" s="171">
        <v>0</v>
      </c>
      <c r="K173" s="158"/>
      <c r="L173" s="146"/>
      <c r="M173" s="126"/>
      <c r="N173" s="176"/>
      <c r="O173" s="171">
        <v>0</v>
      </c>
      <c r="P173" s="158"/>
      <c r="Q173" s="146"/>
      <c r="R173" s="126"/>
      <c r="S173" s="120"/>
      <c r="U173" s="63"/>
      <c r="V173" s="38"/>
    </row>
    <row r="174" spans="1:22" hidden="1" outlineLevel="1" x14ac:dyDescent="0.25">
      <c r="A174" s="14"/>
      <c r="B174" s="156" t="s">
        <v>15</v>
      </c>
      <c r="C174" s="125"/>
      <c r="D174" s="491"/>
      <c r="E174" s="493"/>
      <c r="F174" s="158"/>
      <c r="G174" s="180">
        <v>0.88513374403495992</v>
      </c>
      <c r="H174" s="125"/>
      <c r="I174" s="471"/>
      <c r="J174" s="472"/>
      <c r="K174" s="158"/>
      <c r="L174" s="180">
        <v>0.88534202713543986</v>
      </c>
      <c r="M174" s="125"/>
      <c r="N174" s="471"/>
      <c r="O174" s="472"/>
      <c r="P174" s="158"/>
      <c r="Q174" s="180">
        <v>0.88471717783399995</v>
      </c>
      <c r="R174" s="125"/>
      <c r="S174" s="120"/>
      <c r="U174" s="63"/>
      <c r="V174" s="38"/>
    </row>
    <row r="175" spans="1:22" hidden="1" outlineLevel="1" x14ac:dyDescent="0.25">
      <c r="A175" s="14"/>
      <c r="B175" s="156" t="s">
        <v>157</v>
      </c>
      <c r="C175" s="126"/>
      <c r="D175" s="73"/>
      <c r="E175" s="74">
        <v>0</v>
      </c>
      <c r="F175" s="158"/>
      <c r="G175" s="150"/>
      <c r="H175" s="126"/>
      <c r="I175" s="143"/>
      <c r="J175" s="161">
        <v>0</v>
      </c>
      <c r="K175" s="158"/>
      <c r="L175" s="150"/>
      <c r="M175" s="126"/>
      <c r="N175" s="143"/>
      <c r="O175" s="161">
        <v>0</v>
      </c>
      <c r="P175" s="158"/>
      <c r="Q175" s="150"/>
      <c r="R175" s="126"/>
      <c r="S175" s="120"/>
      <c r="U175" s="63"/>
      <c r="V175" s="38"/>
    </row>
    <row r="176" spans="1:22" hidden="1" outlineLevel="1" x14ac:dyDescent="0.25">
      <c r="A176" s="14"/>
      <c r="B176" s="156" t="s">
        <v>122</v>
      </c>
      <c r="C176" s="126"/>
      <c r="D176" s="73"/>
      <c r="E176" s="74">
        <v>0</v>
      </c>
      <c r="F176" s="158"/>
      <c r="G176" s="146"/>
      <c r="H176" s="126"/>
      <c r="I176" s="143"/>
      <c r="J176" s="161">
        <v>0</v>
      </c>
      <c r="K176" s="158"/>
      <c r="L176" s="146"/>
      <c r="M176" s="126"/>
      <c r="N176" s="143"/>
      <c r="O176" s="161">
        <v>0</v>
      </c>
      <c r="P176" s="158"/>
      <c r="Q176" s="146"/>
      <c r="R176" s="126"/>
      <c r="S176" s="120"/>
      <c r="U176" s="63"/>
      <c r="V176" s="38"/>
    </row>
    <row r="177" spans="1:22" hidden="1" outlineLevel="1" x14ac:dyDescent="0.25">
      <c r="A177" s="14"/>
      <c r="B177" s="156" t="s">
        <v>156</v>
      </c>
      <c r="C177" s="126"/>
      <c r="D177" s="73"/>
      <c r="E177" s="74">
        <v>0</v>
      </c>
      <c r="F177" s="158"/>
      <c r="G177" s="146"/>
      <c r="H177" s="126"/>
      <c r="I177" s="143"/>
      <c r="J177" s="161">
        <v>0</v>
      </c>
      <c r="K177" s="158"/>
      <c r="L177" s="146"/>
      <c r="M177" s="126"/>
      <c r="N177" s="143"/>
      <c r="O177" s="161">
        <v>0</v>
      </c>
      <c r="P177" s="158"/>
      <c r="Q177" s="146"/>
      <c r="R177" s="126"/>
      <c r="S177" s="120"/>
      <c r="U177" s="63"/>
      <c r="V177" s="38"/>
    </row>
    <row r="178" spans="1:22" hidden="1" outlineLevel="1" x14ac:dyDescent="0.25">
      <c r="A178" s="14"/>
      <c r="B178" s="155" t="s">
        <v>112</v>
      </c>
      <c r="C178" s="126"/>
      <c r="D178" s="477"/>
      <c r="E178" s="494"/>
      <c r="F178" s="159"/>
      <c r="G178" s="150"/>
      <c r="H178" s="126"/>
      <c r="I178" s="471"/>
      <c r="J178" s="472"/>
      <c r="K178" s="159"/>
      <c r="L178" s="150"/>
      <c r="M178" s="126"/>
      <c r="N178" s="471"/>
      <c r="O178" s="472"/>
      <c r="P178" s="159"/>
      <c r="Q178" s="150"/>
      <c r="R178" s="126"/>
      <c r="S178" s="120"/>
      <c r="U178" s="63"/>
      <c r="V178" s="38"/>
    </row>
    <row r="179" spans="1:22" hidden="1" outlineLevel="1" x14ac:dyDescent="0.25">
      <c r="A179" s="14"/>
      <c r="B179" s="156" t="s">
        <v>196</v>
      </c>
      <c r="C179" s="126"/>
      <c r="D179" s="168"/>
      <c r="E179" s="172">
        <v>0</v>
      </c>
      <c r="F179" s="158"/>
      <c r="G179" s="146"/>
      <c r="H179" s="126"/>
      <c r="I179" s="176"/>
      <c r="J179" s="171">
        <v>0</v>
      </c>
      <c r="K179" s="158"/>
      <c r="L179" s="146"/>
      <c r="M179" s="126"/>
      <c r="N179" s="176"/>
      <c r="O179" s="171">
        <v>0</v>
      </c>
      <c r="P179" s="158"/>
      <c r="Q179" s="146"/>
      <c r="R179" s="126"/>
      <c r="S179" s="120"/>
      <c r="U179" s="63"/>
      <c r="V179" s="38"/>
    </row>
    <row r="180" spans="1:22" hidden="1" outlineLevel="1" x14ac:dyDescent="0.25">
      <c r="A180" s="14"/>
      <c r="B180" s="156" t="s">
        <v>117</v>
      </c>
      <c r="C180" s="126"/>
      <c r="D180" s="177"/>
      <c r="E180" s="178">
        <v>0</v>
      </c>
      <c r="F180" s="158"/>
      <c r="G180" s="146"/>
      <c r="H180" s="126"/>
      <c r="I180" s="176"/>
      <c r="J180" s="171">
        <v>0</v>
      </c>
      <c r="K180" s="158"/>
      <c r="L180" s="146"/>
      <c r="M180" s="126"/>
      <c r="N180" s="176"/>
      <c r="O180" s="171">
        <v>0</v>
      </c>
      <c r="P180" s="158"/>
      <c r="Q180" s="146"/>
      <c r="R180" s="126"/>
      <c r="S180" s="120"/>
      <c r="U180" s="63"/>
      <c r="V180" s="38"/>
    </row>
    <row r="181" spans="1:22" hidden="1" outlineLevel="1" x14ac:dyDescent="0.25">
      <c r="A181" s="14"/>
      <c r="B181" s="156" t="s">
        <v>15</v>
      </c>
      <c r="C181" s="125"/>
      <c r="D181" s="491"/>
      <c r="E181" s="492"/>
      <c r="F181" s="158"/>
      <c r="G181" s="180">
        <v>0.88513374403495992</v>
      </c>
      <c r="H181" s="125"/>
      <c r="I181" s="471"/>
      <c r="J181" s="472"/>
      <c r="K181" s="158"/>
      <c r="L181" s="180">
        <v>0.88534202713543986</v>
      </c>
      <c r="M181" s="125"/>
      <c r="N181" s="471"/>
      <c r="O181" s="472"/>
      <c r="P181" s="158"/>
      <c r="Q181" s="180">
        <v>0.88471717783399995</v>
      </c>
      <c r="R181" s="125"/>
      <c r="S181" s="120"/>
      <c r="U181" s="63"/>
      <c r="V181" s="38"/>
    </row>
    <row r="182" spans="1:22" hidden="1" outlineLevel="1" x14ac:dyDescent="0.25">
      <c r="A182" s="14"/>
      <c r="B182" s="156" t="s">
        <v>157</v>
      </c>
      <c r="C182" s="126"/>
      <c r="D182" s="73"/>
      <c r="E182" s="77">
        <v>0</v>
      </c>
      <c r="F182" s="158"/>
      <c r="G182" s="150"/>
      <c r="H182" s="126"/>
      <c r="I182" s="143"/>
      <c r="J182" s="161">
        <v>0</v>
      </c>
      <c r="K182" s="158"/>
      <c r="L182" s="150"/>
      <c r="M182" s="126"/>
      <c r="N182" s="143"/>
      <c r="O182" s="161">
        <v>0</v>
      </c>
      <c r="P182" s="158"/>
      <c r="Q182" s="150"/>
      <c r="R182" s="126"/>
      <c r="S182" s="120"/>
      <c r="U182" s="63"/>
      <c r="V182" s="38"/>
    </row>
    <row r="183" spans="1:22" hidden="1" outlineLevel="1" x14ac:dyDescent="0.25">
      <c r="A183" s="14"/>
      <c r="B183" s="156" t="s">
        <v>122</v>
      </c>
      <c r="C183" s="126"/>
      <c r="D183" s="73"/>
      <c r="E183" s="77">
        <v>0</v>
      </c>
      <c r="F183" s="158"/>
      <c r="G183" s="146"/>
      <c r="H183" s="126"/>
      <c r="I183" s="143"/>
      <c r="J183" s="161">
        <v>0</v>
      </c>
      <c r="K183" s="158"/>
      <c r="L183" s="146"/>
      <c r="M183" s="126"/>
      <c r="N183" s="143"/>
      <c r="O183" s="161">
        <v>0</v>
      </c>
      <c r="P183" s="158"/>
      <c r="Q183" s="146"/>
      <c r="R183" s="126"/>
      <c r="S183" s="120"/>
      <c r="U183" s="63"/>
      <c r="V183" s="38"/>
    </row>
    <row r="184" spans="1:22" hidden="1" outlineLevel="1" x14ac:dyDescent="0.25">
      <c r="A184" s="14"/>
      <c r="B184" s="156" t="s">
        <v>156</v>
      </c>
      <c r="C184" s="126"/>
      <c r="D184" s="73"/>
      <c r="E184" s="77">
        <v>0</v>
      </c>
      <c r="F184" s="158"/>
      <c r="G184" s="151"/>
      <c r="H184" s="126"/>
      <c r="I184" s="143"/>
      <c r="J184" s="161">
        <v>0</v>
      </c>
      <c r="K184" s="158"/>
      <c r="L184" s="151"/>
      <c r="M184" s="126"/>
      <c r="N184" s="143"/>
      <c r="O184" s="161">
        <v>0</v>
      </c>
      <c r="P184" s="158"/>
      <c r="Q184" s="151"/>
      <c r="R184" s="126"/>
      <c r="S184" s="120"/>
      <c r="U184" s="63"/>
      <c r="V184" s="38"/>
    </row>
    <row r="185" spans="1:22" x14ac:dyDescent="0.25">
      <c r="A185" s="15"/>
      <c r="B185" s="107" t="s">
        <v>230</v>
      </c>
      <c r="C185" s="130"/>
      <c r="D185" s="71"/>
      <c r="E185" s="70"/>
      <c r="F185" s="175">
        <v>0</v>
      </c>
      <c r="G185" s="146"/>
      <c r="H185" s="126"/>
      <c r="I185" s="71"/>
      <c r="J185" s="60"/>
      <c r="K185" s="175">
        <v>0</v>
      </c>
      <c r="L185" s="146"/>
      <c r="M185" s="126"/>
      <c r="N185" s="71"/>
      <c r="O185" s="60"/>
      <c r="P185" s="175">
        <v>0</v>
      </c>
      <c r="Q185" s="146"/>
      <c r="R185" s="126"/>
      <c r="S185" s="120"/>
      <c r="U185" s="63"/>
      <c r="V185" s="38"/>
    </row>
    <row r="186" spans="1:22" x14ac:dyDescent="0.25">
      <c r="A186" s="15"/>
      <c r="B186" s="108" t="s">
        <v>231</v>
      </c>
      <c r="C186" s="126"/>
      <c r="D186" s="72"/>
      <c r="E186" s="59"/>
      <c r="F186" s="163">
        <v>9.173600000000004E-2</v>
      </c>
      <c r="G186" s="146"/>
      <c r="H186" s="126"/>
      <c r="I186" s="72"/>
      <c r="J186" s="59"/>
      <c r="K186" s="163">
        <v>9.173600000000004E-2</v>
      </c>
      <c r="L186" s="146"/>
      <c r="M186" s="126"/>
      <c r="N186" s="72"/>
      <c r="O186" s="59"/>
      <c r="P186" s="163">
        <v>9.173600000000004E-2</v>
      </c>
      <c r="Q186" s="146"/>
      <c r="R186" s="126"/>
      <c r="S186" s="120"/>
      <c r="U186" s="63"/>
      <c r="V186" s="38"/>
    </row>
    <row r="187" spans="1:22" ht="6.75" customHeight="1" x14ac:dyDescent="0.25">
      <c r="A187" s="14"/>
      <c r="B187" s="99"/>
      <c r="C187" s="97"/>
      <c r="D187" s="97"/>
      <c r="E187" s="97"/>
      <c r="F187" s="97"/>
      <c r="G187" s="100"/>
      <c r="H187" s="97"/>
      <c r="I187" s="97"/>
      <c r="J187" s="97"/>
      <c r="K187" s="97"/>
      <c r="L187" s="100"/>
      <c r="M187" s="97"/>
      <c r="N187" s="97"/>
      <c r="O187" s="97"/>
      <c r="P187" s="97"/>
      <c r="Q187" s="100"/>
      <c r="R187" s="97"/>
      <c r="S187" s="98"/>
      <c r="U187" s="63"/>
      <c r="V187" s="38"/>
    </row>
    <row r="188" spans="1:22" ht="7.5" customHeight="1" x14ac:dyDescent="0.25">
      <c r="A188" s="133"/>
      <c r="B188" s="126"/>
      <c r="C188" s="126"/>
      <c r="D188" s="126"/>
      <c r="E188" s="134"/>
      <c r="F188" s="134"/>
      <c r="G188" s="134"/>
      <c r="H188" s="126"/>
      <c r="I188" s="126"/>
      <c r="J188" s="134"/>
      <c r="K188" s="134"/>
      <c r="L188" s="134"/>
      <c r="M188" s="126"/>
      <c r="N188" s="126"/>
      <c r="O188" s="134"/>
      <c r="P188" s="134"/>
      <c r="Q188" s="134"/>
      <c r="R188" s="126"/>
      <c r="S188" s="120"/>
      <c r="U188" s="63"/>
      <c r="V188" s="38"/>
    </row>
    <row r="189" spans="1:22" x14ac:dyDescent="0.25">
      <c r="A189" s="14"/>
      <c r="B189" s="250" t="s">
        <v>171</v>
      </c>
      <c r="C189" s="84"/>
      <c r="D189" s="84"/>
      <c r="E189" s="82"/>
      <c r="F189" s="90"/>
      <c r="G189" s="147"/>
      <c r="H189" s="84"/>
      <c r="I189" s="84"/>
      <c r="J189" s="82"/>
      <c r="K189" s="90"/>
      <c r="L189" s="147"/>
      <c r="M189" s="84"/>
      <c r="N189" s="84"/>
      <c r="O189" s="82"/>
      <c r="P189" s="90"/>
      <c r="Q189" s="147"/>
      <c r="R189" s="84"/>
      <c r="S189" s="83"/>
      <c r="U189" s="63"/>
      <c r="V189" s="38"/>
    </row>
    <row r="190" spans="1:22" x14ac:dyDescent="0.25">
      <c r="A190" s="14"/>
      <c r="B190" s="109" t="s">
        <v>132</v>
      </c>
      <c r="C190" s="126"/>
      <c r="D190" s="482">
        <v>80</v>
      </c>
      <c r="E190" s="483"/>
      <c r="F190" s="483"/>
      <c r="G190" s="89">
        <v>0.90826399999999996</v>
      </c>
      <c r="H190" s="126"/>
      <c r="I190" s="484">
        <v>80</v>
      </c>
      <c r="J190" s="485"/>
      <c r="K190" s="486"/>
      <c r="L190" s="89">
        <v>0.90826399999999996</v>
      </c>
      <c r="M190" s="126"/>
      <c r="N190" s="484">
        <v>80</v>
      </c>
      <c r="O190" s="485"/>
      <c r="P190" s="486"/>
      <c r="Q190" s="89">
        <v>0.90826399999999996</v>
      </c>
      <c r="R190" s="126"/>
      <c r="S190" s="120"/>
      <c r="U190" s="63"/>
      <c r="V190" s="38"/>
    </row>
    <row r="191" spans="1:22" x14ac:dyDescent="0.25">
      <c r="A191" s="14"/>
      <c r="B191" s="109" t="s">
        <v>8</v>
      </c>
      <c r="C191" s="134"/>
      <c r="D191" s="477" t="s">
        <v>175</v>
      </c>
      <c r="E191" s="489"/>
      <c r="F191" s="490"/>
      <c r="G191" s="222"/>
      <c r="H191" s="134"/>
      <c r="I191" s="471" t="s">
        <v>175</v>
      </c>
      <c r="J191" s="472"/>
      <c r="K191" s="476"/>
      <c r="L191" s="222"/>
      <c r="M191" s="134"/>
      <c r="N191" s="471" t="s">
        <v>175</v>
      </c>
      <c r="O191" s="472"/>
      <c r="P191" s="476"/>
      <c r="Q191" s="222"/>
      <c r="R191" s="134"/>
      <c r="S191" s="120"/>
      <c r="U191" s="63"/>
      <c r="V191" s="38"/>
    </row>
    <row r="192" spans="1:22" x14ac:dyDescent="0.25">
      <c r="A192" s="14"/>
      <c r="B192" s="110" t="s">
        <v>186</v>
      </c>
      <c r="C192" s="134"/>
      <c r="D192" s="255"/>
      <c r="E192" s="68"/>
      <c r="F192" s="227">
        <v>0.20386884</v>
      </c>
      <c r="G192" s="223">
        <v>0.90009521566493578</v>
      </c>
      <c r="H192" s="134"/>
      <c r="I192" s="144"/>
      <c r="J192" s="68"/>
      <c r="K192" s="228">
        <v>0.20386884</v>
      </c>
      <c r="L192" s="223">
        <v>0.90030349876541571</v>
      </c>
      <c r="M192" s="134"/>
      <c r="N192" s="144"/>
      <c r="O192" s="68"/>
      <c r="P192" s="228">
        <v>0.20386884</v>
      </c>
      <c r="Q192" s="223">
        <v>0.8996786494639758</v>
      </c>
      <c r="R192" s="134"/>
      <c r="S192" s="120"/>
      <c r="U192" s="63"/>
      <c r="V192" s="38"/>
    </row>
    <row r="193" spans="1:22" x14ac:dyDescent="0.25">
      <c r="A193" s="14"/>
      <c r="B193" s="109" t="s">
        <v>133</v>
      </c>
      <c r="C193" s="126"/>
      <c r="D193" s="482">
        <v>0</v>
      </c>
      <c r="E193" s="483"/>
      <c r="F193" s="483"/>
      <c r="G193" s="146"/>
      <c r="H193" s="126"/>
      <c r="I193" s="484">
        <v>0</v>
      </c>
      <c r="J193" s="487"/>
      <c r="K193" s="488"/>
      <c r="L193" s="146"/>
      <c r="M193" s="126"/>
      <c r="N193" s="484">
        <v>0</v>
      </c>
      <c r="O193" s="487"/>
      <c r="P193" s="488"/>
      <c r="Q193" s="146"/>
      <c r="R193" s="126"/>
      <c r="S193" s="120"/>
      <c r="U193" s="63"/>
      <c r="V193" s="38"/>
    </row>
    <row r="194" spans="1:22" x14ac:dyDescent="0.25">
      <c r="A194" s="14"/>
      <c r="B194" s="109" t="s">
        <v>9</v>
      </c>
      <c r="C194" s="134"/>
      <c r="D194" s="474" t="s">
        <v>178</v>
      </c>
      <c r="E194" s="475"/>
      <c r="F194" s="475"/>
      <c r="G194" s="222"/>
      <c r="H194" s="134"/>
      <c r="I194" s="471" t="s">
        <v>178</v>
      </c>
      <c r="J194" s="472"/>
      <c r="K194" s="476"/>
      <c r="L194" s="223"/>
      <c r="M194" s="134"/>
      <c r="N194" s="471" t="s">
        <v>178</v>
      </c>
      <c r="O194" s="472"/>
      <c r="P194" s="476"/>
      <c r="Q194" s="223"/>
      <c r="R194" s="134"/>
      <c r="S194" s="120"/>
      <c r="U194" s="63"/>
      <c r="V194" s="38"/>
    </row>
    <row r="195" spans="1:22" x14ac:dyDescent="0.25">
      <c r="A195" s="14"/>
      <c r="B195" s="110" t="s">
        <v>186</v>
      </c>
      <c r="C195" s="134"/>
      <c r="D195" s="255"/>
      <c r="E195" s="68"/>
      <c r="F195" s="227">
        <v>1.8000000000000002E-2</v>
      </c>
      <c r="G195" s="223">
        <v>0.90009521566493578</v>
      </c>
      <c r="H195" s="134"/>
      <c r="I195" s="144"/>
      <c r="J195" s="68"/>
      <c r="K195" s="228">
        <v>1.8000000000000002E-2</v>
      </c>
      <c r="L195" s="223">
        <v>0.90030349876541571</v>
      </c>
      <c r="M195" s="134"/>
      <c r="N195" s="144"/>
      <c r="O195" s="68"/>
      <c r="P195" s="228">
        <v>1.8000000000000002E-2</v>
      </c>
      <c r="Q195" s="223">
        <v>0.8996786494639758</v>
      </c>
      <c r="R195" s="134"/>
      <c r="S195" s="120"/>
      <c r="U195" s="63"/>
      <c r="V195" s="38"/>
    </row>
    <row r="196" spans="1:22" x14ac:dyDescent="0.25">
      <c r="A196" s="14"/>
      <c r="B196" s="109" t="s">
        <v>134</v>
      </c>
      <c r="C196" s="126"/>
      <c r="D196" s="482">
        <v>0</v>
      </c>
      <c r="E196" s="483"/>
      <c r="F196" s="483"/>
      <c r="G196" s="146"/>
      <c r="H196" s="126"/>
      <c r="I196" s="484">
        <v>0</v>
      </c>
      <c r="J196" s="487"/>
      <c r="K196" s="488"/>
      <c r="L196" s="146"/>
      <c r="M196" s="126"/>
      <c r="N196" s="484">
        <v>0</v>
      </c>
      <c r="O196" s="487"/>
      <c r="P196" s="488"/>
      <c r="Q196" s="146"/>
      <c r="R196" s="126"/>
      <c r="S196" s="120"/>
      <c r="U196" s="63"/>
      <c r="V196" s="38"/>
    </row>
    <row r="197" spans="1:22" x14ac:dyDescent="0.25">
      <c r="A197" s="14"/>
      <c r="B197" s="109" t="s">
        <v>10</v>
      </c>
      <c r="C197" s="134"/>
      <c r="D197" s="474" t="s">
        <v>177</v>
      </c>
      <c r="E197" s="475"/>
      <c r="F197" s="475"/>
      <c r="G197" s="222"/>
      <c r="H197" s="134"/>
      <c r="I197" s="471" t="s">
        <v>177</v>
      </c>
      <c r="J197" s="472"/>
      <c r="K197" s="476"/>
      <c r="L197" s="223"/>
      <c r="M197" s="134"/>
      <c r="N197" s="471" t="s">
        <v>177</v>
      </c>
      <c r="O197" s="472"/>
      <c r="P197" s="476"/>
      <c r="Q197" s="223"/>
      <c r="R197" s="134"/>
      <c r="S197" s="120"/>
      <c r="U197" s="63"/>
      <c r="V197" s="38"/>
    </row>
    <row r="198" spans="1:22" x14ac:dyDescent="0.25">
      <c r="A198" s="15"/>
      <c r="B198" s="110" t="s">
        <v>186</v>
      </c>
      <c r="C198" s="134"/>
      <c r="D198" s="255"/>
      <c r="E198" s="68"/>
      <c r="F198" s="227">
        <v>0.63034892399999998</v>
      </c>
      <c r="G198" s="223">
        <v>0.90009521566493578</v>
      </c>
      <c r="H198" s="134"/>
      <c r="I198" s="144"/>
      <c r="J198" s="68"/>
      <c r="K198" s="228">
        <v>0.63034892399999998</v>
      </c>
      <c r="L198" s="223">
        <v>0.90030349876541571</v>
      </c>
      <c r="M198" s="134"/>
      <c r="N198" s="144"/>
      <c r="O198" s="68"/>
      <c r="P198" s="228">
        <v>0.63034892399999998</v>
      </c>
      <c r="Q198" s="223">
        <v>0.8996786494639758</v>
      </c>
      <c r="R198" s="134"/>
      <c r="S198" s="120"/>
      <c r="U198" s="63"/>
      <c r="V198" s="38"/>
    </row>
    <row r="199" spans="1:22" ht="6.75" customHeight="1" x14ac:dyDescent="0.25">
      <c r="A199" s="14"/>
      <c r="B199" s="99"/>
      <c r="C199" s="97"/>
      <c r="D199" s="97"/>
      <c r="E199" s="97"/>
      <c r="F199" s="97"/>
      <c r="G199" s="100"/>
      <c r="H199" s="97"/>
      <c r="I199" s="97"/>
      <c r="J199" s="97"/>
      <c r="K199" s="97"/>
      <c r="L199" s="100"/>
      <c r="M199" s="97"/>
      <c r="N199" s="97"/>
      <c r="O199" s="97"/>
      <c r="P199" s="97"/>
      <c r="Q199" s="100"/>
      <c r="R199" s="97"/>
      <c r="S199" s="98"/>
      <c r="U199" s="63"/>
      <c r="V199" s="38"/>
    </row>
    <row r="200" spans="1:22" ht="7.5" customHeight="1" x14ac:dyDescent="0.25">
      <c r="A200" s="133"/>
      <c r="B200" s="112"/>
      <c r="C200" s="126"/>
      <c r="D200" s="126"/>
      <c r="E200" s="134"/>
      <c r="F200" s="134"/>
      <c r="G200" s="134"/>
      <c r="H200" s="126"/>
      <c r="I200" s="126"/>
      <c r="J200" s="134"/>
      <c r="K200" s="134"/>
      <c r="L200" s="134"/>
      <c r="M200" s="126"/>
      <c r="N200" s="126"/>
      <c r="O200" s="134"/>
      <c r="P200" s="134"/>
      <c r="Q200" s="134"/>
      <c r="R200" s="126"/>
      <c r="S200" s="120"/>
      <c r="U200" s="63"/>
      <c r="V200" s="38"/>
    </row>
    <row r="201" spans="1:22" x14ac:dyDescent="0.25">
      <c r="A201" s="14"/>
      <c r="B201" s="252" t="s">
        <v>181</v>
      </c>
      <c r="C201" s="3"/>
      <c r="D201" s="3"/>
      <c r="E201" s="64"/>
      <c r="F201" s="96"/>
      <c r="G201" s="148"/>
      <c r="H201" s="3"/>
      <c r="I201" s="3"/>
      <c r="J201" s="64"/>
      <c r="K201" s="96"/>
      <c r="L201" s="148"/>
      <c r="M201" s="3"/>
      <c r="N201" s="3"/>
      <c r="O201" s="64"/>
      <c r="P201" s="96"/>
      <c r="Q201" s="148"/>
      <c r="R201" s="3"/>
      <c r="S201" s="5"/>
      <c r="U201" s="63"/>
      <c r="V201" s="38"/>
    </row>
    <row r="202" spans="1:22" x14ac:dyDescent="0.25">
      <c r="A202" s="14"/>
      <c r="B202" s="106" t="s">
        <v>118</v>
      </c>
      <c r="C202" s="111"/>
      <c r="D202" s="477"/>
      <c r="E202" s="478"/>
      <c r="F202" s="479"/>
      <c r="G202" s="89">
        <v>0.90826399999999996</v>
      </c>
      <c r="H202" s="123"/>
      <c r="I202" s="471"/>
      <c r="J202" s="480"/>
      <c r="K202" s="481"/>
      <c r="L202" s="89">
        <v>0.90826399999999996</v>
      </c>
      <c r="M202" s="123"/>
      <c r="N202" s="471"/>
      <c r="O202" s="480"/>
      <c r="P202" s="481"/>
      <c r="Q202" s="89">
        <v>0.90826399999999996</v>
      </c>
      <c r="R202" s="123"/>
      <c r="S202" s="121"/>
      <c r="U202" s="63"/>
      <c r="V202" s="38"/>
    </row>
    <row r="203" spans="1:22" x14ac:dyDescent="0.25">
      <c r="A203" s="14"/>
      <c r="B203" s="105" t="s">
        <v>117</v>
      </c>
      <c r="C203" s="126"/>
      <c r="D203" s="168"/>
      <c r="E203" s="68"/>
      <c r="F203" s="169">
        <v>0</v>
      </c>
      <c r="G203" s="146"/>
      <c r="H203" s="126"/>
      <c r="I203" s="170"/>
      <c r="J203" s="69"/>
      <c r="K203" s="171">
        <v>0</v>
      </c>
      <c r="L203" s="146"/>
      <c r="M203" s="126"/>
      <c r="N203" s="170">
        <v>0</v>
      </c>
      <c r="O203" s="69"/>
      <c r="P203" s="171">
        <v>0</v>
      </c>
      <c r="Q203" s="146"/>
      <c r="R203" s="126"/>
      <c r="S203" s="120"/>
      <c r="U203" s="63"/>
      <c r="V203" s="38"/>
    </row>
    <row r="204" spans="1:22" x14ac:dyDescent="0.25">
      <c r="A204" s="14"/>
      <c r="B204" s="105" t="s">
        <v>15</v>
      </c>
      <c r="C204" s="125"/>
      <c r="D204" s="468"/>
      <c r="E204" s="469"/>
      <c r="F204" s="470"/>
      <c r="G204" s="225">
        <v>0.90009521566493578</v>
      </c>
      <c r="H204" s="125"/>
      <c r="I204" s="471"/>
      <c r="J204" s="472"/>
      <c r="K204" s="476"/>
      <c r="L204" s="225">
        <v>0.90030349876541571</v>
      </c>
      <c r="M204" s="125"/>
      <c r="N204" s="471"/>
      <c r="O204" s="472"/>
      <c r="P204" s="476"/>
      <c r="Q204" s="225">
        <v>0.8996786494639758</v>
      </c>
      <c r="R204" s="125"/>
      <c r="S204" s="120"/>
      <c r="U204" s="63"/>
      <c r="V204" s="38"/>
    </row>
    <row r="205" spans="1:22" x14ac:dyDescent="0.25">
      <c r="A205" s="14"/>
      <c r="B205" s="105" t="s">
        <v>193</v>
      </c>
      <c r="C205" s="126"/>
      <c r="D205" s="168"/>
      <c r="E205" s="68"/>
      <c r="F205" s="169">
        <v>0</v>
      </c>
      <c r="G205" s="146"/>
      <c r="H205" s="126"/>
      <c r="I205" s="170"/>
      <c r="J205" s="69"/>
      <c r="K205" s="171">
        <v>0</v>
      </c>
      <c r="L205" s="146"/>
      <c r="M205" s="126"/>
      <c r="N205" s="170"/>
      <c r="O205" s="69"/>
      <c r="P205" s="171">
        <v>0</v>
      </c>
      <c r="Q205" s="146"/>
      <c r="R205" s="126"/>
      <c r="S205" s="120"/>
      <c r="U205" s="63"/>
      <c r="V205" s="38"/>
    </row>
    <row r="206" spans="1:22" x14ac:dyDescent="0.25">
      <c r="A206" s="14"/>
      <c r="B206" s="105" t="s">
        <v>125</v>
      </c>
      <c r="C206" s="134"/>
      <c r="D206" s="333"/>
      <c r="E206" s="68"/>
      <c r="F206" s="164">
        <v>0</v>
      </c>
      <c r="G206" s="223">
        <v>0.90009521566493578</v>
      </c>
      <c r="H206" s="134"/>
      <c r="I206" s="144"/>
      <c r="J206" s="69"/>
      <c r="K206" s="161">
        <v>0</v>
      </c>
      <c r="L206" s="223">
        <v>0.90030349876541571</v>
      </c>
      <c r="M206" s="134"/>
      <c r="N206" s="144"/>
      <c r="O206" s="69"/>
      <c r="P206" s="161">
        <v>0</v>
      </c>
      <c r="Q206" s="223">
        <v>0.8996786494639758</v>
      </c>
      <c r="R206" s="134"/>
      <c r="S206" s="120"/>
      <c r="U206" s="63"/>
      <c r="V206" s="38"/>
    </row>
    <row r="207" spans="1:22" x14ac:dyDescent="0.25">
      <c r="A207" s="14"/>
      <c r="B207" s="105" t="s">
        <v>126</v>
      </c>
      <c r="C207" s="134"/>
      <c r="D207" s="333"/>
      <c r="E207" s="68"/>
      <c r="F207" s="164">
        <v>0</v>
      </c>
      <c r="G207" s="223">
        <v>0.90009521566493578</v>
      </c>
      <c r="H207" s="134"/>
      <c r="I207" s="144"/>
      <c r="J207" s="69"/>
      <c r="K207" s="161">
        <v>0</v>
      </c>
      <c r="L207" s="223">
        <v>0.90030349876541571</v>
      </c>
      <c r="M207" s="134"/>
      <c r="N207" s="144"/>
      <c r="O207" s="69"/>
      <c r="P207" s="161">
        <v>0</v>
      </c>
      <c r="Q207" s="223">
        <v>0.8996786494639758</v>
      </c>
      <c r="R207" s="134"/>
      <c r="S207" s="120"/>
      <c r="U207" s="63"/>
      <c r="V207" s="38"/>
    </row>
    <row r="208" spans="1:22" x14ac:dyDescent="0.25">
      <c r="A208" s="14"/>
      <c r="B208" s="105" t="s">
        <v>127</v>
      </c>
      <c r="C208" s="134"/>
      <c r="D208" s="333"/>
      <c r="E208" s="68"/>
      <c r="F208" s="164">
        <v>0</v>
      </c>
      <c r="G208" s="223">
        <v>0.90009521566493578</v>
      </c>
      <c r="H208" s="134"/>
      <c r="I208" s="144"/>
      <c r="J208" s="69"/>
      <c r="K208" s="161">
        <v>0</v>
      </c>
      <c r="L208" s="223">
        <v>0.90030349876541571</v>
      </c>
      <c r="M208" s="134"/>
      <c r="N208" s="144"/>
      <c r="O208" s="69"/>
      <c r="P208" s="161">
        <v>0</v>
      </c>
      <c r="Q208" s="223">
        <v>0.8996786494639758</v>
      </c>
      <c r="R208" s="134"/>
      <c r="S208" s="120"/>
      <c r="U208" s="63"/>
      <c r="V208" s="38"/>
    </row>
    <row r="209" spans="1:22" x14ac:dyDescent="0.25">
      <c r="A209" s="14"/>
      <c r="B209" s="105" t="s">
        <v>128</v>
      </c>
      <c r="C209" s="134"/>
      <c r="D209" s="333"/>
      <c r="E209" s="68"/>
      <c r="F209" s="164">
        <v>0</v>
      </c>
      <c r="G209" s="223">
        <v>0.90009521566493578</v>
      </c>
      <c r="H209" s="134"/>
      <c r="I209" s="144"/>
      <c r="J209" s="69"/>
      <c r="K209" s="161">
        <v>0</v>
      </c>
      <c r="L209" s="223">
        <v>0.90030349876541571</v>
      </c>
      <c r="M209" s="134"/>
      <c r="N209" s="144">
        <v>0</v>
      </c>
      <c r="O209" s="69"/>
      <c r="P209" s="161">
        <v>0</v>
      </c>
      <c r="Q209" s="223">
        <v>0.8996786494639758</v>
      </c>
      <c r="R209" s="134"/>
      <c r="S209" s="120"/>
      <c r="U209" s="63"/>
      <c r="V209" s="38"/>
    </row>
    <row r="210" spans="1:22" x14ac:dyDescent="0.25">
      <c r="A210" s="14"/>
      <c r="B210" s="105" t="s">
        <v>170</v>
      </c>
      <c r="C210" s="134"/>
      <c r="D210" s="333"/>
      <c r="E210" s="68">
        <v>3</v>
      </c>
      <c r="F210" s="164"/>
      <c r="G210" s="218"/>
      <c r="H210" s="134"/>
      <c r="I210" s="144"/>
      <c r="J210" s="69">
        <v>3</v>
      </c>
      <c r="K210" s="161"/>
      <c r="L210" s="218"/>
      <c r="M210" s="134"/>
      <c r="N210" s="144"/>
      <c r="O210" s="68">
        <v>3</v>
      </c>
      <c r="P210" s="161"/>
      <c r="Q210" s="218"/>
      <c r="R210" s="134"/>
      <c r="S210" s="120"/>
      <c r="U210" s="63"/>
      <c r="V210" s="38"/>
    </row>
    <row r="211" spans="1:22" x14ac:dyDescent="0.25">
      <c r="A211" s="14"/>
      <c r="B211" s="105" t="s">
        <v>129</v>
      </c>
      <c r="C211" s="134"/>
      <c r="D211" s="333"/>
      <c r="E211" s="68"/>
      <c r="F211" s="164">
        <v>0</v>
      </c>
      <c r="G211" s="226">
        <v>0.90009521566493578</v>
      </c>
      <c r="H211" s="134"/>
      <c r="I211" s="144"/>
      <c r="J211" s="69"/>
      <c r="K211" s="161">
        <v>0</v>
      </c>
      <c r="L211" s="226">
        <v>0.90030349876541571</v>
      </c>
      <c r="M211" s="134"/>
      <c r="N211" s="144"/>
      <c r="O211" s="69"/>
      <c r="P211" s="161">
        <v>0</v>
      </c>
      <c r="Q211" s="226">
        <v>0.8996786494639758</v>
      </c>
      <c r="R211" s="134"/>
      <c r="S211" s="120"/>
      <c r="U211" s="63"/>
      <c r="V211" s="38"/>
    </row>
    <row r="212" spans="1:22" x14ac:dyDescent="0.25">
      <c r="A212" s="14"/>
      <c r="B212" s="105" t="s">
        <v>135</v>
      </c>
      <c r="C212" s="134"/>
      <c r="D212" s="333"/>
      <c r="E212" s="68"/>
      <c r="F212" s="164">
        <v>0</v>
      </c>
      <c r="G212" s="150"/>
      <c r="H212" s="134"/>
      <c r="I212" s="144"/>
      <c r="J212" s="69"/>
      <c r="K212" s="161">
        <v>0</v>
      </c>
      <c r="L212" s="150"/>
      <c r="M212" s="134"/>
      <c r="N212" s="144"/>
      <c r="O212" s="69"/>
      <c r="P212" s="161">
        <v>0</v>
      </c>
      <c r="Q212" s="150"/>
      <c r="R212" s="134"/>
      <c r="S212" s="120"/>
      <c r="U212" s="63"/>
      <c r="V212" s="38"/>
    </row>
    <row r="213" spans="1:22" x14ac:dyDescent="0.25">
      <c r="A213" s="14"/>
      <c r="B213" s="105" t="s">
        <v>130</v>
      </c>
      <c r="C213" s="134"/>
      <c r="D213" s="333"/>
      <c r="E213" s="68"/>
      <c r="F213" s="164">
        <v>0</v>
      </c>
      <c r="G213" s="146"/>
      <c r="H213" s="134"/>
      <c r="I213" s="144"/>
      <c r="J213" s="69"/>
      <c r="K213" s="161">
        <v>0</v>
      </c>
      <c r="L213" s="146"/>
      <c r="M213" s="134"/>
      <c r="N213" s="144"/>
      <c r="O213" s="69"/>
      <c r="P213" s="161">
        <v>0</v>
      </c>
      <c r="Q213" s="146"/>
      <c r="R213" s="134"/>
      <c r="S213" s="120"/>
      <c r="U213" s="63"/>
      <c r="V213" s="38"/>
    </row>
    <row r="214" spans="1:22" x14ac:dyDescent="0.25">
      <c r="A214" s="14"/>
      <c r="B214" s="105" t="s">
        <v>6</v>
      </c>
      <c r="C214" s="126"/>
      <c r="D214" s="333">
        <v>0.5</v>
      </c>
      <c r="E214" s="68"/>
      <c r="F214" s="164">
        <v>0.5</v>
      </c>
      <c r="G214" s="151"/>
      <c r="H214" s="126"/>
      <c r="I214" s="144">
        <v>0.5</v>
      </c>
      <c r="J214" s="69"/>
      <c r="K214" s="161">
        <v>0.5</v>
      </c>
      <c r="L214" s="151"/>
      <c r="M214" s="126"/>
      <c r="N214" s="144"/>
      <c r="O214" s="69"/>
      <c r="P214" s="161">
        <v>0</v>
      </c>
      <c r="Q214" s="151"/>
      <c r="R214" s="126"/>
      <c r="S214" s="120"/>
      <c r="U214" s="63"/>
      <c r="V214" s="38"/>
    </row>
    <row r="215" spans="1:22" x14ac:dyDescent="0.25">
      <c r="A215" s="14"/>
      <c r="B215" s="105" t="s">
        <v>190</v>
      </c>
      <c r="C215" s="126"/>
      <c r="D215" s="261"/>
      <c r="E215" s="322"/>
      <c r="F215" s="257">
        <v>1E-3</v>
      </c>
      <c r="G215" s="223">
        <v>0.90025543343453573</v>
      </c>
      <c r="H215" s="126"/>
      <c r="I215" s="259">
        <v>1.5E-3</v>
      </c>
      <c r="J215" s="322"/>
      <c r="K215" s="257">
        <v>1.5E-3</v>
      </c>
      <c r="L215" s="223">
        <v>0.9005438254198157</v>
      </c>
      <c r="M215" s="126"/>
      <c r="N215" s="259"/>
      <c r="O215" s="322"/>
      <c r="P215" s="258">
        <v>1E-3</v>
      </c>
      <c r="Q215" s="223">
        <v>0.8996786494639758</v>
      </c>
      <c r="R215" s="126"/>
      <c r="S215" s="120"/>
      <c r="U215" s="63"/>
      <c r="V215" s="38"/>
    </row>
    <row r="216" spans="1:22" x14ac:dyDescent="0.25">
      <c r="A216" s="14"/>
      <c r="B216" s="105" t="s">
        <v>194</v>
      </c>
      <c r="C216" s="126"/>
      <c r="D216" s="261"/>
      <c r="E216" s="322"/>
      <c r="F216" s="257">
        <v>0</v>
      </c>
      <c r="G216" s="223">
        <v>0.90025543343453573</v>
      </c>
      <c r="H216" s="126"/>
      <c r="I216" s="259"/>
      <c r="J216" s="322"/>
      <c r="K216" s="258">
        <v>0</v>
      </c>
      <c r="L216" s="223">
        <v>0.9005438254198157</v>
      </c>
      <c r="M216" s="126"/>
      <c r="N216" s="259"/>
      <c r="O216" s="322"/>
      <c r="P216" s="258">
        <v>0</v>
      </c>
      <c r="Q216" s="223">
        <v>0.8996786494639758</v>
      </c>
      <c r="R216" s="126"/>
      <c r="S216" s="120"/>
      <c r="U216" s="63"/>
      <c r="V216" s="38"/>
    </row>
    <row r="217" spans="1:22" x14ac:dyDescent="0.25">
      <c r="A217" s="14"/>
      <c r="B217" s="105" t="s">
        <v>121</v>
      </c>
      <c r="C217" s="126"/>
      <c r="D217" s="256"/>
      <c r="E217" s="322"/>
      <c r="F217" s="257">
        <v>0</v>
      </c>
      <c r="G217" s="223">
        <v>0.90025543343453573</v>
      </c>
      <c r="H217" s="126"/>
      <c r="I217" s="259"/>
      <c r="J217" s="327"/>
      <c r="K217" s="258">
        <v>0</v>
      </c>
      <c r="L217" s="223">
        <v>0.9005438254198157</v>
      </c>
      <c r="M217" s="126"/>
      <c r="N217" s="259"/>
      <c r="O217" s="327"/>
      <c r="P217" s="258">
        <v>0</v>
      </c>
      <c r="Q217" s="223">
        <v>0.8996786494639758</v>
      </c>
      <c r="R217" s="126"/>
      <c r="S217" s="120"/>
      <c r="U217" s="63"/>
      <c r="V217" s="38"/>
    </row>
    <row r="218" spans="1:22" x14ac:dyDescent="0.25">
      <c r="A218" s="14"/>
      <c r="B218" s="105" t="s">
        <v>136</v>
      </c>
      <c r="C218" s="126"/>
      <c r="D218" s="256"/>
      <c r="E218" s="322"/>
      <c r="F218" s="257">
        <v>0</v>
      </c>
      <c r="G218" s="223">
        <v>0.90025543343453573</v>
      </c>
      <c r="H218" s="126"/>
      <c r="I218" s="259"/>
      <c r="J218" s="327"/>
      <c r="K218" s="258">
        <v>0</v>
      </c>
      <c r="L218" s="223">
        <v>0.9005438254198157</v>
      </c>
      <c r="M218" s="126"/>
      <c r="N218" s="259"/>
      <c r="O218" s="327"/>
      <c r="P218" s="258">
        <v>0</v>
      </c>
      <c r="Q218" s="223">
        <v>0.8996786494639758</v>
      </c>
      <c r="R218" s="126"/>
      <c r="S218" s="120"/>
      <c r="U218" s="63"/>
      <c r="V218" s="38"/>
    </row>
    <row r="219" spans="1:22" x14ac:dyDescent="0.25">
      <c r="A219" s="14"/>
      <c r="B219" s="105" t="s">
        <v>156</v>
      </c>
      <c r="C219" s="126"/>
      <c r="D219" s="256"/>
      <c r="E219" s="322"/>
      <c r="F219" s="257">
        <v>0</v>
      </c>
      <c r="G219" s="223">
        <v>0.90025543343453573</v>
      </c>
      <c r="H219" s="126"/>
      <c r="I219" s="259"/>
      <c r="J219" s="327"/>
      <c r="K219" s="258">
        <v>0</v>
      </c>
      <c r="L219" s="223">
        <v>0.9005438254198157</v>
      </c>
      <c r="M219" s="126"/>
      <c r="N219" s="259"/>
      <c r="O219" s="327"/>
      <c r="P219" s="258">
        <v>0</v>
      </c>
      <c r="Q219" s="223">
        <v>0.8996786494639758</v>
      </c>
      <c r="R219" s="126"/>
      <c r="S219" s="120"/>
      <c r="U219" s="63"/>
      <c r="V219" s="38"/>
    </row>
    <row r="220" spans="1:22" x14ac:dyDescent="0.25">
      <c r="A220" s="15"/>
      <c r="B220" s="107" t="s">
        <v>230</v>
      </c>
      <c r="C220" s="130"/>
      <c r="D220" s="71"/>
      <c r="E220" s="70"/>
      <c r="F220" s="175">
        <v>0</v>
      </c>
      <c r="G220" s="146"/>
      <c r="H220" s="126"/>
      <c r="I220" s="71"/>
      <c r="J220" s="60"/>
      <c r="K220" s="175">
        <v>0</v>
      </c>
      <c r="L220" s="146"/>
      <c r="M220" s="126"/>
      <c r="N220" s="71"/>
      <c r="O220" s="60"/>
      <c r="P220" s="175">
        <v>0</v>
      </c>
      <c r="Q220" s="146"/>
      <c r="R220" s="126"/>
      <c r="S220" s="120"/>
      <c r="U220" s="63"/>
      <c r="V220" s="38"/>
    </row>
    <row r="221" spans="1:22" x14ac:dyDescent="0.25">
      <c r="A221" s="15"/>
      <c r="B221" s="108" t="s">
        <v>231</v>
      </c>
      <c r="C221" s="126"/>
      <c r="D221" s="72"/>
      <c r="E221" s="59"/>
      <c r="F221" s="163">
        <v>9.173600000000004E-2</v>
      </c>
      <c r="G221" s="146"/>
      <c r="H221" s="126"/>
      <c r="I221" s="72"/>
      <c r="J221" s="59"/>
      <c r="K221" s="163">
        <v>9.173600000000004E-2</v>
      </c>
      <c r="L221" s="146"/>
      <c r="M221" s="126"/>
      <c r="N221" s="72"/>
      <c r="O221" s="59"/>
      <c r="P221" s="163">
        <v>9.173600000000004E-2</v>
      </c>
      <c r="Q221" s="146"/>
      <c r="R221" s="126"/>
      <c r="S221" s="120"/>
      <c r="U221" s="63"/>
      <c r="V221" s="38"/>
    </row>
    <row r="222" spans="1:22" ht="6.75" customHeight="1" x14ac:dyDescent="0.25">
      <c r="A222" s="14"/>
      <c r="B222" s="99"/>
      <c r="C222" s="97"/>
      <c r="D222" s="97"/>
      <c r="E222" s="97"/>
      <c r="F222" s="97"/>
      <c r="G222" s="100"/>
      <c r="H222" s="97"/>
      <c r="I222" s="97"/>
      <c r="J222" s="97"/>
      <c r="K222" s="97"/>
      <c r="L222" s="100"/>
      <c r="M222" s="97"/>
      <c r="N222" s="97"/>
      <c r="O222" s="97"/>
      <c r="P222" s="97"/>
      <c r="Q222" s="100"/>
      <c r="R222" s="97"/>
      <c r="S222" s="98"/>
      <c r="U222" s="63"/>
      <c r="V222" s="38"/>
    </row>
    <row r="223" spans="1:22" ht="7.5" customHeight="1" x14ac:dyDescent="0.25">
      <c r="A223" s="133"/>
      <c r="B223" s="126"/>
      <c r="C223" s="126"/>
      <c r="D223" s="126"/>
      <c r="E223" s="134"/>
      <c r="F223" s="134"/>
      <c r="G223" s="134"/>
      <c r="H223" s="126"/>
      <c r="I223" s="126"/>
      <c r="J223" s="134"/>
      <c r="K223" s="134"/>
      <c r="L223" s="134"/>
      <c r="M223" s="126"/>
      <c r="N223" s="126"/>
      <c r="O223" s="134"/>
      <c r="P223" s="134"/>
      <c r="Q223" s="134"/>
      <c r="R223" s="126"/>
      <c r="S223" s="120"/>
      <c r="U223" s="63"/>
      <c r="V223" s="38"/>
    </row>
    <row r="224" spans="1:22" x14ac:dyDescent="0.25">
      <c r="A224" s="14"/>
      <c r="B224" s="81" t="s">
        <v>1</v>
      </c>
      <c r="C224" s="84"/>
      <c r="D224" s="84"/>
      <c r="E224" s="82"/>
      <c r="F224" s="90"/>
      <c r="G224" s="147"/>
      <c r="H224" s="84"/>
      <c r="I224" s="84"/>
      <c r="J224" s="82"/>
      <c r="K224" s="90"/>
      <c r="L224" s="147"/>
      <c r="M224" s="84"/>
      <c r="N224" s="84"/>
      <c r="O224" s="82"/>
      <c r="P224" s="90"/>
      <c r="Q224" s="147"/>
      <c r="R224" s="84"/>
      <c r="S224" s="83"/>
      <c r="U224" s="63"/>
      <c r="V224" s="38"/>
    </row>
    <row r="225" spans="1:22" x14ac:dyDescent="0.25">
      <c r="A225" s="14"/>
      <c r="B225" s="109" t="s">
        <v>119</v>
      </c>
      <c r="C225" s="126"/>
      <c r="D225" s="482">
        <v>50</v>
      </c>
      <c r="E225" s="483"/>
      <c r="F225" s="483"/>
      <c r="G225" s="89">
        <v>0.90826399999999996</v>
      </c>
      <c r="H225" s="126"/>
      <c r="I225" s="484">
        <v>50</v>
      </c>
      <c r="J225" s="485"/>
      <c r="K225" s="486"/>
      <c r="L225" s="89">
        <v>0.90826399999999996</v>
      </c>
      <c r="M225" s="126"/>
      <c r="N225" s="484">
        <v>50</v>
      </c>
      <c r="O225" s="485"/>
      <c r="P225" s="486"/>
      <c r="Q225" s="89">
        <v>0.90826399999999996</v>
      </c>
      <c r="R225" s="126"/>
      <c r="S225" s="120"/>
      <c r="U225" s="63"/>
      <c r="V225" s="38"/>
    </row>
    <row r="226" spans="1:22" x14ac:dyDescent="0.25">
      <c r="A226" s="14"/>
      <c r="B226" s="109" t="s">
        <v>7</v>
      </c>
      <c r="C226" s="134"/>
      <c r="D226" s="474" t="s">
        <v>175</v>
      </c>
      <c r="E226" s="475"/>
      <c r="F226" s="475"/>
      <c r="G226" s="222"/>
      <c r="H226" s="134"/>
      <c r="I226" s="471" t="s">
        <v>175</v>
      </c>
      <c r="J226" s="472"/>
      <c r="K226" s="476"/>
      <c r="L226" s="222"/>
      <c r="M226" s="134"/>
      <c r="N226" s="471" t="s">
        <v>175</v>
      </c>
      <c r="O226" s="472"/>
      <c r="P226" s="476"/>
      <c r="Q226" s="222"/>
      <c r="R226" s="134"/>
      <c r="S226" s="120"/>
      <c r="U226" s="63"/>
      <c r="V226" s="38"/>
    </row>
    <row r="227" spans="1:22" x14ac:dyDescent="0.25">
      <c r="A227" s="15"/>
      <c r="B227" s="110" t="s">
        <v>186</v>
      </c>
      <c r="C227" s="134"/>
      <c r="D227" s="168"/>
      <c r="E227" s="68"/>
      <c r="F227" s="227">
        <v>0.20386884</v>
      </c>
      <c r="G227" s="223">
        <v>0.90951376983922372</v>
      </c>
      <c r="H227" s="134"/>
      <c r="I227" s="144"/>
      <c r="J227" s="68"/>
      <c r="K227" s="228">
        <v>0.20386884</v>
      </c>
      <c r="L227" s="223">
        <v>0.90980216182450369</v>
      </c>
      <c r="M227" s="134"/>
      <c r="N227" s="144"/>
      <c r="O227" s="68"/>
      <c r="P227" s="228">
        <v>0.20386884</v>
      </c>
      <c r="Q227" s="223">
        <v>0.90893698586866378</v>
      </c>
      <c r="R227" s="134"/>
      <c r="S227" s="120"/>
      <c r="U227" s="63"/>
      <c r="V227" s="38"/>
    </row>
    <row r="228" spans="1:22" ht="6.75" customHeight="1" x14ac:dyDescent="0.25">
      <c r="A228" s="14"/>
      <c r="B228" s="99"/>
      <c r="C228" s="97"/>
      <c r="D228" s="97"/>
      <c r="E228" s="97"/>
      <c r="F228" s="97"/>
      <c r="G228" s="100"/>
      <c r="H228" s="97"/>
      <c r="I228" s="97"/>
      <c r="J228" s="97"/>
      <c r="K228" s="97"/>
      <c r="L228" s="100"/>
      <c r="M228" s="97"/>
      <c r="N228" s="97"/>
      <c r="O228" s="97"/>
      <c r="P228" s="97"/>
      <c r="Q228" s="100"/>
      <c r="R228" s="97"/>
      <c r="S228" s="98"/>
      <c r="U228" s="63"/>
      <c r="V228" s="38"/>
    </row>
    <row r="229" spans="1:22" ht="7.5" customHeight="1" x14ac:dyDescent="0.25">
      <c r="A229" s="133"/>
      <c r="B229" s="112"/>
      <c r="C229" s="126"/>
      <c r="D229" s="126"/>
      <c r="E229" s="134"/>
      <c r="F229" s="134"/>
      <c r="G229" s="134"/>
      <c r="H229" s="126"/>
      <c r="I229" s="126"/>
      <c r="J229" s="134"/>
      <c r="K229" s="134"/>
      <c r="L229" s="134"/>
      <c r="M229" s="126"/>
      <c r="N229" s="126"/>
      <c r="O229" s="134"/>
      <c r="P229" s="134"/>
      <c r="Q229" s="134"/>
      <c r="R229" s="126"/>
      <c r="S229" s="120"/>
      <c r="U229" s="63"/>
      <c r="V229" s="38"/>
    </row>
    <row r="230" spans="1:22" x14ac:dyDescent="0.25">
      <c r="A230" s="14"/>
      <c r="B230" s="252" t="s">
        <v>182</v>
      </c>
      <c r="C230" s="3"/>
      <c r="D230" s="3"/>
      <c r="E230" s="95"/>
      <c r="F230" s="96"/>
      <c r="G230" s="148"/>
      <c r="H230" s="3"/>
      <c r="I230" s="3"/>
      <c r="J230" s="64"/>
      <c r="K230" s="96"/>
      <c r="L230" s="148"/>
      <c r="M230" s="3"/>
      <c r="N230" s="3"/>
      <c r="O230" s="64"/>
      <c r="P230" s="96"/>
      <c r="Q230" s="148"/>
      <c r="R230" s="3"/>
      <c r="S230" s="5"/>
      <c r="U230" s="63"/>
      <c r="V230" s="38"/>
    </row>
    <row r="231" spans="1:22" x14ac:dyDescent="0.25">
      <c r="A231" s="14"/>
      <c r="B231" s="106" t="s">
        <v>118</v>
      </c>
      <c r="C231" s="111"/>
      <c r="D231" s="477"/>
      <c r="E231" s="478"/>
      <c r="F231" s="479"/>
      <c r="G231" s="89">
        <v>0.90826399999999996</v>
      </c>
      <c r="H231" s="111"/>
      <c r="I231" s="471"/>
      <c r="J231" s="480"/>
      <c r="K231" s="481"/>
      <c r="L231" s="89">
        <v>0.90826399999999996</v>
      </c>
      <c r="M231" s="111"/>
      <c r="N231" s="471"/>
      <c r="O231" s="480"/>
      <c r="P231" s="481"/>
      <c r="Q231" s="89">
        <v>0.90826399999999996</v>
      </c>
      <c r="R231" s="111"/>
      <c r="S231" s="131"/>
      <c r="U231" s="63"/>
      <c r="V231" s="38"/>
    </row>
    <row r="232" spans="1:22" x14ac:dyDescent="0.25">
      <c r="A232" s="14"/>
      <c r="B232" s="105" t="s">
        <v>117</v>
      </c>
      <c r="C232" s="126"/>
      <c r="D232" s="168">
        <v>0.03</v>
      </c>
      <c r="E232" s="68"/>
      <c r="F232" s="169">
        <v>0.03</v>
      </c>
      <c r="G232" s="146"/>
      <c r="H232" s="126"/>
      <c r="I232" s="170">
        <v>0.01</v>
      </c>
      <c r="J232" s="69"/>
      <c r="K232" s="171">
        <v>0.01</v>
      </c>
      <c r="L232" s="146"/>
      <c r="M232" s="126"/>
      <c r="N232" s="170"/>
      <c r="O232" s="69"/>
      <c r="P232" s="171">
        <v>4.87E-2</v>
      </c>
      <c r="Q232" s="146"/>
      <c r="R232" s="126"/>
      <c r="S232" s="120"/>
      <c r="U232" s="63"/>
      <c r="V232" s="38"/>
    </row>
    <row r="233" spans="1:22" x14ac:dyDescent="0.25">
      <c r="A233" s="14"/>
      <c r="B233" s="105" t="s">
        <v>15</v>
      </c>
      <c r="C233" s="125"/>
      <c r="D233" s="468" t="s">
        <v>14</v>
      </c>
      <c r="E233" s="469"/>
      <c r="F233" s="470"/>
      <c r="G233" s="225">
        <v>0.90488162343922374</v>
      </c>
      <c r="H233" s="124"/>
      <c r="I233" s="471" t="s">
        <v>14</v>
      </c>
      <c r="J233" s="472"/>
      <c r="K233" s="473"/>
      <c r="L233" s="225">
        <v>0.90825811302450365</v>
      </c>
      <c r="M233" s="124"/>
      <c r="N233" s="471"/>
      <c r="O233" s="472"/>
      <c r="P233" s="473"/>
      <c r="Q233" s="225">
        <v>0.90893698586866378</v>
      </c>
      <c r="R233" s="124"/>
      <c r="S233" s="120"/>
      <c r="U233" s="63"/>
      <c r="V233" s="38"/>
    </row>
    <row r="234" spans="1:22" x14ac:dyDescent="0.25">
      <c r="A234" s="14"/>
      <c r="B234" s="105" t="s">
        <v>6</v>
      </c>
      <c r="C234" s="126"/>
      <c r="D234" s="333">
        <v>1.6666666666666667</v>
      </c>
      <c r="E234" s="68"/>
      <c r="F234" s="164">
        <v>1.6666666666666667</v>
      </c>
      <c r="G234" s="146"/>
      <c r="H234" s="126"/>
      <c r="I234" s="144">
        <v>1.875</v>
      </c>
      <c r="J234" s="69"/>
      <c r="K234" s="161">
        <v>1.875</v>
      </c>
      <c r="L234" s="146"/>
      <c r="M234" s="126"/>
      <c r="N234" s="144">
        <v>2</v>
      </c>
      <c r="O234" s="69"/>
      <c r="P234" s="161">
        <v>2</v>
      </c>
      <c r="Q234" s="146"/>
      <c r="R234" s="126"/>
      <c r="S234" s="120"/>
      <c r="U234" s="63"/>
      <c r="V234" s="38"/>
    </row>
    <row r="235" spans="1:22" x14ac:dyDescent="0.25">
      <c r="A235" s="14"/>
      <c r="B235" s="105" t="s">
        <v>190</v>
      </c>
      <c r="C235" s="126"/>
      <c r="D235" s="80"/>
      <c r="E235" s="68"/>
      <c r="F235" s="164">
        <v>0.06</v>
      </c>
      <c r="G235" s="226">
        <v>0.93692517735922376</v>
      </c>
      <c r="H235" s="126"/>
      <c r="I235" s="144">
        <v>0.09</v>
      </c>
      <c r="J235" s="68"/>
      <c r="K235" s="161">
        <v>0.09</v>
      </c>
      <c r="L235" s="226">
        <v>0.96233161026450365</v>
      </c>
      <c r="M235" s="126"/>
      <c r="N235" s="144">
        <v>0.09</v>
      </c>
      <c r="O235" s="68"/>
      <c r="P235" s="161">
        <v>0.09</v>
      </c>
      <c r="Q235" s="226">
        <v>0.96661538292466376</v>
      </c>
      <c r="R235" s="126"/>
      <c r="S235" s="120"/>
      <c r="U235" s="63"/>
      <c r="V235" s="38"/>
    </row>
    <row r="236" spans="1:22" x14ac:dyDescent="0.25">
      <c r="A236" s="14"/>
      <c r="B236" s="105" t="s">
        <v>194</v>
      </c>
      <c r="C236" s="126"/>
      <c r="D236" s="261"/>
      <c r="E236" s="68"/>
      <c r="F236" s="257">
        <v>0</v>
      </c>
      <c r="G236" s="223">
        <v>0.93692517735922376</v>
      </c>
      <c r="H236" s="126"/>
      <c r="I236" s="259"/>
      <c r="J236" s="68"/>
      <c r="K236" s="258">
        <v>0</v>
      </c>
      <c r="L236" s="223">
        <v>0.96233161026450365</v>
      </c>
      <c r="M236" s="126"/>
      <c r="N236" s="259"/>
      <c r="O236" s="68"/>
      <c r="P236" s="258">
        <v>0</v>
      </c>
      <c r="Q236" s="223">
        <v>0.96661538292466376</v>
      </c>
      <c r="R236" s="126"/>
      <c r="S236" s="120"/>
      <c r="U236" s="63"/>
      <c r="V236" s="38"/>
    </row>
    <row r="237" spans="1:22" x14ac:dyDescent="0.25">
      <c r="A237" s="14"/>
      <c r="B237" s="105" t="s">
        <v>121</v>
      </c>
      <c r="C237" s="126"/>
      <c r="D237" s="333"/>
      <c r="E237" s="68"/>
      <c r="F237" s="164">
        <v>0</v>
      </c>
      <c r="G237" s="223">
        <v>0.93692517735922376</v>
      </c>
      <c r="H237" s="126"/>
      <c r="I237" s="144"/>
      <c r="J237" s="69"/>
      <c r="K237" s="161">
        <v>0</v>
      </c>
      <c r="L237" s="223">
        <v>0.96233161026450365</v>
      </c>
      <c r="M237" s="126"/>
      <c r="N237" s="144"/>
      <c r="O237" s="69"/>
      <c r="P237" s="161">
        <v>0</v>
      </c>
      <c r="Q237" s="223">
        <v>0.96661538292466376</v>
      </c>
      <c r="R237" s="126"/>
      <c r="S237" s="120"/>
      <c r="U237" s="63"/>
      <c r="V237" s="38"/>
    </row>
    <row r="238" spans="1:22" x14ac:dyDescent="0.25">
      <c r="A238" s="14"/>
      <c r="B238" s="105" t="s">
        <v>137</v>
      </c>
      <c r="C238" s="126"/>
      <c r="D238" s="333"/>
      <c r="E238" s="68"/>
      <c r="F238" s="164">
        <v>0</v>
      </c>
      <c r="G238" s="223">
        <v>0.93692517735922376</v>
      </c>
      <c r="H238" s="126"/>
      <c r="I238" s="144"/>
      <c r="J238" s="69"/>
      <c r="K238" s="161">
        <v>0</v>
      </c>
      <c r="L238" s="223">
        <v>0.96233161026450365</v>
      </c>
      <c r="M238" s="126"/>
      <c r="N238" s="144"/>
      <c r="O238" s="69"/>
      <c r="P238" s="161">
        <v>0</v>
      </c>
      <c r="Q238" s="223">
        <v>0.96661538292466376</v>
      </c>
      <c r="R238" s="126"/>
      <c r="S238" s="120"/>
      <c r="U238" s="63"/>
      <c r="V238" s="38"/>
    </row>
    <row r="239" spans="1:22" x14ac:dyDescent="0.25">
      <c r="A239" s="14"/>
      <c r="B239" s="105" t="s">
        <v>156</v>
      </c>
      <c r="C239" s="126"/>
      <c r="D239" s="333"/>
      <c r="E239" s="68"/>
      <c r="F239" s="164">
        <v>0</v>
      </c>
      <c r="G239" s="223">
        <v>0.93692517735922376</v>
      </c>
      <c r="H239" s="126"/>
      <c r="I239" s="144"/>
      <c r="J239" s="69"/>
      <c r="K239" s="161">
        <v>0</v>
      </c>
      <c r="L239" s="223">
        <v>0.96233161026450365</v>
      </c>
      <c r="M239" s="126"/>
      <c r="N239" s="144"/>
      <c r="O239" s="69"/>
      <c r="P239" s="161">
        <v>0</v>
      </c>
      <c r="Q239" s="223">
        <v>0.96661538292466376</v>
      </c>
      <c r="R239" s="126"/>
      <c r="S239" s="120"/>
      <c r="U239" s="63"/>
      <c r="V239" s="38"/>
    </row>
    <row r="240" spans="1:22" x14ac:dyDescent="0.25">
      <c r="A240" s="15"/>
      <c r="B240" s="107" t="s">
        <v>230</v>
      </c>
      <c r="C240" s="126"/>
      <c r="D240" s="71"/>
      <c r="E240" s="70"/>
      <c r="F240" s="162">
        <v>0</v>
      </c>
      <c r="G240" s="150"/>
      <c r="H240" s="126"/>
      <c r="I240" s="71"/>
      <c r="J240" s="70"/>
      <c r="K240" s="162">
        <v>0</v>
      </c>
      <c r="L240" s="150"/>
      <c r="M240" s="126"/>
      <c r="N240" s="71"/>
      <c r="O240" s="70"/>
      <c r="P240" s="162">
        <v>0</v>
      </c>
      <c r="Q240" s="150"/>
      <c r="R240" s="126"/>
      <c r="S240" s="120"/>
      <c r="U240" s="63"/>
      <c r="V240" s="38"/>
    </row>
    <row r="241" spans="1:22" x14ac:dyDescent="0.25">
      <c r="A241" s="15"/>
      <c r="B241" s="108" t="s">
        <v>231</v>
      </c>
      <c r="C241" s="126"/>
      <c r="D241" s="72"/>
      <c r="E241" s="59"/>
      <c r="F241" s="163">
        <v>0.11898392000000002</v>
      </c>
      <c r="G241" s="146"/>
      <c r="H241" s="126"/>
      <c r="I241" s="72"/>
      <c r="J241" s="59"/>
      <c r="K241" s="163">
        <v>0.10081864000000007</v>
      </c>
      <c r="L241" s="146"/>
      <c r="M241" s="126"/>
      <c r="N241" s="72"/>
      <c r="O241" s="59"/>
      <c r="P241" s="163">
        <v>0.13596845680000003</v>
      </c>
      <c r="Q241" s="146"/>
      <c r="R241" s="126"/>
      <c r="S241" s="120"/>
      <c r="U241" s="63"/>
      <c r="V241" s="38"/>
    </row>
    <row r="242" spans="1:22" x14ac:dyDescent="0.25">
      <c r="A242" s="15"/>
      <c r="B242" s="140" t="s">
        <v>141</v>
      </c>
      <c r="C242" s="126"/>
      <c r="D242" s="138"/>
      <c r="E242" s="139"/>
      <c r="F242" s="167">
        <v>0.88101607999999998</v>
      </c>
      <c r="G242" s="183"/>
      <c r="H242" s="126"/>
      <c r="I242" s="138"/>
      <c r="J242" s="139"/>
      <c r="K242" s="167">
        <v>0.89918135999999993</v>
      </c>
      <c r="L242" s="183"/>
      <c r="M242" s="126"/>
      <c r="N242" s="138"/>
      <c r="O242" s="139"/>
      <c r="P242" s="167">
        <v>0.86403154319999997</v>
      </c>
      <c r="Q242" s="183"/>
      <c r="R242" s="126"/>
      <c r="S242" s="132"/>
      <c r="U242" s="63"/>
      <c r="V242" s="38"/>
    </row>
    <row r="243" spans="1:22" ht="6.75" hidden="1" customHeight="1" x14ac:dyDescent="0.25">
      <c r="A243" s="14"/>
      <c r="B243" s="99"/>
      <c r="C243" s="97"/>
      <c r="D243" s="97"/>
      <c r="E243" s="97"/>
      <c r="F243" s="97"/>
      <c r="G243" s="100"/>
      <c r="H243" s="97"/>
      <c r="I243" s="97"/>
      <c r="J243" s="97"/>
      <c r="K243" s="97"/>
      <c r="L243" s="100"/>
      <c r="M243" s="97"/>
      <c r="N243" s="97"/>
      <c r="O243" s="97"/>
      <c r="P243" s="97"/>
      <c r="Q243" s="100"/>
      <c r="R243" s="97"/>
      <c r="S243" s="98"/>
      <c r="U243" s="63"/>
      <c r="V243" s="38"/>
    </row>
    <row r="244" spans="1:22" hidden="1" x14ac:dyDescent="0.25">
      <c r="A244" s="14"/>
      <c r="B244" s="329" t="s">
        <v>209</v>
      </c>
      <c r="C244" s="126"/>
      <c r="D244" s="333"/>
      <c r="E244" s="68"/>
      <c r="F244" s="164">
        <v>0</v>
      </c>
      <c r="G244" s="223">
        <v>0.93692517735922376</v>
      </c>
      <c r="H244" s="126"/>
      <c r="I244" s="144"/>
      <c r="J244" s="69"/>
      <c r="K244" s="161">
        <v>0</v>
      </c>
      <c r="L244" s="223">
        <v>0.96233161026450365</v>
      </c>
      <c r="M244" s="126"/>
      <c r="N244" s="144">
        <v>0</v>
      </c>
      <c r="O244" s="69"/>
      <c r="P244" s="161">
        <v>0</v>
      </c>
      <c r="Q244" s="223">
        <v>0.96661538292466376</v>
      </c>
      <c r="R244" s="126"/>
      <c r="S244" s="120"/>
      <c r="U244" s="63"/>
      <c r="V244" s="38"/>
    </row>
    <row r="245" spans="1:22" ht="6.75" customHeight="1" x14ac:dyDescent="0.25">
      <c r="A245" s="14"/>
      <c r="B245" s="99"/>
      <c r="C245" s="97"/>
      <c r="D245" s="97"/>
      <c r="E245" s="97"/>
      <c r="F245" s="97"/>
      <c r="G245" s="100"/>
      <c r="H245" s="97"/>
      <c r="I245" s="97"/>
      <c r="J245" s="97"/>
      <c r="K245" s="97"/>
      <c r="L245" s="100"/>
      <c r="M245" s="97"/>
      <c r="N245" s="97"/>
      <c r="O245" s="97"/>
      <c r="P245" s="97"/>
      <c r="Q245" s="100"/>
      <c r="R245" s="97"/>
      <c r="S245" s="98"/>
      <c r="U245" s="63"/>
      <c r="V245" s="38"/>
    </row>
    <row r="246" spans="1:22" ht="7.5" customHeight="1" thickBot="1" x14ac:dyDescent="0.3">
      <c r="A246" s="184"/>
      <c r="B246" s="135"/>
      <c r="C246" s="135"/>
      <c r="D246" s="135"/>
      <c r="E246" s="136"/>
      <c r="F246" s="136"/>
      <c r="G246" s="136"/>
      <c r="H246" s="135"/>
      <c r="I246" s="135"/>
      <c r="J246" s="136"/>
      <c r="K246" s="136"/>
      <c r="L246" s="136"/>
      <c r="M246" s="135"/>
      <c r="N246" s="135"/>
      <c r="O246" s="136"/>
      <c r="P246" s="136"/>
      <c r="Q246" s="136"/>
      <c r="R246" s="135"/>
      <c r="S246" s="137"/>
      <c r="U246" s="63"/>
      <c r="V246" s="38"/>
    </row>
    <row r="247" spans="1:22" ht="15.75" thickBot="1" x14ac:dyDescent="0.3">
      <c r="A247" s="230"/>
      <c r="B247" s="231" t="s">
        <v>197</v>
      </c>
      <c r="C247" s="232"/>
      <c r="D247" s="300" t="s">
        <v>217</v>
      </c>
      <c r="E247" s="294"/>
      <c r="F247" s="233"/>
      <c r="G247" s="301"/>
      <c r="H247" s="232"/>
      <c r="I247" s="300" t="s">
        <v>218</v>
      </c>
      <c r="J247" s="294"/>
      <c r="K247" s="233"/>
      <c r="L247" s="301"/>
      <c r="M247" s="232"/>
      <c r="N247" s="300" t="s">
        <v>180</v>
      </c>
      <c r="O247" s="294"/>
      <c r="P247" s="233"/>
      <c r="Q247" s="233"/>
      <c r="R247" s="232"/>
      <c r="S247" s="234"/>
      <c r="U247" s="63"/>
      <c r="V247" s="38"/>
    </row>
    <row r="248" spans="1:22" x14ac:dyDescent="0.25">
      <c r="A248" s="230"/>
      <c r="B248" s="235"/>
      <c r="C248" s="236"/>
      <c r="D248" s="309" t="s">
        <v>162</v>
      </c>
      <c r="E248" s="310" t="s">
        <v>204</v>
      </c>
      <c r="F248" s="330" t="s">
        <v>210</v>
      </c>
      <c r="G248" s="312"/>
      <c r="H248" s="279"/>
      <c r="I248" s="309" t="s">
        <v>162</v>
      </c>
      <c r="J248" s="310" t="s">
        <v>204</v>
      </c>
      <c r="K248" s="311" t="s">
        <v>210</v>
      </c>
      <c r="L248" s="312"/>
      <c r="M248" s="279"/>
      <c r="N248" s="309" t="s">
        <v>162</v>
      </c>
      <c r="O248" s="310" t="s">
        <v>204</v>
      </c>
      <c r="P248" s="311" t="s">
        <v>210</v>
      </c>
      <c r="Q248" s="108"/>
      <c r="R248" s="237"/>
      <c r="S248" s="238"/>
      <c r="U248" s="63"/>
      <c r="V248" s="38"/>
    </row>
    <row r="249" spans="1:22" x14ac:dyDescent="0.25">
      <c r="A249" s="230"/>
      <c r="B249" s="235" t="s">
        <v>161</v>
      </c>
      <c r="C249" s="236"/>
      <c r="D249" s="313">
        <v>0.84</v>
      </c>
      <c r="E249" s="314">
        <v>0</v>
      </c>
      <c r="F249" s="315"/>
      <c r="G249" s="315"/>
      <c r="H249" s="316"/>
      <c r="I249" s="313">
        <v>0.84</v>
      </c>
      <c r="J249" s="314">
        <v>0</v>
      </c>
      <c r="K249" s="315"/>
      <c r="L249" s="315"/>
      <c r="M249" s="316"/>
      <c r="N249" s="313">
        <v>0.84</v>
      </c>
      <c r="O249" s="314">
        <v>0</v>
      </c>
      <c r="P249" s="315"/>
      <c r="Q249" s="315"/>
      <c r="R249" s="237"/>
      <c r="S249" s="238"/>
      <c r="U249" s="63"/>
      <c r="V249" s="38"/>
    </row>
    <row r="250" spans="1:22" x14ac:dyDescent="0.25">
      <c r="A250" s="230"/>
      <c r="B250" s="235" t="s">
        <v>11</v>
      </c>
      <c r="C250" s="236"/>
      <c r="D250" s="313">
        <v>0</v>
      </c>
      <c r="E250" s="314"/>
      <c r="F250" s="315"/>
      <c r="G250" s="315"/>
      <c r="H250" s="316"/>
      <c r="I250" s="313">
        <v>0</v>
      </c>
      <c r="J250" s="314"/>
      <c r="K250" s="315"/>
      <c r="L250" s="315"/>
      <c r="M250" s="316"/>
      <c r="N250" s="313">
        <v>0</v>
      </c>
      <c r="O250" s="314"/>
      <c r="P250" s="315"/>
      <c r="Q250" s="315"/>
      <c r="R250" s="237"/>
      <c r="S250" s="238"/>
      <c r="U250" s="63"/>
      <c r="V250" s="38"/>
    </row>
    <row r="251" spans="1:22" x14ac:dyDescent="0.25">
      <c r="A251" s="230"/>
      <c r="B251" s="235" t="s">
        <v>232</v>
      </c>
      <c r="C251" s="236"/>
      <c r="D251" s="313">
        <v>0</v>
      </c>
      <c r="E251" s="314">
        <v>6.6344410876132937E-2</v>
      </c>
      <c r="F251" s="315">
        <v>0</v>
      </c>
      <c r="G251" s="315"/>
      <c r="H251" s="316"/>
      <c r="I251" s="313">
        <v>0</v>
      </c>
      <c r="J251" s="314">
        <v>6.6344410876132937E-2</v>
      </c>
      <c r="K251" s="315">
        <v>0</v>
      </c>
      <c r="L251" s="315"/>
      <c r="M251" s="316"/>
      <c r="N251" s="313">
        <v>0</v>
      </c>
      <c r="O251" s="314">
        <v>6.6344410876132937E-2</v>
      </c>
      <c r="P251" s="315">
        <v>0</v>
      </c>
      <c r="Q251" s="315"/>
      <c r="R251" s="237"/>
      <c r="S251" s="238"/>
      <c r="U251" s="63"/>
      <c r="V251" s="38"/>
    </row>
    <row r="252" spans="1:22" x14ac:dyDescent="0.25">
      <c r="A252" s="230"/>
      <c r="B252" s="235" t="s">
        <v>233</v>
      </c>
      <c r="C252" s="236"/>
      <c r="D252" s="313">
        <v>0</v>
      </c>
      <c r="E252" s="314"/>
      <c r="F252" s="315"/>
      <c r="G252" s="315"/>
      <c r="H252" s="316"/>
      <c r="I252" s="313">
        <v>0</v>
      </c>
      <c r="J252" s="314"/>
      <c r="K252" s="315"/>
      <c r="L252" s="315"/>
      <c r="M252" s="316"/>
      <c r="N252" s="313">
        <v>0</v>
      </c>
      <c r="O252" s="314"/>
      <c r="P252" s="315"/>
      <c r="Q252" s="315"/>
      <c r="R252" s="237"/>
      <c r="S252" s="238"/>
      <c r="U252" s="63"/>
      <c r="V252" s="38"/>
    </row>
    <row r="253" spans="1:22" x14ac:dyDescent="0.25">
      <c r="A253" s="230"/>
      <c r="B253" s="235" t="s">
        <v>11</v>
      </c>
      <c r="C253" s="236"/>
      <c r="D253" s="313">
        <v>1.5391564999999958E-2</v>
      </c>
      <c r="E253" s="314"/>
      <c r="F253" s="315"/>
      <c r="G253" s="315"/>
      <c r="H253" s="316"/>
      <c r="I253" s="313">
        <v>1.5391564999999958E-2</v>
      </c>
      <c r="J253" s="314"/>
      <c r="K253" s="315"/>
      <c r="L253" s="315"/>
      <c r="M253" s="316"/>
      <c r="N253" s="313">
        <v>1.5391564999999958E-2</v>
      </c>
      <c r="O253" s="314"/>
      <c r="P253" s="315"/>
      <c r="Q253" s="315"/>
      <c r="R253" s="237"/>
      <c r="S253" s="238"/>
      <c r="U253" s="63"/>
      <c r="V253" s="38"/>
    </row>
    <row r="254" spans="1:22" x14ac:dyDescent="0.25">
      <c r="A254" s="230"/>
      <c r="B254" s="235" t="s">
        <v>234</v>
      </c>
      <c r="C254" s="236"/>
      <c r="D254" s="313"/>
      <c r="E254" s="314">
        <v>1.8810938283186435E-2</v>
      </c>
      <c r="F254" s="315">
        <v>0</v>
      </c>
      <c r="G254" s="315"/>
      <c r="H254" s="316"/>
      <c r="I254" s="313"/>
      <c r="J254" s="314">
        <v>1.8810938283186435E-2</v>
      </c>
      <c r="K254" s="315">
        <v>0</v>
      </c>
      <c r="L254" s="315"/>
      <c r="M254" s="316"/>
      <c r="N254" s="313"/>
      <c r="O254" s="314">
        <v>1.8810938283186435E-2</v>
      </c>
      <c r="P254" s="315">
        <v>0</v>
      </c>
      <c r="Q254" s="315"/>
      <c r="R254" s="237"/>
      <c r="S254" s="238"/>
      <c r="U254" s="63"/>
      <c r="V254" s="38"/>
    </row>
    <row r="255" spans="1:22" x14ac:dyDescent="0.25">
      <c r="A255" s="230"/>
      <c r="B255" s="270" t="s">
        <v>235</v>
      </c>
      <c r="C255" s="236"/>
      <c r="D255" s="313">
        <v>0</v>
      </c>
      <c r="E255" s="314"/>
      <c r="F255" s="315"/>
      <c r="G255" s="315"/>
      <c r="H255" s="317"/>
      <c r="I255" s="313">
        <v>0</v>
      </c>
      <c r="J255" s="314"/>
      <c r="K255" s="315"/>
      <c r="L255" s="315"/>
      <c r="M255" s="317"/>
      <c r="N255" s="313">
        <v>0</v>
      </c>
      <c r="O255" s="314"/>
      <c r="P255" s="315"/>
      <c r="Q255" s="315"/>
      <c r="R255" s="271"/>
      <c r="S255" s="238"/>
      <c r="U255" s="268"/>
      <c r="V255" s="302"/>
    </row>
    <row r="256" spans="1:22" x14ac:dyDescent="0.25">
      <c r="A256" s="230"/>
      <c r="B256" s="235" t="s">
        <v>236</v>
      </c>
      <c r="C256" s="236"/>
      <c r="D256" s="313">
        <v>2.9999999999999982E-2</v>
      </c>
      <c r="E256" s="314"/>
      <c r="F256" s="315"/>
      <c r="G256" s="315"/>
      <c r="H256" s="316"/>
      <c r="I256" s="313">
        <v>2.9999999999999982E-2</v>
      </c>
      <c r="J256" s="314"/>
      <c r="K256" s="315"/>
      <c r="L256" s="315"/>
      <c r="M256" s="316"/>
      <c r="N256" s="313">
        <v>2.9999999999999982E-2</v>
      </c>
      <c r="O256" s="314"/>
      <c r="P256" s="315"/>
      <c r="Q256" s="315"/>
      <c r="R256" s="237"/>
      <c r="S256" s="238"/>
      <c r="U256" s="63"/>
      <c r="V256" s="38"/>
    </row>
    <row r="257" spans="1:22" x14ac:dyDescent="0.25">
      <c r="A257" s="230"/>
      <c r="B257" s="235" t="s">
        <v>237</v>
      </c>
      <c r="C257" s="236"/>
      <c r="D257" s="313">
        <v>3.9866400000000152E-3</v>
      </c>
      <c r="E257" s="314"/>
      <c r="F257" s="315"/>
      <c r="G257" s="315"/>
      <c r="H257" s="316"/>
      <c r="I257" s="313">
        <v>4.2159599999999423E-3</v>
      </c>
      <c r="J257" s="314"/>
      <c r="K257" s="315"/>
      <c r="L257" s="315"/>
      <c r="M257" s="316"/>
      <c r="N257" s="313">
        <v>3.5280000000000394E-3</v>
      </c>
      <c r="O257" s="314"/>
      <c r="P257" s="315"/>
      <c r="Q257" s="315"/>
      <c r="R257" s="237"/>
      <c r="S257" s="238"/>
      <c r="U257" s="63"/>
      <c r="V257" s="38"/>
    </row>
    <row r="258" spans="1:22" x14ac:dyDescent="0.25">
      <c r="A258" s="230"/>
      <c r="B258" s="235" t="s">
        <v>238</v>
      </c>
      <c r="C258" s="236"/>
      <c r="D258" s="313">
        <v>0</v>
      </c>
      <c r="E258" s="314"/>
      <c r="F258" s="315"/>
      <c r="G258" s="315"/>
      <c r="H258" s="316"/>
      <c r="I258" s="313">
        <v>0</v>
      </c>
      <c r="J258" s="314"/>
      <c r="K258" s="315"/>
      <c r="L258" s="315"/>
      <c r="M258" s="316"/>
      <c r="N258" s="313">
        <v>0</v>
      </c>
      <c r="O258" s="314"/>
      <c r="P258" s="315"/>
      <c r="Q258" s="315"/>
      <c r="R258" s="237"/>
      <c r="S258" s="238"/>
      <c r="U258" s="63"/>
      <c r="V258" s="38"/>
    </row>
    <row r="259" spans="1:22" x14ac:dyDescent="0.25">
      <c r="A259" s="230"/>
      <c r="B259" s="235" t="s">
        <v>239</v>
      </c>
      <c r="C259" s="236"/>
      <c r="D259" s="313">
        <v>0</v>
      </c>
      <c r="E259" s="314"/>
      <c r="F259" s="315"/>
      <c r="G259" s="315"/>
      <c r="H259" s="316"/>
      <c r="I259" s="313">
        <v>0</v>
      </c>
      <c r="J259" s="314"/>
      <c r="K259" s="315"/>
      <c r="L259" s="315"/>
      <c r="M259" s="316"/>
      <c r="N259" s="313">
        <v>0</v>
      </c>
      <c r="O259" s="314"/>
      <c r="P259" s="315"/>
      <c r="Q259" s="315"/>
      <c r="R259" s="237"/>
      <c r="S259" s="238"/>
      <c r="U259" s="63"/>
      <c r="V259" s="38"/>
    </row>
    <row r="260" spans="1:22" x14ac:dyDescent="0.25">
      <c r="A260" s="230"/>
      <c r="B260" s="235" t="s">
        <v>187</v>
      </c>
      <c r="C260" s="236"/>
      <c r="D260" s="313">
        <v>1.647260227200005E-2</v>
      </c>
      <c r="E260" s="314"/>
      <c r="F260" s="315"/>
      <c r="G260" s="315"/>
      <c r="H260" s="316"/>
      <c r="I260" s="313">
        <v>1.647260227200005E-2</v>
      </c>
      <c r="J260" s="314"/>
      <c r="K260" s="315"/>
      <c r="L260" s="315"/>
      <c r="M260" s="316"/>
      <c r="N260" s="313">
        <v>1.647260227200005E-2</v>
      </c>
      <c r="O260" s="314"/>
      <c r="P260" s="315"/>
      <c r="Q260" s="315"/>
      <c r="R260" s="237"/>
      <c r="S260" s="238"/>
      <c r="U260" s="63"/>
      <c r="V260" s="38"/>
    </row>
    <row r="261" spans="1:22" x14ac:dyDescent="0.25">
      <c r="A261" s="230"/>
      <c r="B261" s="235" t="s">
        <v>188</v>
      </c>
      <c r="C261" s="236"/>
      <c r="D261" s="313">
        <v>0</v>
      </c>
      <c r="E261" s="314"/>
      <c r="F261" s="315"/>
      <c r="G261" s="315"/>
      <c r="H261" s="316"/>
      <c r="I261" s="313">
        <v>0</v>
      </c>
      <c r="J261" s="314"/>
      <c r="K261" s="315"/>
      <c r="L261" s="315"/>
      <c r="M261" s="316"/>
      <c r="N261" s="313">
        <v>0</v>
      </c>
      <c r="O261" s="314"/>
      <c r="P261" s="315"/>
      <c r="Q261" s="315"/>
      <c r="R261" s="237"/>
      <c r="S261" s="238"/>
      <c r="U261" s="63"/>
      <c r="V261" s="38"/>
    </row>
    <row r="262" spans="1:22" x14ac:dyDescent="0.25">
      <c r="A262" s="230"/>
      <c r="B262" s="235" t="s">
        <v>189</v>
      </c>
      <c r="C262" s="236"/>
      <c r="D262" s="313">
        <v>0</v>
      </c>
      <c r="E262" s="314"/>
      <c r="F262" s="315"/>
      <c r="G262" s="315"/>
      <c r="H262" s="316"/>
      <c r="I262" s="313">
        <v>0</v>
      </c>
      <c r="J262" s="314"/>
      <c r="K262" s="315"/>
      <c r="L262" s="315"/>
      <c r="M262" s="316"/>
      <c r="N262" s="313">
        <v>0</v>
      </c>
      <c r="O262" s="314"/>
      <c r="P262" s="315"/>
      <c r="Q262" s="315"/>
      <c r="R262" s="237"/>
      <c r="S262" s="238"/>
      <c r="U262" s="63"/>
      <c r="V262" s="38"/>
    </row>
    <row r="263" spans="1:22" x14ac:dyDescent="0.25">
      <c r="A263" s="230"/>
      <c r="B263" s="235" t="s">
        <v>240</v>
      </c>
      <c r="C263" s="236"/>
      <c r="D263" s="313"/>
      <c r="E263" s="314">
        <v>0</v>
      </c>
      <c r="F263" s="315">
        <v>0</v>
      </c>
      <c r="G263" s="315"/>
      <c r="H263" s="316"/>
      <c r="I263" s="313"/>
      <c r="J263" s="314">
        <v>0</v>
      </c>
      <c r="K263" s="315">
        <v>0</v>
      </c>
      <c r="L263" s="315"/>
      <c r="M263" s="316"/>
      <c r="N263" s="313"/>
      <c r="O263" s="314">
        <v>0</v>
      </c>
      <c r="P263" s="315">
        <v>0</v>
      </c>
      <c r="Q263" s="315"/>
      <c r="R263" s="237"/>
      <c r="S263" s="238"/>
      <c r="U263" s="63"/>
      <c r="V263" s="38"/>
    </row>
    <row r="264" spans="1:22" x14ac:dyDescent="0.25">
      <c r="A264" s="230"/>
      <c r="B264" s="235" t="s">
        <v>241</v>
      </c>
      <c r="C264" s="236"/>
      <c r="D264" s="313">
        <v>0</v>
      </c>
      <c r="E264" s="314"/>
      <c r="F264" s="315"/>
      <c r="G264" s="315"/>
      <c r="H264" s="316"/>
      <c r="I264" s="313">
        <v>0</v>
      </c>
      <c r="J264" s="314"/>
      <c r="K264" s="315"/>
      <c r="L264" s="315"/>
      <c r="M264" s="316"/>
      <c r="N264" s="313">
        <v>0</v>
      </c>
      <c r="O264" s="314"/>
      <c r="P264" s="315"/>
      <c r="Q264" s="315"/>
      <c r="R264" s="237"/>
      <c r="S264" s="238"/>
      <c r="U264" s="63"/>
      <c r="V264" s="38"/>
    </row>
    <row r="265" spans="1:22" x14ac:dyDescent="0.25">
      <c r="A265" s="230"/>
      <c r="B265" s="235" t="s">
        <v>242</v>
      </c>
      <c r="C265" s="236"/>
      <c r="D265" s="313">
        <v>1.7639999999995309E-4</v>
      </c>
      <c r="E265" s="314"/>
      <c r="F265" s="315"/>
      <c r="G265" s="315"/>
      <c r="H265" s="316"/>
      <c r="I265" s="313">
        <v>2.6459999999999071E-4</v>
      </c>
      <c r="J265" s="314"/>
      <c r="K265" s="315"/>
      <c r="L265" s="315"/>
      <c r="M265" s="316"/>
      <c r="N265" s="313">
        <v>0</v>
      </c>
      <c r="O265" s="314"/>
      <c r="P265" s="315"/>
      <c r="Q265" s="315"/>
      <c r="R265" s="237"/>
      <c r="S265" s="238"/>
      <c r="U265" s="63"/>
      <c r="V265" s="38"/>
    </row>
    <row r="266" spans="1:22" x14ac:dyDescent="0.25">
      <c r="A266" s="230"/>
      <c r="B266" s="235" t="s">
        <v>1</v>
      </c>
      <c r="C266" s="236"/>
      <c r="D266" s="313">
        <v>1.0193441999999981E-2</v>
      </c>
      <c r="E266" s="314"/>
      <c r="F266" s="315"/>
      <c r="G266" s="315"/>
      <c r="H266" s="316"/>
      <c r="I266" s="313">
        <v>1.0193441999999981E-2</v>
      </c>
      <c r="J266" s="314"/>
      <c r="K266" s="315"/>
      <c r="L266" s="315"/>
      <c r="M266" s="316"/>
      <c r="N266" s="313">
        <v>1.0193441999999981E-2</v>
      </c>
      <c r="O266" s="314"/>
      <c r="P266" s="315"/>
      <c r="Q266" s="315"/>
      <c r="R266" s="237"/>
      <c r="S266" s="238"/>
      <c r="U266" s="63"/>
      <c r="V266" s="38"/>
    </row>
    <row r="267" spans="1:22" x14ac:dyDescent="0.25">
      <c r="A267" s="230"/>
      <c r="B267" s="235" t="s">
        <v>182</v>
      </c>
      <c r="C267" s="236"/>
      <c r="D267" s="313">
        <v>3.6371134020618583E-2</v>
      </c>
      <c r="E267" s="314">
        <v>3.0812659745298645E-2</v>
      </c>
      <c r="F267" s="315">
        <v>-5.0999999999999795E-3</v>
      </c>
      <c r="G267" s="315"/>
      <c r="H267" s="316"/>
      <c r="I267" s="313">
        <v>6.0136363636363634E-2</v>
      </c>
      <c r="J267" s="314">
        <v>1.010094463061945E-2</v>
      </c>
      <c r="K267" s="315">
        <v>-1.7000000000000339E-3</v>
      </c>
      <c r="L267" s="315"/>
      <c r="M267" s="316"/>
      <c r="N267" s="313">
        <v>6.6754966887417194E-2</v>
      </c>
      <c r="O267" s="314">
        <v>5.1231036135399095E-2</v>
      </c>
      <c r="P267" s="315">
        <v>0</v>
      </c>
      <c r="Q267" s="315"/>
      <c r="R267" s="237"/>
      <c r="S267" s="238"/>
      <c r="U267" s="63"/>
      <c r="V267" s="38"/>
    </row>
    <row r="268" spans="1:22" hidden="1" x14ac:dyDescent="0.25">
      <c r="A268" s="230"/>
      <c r="B268" s="235" t="s">
        <v>211</v>
      </c>
      <c r="C268" s="236"/>
      <c r="D268" s="313"/>
      <c r="E268" s="314"/>
      <c r="F268" s="315">
        <v>0</v>
      </c>
      <c r="G268" s="315"/>
      <c r="H268" s="316"/>
      <c r="I268" s="313"/>
      <c r="J268" s="314"/>
      <c r="K268" s="315">
        <v>0</v>
      </c>
      <c r="L268" s="315"/>
      <c r="M268" s="316"/>
      <c r="N268" s="313"/>
      <c r="O268" s="314"/>
      <c r="P268" s="315">
        <v>0</v>
      </c>
      <c r="Q268" s="315"/>
      <c r="R268" s="237"/>
      <c r="S268" s="238"/>
      <c r="U268" s="63"/>
      <c r="V268" s="38"/>
    </row>
    <row r="269" spans="1:22" ht="15.75" thickBot="1" x14ac:dyDescent="0.3">
      <c r="A269" s="239"/>
      <c r="B269" s="240" t="s">
        <v>169</v>
      </c>
      <c r="C269" s="241"/>
      <c r="D269" s="318">
        <v>0.95259178329261851</v>
      </c>
      <c r="E269" s="319">
        <v>0.11596800890461802</v>
      </c>
      <c r="F269" s="273">
        <v>-5.0999999999999795E-3</v>
      </c>
      <c r="G269" s="273"/>
      <c r="H269" s="320"/>
      <c r="I269" s="318">
        <v>0.97667453290836348</v>
      </c>
      <c r="J269" s="319">
        <v>9.5256293789938815E-2</v>
      </c>
      <c r="K269" s="273">
        <v>-1.7000000000000339E-3</v>
      </c>
      <c r="L269" s="273"/>
      <c r="M269" s="320"/>
      <c r="N269" s="318">
        <v>0.98234057615941728</v>
      </c>
      <c r="O269" s="319">
        <v>0.13638638529471847</v>
      </c>
      <c r="P269" s="273">
        <v>0</v>
      </c>
      <c r="Q269" s="273"/>
      <c r="R269" s="242"/>
      <c r="S269" s="243"/>
      <c r="U269" s="63"/>
      <c r="V269" s="38"/>
    </row>
    <row r="270" spans="1:22" ht="15.75" thickBot="1" x14ac:dyDescent="0.3">
      <c r="A270" s="230"/>
      <c r="B270" s="244" t="s">
        <v>163</v>
      </c>
      <c r="C270" s="245"/>
      <c r="D270" s="274"/>
      <c r="E270" s="304"/>
      <c r="F270" s="305" t="s">
        <v>254</v>
      </c>
      <c r="G270" s="276"/>
      <c r="H270" s="277"/>
      <c r="I270" s="274"/>
      <c r="J270" s="307"/>
      <c r="K270" s="306" t="s">
        <v>255</v>
      </c>
      <c r="L270" s="278"/>
      <c r="M270" s="279"/>
      <c r="N270" s="274"/>
      <c r="O270" s="303"/>
      <c r="P270" s="275" t="s">
        <v>312</v>
      </c>
      <c r="Q270" s="278"/>
      <c r="R270" s="245"/>
      <c r="S270" s="238"/>
      <c r="U270" s="63"/>
      <c r="V270" s="38"/>
    </row>
    <row r="271" spans="1:22" ht="6.75" customHeight="1" thickBot="1" x14ac:dyDescent="0.3">
      <c r="A271" s="230"/>
      <c r="B271" s="246"/>
      <c r="C271" s="247"/>
      <c r="D271" s="247"/>
      <c r="E271" s="247"/>
      <c r="F271" s="247"/>
      <c r="G271" s="248"/>
      <c r="H271" s="247"/>
      <c r="I271" s="247"/>
      <c r="J271" s="247"/>
      <c r="K271" s="247"/>
      <c r="L271" s="248"/>
      <c r="M271" s="247"/>
      <c r="N271" s="247"/>
      <c r="O271" s="247"/>
      <c r="P271" s="247"/>
      <c r="Q271" s="248"/>
      <c r="R271" s="247"/>
      <c r="S271" s="249"/>
      <c r="U271" s="185"/>
      <c r="V271" s="186"/>
    </row>
    <row r="272" spans="1:22" ht="14.25" customHeight="1" thickBot="1" x14ac:dyDescent="0.3">
      <c r="A272" s="184"/>
      <c r="B272" s="126" t="s">
        <v>213</v>
      </c>
      <c r="C272" s="126"/>
      <c r="D272" s="126" t="s">
        <v>167</v>
      </c>
      <c r="E272" s="134"/>
      <c r="F272" s="134"/>
      <c r="G272" s="134"/>
      <c r="H272" s="126"/>
      <c r="I272" s="126"/>
      <c r="J272" s="134"/>
      <c r="K272" s="272"/>
      <c r="L272" s="134"/>
      <c r="M272" s="126"/>
      <c r="N272" s="126"/>
      <c r="O272" s="134"/>
      <c r="P272" s="134"/>
      <c r="Q272" s="134"/>
      <c r="R272" s="126"/>
      <c r="S272" s="120"/>
      <c r="U272" s="63"/>
      <c r="V272" s="38"/>
    </row>
    <row r="273" spans="1:22" ht="6.75" customHeight="1" thickBot="1" x14ac:dyDescent="0.3">
      <c r="A273" s="14"/>
      <c r="B273" s="99"/>
      <c r="C273" s="97"/>
      <c r="D273" s="97"/>
      <c r="E273" s="97"/>
      <c r="F273" s="97"/>
      <c r="G273" s="100"/>
      <c r="H273" s="97"/>
      <c r="I273" s="97"/>
      <c r="J273" s="97"/>
      <c r="K273" s="97"/>
      <c r="L273" s="100"/>
      <c r="M273" s="97"/>
      <c r="N273" s="97"/>
      <c r="O273" s="97"/>
      <c r="P273" s="97"/>
      <c r="Q273" s="100"/>
      <c r="R273" s="97"/>
      <c r="S273" s="98"/>
      <c r="U273" s="185"/>
      <c r="V273" s="186"/>
    </row>
  </sheetData>
  <sheetProtection formatRows="0" insertHyperlinks="0" selectLockedCells="1"/>
  <protectedRanges>
    <protectedRange sqref="D57:D58 D20 D10:D16 I57:I58 I20 I121:I123 I190:I198 I225:I227 I10:I16 K234 L20 J28:K30 J85:J86 J93:J94 J101:J102 J109:J110 J158:J159 J165:J166 J172:J173 J179:J180 J38:J40 J42:J44 J46:J48 J50:J52 D81:E81 E234:F234 G20 E85:E86 E158:E159 E93:E94 E101:E102 E109:E110 E165:E166 E172:E173 E179:E180 E34:E36 E38:E40 E42:E44 E46:E48 E50:E52 F33:F52 J34:J36 K33:K52 E19 J19 D22:F22 I22:K22 D24:F25 I24:K25 I81:K81 J78:K80 K84:K89 F84:F89 E88:E89 E91 E90:F90 J88:J89 J91 J90:K90 E206:F209 J206:K207 J182:J184 F164:F184 J175:J177 J168:J170 F157:F162 K164:K184 K157:K162 E161:E162 J237:K239 E163:F163 J161:J162 E28:F30 J163:K163 J145:K145 E112:E115 J112:J115 K107:K115 F107:F115 E104:E105 E107 E106:F106 J104:J105 J107 J106:K106 F91:F105 K91:K105 E96:E99 J96:J99 E217:F219 J217:K219 I215:J215 E237:F239 E168:E170 E175:E177 E182:E184 E145 N57:N59 N20 N121:N123 N190:N198 N225:N227 N10:N16 P234 Q20 O28:P30 O85:O86 O93:O94 O101:O102 O109:O110 O158:O159 O165:O166 O172:O173 O179:O180 O38:O40 O42:O44 O46:O48 O50:O52 O34:O36 P33:P52 O19 N22:P22 N24:P25 N81:P81 O78:P80 P84:P89 O88:O89 O91 O90:P90 O206:P208 O182:O184 O175:O177 O168:O170 P164:P184 P157:P162 O237:P239 O161:O162 O163:P163 O145:P145 O112:O115 P107:P115 O104:O105 O107 O106:P106 P91:P105 O96:O99 O217:P219 E140 O140 J140 E136:F139 E141:F143 J136:K139 J141:K143 O141:P143 E211:F214 J211:K213 O211:P213 E210 O210 J210 K208:K209 P214 P209 D75:F75 E72 O72 J72 E67:F71 J73:K74 J67:K71 O73:P74 O67:P71 E73:F74 E59:F59 J59:K59 D121:D122 E123:F123 D190:D191 E192:F192 D193:D194 E195:F195 D196:D197 E198:F198 D225:D226 E227:F227 O129 O136:P139 F129 J129 K214:K215 E76:F76 I150:K150 D150:F150 N150:P150 I75:K77 D77:F77 N75:P77 I216:K216 D215:F216 N215:P216 I235:K236 D235:F236 N235:P236 N144:P144 D144:F144 I144:K144 J131:J133 O131:O133 F131:F133 J152:K154 E152:E154 O152:P154 O65:P65 E65:F65 J65:K65 K244 E244:F244 P244" name="Range1"/>
    <protectedRange sqref="D111 I130 I66 D181 D174 D160 D167 D87 D95 D103 I111 N130 N66 I181 I174 I160 I167 I87 I95 I103 N111 D130 N181 N174 N160 N167 N87 N95 N103 D66" name="Range1_3"/>
    <protectedRange sqref="I204 N204 D204" name="Range1_4"/>
    <protectedRange sqref="D233 I233 N233" name="Range1_5"/>
    <protectedRange sqref="J205:K205 E205:F205 E232:F232 O232:P232 J208:J209 J214 O214 O209 O205:P205 J232:K232 J234 O234 P129 E129 K129 K131:K133 P131:P133 E131:E133 E203:F203 J203:K203 O203:P203 J244 O244" name="Range1_1"/>
    <protectedRange sqref="J134 F134:F135 O134" name="Range1_2"/>
    <protectedRange sqref="K134:K135 E134:E135 J135 P134:P135 O135" name="Range1_1_1"/>
    <protectedRange sqref="D76" name="Range1_6"/>
    <protectedRange sqref="E148 J148:K148 O148:P148 E146 J146:K146 O146:P146" name="Range1_7"/>
    <protectedRange sqref="J149:K149 O149:P149 E149 J147:K147 O147:P147 E147" name="Range1_2_1"/>
    <protectedRange sqref="E151:F151 J151:K151 O151:P151" name="Range1_8"/>
  </protectedRanges>
  <dataConsolidate link="1"/>
  <mergeCells count="172">
    <mergeCell ref="B1:B3"/>
    <mergeCell ref="C1:E1"/>
    <mergeCell ref="F1:I1"/>
    <mergeCell ref="C2:E2"/>
    <mergeCell ref="F2:I2"/>
    <mergeCell ref="C3:E3"/>
    <mergeCell ref="F3:I3"/>
    <mergeCell ref="D7:F7"/>
    <mergeCell ref="I7:K7"/>
    <mergeCell ref="N7:P7"/>
    <mergeCell ref="D10:F10"/>
    <mergeCell ref="I10:K10"/>
    <mergeCell ref="N10:P10"/>
    <mergeCell ref="D4:F4"/>
    <mergeCell ref="I4:K4"/>
    <mergeCell ref="N4:P4"/>
    <mergeCell ref="D5:F5"/>
    <mergeCell ref="I5:K5"/>
    <mergeCell ref="N5:P5"/>
    <mergeCell ref="D15:F15"/>
    <mergeCell ref="I15:K15"/>
    <mergeCell ref="N15:P15"/>
    <mergeCell ref="D16:F16"/>
    <mergeCell ref="I16:K16"/>
    <mergeCell ref="N16:P16"/>
    <mergeCell ref="D12:F12"/>
    <mergeCell ref="I12:K12"/>
    <mergeCell ref="N12:P12"/>
    <mergeCell ref="D14:F14"/>
    <mergeCell ref="I14:K14"/>
    <mergeCell ref="N14:P14"/>
    <mergeCell ref="D27:F27"/>
    <mergeCell ref="I27:K27"/>
    <mergeCell ref="N27:P27"/>
    <mergeCell ref="D32:F32"/>
    <mergeCell ref="I32:K32"/>
    <mergeCell ref="N32:P32"/>
    <mergeCell ref="D20:F20"/>
    <mergeCell ref="I20:K20"/>
    <mergeCell ref="N20:P20"/>
    <mergeCell ref="D21:F21"/>
    <mergeCell ref="I21:K21"/>
    <mergeCell ref="N21:P21"/>
    <mergeCell ref="D41:E41"/>
    <mergeCell ref="I41:J41"/>
    <mergeCell ref="N41:O41"/>
    <mergeCell ref="D45:E45"/>
    <mergeCell ref="I45:J45"/>
    <mergeCell ref="N45:O45"/>
    <mergeCell ref="D33:E33"/>
    <mergeCell ref="I33:J33"/>
    <mergeCell ref="N33:O33"/>
    <mergeCell ref="D37:E37"/>
    <mergeCell ref="I37:J37"/>
    <mergeCell ref="N37:O37"/>
    <mergeCell ref="D58:F58"/>
    <mergeCell ref="I58:K58"/>
    <mergeCell ref="N58:P58"/>
    <mergeCell ref="D64:F64"/>
    <mergeCell ref="I64:K64"/>
    <mergeCell ref="N64:P64"/>
    <mergeCell ref="D49:E49"/>
    <mergeCell ref="I49:J49"/>
    <mergeCell ref="N49:O49"/>
    <mergeCell ref="D57:F57"/>
    <mergeCell ref="I57:K57"/>
    <mergeCell ref="N57:P57"/>
    <mergeCell ref="D84:E84"/>
    <mergeCell ref="I84:J84"/>
    <mergeCell ref="N84:O84"/>
    <mergeCell ref="D87:E87"/>
    <mergeCell ref="I87:J87"/>
    <mergeCell ref="N87:O87"/>
    <mergeCell ref="D66:F66"/>
    <mergeCell ref="I66:K66"/>
    <mergeCell ref="N66:P66"/>
    <mergeCell ref="D83:F83"/>
    <mergeCell ref="I83:K83"/>
    <mergeCell ref="N83:P83"/>
    <mergeCell ref="D100:E100"/>
    <mergeCell ref="I100:J100"/>
    <mergeCell ref="N100:O100"/>
    <mergeCell ref="D103:E103"/>
    <mergeCell ref="I103:J103"/>
    <mergeCell ref="N103:O103"/>
    <mergeCell ref="D92:E92"/>
    <mergeCell ref="I92:J92"/>
    <mergeCell ref="N92:O92"/>
    <mergeCell ref="D95:E95"/>
    <mergeCell ref="I95:J95"/>
    <mergeCell ref="N95:O95"/>
    <mergeCell ref="D121:F121"/>
    <mergeCell ref="I121:K121"/>
    <mergeCell ref="N121:P121"/>
    <mergeCell ref="D122:F122"/>
    <mergeCell ref="I122:K122"/>
    <mergeCell ref="N122:P122"/>
    <mergeCell ref="D108:E108"/>
    <mergeCell ref="I108:J108"/>
    <mergeCell ref="N108:O108"/>
    <mergeCell ref="D111:E111"/>
    <mergeCell ref="I111:J111"/>
    <mergeCell ref="N111:O111"/>
    <mergeCell ref="D156:F156"/>
    <mergeCell ref="I156:K156"/>
    <mergeCell ref="N156:P156"/>
    <mergeCell ref="D157:E157"/>
    <mergeCell ref="I157:J157"/>
    <mergeCell ref="N157:O157"/>
    <mergeCell ref="D128:F128"/>
    <mergeCell ref="I128:K128"/>
    <mergeCell ref="N128:P128"/>
    <mergeCell ref="D130:F130"/>
    <mergeCell ref="I130:K130"/>
    <mergeCell ref="N130:P130"/>
    <mergeCell ref="D167:E167"/>
    <mergeCell ref="I167:J167"/>
    <mergeCell ref="N167:O167"/>
    <mergeCell ref="D171:E171"/>
    <mergeCell ref="I171:J171"/>
    <mergeCell ref="N171:O171"/>
    <mergeCell ref="D160:E160"/>
    <mergeCell ref="I160:J160"/>
    <mergeCell ref="N160:O160"/>
    <mergeCell ref="D164:E164"/>
    <mergeCell ref="I164:J164"/>
    <mergeCell ref="N164:O164"/>
    <mergeCell ref="D181:E181"/>
    <mergeCell ref="I181:J181"/>
    <mergeCell ref="N181:O181"/>
    <mergeCell ref="D190:F190"/>
    <mergeCell ref="I190:K190"/>
    <mergeCell ref="N190:P190"/>
    <mergeCell ref="D174:E174"/>
    <mergeCell ref="I174:J174"/>
    <mergeCell ref="N174:O174"/>
    <mergeCell ref="D178:E178"/>
    <mergeCell ref="I178:J178"/>
    <mergeCell ref="N178:O178"/>
    <mergeCell ref="D194:F194"/>
    <mergeCell ref="I194:K194"/>
    <mergeCell ref="N194:P194"/>
    <mergeCell ref="D196:F196"/>
    <mergeCell ref="I196:K196"/>
    <mergeCell ref="N196:P196"/>
    <mergeCell ref="D191:F191"/>
    <mergeCell ref="I191:K191"/>
    <mergeCell ref="N191:P191"/>
    <mergeCell ref="D193:F193"/>
    <mergeCell ref="I193:K193"/>
    <mergeCell ref="N193:P193"/>
    <mergeCell ref="D204:F204"/>
    <mergeCell ref="I204:K204"/>
    <mergeCell ref="N204:P204"/>
    <mergeCell ref="D225:F225"/>
    <mergeCell ref="I225:K225"/>
    <mergeCell ref="N225:P225"/>
    <mergeCell ref="D197:F197"/>
    <mergeCell ref="I197:K197"/>
    <mergeCell ref="N197:P197"/>
    <mergeCell ref="D202:F202"/>
    <mergeCell ref="I202:K202"/>
    <mergeCell ref="N202:P202"/>
    <mergeCell ref="D233:F233"/>
    <mergeCell ref="I233:K233"/>
    <mergeCell ref="N233:P233"/>
    <mergeCell ref="D226:F226"/>
    <mergeCell ref="I226:K226"/>
    <mergeCell ref="N226:P226"/>
    <mergeCell ref="D231:F231"/>
    <mergeCell ref="I231:K231"/>
    <mergeCell ref="N231:P231"/>
  </mergeCells>
  <conditionalFormatting sqref="I11 I46:I48 I42:I44 I38:I40 I34:I36 I28:I30 I13 I109:I110 I101:I102 I93:I94 I85:I86 I232 I179:I180 I172:I173 I165:I166 I158:I159 I22 I24 I79:I81 I88:I91 I145 I112:I115 I104:I107 I96:I99 I217:I219 I237:I239 I161:I163 I168:I170 I175:I177 I182:I184 I211:I214 I129 N129 I152:I153 I149 N149 I133 I131 N133 N131 I65 I67:I75 N65 N67:N74 I203 I205:I209 N203 N205">
    <cfRule type="expression" dxfId="760" priority="231">
      <formula>I11&lt;&gt;D11</formula>
    </cfRule>
  </conditionalFormatting>
  <conditionalFormatting sqref="I50:I52">
    <cfRule type="expression" dxfId="759" priority="230">
      <formula>I50&lt;&gt;D50</formula>
    </cfRule>
  </conditionalFormatting>
  <conditionalFormatting sqref="I136:I137 I140:I143">
    <cfRule type="expression" dxfId="758" priority="229">
      <formula>I136&lt;&gt;D136</formula>
    </cfRule>
  </conditionalFormatting>
  <conditionalFormatting sqref="I234">
    <cfRule type="expression" dxfId="757" priority="228">
      <formula>I234&lt;&gt;D234</formula>
    </cfRule>
  </conditionalFormatting>
  <conditionalFormatting sqref="I10 I12 I14:I16 I45 I41 I37 I33 I27 I20 I49 I57:I58 I121:I122 I111 I108 I103 I100 I95 I92 I87 I84 I64 I202 I190:I191 I181 I178 I174 I171 I167 I164 I160 I157 I128 I233 I231 I225:I226 I193:I194 I196:I197 I130 N130 I66 N66 I204 N204">
    <cfRule type="expression" dxfId="756" priority="227">
      <formula>I10&lt;&gt;D10</formula>
    </cfRule>
  </conditionalFormatting>
  <conditionalFormatting sqref="J34:J35 J38:J39 J42:J43 J46:J47 J50:J51 J85:J86 J93:J94 J101:J102 J109:J110 J158:J159 J165:J166 J172:J173 J179:J180 K129 P129 K133 K131 P133 P131 K65 K67 P65 P67 K203 K205 P203 P205">
    <cfRule type="expression" dxfId="755" priority="226">
      <formula>J34&lt;E34</formula>
    </cfRule>
  </conditionalFormatting>
  <conditionalFormatting sqref="K22">
    <cfRule type="expression" dxfId="754" priority="201">
      <formula>K22&gt;F22</formula>
    </cfRule>
    <cfRule type="expression" dxfId="753" priority="225">
      <formula>K22&lt;F22</formula>
    </cfRule>
  </conditionalFormatting>
  <conditionalFormatting sqref="K136:K139 K78:K81 J88:J91 K206:K209 K145 J112:J115 J104:J107 J96:J99 K217:K219 K237:K239 J161:J163 J168:J170 J175:J177 J182:J184 K141:K143 K211:K214 K73:K75 P73:P74 K152:K153 J149:K149 O149:P149">
    <cfRule type="expression" dxfId="752" priority="224">
      <formula>J73&lt;&gt;E73</formula>
    </cfRule>
  </conditionalFormatting>
  <conditionalFormatting sqref="K136:K139 J34:J35 J38:J39 J42:J43 J46:J47 J50:J51 J85:J86 J93:J94 J101:J102 J109:J110 J158:J159 J165:J166 J172:J173 J179:J180 K78:K81 J88:J91 K145 J112:J115 J104:J107 J96:J99 K217:K219 K237:K239 J161:J163 J168:J170 J175:J177 J182:J184 K141:K143 K211:K214 K73:K74 P73:P74 K129 P129 K152:K153 J149:K149 O149:P149 K133 K131 P133 P131 K65 K67 P65 P67 K203 K205:K209 P203 P205">
    <cfRule type="expression" dxfId="751" priority="223">
      <formula>J34&gt;E34</formula>
    </cfRule>
  </conditionalFormatting>
  <conditionalFormatting sqref="K232">
    <cfRule type="expression" dxfId="750" priority="222">
      <formula>K232&gt;F232</formula>
    </cfRule>
  </conditionalFormatting>
  <conditionalFormatting sqref="K232">
    <cfRule type="expression" dxfId="749" priority="221">
      <formula>K232&lt;F232</formula>
    </cfRule>
  </conditionalFormatting>
  <conditionalFormatting sqref="K75">
    <cfRule type="expression" dxfId="748" priority="220">
      <formula>K75&gt;F75</formula>
    </cfRule>
  </conditionalFormatting>
  <conditionalFormatting sqref="K234">
    <cfRule type="expression" dxfId="747" priority="219">
      <formula>K234&gt;F234</formula>
    </cfRule>
  </conditionalFormatting>
  <conditionalFormatting sqref="K234">
    <cfRule type="expression" dxfId="746" priority="218">
      <formula>K234&lt;&gt;F234</formula>
    </cfRule>
  </conditionalFormatting>
  <conditionalFormatting sqref="K28:K29">
    <cfRule type="expression" dxfId="745" priority="217">
      <formula>K28&lt;F28</formula>
    </cfRule>
  </conditionalFormatting>
  <conditionalFormatting sqref="K28:K29">
    <cfRule type="expression" dxfId="744" priority="216">
      <formula>K28&gt;F28</formula>
    </cfRule>
  </conditionalFormatting>
  <conditionalFormatting sqref="J206:J207 J217:J219 J237:J239 J211:J213">
    <cfRule type="expression" dxfId="743" priority="215">
      <formula>J206&lt;&gt;D206</formula>
    </cfRule>
  </conditionalFormatting>
  <conditionalFormatting sqref="I32:K32">
    <cfRule type="expression" dxfId="742" priority="214">
      <formula>OR(I32&lt;&gt;D32, I33&lt;&gt;D33, I37&lt;&gt;D37,I41&lt;&gt;D41,I45&lt;&gt;D45,I49&lt;&gt;D49)</formula>
    </cfRule>
  </conditionalFormatting>
  <conditionalFormatting sqref="I83:K83">
    <cfRule type="expression" dxfId="741" priority="213">
      <formula>OR(I83&lt;&gt;D83,I84&lt;&gt;D84,I92&lt;&gt;D92,I100&lt;&gt;D100,I108&lt;&gt;D108)</formula>
    </cfRule>
  </conditionalFormatting>
  <conditionalFormatting sqref="J36">
    <cfRule type="expression" dxfId="740" priority="212">
      <formula>J36&lt;&gt;E36</formula>
    </cfRule>
  </conditionalFormatting>
  <conditionalFormatting sqref="J36">
    <cfRule type="expression" dxfId="739" priority="211">
      <formula>J36&gt;E36</formula>
    </cfRule>
  </conditionalFormatting>
  <conditionalFormatting sqref="J40">
    <cfRule type="expression" dxfId="738" priority="210">
      <formula>J40&lt;&gt;E40</formula>
    </cfRule>
  </conditionalFormatting>
  <conditionalFormatting sqref="J40">
    <cfRule type="expression" dxfId="737" priority="209">
      <formula>J40&gt;E40</formula>
    </cfRule>
  </conditionalFormatting>
  <conditionalFormatting sqref="J44">
    <cfRule type="expression" dxfId="736" priority="208">
      <formula>J44&lt;&gt;E44</formula>
    </cfRule>
  </conditionalFormatting>
  <conditionalFormatting sqref="J44">
    <cfRule type="expression" dxfId="735" priority="207">
      <formula>J44&gt;E44</formula>
    </cfRule>
  </conditionalFormatting>
  <conditionalFormatting sqref="J48">
    <cfRule type="expression" dxfId="734" priority="206">
      <formula>J48&lt;&gt;E48</formula>
    </cfRule>
  </conditionalFormatting>
  <conditionalFormatting sqref="J48">
    <cfRule type="expression" dxfId="733" priority="205">
      <formula>J48&gt;E48</formula>
    </cfRule>
  </conditionalFormatting>
  <conditionalFormatting sqref="J52">
    <cfRule type="expression" dxfId="732" priority="204">
      <formula>J52&lt;&gt;E52</formula>
    </cfRule>
  </conditionalFormatting>
  <conditionalFormatting sqref="J52">
    <cfRule type="expression" dxfId="731" priority="203">
      <formula>J52&gt;E52</formula>
    </cfRule>
  </conditionalFormatting>
  <conditionalFormatting sqref="I25">
    <cfRule type="expression" dxfId="730" priority="202">
      <formula>I25&lt;&gt;D25</formula>
    </cfRule>
  </conditionalFormatting>
  <conditionalFormatting sqref="K24">
    <cfRule type="expression" dxfId="729" priority="199">
      <formula>K24&lt;F24</formula>
    </cfRule>
    <cfRule type="expression" dxfId="728" priority="200">
      <formula>K24&gt;F24</formula>
    </cfRule>
  </conditionalFormatting>
  <conditionalFormatting sqref="K25">
    <cfRule type="expression" dxfId="727" priority="197">
      <formula>K25&lt;F25</formula>
    </cfRule>
    <cfRule type="expression" dxfId="726" priority="198">
      <formula>K25&gt;F25</formula>
    </cfRule>
  </conditionalFormatting>
  <conditionalFormatting sqref="K30">
    <cfRule type="expression" dxfId="725" priority="196">
      <formula>K30&lt;F30</formula>
    </cfRule>
  </conditionalFormatting>
  <conditionalFormatting sqref="K30">
    <cfRule type="expression" dxfId="724" priority="195">
      <formula>K30&gt;F30</formula>
    </cfRule>
  </conditionalFormatting>
  <conditionalFormatting sqref="I76">
    <cfRule type="expression" dxfId="723" priority="194">
      <formula>I76&lt;&gt;D76</formula>
    </cfRule>
  </conditionalFormatting>
  <conditionalFormatting sqref="K76">
    <cfRule type="expression" dxfId="722" priority="193">
      <formula>K76&lt;&gt;F76</formula>
    </cfRule>
  </conditionalFormatting>
  <conditionalFormatting sqref="K76">
    <cfRule type="expression" dxfId="721" priority="192">
      <formula>K76&gt;F76</formula>
    </cfRule>
  </conditionalFormatting>
  <conditionalFormatting sqref="I144">
    <cfRule type="expression" dxfId="720" priority="191">
      <formula>I144&lt;&gt;D144</formula>
    </cfRule>
  </conditionalFormatting>
  <conditionalFormatting sqref="K144">
    <cfRule type="expression" dxfId="719" priority="190">
      <formula>K144&lt;&gt;F144</formula>
    </cfRule>
  </conditionalFormatting>
  <conditionalFormatting sqref="K144">
    <cfRule type="expression" dxfId="718" priority="189">
      <formula>K144&gt;F144</formula>
    </cfRule>
  </conditionalFormatting>
  <conditionalFormatting sqref="I215">
    <cfRule type="expression" dxfId="717" priority="188">
      <formula>I215&lt;&gt;D215</formula>
    </cfRule>
  </conditionalFormatting>
  <conditionalFormatting sqref="I235">
    <cfRule type="expression" dxfId="716" priority="187">
      <formula>I235&lt;&gt;D235</formula>
    </cfRule>
  </conditionalFormatting>
  <conditionalFormatting sqref="K235">
    <cfRule type="expression" dxfId="715" priority="186">
      <formula>K235&lt;&gt;F235</formula>
    </cfRule>
  </conditionalFormatting>
  <conditionalFormatting sqref="K235">
    <cfRule type="expression" dxfId="714" priority="185">
      <formula>K235&gt;F235</formula>
    </cfRule>
  </conditionalFormatting>
  <conditionalFormatting sqref="I156:K156">
    <cfRule type="expression" dxfId="713" priority="232">
      <formula>OR(I156&lt;&gt;D156,I157&lt;&gt;D157,I164&lt;&gt;D164,I171&lt;&gt;D171,I178&lt;&gt;D178)</formula>
    </cfRule>
  </conditionalFormatting>
  <conditionalFormatting sqref="I21:K21">
    <cfRule type="expression" dxfId="712" priority="184">
      <formula>$I$21&lt;&gt;""</formula>
    </cfRule>
  </conditionalFormatting>
  <conditionalFormatting sqref="D21:F21">
    <cfRule type="expression" dxfId="711" priority="183">
      <formula>D21&lt;&gt;""</formula>
    </cfRule>
  </conditionalFormatting>
  <conditionalFormatting sqref="N11 N46:N48 N42:N44 N38:N40 N34:N36 N28:N30 N13 N109:N110 N101:N102 N93:N94 N85:N86 N75 N232 N179:N180 N172:N173 N165:N166 N158:N159 N22 N24 N78:N81 N88:N91 N206:N209 N145 N112:N115 N104:N107 N96:N99 N217:N219 N237:N239 N161:N163 N168:N170 N175:N177 N182:N184 N211:N214 N152:N153">
    <cfRule type="expression" dxfId="710" priority="181">
      <formula>N11&lt;&gt;I11</formula>
    </cfRule>
  </conditionalFormatting>
  <conditionalFormatting sqref="N50:N52">
    <cfRule type="expression" dxfId="709" priority="180">
      <formula>N50&lt;&gt;I50</formula>
    </cfRule>
  </conditionalFormatting>
  <conditionalFormatting sqref="N140:N143">
    <cfRule type="expression" dxfId="708" priority="179">
      <formula>N140&lt;&gt;I140</formula>
    </cfRule>
  </conditionalFormatting>
  <conditionalFormatting sqref="N234">
    <cfRule type="expression" dxfId="707" priority="178">
      <formula>N234&lt;&gt;I234</formula>
    </cfRule>
  </conditionalFormatting>
  <conditionalFormatting sqref="N10 N12 N14:N16 N45 N41 N37 N33 N27 N20 N49 N57:N59 N121:N122 N111 N108 N103 N100 N95 N92 N87 N84 N64 N202 N190:N191 N181 N178 N174 N171 N167 N164 N160 N157 N128 N233 N231 N225:N226 N196:N197 N193:N194">
    <cfRule type="expression" dxfId="706" priority="177">
      <formula>N10&lt;&gt;I10</formula>
    </cfRule>
  </conditionalFormatting>
  <conditionalFormatting sqref="O34:O35 O38:O39 O42:O43 O46:O47 O50:O51 O85:O86 O93:O94 O101:O102 O109:O110 O158:O159 O165:O166 O172:O173 O179:O180">
    <cfRule type="expression" dxfId="705" priority="176">
      <formula>O34&lt;J34</formula>
    </cfRule>
  </conditionalFormatting>
  <conditionalFormatting sqref="P22">
    <cfRule type="expression" dxfId="704" priority="150">
      <formula>P22&gt;K22</formula>
    </cfRule>
    <cfRule type="expression" dxfId="703" priority="175">
      <formula>P22&lt;K22</formula>
    </cfRule>
  </conditionalFormatting>
  <conditionalFormatting sqref="P75 P78:P81 O88:O91 P206:P209 P145 O112:O115 O104:O107 O96:O99 P217:P219 P237:P239 O161:O163 O168:O170 O175:O177 O182:O184 P141:P143 P211:P214 P152:P153">
    <cfRule type="expression" dxfId="702" priority="174">
      <formula>O75&lt;&gt;J75</formula>
    </cfRule>
  </conditionalFormatting>
  <conditionalFormatting sqref="O34:O35 O38:O39 O42:O43 O46:O47 O50:O51 O85:O86 O93:O94 O101:O102 O109:O110 O158:O159 O165:O166 O172:O173 O179:O180 P78:P81 O88:O91 P206:P209 P145 O112:O115 O104:O107 O96:O99 P217:P219 P237:P239 O161:O163 O168:O170 O175:O177 O182:O184 P141:P143 P211:P214 P152:P153">
    <cfRule type="expression" dxfId="701" priority="173">
      <formula>O34&gt;J34</formula>
    </cfRule>
  </conditionalFormatting>
  <conditionalFormatting sqref="P232">
    <cfRule type="expression" dxfId="700" priority="172">
      <formula>P232&gt;K232</formula>
    </cfRule>
  </conditionalFormatting>
  <conditionalFormatting sqref="P232">
    <cfRule type="expression" dxfId="699" priority="171">
      <formula>P232&lt;K232</formula>
    </cfRule>
  </conditionalFormatting>
  <conditionalFormatting sqref="P75">
    <cfRule type="expression" dxfId="698" priority="170">
      <formula>P75&gt;K75</formula>
    </cfRule>
  </conditionalFormatting>
  <conditionalFormatting sqref="P234">
    <cfRule type="expression" dxfId="697" priority="169">
      <formula>P234&gt;K234</formula>
    </cfRule>
  </conditionalFormatting>
  <conditionalFormatting sqref="P234">
    <cfRule type="expression" dxfId="696" priority="168">
      <formula>P234&lt;&gt;K234</formula>
    </cfRule>
  </conditionalFormatting>
  <conditionalFormatting sqref="P28:P29">
    <cfRule type="expression" dxfId="695" priority="167">
      <formula>P28&lt;K28</formula>
    </cfRule>
  </conditionalFormatting>
  <conditionalFormatting sqref="P28:P29">
    <cfRule type="expression" dxfId="694" priority="166">
      <formula>P28&gt;K28</formula>
    </cfRule>
  </conditionalFormatting>
  <conditionalFormatting sqref="O206:O208 O217:O219 O237:O239 O211:O213">
    <cfRule type="expression" dxfId="693" priority="165">
      <formula>O206&lt;&gt;I206</formula>
    </cfRule>
  </conditionalFormatting>
  <conditionalFormatting sqref="O206:O208 O217:O219 O237:O239 O211:O213">
    <cfRule type="expression" dxfId="692" priority="164">
      <formula>O206&gt;I206</formula>
    </cfRule>
  </conditionalFormatting>
  <conditionalFormatting sqref="N32:P32">
    <cfRule type="expression" dxfId="691" priority="163">
      <formula>OR(N32&lt;&gt;I32, N33&lt;&gt;I33, N37&lt;&gt;I37,N41&lt;&gt;I41,N45&lt;&gt;I45,N49&lt;&gt;I49)</formula>
    </cfRule>
  </conditionalFormatting>
  <conditionalFormatting sqref="N83:P83">
    <cfRule type="expression" dxfId="690" priority="162">
      <formula>OR(N83&lt;&gt;I83,N84&lt;&gt;I84,N92&lt;&gt;I92,N100&lt;&gt;I100,N108&lt;&gt;I108)</formula>
    </cfRule>
  </conditionalFormatting>
  <conditionalFormatting sqref="O36">
    <cfRule type="expression" dxfId="689" priority="161">
      <formula>O36&lt;&gt;J36</formula>
    </cfRule>
  </conditionalFormatting>
  <conditionalFormatting sqref="O36">
    <cfRule type="expression" dxfId="688" priority="160">
      <formula>O36&gt;J36</formula>
    </cfRule>
  </conditionalFormatting>
  <conditionalFormatting sqref="O40">
    <cfRule type="expression" dxfId="687" priority="159">
      <formula>O40&lt;&gt;J40</formula>
    </cfRule>
  </conditionalFormatting>
  <conditionalFormatting sqref="O40">
    <cfRule type="expression" dxfId="686" priority="158">
      <formula>O40&gt;J40</formula>
    </cfRule>
  </conditionalFormatting>
  <conditionalFormatting sqref="O44">
    <cfRule type="expression" dxfId="685" priority="157">
      <formula>O44&lt;&gt;J44</formula>
    </cfRule>
  </conditionalFormatting>
  <conditionalFormatting sqref="O44">
    <cfRule type="expression" dxfId="684" priority="156">
      <formula>O44&gt;J44</formula>
    </cfRule>
  </conditionalFormatting>
  <conditionalFormatting sqref="O48">
    <cfRule type="expression" dxfId="683" priority="155">
      <formula>O48&lt;&gt;J48</formula>
    </cfRule>
  </conditionalFormatting>
  <conditionalFormatting sqref="O48">
    <cfRule type="expression" dxfId="682" priority="154">
      <formula>O48&gt;J48</formula>
    </cfRule>
  </conditionalFormatting>
  <conditionalFormatting sqref="O52">
    <cfRule type="expression" dxfId="681" priority="153">
      <formula>O52&lt;&gt;J52</formula>
    </cfRule>
  </conditionalFormatting>
  <conditionalFormatting sqref="O52">
    <cfRule type="expression" dxfId="680" priority="152">
      <formula>O52&gt;J52</formula>
    </cfRule>
  </conditionalFormatting>
  <conditionalFormatting sqref="N25">
    <cfRule type="expression" dxfId="679" priority="151">
      <formula>N25&lt;&gt;I25</formula>
    </cfRule>
  </conditionalFormatting>
  <conditionalFormatting sqref="P24">
    <cfRule type="expression" dxfId="678" priority="148">
      <formula>P24&lt;K24</formula>
    </cfRule>
    <cfRule type="expression" dxfId="677" priority="149">
      <formula>P24&gt;K24</formula>
    </cfRule>
  </conditionalFormatting>
  <conditionalFormatting sqref="P25">
    <cfRule type="expression" dxfId="676" priority="146">
      <formula>P25&lt;K25</formula>
    </cfRule>
    <cfRule type="expression" dxfId="675" priority="147">
      <formula>P25&gt;K25</formula>
    </cfRule>
  </conditionalFormatting>
  <conditionalFormatting sqref="P30">
    <cfRule type="expression" dxfId="674" priority="145">
      <formula>P30&lt;K30</formula>
    </cfRule>
  </conditionalFormatting>
  <conditionalFormatting sqref="P30">
    <cfRule type="expression" dxfId="673" priority="144">
      <formula>P30&gt;K30</formula>
    </cfRule>
  </conditionalFormatting>
  <conditionalFormatting sqref="N76">
    <cfRule type="expression" dxfId="672" priority="143">
      <formula>N76&lt;&gt;I76</formula>
    </cfRule>
  </conditionalFormatting>
  <conditionalFormatting sqref="P76">
    <cfRule type="expression" dxfId="671" priority="142">
      <formula>P76&lt;&gt;K76</formula>
    </cfRule>
  </conditionalFormatting>
  <conditionalFormatting sqref="P76">
    <cfRule type="expression" dxfId="670" priority="141">
      <formula>P76&gt;K76</formula>
    </cfRule>
  </conditionalFormatting>
  <conditionalFormatting sqref="N144">
    <cfRule type="expression" dxfId="669" priority="140">
      <formula>N144&lt;&gt;I144</formula>
    </cfRule>
  </conditionalFormatting>
  <conditionalFormatting sqref="P144">
    <cfRule type="expression" dxfId="668" priority="139">
      <formula>P144&lt;&gt;K144</formula>
    </cfRule>
  </conditionalFormatting>
  <conditionalFormatting sqref="P144">
    <cfRule type="expression" dxfId="667" priority="138">
      <formula>P144&gt;K144</formula>
    </cfRule>
  </conditionalFormatting>
  <conditionalFormatting sqref="N215">
    <cfRule type="expression" dxfId="666" priority="137">
      <formula>N215&lt;&gt;I215</formula>
    </cfRule>
  </conditionalFormatting>
  <conditionalFormatting sqref="P215">
    <cfRule type="expression" dxfId="665" priority="136">
      <formula>P215&lt;&gt;K215</formula>
    </cfRule>
  </conditionalFormatting>
  <conditionalFormatting sqref="P215">
    <cfRule type="expression" dxfId="664" priority="135">
      <formula>P215&gt;K215</formula>
    </cfRule>
  </conditionalFormatting>
  <conditionalFormatting sqref="N235">
    <cfRule type="expression" dxfId="663" priority="134">
      <formula>N235&lt;&gt;I235</formula>
    </cfRule>
  </conditionalFormatting>
  <conditionalFormatting sqref="P235">
    <cfRule type="expression" dxfId="662" priority="133">
      <formula>P235&lt;&gt;K235</formula>
    </cfRule>
  </conditionalFormatting>
  <conditionalFormatting sqref="P235">
    <cfRule type="expression" dxfId="661" priority="132">
      <formula>P235&gt;K235</formula>
    </cfRule>
  </conditionalFormatting>
  <conditionalFormatting sqref="N156:P156">
    <cfRule type="expression" dxfId="660" priority="182">
      <formula>OR(N156&lt;&gt;I156,N157&lt;&gt;I157,N164&lt;&gt;I164,N171&lt;&gt;I171,N178&lt;&gt;I178)</formula>
    </cfRule>
  </conditionalFormatting>
  <conditionalFormatting sqref="N21:P21">
    <cfRule type="expression" dxfId="659" priority="131">
      <formula>$I$21&lt;&gt;""</formula>
    </cfRule>
  </conditionalFormatting>
  <conditionalFormatting sqref="K140">
    <cfRule type="expression" dxfId="658" priority="130">
      <formula>K140&lt;&gt;F140</formula>
    </cfRule>
  </conditionalFormatting>
  <conditionalFormatting sqref="K140">
    <cfRule type="expression" dxfId="657" priority="129">
      <formula>K140&gt;F140</formula>
    </cfRule>
  </conditionalFormatting>
  <conditionalFormatting sqref="J140">
    <cfRule type="expression" dxfId="656" priority="128">
      <formula>J140&lt;&gt;E140</formula>
    </cfRule>
  </conditionalFormatting>
  <conditionalFormatting sqref="J140">
    <cfRule type="expression" dxfId="655" priority="127">
      <formula>J140&gt;E140</formula>
    </cfRule>
  </conditionalFormatting>
  <conditionalFormatting sqref="P140">
    <cfRule type="expression" dxfId="654" priority="126">
      <formula>P140&lt;&gt;K140</formula>
    </cfRule>
  </conditionalFormatting>
  <conditionalFormatting sqref="P140">
    <cfRule type="expression" dxfId="653" priority="125">
      <formula>P140&gt;K140</formula>
    </cfRule>
  </conditionalFormatting>
  <conditionalFormatting sqref="I210">
    <cfRule type="expression" dxfId="652" priority="124">
      <formula>I210&lt;&gt;D210</formula>
    </cfRule>
  </conditionalFormatting>
  <conditionalFormatting sqref="N210">
    <cfRule type="expression" dxfId="651" priority="123">
      <formula>N210&lt;&gt;I210</formula>
    </cfRule>
  </conditionalFormatting>
  <conditionalFormatting sqref="K210">
    <cfRule type="expression" dxfId="650" priority="122">
      <formula>K210&lt;&gt;F210</formula>
    </cfRule>
  </conditionalFormatting>
  <conditionalFormatting sqref="K210">
    <cfRule type="expression" dxfId="649" priority="121">
      <formula>K210&gt;F210</formula>
    </cfRule>
  </conditionalFormatting>
  <conditionalFormatting sqref="J210">
    <cfRule type="expression" dxfId="648" priority="120">
      <formula>J210&lt;&gt;E210</formula>
    </cfRule>
  </conditionalFormatting>
  <conditionalFormatting sqref="J210">
    <cfRule type="expression" dxfId="647" priority="119">
      <formula>J210&gt;E210</formula>
    </cfRule>
  </conditionalFormatting>
  <conditionalFormatting sqref="P210">
    <cfRule type="expression" dxfId="646" priority="118">
      <formula>P210&lt;&gt;K210</formula>
    </cfRule>
  </conditionalFormatting>
  <conditionalFormatting sqref="P210">
    <cfRule type="expression" dxfId="645" priority="117">
      <formula>P210&gt;K210</formula>
    </cfRule>
  </conditionalFormatting>
  <conditionalFormatting sqref="K68:K71">
    <cfRule type="expression" dxfId="644" priority="116">
      <formula>K68&lt;&gt;F68</formula>
    </cfRule>
  </conditionalFormatting>
  <conditionalFormatting sqref="K68:K71">
    <cfRule type="expression" dxfId="643" priority="115">
      <formula>K68&gt;F68</formula>
    </cfRule>
  </conditionalFormatting>
  <conditionalFormatting sqref="P68:P71">
    <cfRule type="expression" dxfId="642" priority="114">
      <formula>P68&lt;&gt;K68</formula>
    </cfRule>
  </conditionalFormatting>
  <conditionalFormatting sqref="P68:P71">
    <cfRule type="expression" dxfId="641" priority="113">
      <formula>P68&gt;K68</formula>
    </cfRule>
  </conditionalFormatting>
  <conditionalFormatting sqref="K72">
    <cfRule type="expression" dxfId="640" priority="112">
      <formula>K72&lt;&gt;F72</formula>
    </cfRule>
  </conditionalFormatting>
  <conditionalFormatting sqref="K72">
    <cfRule type="expression" dxfId="639" priority="111">
      <formula>K72&gt;F72</formula>
    </cfRule>
  </conditionalFormatting>
  <conditionalFormatting sqref="J72">
    <cfRule type="expression" dxfId="638" priority="110">
      <formula>J72&lt;&gt;E72</formula>
    </cfRule>
  </conditionalFormatting>
  <conditionalFormatting sqref="J72">
    <cfRule type="expression" dxfId="637" priority="109">
      <formula>J72&gt;E72</formula>
    </cfRule>
  </conditionalFormatting>
  <conditionalFormatting sqref="P72">
    <cfRule type="expression" dxfId="636" priority="108">
      <formula>P72&lt;&gt;K72</formula>
    </cfRule>
  </conditionalFormatting>
  <conditionalFormatting sqref="P72">
    <cfRule type="expression" dxfId="635" priority="107">
      <formula>P72&gt;K72</formula>
    </cfRule>
  </conditionalFormatting>
  <conditionalFormatting sqref="I59">
    <cfRule type="expression" dxfId="634" priority="106">
      <formula>I59&lt;&gt;D59</formula>
    </cfRule>
  </conditionalFormatting>
  <conditionalFormatting sqref="K59">
    <cfRule type="expression" dxfId="633" priority="105">
      <formula>K59&lt;F59</formula>
    </cfRule>
  </conditionalFormatting>
  <conditionalFormatting sqref="K59">
    <cfRule type="expression" dxfId="632" priority="104">
      <formula>K59&gt;F59</formula>
    </cfRule>
  </conditionalFormatting>
  <conditionalFormatting sqref="P59">
    <cfRule type="expression" dxfId="631" priority="103">
      <formula>P59&lt;K59</formula>
    </cfRule>
  </conditionalFormatting>
  <conditionalFormatting sqref="P59">
    <cfRule type="expression" dxfId="630" priority="102">
      <formula>P59&gt;K59</formula>
    </cfRule>
  </conditionalFormatting>
  <conditionalFormatting sqref="N123">
    <cfRule type="expression" dxfId="629" priority="101">
      <formula>N123&lt;&gt;I123</formula>
    </cfRule>
  </conditionalFormatting>
  <conditionalFormatting sqref="I123">
    <cfRule type="expression" dxfId="628" priority="100">
      <formula>I123&lt;&gt;D123</formula>
    </cfRule>
  </conditionalFormatting>
  <conditionalFormatting sqref="K123">
    <cfRule type="expression" dxfId="627" priority="99">
      <formula>K123&lt;F123</formula>
    </cfRule>
  </conditionalFormatting>
  <conditionalFormatting sqref="K123">
    <cfRule type="expression" dxfId="626" priority="98">
      <formula>K123&gt;F123</formula>
    </cfRule>
  </conditionalFormatting>
  <conditionalFormatting sqref="P123">
    <cfRule type="expression" dxfId="625" priority="97">
      <formula>P123&lt;K123</formula>
    </cfRule>
  </conditionalFormatting>
  <conditionalFormatting sqref="P123">
    <cfRule type="expression" dxfId="624" priority="96">
      <formula>P123&gt;K123</formula>
    </cfRule>
  </conditionalFormatting>
  <conditionalFormatting sqref="I192">
    <cfRule type="expression" dxfId="623" priority="95">
      <formula>I192&lt;&gt;D192</formula>
    </cfRule>
  </conditionalFormatting>
  <conditionalFormatting sqref="K192">
    <cfRule type="expression" dxfId="622" priority="94">
      <formula>K192&lt;F192</formula>
    </cfRule>
  </conditionalFormatting>
  <conditionalFormatting sqref="K192">
    <cfRule type="expression" dxfId="621" priority="93">
      <formula>K192&gt;F192</formula>
    </cfRule>
  </conditionalFormatting>
  <conditionalFormatting sqref="I195">
    <cfRule type="expression" dxfId="620" priority="92">
      <formula>I195&lt;&gt;D195</formula>
    </cfRule>
  </conditionalFormatting>
  <conditionalFormatting sqref="K195">
    <cfRule type="expression" dxfId="619" priority="91">
      <formula>K195&lt;F195</formula>
    </cfRule>
  </conditionalFormatting>
  <conditionalFormatting sqref="K195">
    <cfRule type="expression" dxfId="618" priority="90">
      <formula>K195&gt;F195</formula>
    </cfRule>
  </conditionalFormatting>
  <conditionalFormatting sqref="I198">
    <cfRule type="expression" dxfId="617" priority="89">
      <formula>I198&lt;&gt;D198</formula>
    </cfRule>
  </conditionalFormatting>
  <conditionalFormatting sqref="K198">
    <cfRule type="expression" dxfId="616" priority="88">
      <formula>K198&lt;F198</formula>
    </cfRule>
  </conditionalFormatting>
  <conditionalFormatting sqref="K198">
    <cfRule type="expression" dxfId="615" priority="87">
      <formula>K198&gt;F198</formula>
    </cfRule>
  </conditionalFormatting>
  <conditionalFormatting sqref="N198">
    <cfRule type="expression" dxfId="614" priority="86">
      <formula>N198&lt;&gt;I198</formula>
    </cfRule>
  </conditionalFormatting>
  <conditionalFormatting sqref="P198">
    <cfRule type="expression" dxfId="613" priority="85">
      <formula>P198&lt;K198</formula>
    </cfRule>
  </conditionalFormatting>
  <conditionalFormatting sqref="P198">
    <cfRule type="expression" dxfId="612" priority="84">
      <formula>P198&gt;K198</formula>
    </cfRule>
  </conditionalFormatting>
  <conditionalFormatting sqref="N195">
    <cfRule type="expression" dxfId="611" priority="83">
      <formula>N195&lt;&gt;I195</formula>
    </cfRule>
  </conditionalFormatting>
  <conditionalFormatting sqref="P195">
    <cfRule type="expression" dxfId="610" priority="82">
      <formula>P195&lt;K195</formula>
    </cfRule>
  </conditionalFormatting>
  <conditionalFormatting sqref="P195">
    <cfRule type="expression" dxfId="609" priority="81">
      <formula>P195&gt;K195</formula>
    </cfRule>
  </conditionalFormatting>
  <conditionalFormatting sqref="N192">
    <cfRule type="expression" dxfId="608" priority="80">
      <formula>N192&lt;&gt;I192</formula>
    </cfRule>
  </conditionalFormatting>
  <conditionalFormatting sqref="P192">
    <cfRule type="expression" dxfId="607" priority="79">
      <formula>P192&lt;K192</formula>
    </cfRule>
  </conditionalFormatting>
  <conditionalFormatting sqref="P192">
    <cfRule type="expression" dxfId="606" priority="78">
      <formula>P192&gt;K192</formula>
    </cfRule>
  </conditionalFormatting>
  <conditionalFormatting sqref="I227">
    <cfRule type="expression" dxfId="605" priority="77">
      <formula>I227&lt;&gt;D227</formula>
    </cfRule>
  </conditionalFormatting>
  <conditionalFormatting sqref="K227">
    <cfRule type="expression" dxfId="604" priority="76">
      <formula>K227&lt;F227</formula>
    </cfRule>
  </conditionalFormatting>
  <conditionalFormatting sqref="K227">
    <cfRule type="expression" dxfId="603" priority="75">
      <formula>K227&gt;F227</formula>
    </cfRule>
  </conditionalFormatting>
  <conditionalFormatting sqref="N227">
    <cfRule type="expression" dxfId="602" priority="74">
      <formula>N227&lt;&gt;I227</formula>
    </cfRule>
  </conditionalFormatting>
  <conditionalFormatting sqref="P227">
    <cfRule type="expression" dxfId="601" priority="73">
      <formula>P227&lt;K227</formula>
    </cfRule>
  </conditionalFormatting>
  <conditionalFormatting sqref="P227">
    <cfRule type="expression" dxfId="600" priority="72">
      <formula>P227&gt;K227</formula>
    </cfRule>
  </conditionalFormatting>
  <conditionalFormatting sqref="I132">
    <cfRule type="expression" dxfId="599" priority="71">
      <formula>I132&lt;&gt;D132</formula>
    </cfRule>
  </conditionalFormatting>
  <conditionalFormatting sqref="K132">
    <cfRule type="expression" dxfId="598" priority="70">
      <formula>K132&lt;F132</formula>
    </cfRule>
  </conditionalFormatting>
  <conditionalFormatting sqref="K132">
    <cfRule type="expression" dxfId="597" priority="69">
      <formula>K132&gt;F132</formula>
    </cfRule>
  </conditionalFormatting>
  <conditionalFormatting sqref="N136:N137">
    <cfRule type="expression" dxfId="596" priority="68">
      <formula>N136&lt;&gt;I136</formula>
    </cfRule>
  </conditionalFormatting>
  <conditionalFormatting sqref="P136:P138">
    <cfRule type="expression" dxfId="595" priority="67">
      <formula>P136&lt;&gt;K136</formula>
    </cfRule>
  </conditionalFormatting>
  <conditionalFormatting sqref="P136:P138">
    <cfRule type="expression" dxfId="594" priority="66">
      <formula>P136&gt;K136</formula>
    </cfRule>
  </conditionalFormatting>
  <conditionalFormatting sqref="N132">
    <cfRule type="expression" dxfId="593" priority="65">
      <formula>N132&lt;&gt;I132</formula>
    </cfRule>
  </conditionalFormatting>
  <conditionalFormatting sqref="P132">
    <cfRule type="expression" dxfId="592" priority="64">
      <formula>P132&lt;K132</formula>
    </cfRule>
  </conditionalFormatting>
  <conditionalFormatting sqref="P132">
    <cfRule type="expression" dxfId="591" priority="63">
      <formula>P132&gt;K132</formula>
    </cfRule>
  </conditionalFormatting>
  <conditionalFormatting sqref="P139">
    <cfRule type="expression" dxfId="590" priority="62">
      <formula>P139&lt;&gt;K139</formula>
    </cfRule>
  </conditionalFormatting>
  <conditionalFormatting sqref="P139">
    <cfRule type="expression" dxfId="589" priority="61">
      <formula>P139&gt;K139</formula>
    </cfRule>
  </conditionalFormatting>
  <conditionalFormatting sqref="I135 N135">
    <cfRule type="expression" dxfId="588" priority="60">
      <formula>I135&lt;&gt;D135</formula>
    </cfRule>
  </conditionalFormatting>
  <conditionalFormatting sqref="K134:K135 P134:P135">
    <cfRule type="expression" dxfId="587" priority="59">
      <formula>K134&lt;F134</formula>
    </cfRule>
  </conditionalFormatting>
  <conditionalFormatting sqref="K134:K135 P134:P135">
    <cfRule type="expression" dxfId="586" priority="58">
      <formula>K134&gt;F134</formula>
    </cfRule>
  </conditionalFormatting>
  <conditionalFormatting sqref="I150">
    <cfRule type="expression" dxfId="585" priority="57">
      <formula>I150&lt;&gt;D150</formula>
    </cfRule>
  </conditionalFormatting>
  <conditionalFormatting sqref="K150">
    <cfRule type="expression" dxfId="584" priority="56">
      <formula>K150&lt;&gt;F150</formula>
    </cfRule>
  </conditionalFormatting>
  <conditionalFormatting sqref="K150">
    <cfRule type="expression" dxfId="583" priority="55">
      <formula>K150&gt;F150</formula>
    </cfRule>
  </conditionalFormatting>
  <conditionalFormatting sqref="N150">
    <cfRule type="expression" dxfId="582" priority="54">
      <formula>N150&lt;&gt;I150</formula>
    </cfRule>
  </conditionalFormatting>
  <conditionalFormatting sqref="P150">
    <cfRule type="expression" dxfId="581" priority="53">
      <formula>P150&lt;&gt;K150</formula>
    </cfRule>
  </conditionalFormatting>
  <conditionalFormatting sqref="P150">
    <cfRule type="expression" dxfId="580" priority="52">
      <formula>P150&gt;K150</formula>
    </cfRule>
  </conditionalFormatting>
  <conditionalFormatting sqref="I77">
    <cfRule type="expression" dxfId="579" priority="51">
      <formula>I77&lt;&gt;D77</formula>
    </cfRule>
  </conditionalFormatting>
  <conditionalFormatting sqref="K77">
    <cfRule type="expression" dxfId="578" priority="50">
      <formula>K77&lt;&gt;F77</formula>
    </cfRule>
  </conditionalFormatting>
  <conditionalFormatting sqref="K77">
    <cfRule type="expression" dxfId="577" priority="49">
      <formula>K77&gt;F77</formula>
    </cfRule>
  </conditionalFormatting>
  <conditionalFormatting sqref="N77">
    <cfRule type="expression" dxfId="576" priority="48">
      <formula>N77&lt;&gt;I77</formula>
    </cfRule>
  </conditionalFormatting>
  <conditionalFormatting sqref="P77">
    <cfRule type="expression" dxfId="575" priority="47">
      <formula>P77&lt;&gt;K77</formula>
    </cfRule>
  </conditionalFormatting>
  <conditionalFormatting sqref="P77">
    <cfRule type="expression" dxfId="574" priority="46">
      <formula>P77&gt;K77</formula>
    </cfRule>
  </conditionalFormatting>
  <conditionalFormatting sqref="I216">
    <cfRule type="expression" dxfId="573" priority="45">
      <formula>I216&lt;&gt;D216</formula>
    </cfRule>
  </conditionalFormatting>
  <conditionalFormatting sqref="K216">
    <cfRule type="expression" dxfId="572" priority="44">
      <formula>K216&lt;&gt;F216</formula>
    </cfRule>
  </conditionalFormatting>
  <conditionalFormatting sqref="K216">
    <cfRule type="expression" dxfId="571" priority="43">
      <formula>K216&gt;F216</formula>
    </cfRule>
  </conditionalFormatting>
  <conditionalFormatting sqref="N216">
    <cfRule type="expression" dxfId="570" priority="42">
      <formula>N216&lt;&gt;I216</formula>
    </cfRule>
  </conditionalFormatting>
  <conditionalFormatting sqref="P216">
    <cfRule type="expression" dxfId="569" priority="41">
      <formula>P216&lt;&gt;K216</formula>
    </cfRule>
  </conditionalFormatting>
  <conditionalFormatting sqref="P216">
    <cfRule type="expression" dxfId="568" priority="40">
      <formula>P216&gt;K216</formula>
    </cfRule>
  </conditionalFormatting>
  <conditionalFormatting sqref="I236">
    <cfRule type="expression" dxfId="567" priority="39">
      <formula>I236&lt;&gt;D236</formula>
    </cfRule>
  </conditionalFormatting>
  <conditionalFormatting sqref="K236">
    <cfRule type="expression" dxfId="566" priority="38">
      <formula>K236&lt;&gt;F236</formula>
    </cfRule>
  </conditionalFormatting>
  <conditionalFormatting sqref="K236">
    <cfRule type="expression" dxfId="565" priority="37">
      <formula>K236&gt;F236</formula>
    </cfRule>
  </conditionalFormatting>
  <conditionalFormatting sqref="N236">
    <cfRule type="expression" dxfId="564" priority="36">
      <formula>N236&lt;&gt;I236</formula>
    </cfRule>
  </conditionalFormatting>
  <conditionalFormatting sqref="P236">
    <cfRule type="expression" dxfId="563" priority="35">
      <formula>P236&lt;&gt;K236</formula>
    </cfRule>
  </conditionalFormatting>
  <conditionalFormatting sqref="P236">
    <cfRule type="expression" dxfId="562" priority="34">
      <formula>P236&gt;K236</formula>
    </cfRule>
  </conditionalFormatting>
  <conditionalFormatting sqref="I148">
    <cfRule type="expression" dxfId="561" priority="33">
      <formula>I148&lt;&gt;D148</formula>
    </cfRule>
  </conditionalFormatting>
  <conditionalFormatting sqref="K148">
    <cfRule type="expression" dxfId="560" priority="32">
      <formula>K148&lt;&gt;F148</formula>
    </cfRule>
  </conditionalFormatting>
  <conditionalFormatting sqref="K148">
    <cfRule type="expression" dxfId="559" priority="31">
      <formula>K148&gt;F148</formula>
    </cfRule>
  </conditionalFormatting>
  <conditionalFormatting sqref="N148">
    <cfRule type="expression" dxfId="558" priority="30">
      <formula>N148&lt;&gt;I148</formula>
    </cfRule>
  </conditionalFormatting>
  <conditionalFormatting sqref="P148">
    <cfRule type="expression" dxfId="557" priority="29">
      <formula>P148&lt;&gt;K148</formula>
    </cfRule>
  </conditionalFormatting>
  <conditionalFormatting sqref="P148">
    <cfRule type="expression" dxfId="556" priority="28">
      <formula>P148&gt;K148</formula>
    </cfRule>
  </conditionalFormatting>
  <conditionalFormatting sqref="I151">
    <cfRule type="expression" dxfId="555" priority="27">
      <formula>I151&lt;&gt;D151</formula>
    </cfRule>
  </conditionalFormatting>
  <conditionalFormatting sqref="K151">
    <cfRule type="expression" dxfId="554" priority="26">
      <formula>K151&lt;&gt;F151</formula>
    </cfRule>
  </conditionalFormatting>
  <conditionalFormatting sqref="K151">
    <cfRule type="expression" dxfId="553" priority="25">
      <formula>K151&gt;F151</formula>
    </cfRule>
  </conditionalFormatting>
  <conditionalFormatting sqref="N151">
    <cfRule type="expression" dxfId="552" priority="24">
      <formula>N151&lt;&gt;I151</formula>
    </cfRule>
  </conditionalFormatting>
  <conditionalFormatting sqref="P151">
    <cfRule type="expression" dxfId="551" priority="23">
      <formula>P151&lt;&gt;K151</formula>
    </cfRule>
  </conditionalFormatting>
  <conditionalFormatting sqref="P151">
    <cfRule type="expression" dxfId="550" priority="22">
      <formula>P151&gt;K151</formula>
    </cfRule>
  </conditionalFormatting>
  <conditionalFormatting sqref="I147 N147">
    <cfRule type="expression" dxfId="549" priority="21">
      <formula>I147&lt;&gt;D147</formula>
    </cfRule>
  </conditionalFormatting>
  <conditionalFormatting sqref="J147:K147 O147:P147">
    <cfRule type="expression" dxfId="548" priority="20">
      <formula>J147&lt;&gt;E147</formula>
    </cfRule>
  </conditionalFormatting>
  <conditionalFormatting sqref="J147:K147 O147:P147">
    <cfRule type="expression" dxfId="547" priority="19">
      <formula>J147&gt;E147</formula>
    </cfRule>
  </conditionalFormatting>
  <conditionalFormatting sqref="I146">
    <cfRule type="expression" dxfId="546" priority="18">
      <formula>I146&lt;&gt;D146</formula>
    </cfRule>
  </conditionalFormatting>
  <conditionalFormatting sqref="K146">
    <cfRule type="expression" dxfId="545" priority="17">
      <formula>K146&lt;&gt;F146</formula>
    </cfRule>
  </conditionalFormatting>
  <conditionalFormatting sqref="K146">
    <cfRule type="expression" dxfId="544" priority="16">
      <formula>K146&gt;F146</formula>
    </cfRule>
  </conditionalFormatting>
  <conditionalFormatting sqref="N146">
    <cfRule type="expression" dxfId="543" priority="15">
      <formula>N146&lt;&gt;I146</formula>
    </cfRule>
  </conditionalFormatting>
  <conditionalFormatting sqref="P146">
    <cfRule type="expression" dxfId="542" priority="14">
      <formula>P146&lt;&gt;K146</formula>
    </cfRule>
  </conditionalFormatting>
  <conditionalFormatting sqref="P146">
    <cfRule type="expression" dxfId="541" priority="13">
      <formula>P146&gt;K146</formula>
    </cfRule>
  </conditionalFormatting>
  <conditionalFormatting sqref="I154">
    <cfRule type="expression" dxfId="540" priority="12">
      <formula>I154&lt;&gt;D154</formula>
    </cfRule>
  </conditionalFormatting>
  <conditionalFormatting sqref="K154">
    <cfRule type="expression" dxfId="539" priority="11">
      <formula>K154&lt;&gt;F154</formula>
    </cfRule>
  </conditionalFormatting>
  <conditionalFormatting sqref="K154">
    <cfRule type="expression" dxfId="538" priority="10">
      <formula>K154&gt;F154</formula>
    </cfRule>
  </conditionalFormatting>
  <conditionalFormatting sqref="N154">
    <cfRule type="expression" dxfId="537" priority="9">
      <formula>N154&lt;&gt;I154</formula>
    </cfRule>
  </conditionalFormatting>
  <conditionalFormatting sqref="P154">
    <cfRule type="expression" dxfId="536" priority="8">
      <formula>P154&lt;&gt;K154</formula>
    </cfRule>
  </conditionalFormatting>
  <conditionalFormatting sqref="P154">
    <cfRule type="expression" dxfId="535" priority="7">
      <formula>P154&gt;K154</formula>
    </cfRule>
  </conditionalFormatting>
  <conditionalFormatting sqref="I244">
    <cfRule type="expression" dxfId="534" priority="6">
      <formula>I244&lt;&gt;D244</formula>
    </cfRule>
  </conditionalFormatting>
  <conditionalFormatting sqref="K244">
    <cfRule type="expression" dxfId="533" priority="5">
      <formula>K244&gt;F244</formula>
    </cfRule>
  </conditionalFormatting>
  <conditionalFormatting sqref="K244">
    <cfRule type="expression" dxfId="532" priority="4">
      <formula>K244&lt;&gt;F244</formula>
    </cfRule>
  </conditionalFormatting>
  <conditionalFormatting sqref="N244">
    <cfRule type="expression" dxfId="531" priority="3">
      <formula>N244&lt;&gt;I244</formula>
    </cfRule>
  </conditionalFormatting>
  <conditionalFormatting sqref="P244">
    <cfRule type="expression" dxfId="530" priority="2">
      <formula>P244&gt;K244</formula>
    </cfRule>
  </conditionalFormatting>
  <conditionalFormatting sqref="P244">
    <cfRule type="expression" dxfId="529" priority="1">
      <formula>P244&lt;&gt;K244</formula>
    </cfRule>
  </conditionalFormatting>
  <dataValidations count="19">
    <dataValidation type="custom" allowBlank="1" showInputMessage="1" showErrorMessage="1" sqref="F3:I3" xr:uid="{D6759DA7-AB54-49B9-942E-D118DFE79372}">
      <formula1>"""=$B217"""</formula1>
    </dataValidation>
    <dataValidation type="custom" allowBlank="1" showInputMessage="1" showErrorMessage="1" sqref="F2:I2" xr:uid="{091E714E-24FA-4327-8DB1-E2C8C83F968A}">
      <formula1>"""=$B189"""</formula1>
    </dataValidation>
    <dataValidation type="custom" allowBlank="1" showInputMessage="1" showErrorMessage="1" sqref="F1:I1" xr:uid="{970F1698-934D-4908-BA67-E199A00683B7}">
      <formula1>"""=$B177"""</formula1>
    </dataValidation>
    <dataValidation type="custom" allowBlank="1" showInputMessage="1" showErrorMessage="1" sqref="C3:E3" xr:uid="{CD8C8C29-6196-4781-AAFD-B96E0603E849}">
      <formula1>"""=$B125"""</formula1>
    </dataValidation>
    <dataValidation type="custom" allowBlank="1" showInputMessage="1" showErrorMessage="1" sqref="C2:E2" xr:uid="{458B4872-4685-44EA-A977-B1ECC4F15512}">
      <formula1>"""=$B62"""</formula1>
    </dataValidation>
    <dataValidation type="custom" allowBlank="1" showInputMessage="1" showErrorMessage="1" sqref="C1:E1" xr:uid="{513F4CFA-17D9-4A9F-83FE-884A3ADDB304}">
      <formula1>"""=$B19"""</formula1>
    </dataValidation>
    <dataValidation type="list" allowBlank="1" showInputMessage="1" showErrorMessage="1" sqref="I128:K128 I231:K231 I202:K202 D231:F231 D202:F202 D128:F128 N128:P128 N231:P231 N202:P202" xr:uid="{E9E7FAF1-D6ED-4323-8EC0-3EC615EB79A5}">
      <formula1>INDIRECT("Losses"&amp;$D$10&amp;D$14)</formula1>
    </dataValidation>
    <dataValidation type="list" allowBlank="1" showInputMessage="1" showErrorMessage="1" sqref="D92 D84 I108 I84 I92 I157 D157 D171 D178 D108 D100 I100 D164 I178 I171 I164 N108 N84 N92 N157 N100 N178 N171 N164" xr:uid="{7BC291C2-5C61-4394-B2C4-B9FDA1ACD821}">
      <formula1>INDIRECT("Processes"&amp;D$14)</formula1>
    </dataValidation>
    <dataValidation type="list" allowBlank="1" showInputMessage="1" showErrorMessage="1" sqref="D20:F20 I20:K20 N20:P20" xr:uid="{70233D1E-7D42-46C8-A655-1CE0E99CBFEB}">
      <formula1>INDIRECT("GHGEF"&amp;D$10&amp;D$14)</formula1>
    </dataValidation>
    <dataValidation type="list" allowBlank="1" showInputMessage="1" showErrorMessage="1" sqref="I15:K16 D15:F16 D64:F64 I64:K64 N15:P16 N64:P64" xr:uid="{CF588795-0F1F-4C6D-B384-D103E25D40CD}">
      <formula1>INDIRECT("Losses"&amp;D$10&amp;D$14)</formula1>
    </dataValidation>
    <dataValidation type="list" allowBlank="1" showInputMessage="1" showErrorMessage="1" sqref="I13 D13 N13" xr:uid="{F02121BF-4268-43F9-BBAC-07C184659D46}">
      <formula1>INDIRECT("GHGEmFactorsCountrylist"&amp;D$12)</formula1>
    </dataValidation>
    <dataValidation type="list" allowBlank="1" showInputMessage="1" showErrorMessage="1" sqref="I11 D11 N11" xr:uid="{637E1F9C-9828-432E-AE46-5B3B4C174959}">
      <formula1>INDIRECT("GHGEmFactorsCountrylist"&amp;D$10)</formula1>
    </dataValidation>
    <dataValidation type="list" allowBlank="1" showInputMessage="1" showErrorMessage="1" sqref="I27:K27 D27:F27 N27:P27" xr:uid="{83F270FA-1919-4D5B-ACB9-8B25C9E03311}">
      <formula1>INDIRECT("Losses"&amp;$D$10&amp;$D$14)</formula1>
    </dataValidation>
    <dataValidation type="list" allowBlank="1" showInputMessage="1" showErrorMessage="1" sqref="D41 D37 D49 D33 I45 I41 I37 I49 I33 D45 N45 N41 N37 N49 N33" xr:uid="{E1909E82-681F-40F4-A69F-669AC80C61E8}">
      <formula1>INDIRECT("Processes"&amp;$D$14)</formula1>
    </dataValidation>
    <dataValidation type="list" allowBlank="1" showInputMessage="1" showErrorMessage="1" sqref="D12 I10 I12 D10 N10 N12" xr:uid="{3534CC45-E6EB-4388-9A74-91E6B6B20624}">
      <formula1>Regions</formula1>
    </dataValidation>
    <dataValidation type="list" allowBlank="1" showInputMessage="1" showErrorMessage="1" sqref="I14:K14 D14:F14 N14:P14" xr:uid="{47B652FF-C7E2-40EE-A9EA-FF289FC51164}">
      <formula1>Crops</formula1>
    </dataValidation>
    <dataValidation type="list" allowBlank="1" showInputMessage="1" showErrorMessage="1" sqref="I233 D233 N233" xr:uid="{99B89296-490C-4873-B70D-791353D966BC}">
      <formula1>ListResiduesProcessingOptions1</formula1>
    </dataValidation>
    <dataValidation type="list" allowBlank="1" showInputMessage="1" showErrorMessage="1" sqref="I227" xr:uid="{F3147D87-2521-4752-BA39-ACD6D03F1F58}">
      <formula1>"0, 1"</formula1>
    </dataValidation>
    <dataValidation type="list" allowBlank="1" showInputMessage="1" showErrorMessage="1" sqref="D181 D130 D87 D95 D103 D111 D160 D167 D174 D66 I130 I181 D204 I87 I95 I103 I111 I160 I167 I174 I66 N130 N204 N181 I204 N87 N95 N103 N111 N160 N167 N174 N66 D58 D226 D191 D194 D122 I226 I58 I191 I194 I197 I122 D197 N226 N58 N191 N194 N197 N122 D147 N149 N147 I149 I147 D149" xr:uid="{A366C3A9-EB01-4103-8FD3-839CD0D20AC4}">
      <formula1>#REF!</formula1>
    </dataValidation>
  </dataValidations>
  <hyperlinks>
    <hyperlink ref="C1" location="'ACE Calculator'!B17:S57" display="'ACE Calculator'!B17:S57" xr:uid="{1A539784-FB14-4E96-B33C-D70097249E8B}"/>
    <hyperlink ref="C2" location="'ACE Calculator'!B60" display="'ACE Calculator'!B60" xr:uid="{B89DA97B-E823-44BF-B090-BDC18C8D122F}"/>
    <hyperlink ref="C3" location="'ACE Calculator'!B116" display="'ACE Calculator'!B116" xr:uid="{777C8120-9D7B-4BA0-9575-48CF5CD4BDED}"/>
    <hyperlink ref="F1" location="'ACE Calculator'!B179" display="'ACE Calculator'!B179" xr:uid="{049F6B85-6A7D-4438-A9E9-7D17E194AB79}"/>
    <hyperlink ref="F2" location="'ACE Calculator'!B179" display="'ACE Calculator'!B179" xr:uid="{B9C4691E-0BA5-41D6-BFD1-80E05577E4D0}"/>
    <hyperlink ref="F3" location="'ACE Calculator'!B206" display="'ACE Calculator'!B206" xr:uid="{8302F084-1B18-40B3-9724-B5A6CD0AF7CC}"/>
    <hyperlink ref="C1:E1" location="'ACE Calculator'!B19" display="'ACE Calculator'!B19" xr:uid="{A07EF762-D36B-4667-8934-ED4C68D2BAA0}"/>
    <hyperlink ref="C2:E2" location="'ACE Calculator'!B62" display="'ACE Calculator'!B62" xr:uid="{BCEF3834-3677-400A-A74D-BECAAF88CEA5}"/>
    <hyperlink ref="C3:E3" location="'ACE Calculator'!B126" display="'ACE Calculator'!B126" xr:uid="{84B8B32F-CCA1-494C-9829-D6907F1AD198}"/>
    <hyperlink ref="F1:I1" location="'ACE Calculator'!B189" display="'ACE Calculator'!B189" xr:uid="{2317D518-DAD1-41B3-866A-A0D5B89325D7}"/>
    <hyperlink ref="F2:I2" location="'ACE Calculator'!B201" display="'ACE Calculator'!B201" xr:uid="{D340623E-3F4B-4E25-BF7F-30BA8D8E2FDE}"/>
    <hyperlink ref="F3:I3" location="'ACE Calculator'!B230" display="'ACE Calculator'!B230" xr:uid="{44AA9F31-9AD8-468D-A8B2-AF0C02567A6E}"/>
  </hyperlinks>
  <printOptions horizontalCentered="1"/>
  <pageMargins left="0.62992125984251968" right="0.62992125984251968" top="0.59055118110236227" bottom="0.59055118110236227" header="0.31496062992125984" footer="0.31496062992125984"/>
  <pageSetup paperSize="9" scale="41" fitToHeight="0" orientation="portrait" horizontalDpi="4294967293" r:id="rId1"/>
  <headerFooter>
    <oddHeader>&amp;LAgro-Chain Greenhous gases Emissions (ACGE) calculator&amp;RJan Broeze, Wageningen  Research</oddHeader>
    <oddFooter>Page &amp;P</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90AF5-8DE4-4046-BABE-4A1FCF14D0E3}">
  <sheetPr>
    <tabColor theme="5" tint="0.59999389629810485"/>
    <outlinePr summaryBelow="0" summaryRight="0"/>
    <pageSetUpPr fitToPage="1"/>
  </sheetPr>
  <dimension ref="A1:V273"/>
  <sheetViews>
    <sheetView zoomScale="115" zoomScaleNormal="115" zoomScaleSheetLayoutView="145" workbookViewId="0">
      <pane xSplit="2" ySplit="8" topLeftCell="C9" activePane="bottomRight" state="frozen"/>
      <selection pane="topRight" activeCell="B1" sqref="B1"/>
      <selection pane="bottomLeft" activeCell="A8" sqref="A8"/>
      <selection pane="bottomRight" activeCell="F65" sqref="F65"/>
    </sheetView>
  </sheetViews>
  <sheetFormatPr defaultColWidth="36.5703125" defaultRowHeight="15" outlineLevelRow="1" x14ac:dyDescent="0.25"/>
  <cols>
    <col min="1" max="1" width="0.85546875" style="12" customWidth="1"/>
    <col min="2" max="2" width="45.28515625" style="76" customWidth="1"/>
    <col min="3" max="3" width="1.28515625" style="76" customWidth="1"/>
    <col min="4" max="4" width="18.28515625" style="12" customWidth="1"/>
    <col min="5" max="6" width="18.28515625" style="11" customWidth="1"/>
    <col min="7" max="7" width="12.28515625" style="152" hidden="1" customWidth="1"/>
    <col min="8" max="8" width="1.42578125" style="12" customWidth="1"/>
    <col min="9" max="9" width="18.28515625" style="12" customWidth="1"/>
    <col min="10" max="10" width="18.28515625" style="11" customWidth="1"/>
    <col min="11" max="11" width="18.140625" style="11" customWidth="1"/>
    <col min="12" max="12" width="12.28515625" style="152" hidden="1" customWidth="1"/>
    <col min="13" max="13" width="1.42578125" style="12" customWidth="1"/>
    <col min="14" max="14" width="18.28515625" style="12" customWidth="1"/>
    <col min="15" max="15" width="18.28515625" style="11" customWidth="1"/>
    <col min="16" max="16" width="18.140625" style="11" customWidth="1"/>
    <col min="17" max="17" width="12.28515625" style="152" hidden="1" customWidth="1"/>
    <col min="18" max="18" width="1.42578125" style="12" customWidth="1"/>
    <col min="19" max="19" width="1.140625" style="12" customWidth="1"/>
    <col min="20" max="20" width="2.140625" style="12" customWidth="1"/>
    <col min="21" max="21" width="36.5703125" style="6"/>
    <col min="22" max="22" width="14.42578125" style="12" customWidth="1"/>
    <col min="23" max="23" width="14.85546875" style="12" customWidth="1"/>
    <col min="24" max="24" width="17.28515625" style="12" customWidth="1"/>
    <col min="25" max="16384" width="36.5703125" style="12"/>
  </cols>
  <sheetData>
    <row r="1" spans="1:22" s="4" customFormat="1" ht="15.75" customHeight="1" thickTop="1" x14ac:dyDescent="0.25">
      <c r="A1" s="13"/>
      <c r="B1" s="535" t="s">
        <v>325</v>
      </c>
      <c r="C1" s="538" t="str">
        <f>$B19</f>
        <v xml:space="preserve">Harvesting and on-field post-harvest operations </v>
      </c>
      <c r="D1" s="538"/>
      <c r="E1" s="538"/>
      <c r="F1" s="538" t="str">
        <f>$B189</f>
        <v>(Possibly multi-modal) Transport</v>
      </c>
      <c r="G1" s="538"/>
      <c r="H1" s="538"/>
      <c r="I1" s="538"/>
      <c r="J1" s="189"/>
      <c r="K1" s="189"/>
      <c r="L1" s="208"/>
      <c r="M1" s="189"/>
      <c r="N1" s="201"/>
      <c r="O1" s="189"/>
      <c r="P1" s="190"/>
      <c r="Q1" s="208"/>
      <c r="R1" s="85"/>
      <c r="S1" s="86"/>
      <c r="U1" s="36"/>
      <c r="V1" s="35"/>
    </row>
    <row r="2" spans="1:22" s="4" customFormat="1" ht="15.75" customHeight="1" x14ac:dyDescent="0.25">
      <c r="A2" s="194"/>
      <c r="B2" s="536"/>
      <c r="C2" s="539" t="str">
        <f>$B62</f>
        <v>Farm: Postharvest handling and storage</v>
      </c>
      <c r="D2" s="539"/>
      <c r="E2" s="539"/>
      <c r="F2" s="539" t="str">
        <f>$B201</f>
        <v>Processing / repackaging / distribution centre</v>
      </c>
      <c r="G2" s="539"/>
      <c r="H2" s="539"/>
      <c r="I2" s="539"/>
      <c r="J2" s="202"/>
      <c r="K2" s="202"/>
      <c r="L2" s="203"/>
      <c r="M2" s="203"/>
      <c r="N2" s="204"/>
      <c r="O2" s="196"/>
      <c r="P2" s="197"/>
      <c r="Q2" s="203"/>
      <c r="R2" s="195"/>
      <c r="S2" s="198"/>
      <c r="U2" s="36"/>
      <c r="V2" s="35"/>
    </row>
    <row r="3" spans="1:22" s="4" customFormat="1" ht="15.75" customHeight="1" thickBot="1" x14ac:dyDescent="0.3">
      <c r="A3" s="194"/>
      <c r="B3" s="537"/>
      <c r="C3" s="540" t="str">
        <f>$B126</f>
        <v>Processing and Packaging</v>
      </c>
      <c r="D3" s="540"/>
      <c r="E3" s="540"/>
      <c r="F3" s="540" t="str">
        <f>$B230</f>
        <v>Market / Retail shop / Out-of-home consumption</v>
      </c>
      <c r="G3" s="540"/>
      <c r="H3" s="540"/>
      <c r="I3" s="540"/>
      <c r="J3" s="205"/>
      <c r="K3" s="205"/>
      <c r="L3" s="206"/>
      <c r="M3" s="206"/>
      <c r="N3" s="207"/>
      <c r="O3" s="199"/>
      <c r="P3" s="200"/>
      <c r="Q3" s="206"/>
      <c r="R3" s="209"/>
      <c r="S3" s="210"/>
      <c r="U3" s="36"/>
      <c r="V3" s="35"/>
    </row>
    <row r="4" spans="1:22" ht="15.75" x14ac:dyDescent="0.25">
      <c r="A4" s="87"/>
      <c r="B4" s="211" t="s">
        <v>259</v>
      </c>
      <c r="C4" s="101"/>
      <c r="D4" s="530" t="s">
        <v>257</v>
      </c>
      <c r="E4" s="531"/>
      <c r="F4" s="531"/>
      <c r="G4" s="103"/>
      <c r="H4" s="101"/>
      <c r="I4" s="530" t="s">
        <v>258</v>
      </c>
      <c r="J4" s="531"/>
      <c r="K4" s="531"/>
      <c r="L4" s="280"/>
      <c r="M4" s="101"/>
      <c r="N4" s="530" t="s">
        <v>260</v>
      </c>
      <c r="O4" s="531"/>
      <c r="P4" s="531"/>
      <c r="Q4" s="103"/>
      <c r="R4" s="101"/>
      <c r="S4" s="102"/>
      <c r="U4" s="40" t="s">
        <v>78</v>
      </c>
      <c r="V4" s="37"/>
    </row>
    <row r="5" spans="1:22" s="76" customFormat="1" x14ac:dyDescent="0.25">
      <c r="A5" s="142"/>
      <c r="B5" s="141" t="s">
        <v>299</v>
      </c>
      <c r="C5" s="125"/>
      <c r="D5" s="532" t="s">
        <v>261</v>
      </c>
      <c r="E5" s="533"/>
      <c r="F5" s="534"/>
      <c r="G5" s="91" t="s">
        <v>147</v>
      </c>
      <c r="H5" s="116"/>
      <c r="I5" s="532" t="s">
        <v>262</v>
      </c>
      <c r="J5" s="533"/>
      <c r="K5" s="534"/>
      <c r="L5" s="91" t="s">
        <v>147</v>
      </c>
      <c r="M5" s="116"/>
      <c r="N5" s="532" t="s">
        <v>263</v>
      </c>
      <c r="O5" s="533"/>
      <c r="P5" s="534"/>
      <c r="Q5" s="91" t="s">
        <v>147</v>
      </c>
      <c r="R5" s="116"/>
      <c r="S5" s="117"/>
      <c r="U5" s="63"/>
      <c r="V5" s="38"/>
    </row>
    <row r="6" spans="1:22" s="76" customFormat="1" x14ac:dyDescent="0.25">
      <c r="A6" s="142"/>
      <c r="B6" s="141" t="s">
        <v>300</v>
      </c>
      <c r="C6" s="125"/>
      <c r="D6" s="166">
        <v>0.46574847999999991</v>
      </c>
      <c r="E6" s="49"/>
      <c r="F6" s="308" t="s">
        <v>319</v>
      </c>
      <c r="G6" s="91" t="s">
        <v>148</v>
      </c>
      <c r="H6" s="116"/>
      <c r="I6" s="166">
        <v>0.47471011839999999</v>
      </c>
      <c r="J6" s="49"/>
      <c r="K6" s="308" t="s">
        <v>320</v>
      </c>
      <c r="L6" s="91" t="s">
        <v>148</v>
      </c>
      <c r="M6" s="116"/>
      <c r="N6" s="166">
        <v>0.24722237439999994</v>
      </c>
      <c r="O6" s="49"/>
      <c r="P6" s="308" t="s">
        <v>321</v>
      </c>
      <c r="Q6" s="91" t="s">
        <v>148</v>
      </c>
      <c r="R6" s="116"/>
      <c r="S6" s="118"/>
      <c r="U6" s="54"/>
      <c r="V6" s="55"/>
    </row>
    <row r="7" spans="1:22" s="76" customFormat="1" x14ac:dyDescent="0.25">
      <c r="A7" s="142"/>
      <c r="B7" s="141" t="s">
        <v>301</v>
      </c>
      <c r="C7" s="125"/>
      <c r="D7" s="525" t="s">
        <v>322</v>
      </c>
      <c r="E7" s="526"/>
      <c r="F7" s="527"/>
      <c r="G7" s="214" t="s">
        <v>145</v>
      </c>
      <c r="H7" s="116"/>
      <c r="I7" s="525" t="s">
        <v>323</v>
      </c>
      <c r="J7" s="526"/>
      <c r="K7" s="527"/>
      <c r="L7" s="214" t="s">
        <v>145</v>
      </c>
      <c r="M7" s="116"/>
      <c r="N7" s="525" t="s">
        <v>324</v>
      </c>
      <c r="O7" s="526"/>
      <c r="P7" s="527"/>
      <c r="Q7" s="214" t="s">
        <v>145</v>
      </c>
      <c r="R7" s="116"/>
      <c r="S7" s="117"/>
      <c r="U7" s="54"/>
      <c r="V7" s="55"/>
    </row>
    <row r="8" spans="1:22" s="76" customFormat="1" ht="15.75" thickBot="1" x14ac:dyDescent="0.3">
      <c r="A8" s="142"/>
      <c r="B8" s="141" t="s">
        <v>116</v>
      </c>
      <c r="C8" s="125"/>
      <c r="D8" s="166">
        <v>0</v>
      </c>
      <c r="E8" s="49"/>
      <c r="F8" s="78"/>
      <c r="G8" s="215" t="s">
        <v>146</v>
      </c>
      <c r="H8" s="116"/>
      <c r="I8" s="166">
        <v>0</v>
      </c>
      <c r="J8" s="49"/>
      <c r="K8" s="78"/>
      <c r="L8" s="215" t="s">
        <v>146</v>
      </c>
      <c r="M8" s="116"/>
      <c r="N8" s="166">
        <v>0</v>
      </c>
      <c r="O8" s="49"/>
      <c r="P8" s="78"/>
      <c r="Q8" s="215" t="s">
        <v>146</v>
      </c>
      <c r="R8" s="116"/>
      <c r="S8" s="118"/>
      <c r="U8" s="54"/>
      <c r="V8" s="55"/>
    </row>
    <row r="9" spans="1:22" ht="15.75" customHeight="1" x14ac:dyDescent="0.25">
      <c r="A9" s="14"/>
      <c r="B9" s="81" t="s">
        <v>151</v>
      </c>
      <c r="C9" s="84"/>
      <c r="D9" s="81"/>
      <c r="E9" s="84"/>
      <c r="F9" s="84"/>
      <c r="G9" s="213"/>
      <c r="H9" s="84"/>
      <c r="I9" s="81"/>
      <c r="J9" s="84"/>
      <c r="K9" s="84"/>
      <c r="L9" s="213"/>
      <c r="M9" s="84"/>
      <c r="N9" s="81"/>
      <c r="O9" s="84"/>
      <c r="P9" s="84"/>
      <c r="Q9" s="213"/>
      <c r="R9" s="84"/>
      <c r="S9" s="83"/>
      <c r="U9" s="56"/>
      <c r="V9" s="55"/>
    </row>
    <row r="10" spans="1:22" x14ac:dyDescent="0.25">
      <c r="A10" s="14"/>
      <c r="B10" s="104" t="s">
        <v>4</v>
      </c>
      <c r="C10" s="125"/>
      <c r="D10" s="528" t="s">
        <v>46</v>
      </c>
      <c r="E10" s="481"/>
      <c r="F10" s="529"/>
      <c r="G10" s="153"/>
      <c r="H10" s="125"/>
      <c r="I10" s="501" t="s">
        <v>46</v>
      </c>
      <c r="J10" s="480"/>
      <c r="K10" s="481"/>
      <c r="L10" s="153"/>
      <c r="M10" s="125"/>
      <c r="N10" s="501" t="s">
        <v>46</v>
      </c>
      <c r="O10" s="480"/>
      <c r="P10" s="481"/>
      <c r="Q10" s="153"/>
      <c r="R10" s="125"/>
      <c r="S10" s="119"/>
      <c r="U10" s="54"/>
      <c r="V10" s="55"/>
    </row>
    <row r="11" spans="1:22" x14ac:dyDescent="0.25">
      <c r="A11" s="14"/>
      <c r="B11" s="104" t="s">
        <v>214</v>
      </c>
      <c r="C11" s="125"/>
      <c r="D11" s="143" t="s">
        <v>49</v>
      </c>
      <c r="E11" s="331"/>
      <c r="F11" s="212">
        <v>0.92245999999999995</v>
      </c>
      <c r="G11" s="153"/>
      <c r="H11" s="125"/>
      <c r="I11" s="143" t="s">
        <v>49</v>
      </c>
      <c r="J11" s="331"/>
      <c r="K11" s="212">
        <v>0.92245999999999995</v>
      </c>
      <c r="L11" s="153"/>
      <c r="M11" s="125"/>
      <c r="N11" s="143" t="s">
        <v>49</v>
      </c>
      <c r="O11" s="331"/>
      <c r="P11" s="212">
        <v>0.92245999999999995</v>
      </c>
      <c r="Q11" s="153"/>
      <c r="R11" s="125"/>
      <c r="S11" s="119"/>
      <c r="U11" s="54"/>
      <c r="V11" s="55"/>
    </row>
    <row r="12" spans="1:22" x14ac:dyDescent="0.25">
      <c r="A12" s="14"/>
      <c r="B12" s="104" t="s">
        <v>63</v>
      </c>
      <c r="C12" s="125"/>
      <c r="D12" s="520" t="s">
        <v>46</v>
      </c>
      <c r="E12" s="473"/>
      <c r="F12" s="521"/>
      <c r="G12" s="153"/>
      <c r="H12" s="125"/>
      <c r="I12" s="471" t="s">
        <v>46</v>
      </c>
      <c r="J12" s="472"/>
      <c r="K12" s="473"/>
      <c r="L12" s="153"/>
      <c r="M12" s="125"/>
      <c r="N12" s="471" t="s">
        <v>46</v>
      </c>
      <c r="O12" s="472"/>
      <c r="P12" s="473"/>
      <c r="Q12" s="153"/>
      <c r="R12" s="125"/>
      <c r="S12" s="119"/>
      <c r="U12" s="54"/>
      <c r="V12" s="55"/>
    </row>
    <row r="13" spans="1:22" x14ac:dyDescent="0.25">
      <c r="A13" s="14"/>
      <c r="B13" s="104" t="s">
        <v>214</v>
      </c>
      <c r="C13" s="125"/>
      <c r="D13" s="143" t="s">
        <v>49</v>
      </c>
      <c r="E13" s="331"/>
      <c r="F13" s="212">
        <v>0.92245999999999995</v>
      </c>
      <c r="G13" s="153"/>
      <c r="H13" s="125"/>
      <c r="I13" s="143" t="s">
        <v>49</v>
      </c>
      <c r="J13" s="331"/>
      <c r="K13" s="212">
        <v>0.92245999999999995</v>
      </c>
      <c r="L13" s="153"/>
      <c r="M13" s="125"/>
      <c r="N13" s="143" t="s">
        <v>49</v>
      </c>
      <c r="O13" s="331"/>
      <c r="P13" s="212">
        <v>0.92245999999999995</v>
      </c>
      <c r="Q13" s="153"/>
      <c r="R13" s="125"/>
      <c r="S13" s="119"/>
      <c r="U13" s="54"/>
      <c r="V13" s="55"/>
    </row>
    <row r="14" spans="1:22" x14ac:dyDescent="0.25">
      <c r="A14" s="14"/>
      <c r="B14" s="104" t="s">
        <v>16</v>
      </c>
      <c r="C14" s="125"/>
      <c r="D14" s="522" t="s">
        <v>23</v>
      </c>
      <c r="E14" s="523"/>
      <c r="F14" s="524"/>
      <c r="G14" s="153"/>
      <c r="H14" s="125"/>
      <c r="I14" s="471" t="s">
        <v>23</v>
      </c>
      <c r="J14" s="472"/>
      <c r="K14" s="473"/>
      <c r="L14" s="153"/>
      <c r="M14" s="125"/>
      <c r="N14" s="471" t="s">
        <v>23</v>
      </c>
      <c r="O14" s="472"/>
      <c r="P14" s="473"/>
      <c r="Q14" s="153"/>
      <c r="R14" s="125"/>
      <c r="S14" s="119"/>
      <c r="U14" s="56"/>
      <c r="V14" s="55"/>
    </row>
    <row r="15" spans="1:22" ht="15.75" customHeight="1" x14ac:dyDescent="0.25">
      <c r="A15" s="14"/>
      <c r="B15" s="104" t="s">
        <v>142</v>
      </c>
      <c r="C15" s="125"/>
      <c r="D15" s="471" t="s">
        <v>139</v>
      </c>
      <c r="E15" s="472"/>
      <c r="F15" s="473"/>
      <c r="G15" s="153"/>
      <c r="H15" s="125"/>
      <c r="I15" s="471" t="s">
        <v>139</v>
      </c>
      <c r="J15" s="472"/>
      <c r="K15" s="473"/>
      <c r="L15" s="153"/>
      <c r="M15" s="125"/>
      <c r="N15" s="471" t="s">
        <v>139</v>
      </c>
      <c r="O15" s="472"/>
      <c r="P15" s="473"/>
      <c r="Q15" s="153"/>
      <c r="R15" s="125"/>
      <c r="S15" s="119"/>
      <c r="U15" s="54"/>
      <c r="V15" s="55"/>
    </row>
    <row r="16" spans="1:22" ht="15.75" customHeight="1" x14ac:dyDescent="0.25">
      <c r="A16" s="14"/>
      <c r="B16" s="104" t="s">
        <v>143</v>
      </c>
      <c r="C16" s="125"/>
      <c r="D16" s="517" t="s">
        <v>139</v>
      </c>
      <c r="E16" s="518"/>
      <c r="F16" s="519"/>
      <c r="G16" s="153"/>
      <c r="H16" s="125"/>
      <c r="I16" s="517" t="s">
        <v>139</v>
      </c>
      <c r="J16" s="518"/>
      <c r="K16" s="519"/>
      <c r="L16" s="153"/>
      <c r="M16" s="125"/>
      <c r="N16" s="517" t="s">
        <v>139</v>
      </c>
      <c r="O16" s="518"/>
      <c r="P16" s="519"/>
      <c r="Q16" s="153"/>
      <c r="R16" s="125"/>
      <c r="S16" s="119"/>
      <c r="U16" s="56"/>
      <c r="V16" s="55"/>
    </row>
    <row r="17" spans="1:22" ht="6.75" customHeight="1" x14ac:dyDescent="0.25">
      <c r="A17" s="14"/>
      <c r="B17" s="99"/>
      <c r="C17" s="97"/>
      <c r="D17" s="97"/>
      <c r="E17" s="97"/>
      <c r="F17" s="97"/>
      <c r="G17" s="100"/>
      <c r="H17" s="97"/>
      <c r="I17" s="97"/>
      <c r="J17" s="97"/>
      <c r="K17" s="97"/>
      <c r="L17" s="100"/>
      <c r="M17" s="97"/>
      <c r="N17" s="97"/>
      <c r="O17" s="97"/>
      <c r="P17" s="97"/>
      <c r="Q17" s="100"/>
      <c r="R17" s="97"/>
      <c r="S17" s="98"/>
      <c r="U17" s="63"/>
      <c r="V17" s="38"/>
    </row>
    <row r="18" spans="1:22" ht="7.5" customHeight="1" x14ac:dyDescent="0.25">
      <c r="A18" s="133"/>
      <c r="B18" s="126"/>
      <c r="C18" s="126"/>
      <c r="D18" s="126"/>
      <c r="E18" s="134"/>
      <c r="F18" s="134"/>
      <c r="G18" s="134"/>
      <c r="H18" s="126"/>
      <c r="I18" s="126"/>
      <c r="J18" s="134"/>
      <c r="K18" s="134"/>
      <c r="L18" s="134"/>
      <c r="M18" s="126"/>
      <c r="N18" s="126"/>
      <c r="O18" s="134"/>
      <c r="P18" s="134"/>
      <c r="Q18" s="134"/>
      <c r="R18" s="126"/>
      <c r="S18" s="120"/>
      <c r="U18" s="63"/>
      <c r="V18" s="38"/>
    </row>
    <row r="19" spans="1:22" ht="15.75" customHeight="1" x14ac:dyDescent="0.25">
      <c r="A19" s="14"/>
      <c r="B19" s="251" t="s">
        <v>161</v>
      </c>
      <c r="C19" s="84"/>
      <c r="D19" s="94"/>
      <c r="E19" s="95"/>
      <c r="F19" s="88"/>
      <c r="G19" s="147"/>
      <c r="H19" s="84"/>
      <c r="I19" s="94"/>
      <c r="J19" s="95"/>
      <c r="K19" s="88"/>
      <c r="L19" s="147"/>
      <c r="M19" s="84"/>
      <c r="N19" s="94"/>
      <c r="O19" s="95"/>
      <c r="P19" s="88"/>
      <c r="Q19" s="147"/>
      <c r="R19" s="84"/>
      <c r="S19" s="83"/>
      <c r="U19" s="58"/>
      <c r="V19" s="38"/>
    </row>
    <row r="20" spans="1:22" x14ac:dyDescent="0.25">
      <c r="A20" s="14"/>
      <c r="B20" s="229" t="s">
        <v>166</v>
      </c>
      <c r="C20" s="125"/>
      <c r="D20" s="471"/>
      <c r="E20" s="502"/>
      <c r="F20" s="503"/>
      <c r="G20" s="89">
        <v>1</v>
      </c>
      <c r="H20" s="125"/>
      <c r="I20" s="511"/>
      <c r="J20" s="512"/>
      <c r="K20" s="513"/>
      <c r="L20" s="89">
        <v>1</v>
      </c>
      <c r="M20" s="125"/>
      <c r="N20" s="511"/>
      <c r="O20" s="512"/>
      <c r="P20" s="513"/>
      <c r="Q20" s="89">
        <v>1</v>
      </c>
      <c r="R20" s="125"/>
      <c r="S20" s="119"/>
      <c r="U20" s="56"/>
      <c r="V20" s="55"/>
    </row>
    <row r="21" spans="1:22" x14ac:dyDescent="0.25">
      <c r="A21" s="14"/>
      <c r="B21" s="108" t="s">
        <v>165</v>
      </c>
      <c r="C21" s="126"/>
      <c r="D21" s="514" t="s">
        <v>228</v>
      </c>
      <c r="E21" s="515"/>
      <c r="F21" s="516"/>
      <c r="G21" s="146"/>
      <c r="H21" s="126"/>
      <c r="I21" s="514" t="s">
        <v>228</v>
      </c>
      <c r="J21" s="515"/>
      <c r="K21" s="516"/>
      <c r="L21" s="146"/>
      <c r="M21" s="126"/>
      <c r="N21" s="514" t="s">
        <v>228</v>
      </c>
      <c r="O21" s="515"/>
      <c r="P21" s="516"/>
      <c r="Q21" s="146"/>
      <c r="R21" s="126"/>
      <c r="S21" s="120"/>
      <c r="U21" s="63"/>
      <c r="V21" s="38"/>
    </row>
    <row r="22" spans="1:22" collapsed="1" x14ac:dyDescent="0.25">
      <c r="A22" s="14"/>
      <c r="B22" s="105" t="s">
        <v>154</v>
      </c>
      <c r="C22" s="126"/>
      <c r="D22" s="293">
        <v>3.2000000000000001E-2</v>
      </c>
      <c r="E22" s="68"/>
      <c r="F22" s="192">
        <v>3.2000000000000001E-2</v>
      </c>
      <c r="G22" s="223">
        <v>3.2000000000000001E-2</v>
      </c>
      <c r="H22" s="126"/>
      <c r="I22" s="144">
        <v>2.9000000000000001E-2</v>
      </c>
      <c r="J22" s="68"/>
      <c r="K22" s="193">
        <v>2.9000000000000001E-2</v>
      </c>
      <c r="L22" s="223">
        <v>2.9000000000000001E-2</v>
      </c>
      <c r="M22" s="126"/>
      <c r="N22" s="144">
        <v>2.8000000000000001E-2</v>
      </c>
      <c r="O22" s="68"/>
      <c r="P22" s="193">
        <v>2.8000000000000001E-2</v>
      </c>
      <c r="Q22" s="223">
        <f>P22*Q$20</f>
        <v>2.8000000000000001E-2</v>
      </c>
      <c r="R22" s="126"/>
      <c r="S22" s="120"/>
      <c r="U22" s="58"/>
      <c r="V22" s="38"/>
    </row>
    <row r="23" spans="1:22" hidden="1" outlineLevel="1" x14ac:dyDescent="0.25">
      <c r="A23" s="14"/>
      <c r="B23" s="65" t="s">
        <v>155</v>
      </c>
      <c r="C23" s="65"/>
      <c r="D23" s="65"/>
      <c r="E23" s="8"/>
      <c r="F23" s="8"/>
      <c r="G23" s="216"/>
      <c r="H23" s="62"/>
      <c r="I23" s="7"/>
      <c r="J23" s="8"/>
      <c r="K23" s="8"/>
      <c r="L23" s="216"/>
      <c r="M23" s="62"/>
      <c r="N23" s="7"/>
      <c r="O23" s="8"/>
      <c r="P23" s="8"/>
      <c r="Q23" s="216"/>
      <c r="R23" s="62"/>
      <c r="S23" s="47"/>
      <c r="U23" s="58"/>
      <c r="V23" s="38"/>
    </row>
    <row r="24" spans="1:22" hidden="1" outlineLevel="1" x14ac:dyDescent="0.25">
      <c r="A24" s="14"/>
      <c r="B24" s="105" t="s">
        <v>152</v>
      </c>
      <c r="C24" s="126"/>
      <c r="D24" s="293"/>
      <c r="E24" s="68"/>
      <c r="F24" s="164">
        <v>0</v>
      </c>
      <c r="G24" s="151"/>
      <c r="H24" s="126"/>
      <c r="I24" s="144"/>
      <c r="J24" s="68"/>
      <c r="K24" s="164">
        <v>0</v>
      </c>
      <c r="L24" s="151"/>
      <c r="M24" s="126"/>
      <c r="N24" s="144"/>
      <c r="O24" s="68"/>
      <c r="P24" s="164">
        <v>0</v>
      </c>
      <c r="Q24" s="151"/>
      <c r="R24" s="126"/>
      <c r="S24" s="120"/>
      <c r="U24" s="63"/>
      <c r="V24" s="38"/>
    </row>
    <row r="25" spans="1:22" hidden="1" outlineLevel="1" x14ac:dyDescent="0.25">
      <c r="A25" s="14"/>
      <c r="B25" s="105" t="s">
        <v>153</v>
      </c>
      <c r="C25" s="126"/>
      <c r="D25" s="293"/>
      <c r="E25" s="68"/>
      <c r="F25" s="164">
        <v>0</v>
      </c>
      <c r="G25" s="151"/>
      <c r="H25" s="126"/>
      <c r="I25" s="144"/>
      <c r="J25" s="68"/>
      <c r="K25" s="164">
        <v>0</v>
      </c>
      <c r="L25" s="151"/>
      <c r="M25" s="126"/>
      <c r="N25" s="144"/>
      <c r="O25" s="68"/>
      <c r="P25" s="164">
        <v>0</v>
      </c>
      <c r="Q25" s="151"/>
      <c r="R25" s="126"/>
      <c r="S25" s="120"/>
      <c r="U25" s="63"/>
      <c r="V25" s="38"/>
    </row>
    <row r="26" spans="1:22" hidden="1" outlineLevel="1" x14ac:dyDescent="0.25">
      <c r="A26" s="14"/>
      <c r="B26" s="65" t="s">
        <v>79</v>
      </c>
      <c r="C26" s="65"/>
      <c r="D26" s="65"/>
      <c r="E26" s="8"/>
      <c r="F26" s="8"/>
      <c r="G26" s="217"/>
      <c r="H26" s="62"/>
      <c r="I26" s="7"/>
      <c r="J26" s="8"/>
      <c r="K26" s="8"/>
      <c r="L26" s="217"/>
      <c r="M26" s="62"/>
      <c r="N26" s="7"/>
      <c r="O26" s="8"/>
      <c r="P26" s="8"/>
      <c r="Q26" s="217"/>
      <c r="R26" s="62"/>
      <c r="S26" s="47"/>
      <c r="U26" s="58"/>
      <c r="V26" s="38"/>
    </row>
    <row r="27" spans="1:22" hidden="1" outlineLevel="1" x14ac:dyDescent="0.25">
      <c r="A27" s="14"/>
      <c r="B27" s="106" t="s">
        <v>144</v>
      </c>
      <c r="C27" s="111"/>
      <c r="D27" s="477"/>
      <c r="E27" s="494"/>
      <c r="F27" s="510"/>
      <c r="G27" s="150"/>
      <c r="H27" s="115"/>
      <c r="I27" s="471"/>
      <c r="J27" s="472"/>
      <c r="K27" s="476"/>
      <c r="L27" s="150"/>
      <c r="M27" s="115"/>
      <c r="N27" s="471"/>
      <c r="O27" s="472"/>
      <c r="P27" s="476"/>
      <c r="Q27" s="150"/>
      <c r="R27" s="115"/>
      <c r="S27" s="121"/>
      <c r="U27" s="63"/>
      <c r="V27" s="38"/>
    </row>
    <row r="28" spans="1:22" hidden="1" outlineLevel="1" x14ac:dyDescent="0.25">
      <c r="A28" s="14"/>
      <c r="B28" s="105" t="s">
        <v>196</v>
      </c>
      <c r="C28" s="126"/>
      <c r="D28" s="168"/>
      <c r="E28" s="68"/>
      <c r="F28" s="169">
        <v>0</v>
      </c>
      <c r="G28" s="146"/>
      <c r="H28" s="126"/>
      <c r="I28" s="170"/>
      <c r="J28" s="68"/>
      <c r="K28" s="171">
        <v>0</v>
      </c>
      <c r="L28" s="146"/>
      <c r="M28" s="126"/>
      <c r="N28" s="170"/>
      <c r="O28" s="68"/>
      <c r="P28" s="171">
        <v>0</v>
      </c>
      <c r="Q28" s="146"/>
      <c r="R28" s="126"/>
      <c r="S28" s="120"/>
      <c r="U28" s="57"/>
      <c r="V28" s="38"/>
    </row>
    <row r="29" spans="1:22" hidden="1" outlineLevel="1" x14ac:dyDescent="0.25">
      <c r="A29" s="14"/>
      <c r="B29" s="105" t="s">
        <v>117</v>
      </c>
      <c r="C29" s="126"/>
      <c r="D29" s="168">
        <v>0</v>
      </c>
      <c r="E29" s="68"/>
      <c r="F29" s="169">
        <v>0</v>
      </c>
      <c r="G29" s="146"/>
      <c r="H29" s="126"/>
      <c r="I29" s="170">
        <v>0</v>
      </c>
      <c r="J29" s="68"/>
      <c r="K29" s="171">
        <v>0</v>
      </c>
      <c r="L29" s="146"/>
      <c r="M29" s="126"/>
      <c r="N29" s="170">
        <v>0</v>
      </c>
      <c r="O29" s="68"/>
      <c r="P29" s="171">
        <v>0</v>
      </c>
      <c r="Q29" s="146"/>
      <c r="R29" s="126"/>
      <c r="S29" s="120"/>
      <c r="U29" s="39"/>
      <c r="V29" s="38"/>
    </row>
    <row r="30" spans="1:22" hidden="1" outlineLevel="1" x14ac:dyDescent="0.25">
      <c r="A30" s="14"/>
      <c r="B30" s="105" t="s">
        <v>123</v>
      </c>
      <c r="C30" s="112"/>
      <c r="D30" s="293"/>
      <c r="E30" s="68"/>
      <c r="F30" s="164">
        <v>0</v>
      </c>
      <c r="G30" s="218">
        <v>3.2000000000000001E-2</v>
      </c>
      <c r="H30" s="112"/>
      <c r="I30" s="144"/>
      <c r="J30" s="68"/>
      <c r="K30" s="165">
        <v>0</v>
      </c>
      <c r="L30" s="218">
        <v>2.9000000000000001E-2</v>
      </c>
      <c r="M30" s="112"/>
      <c r="N30" s="144"/>
      <c r="O30" s="68"/>
      <c r="P30" s="165">
        <v>0</v>
      </c>
      <c r="Q30" s="218" t="e">
        <f>GHGEmFactorFuel*P30*Q$20+Q22</f>
        <v>#REF!</v>
      </c>
      <c r="R30" s="112"/>
      <c r="S30" s="120"/>
      <c r="U30" s="63"/>
      <c r="V30" s="38"/>
    </row>
    <row r="31" spans="1:22" hidden="1" outlineLevel="1" collapsed="1" x14ac:dyDescent="0.25">
      <c r="A31" s="14"/>
      <c r="B31" s="66" t="s">
        <v>149</v>
      </c>
      <c r="C31" s="66"/>
      <c r="D31" s="66" t="s">
        <v>228</v>
      </c>
      <c r="E31" s="145"/>
      <c r="F31" s="145"/>
      <c r="G31" s="219"/>
      <c r="H31" s="66"/>
      <c r="I31" s="66"/>
      <c r="J31" s="145"/>
      <c r="K31" s="145"/>
      <c r="L31" s="219"/>
      <c r="M31" s="66"/>
      <c r="N31" s="66"/>
      <c r="O31" s="145"/>
      <c r="P31" s="145"/>
      <c r="Q31" s="219"/>
      <c r="R31" s="66"/>
      <c r="S31" s="67"/>
      <c r="U31" s="63"/>
      <c r="V31" s="38"/>
    </row>
    <row r="32" spans="1:22" hidden="1" outlineLevel="1" x14ac:dyDescent="0.25">
      <c r="A32" s="14"/>
      <c r="B32" s="154"/>
      <c r="C32" s="113"/>
      <c r="D32" s="495" t="s">
        <v>229</v>
      </c>
      <c r="E32" s="496"/>
      <c r="F32" s="497"/>
      <c r="G32" s="182"/>
      <c r="H32" s="113"/>
      <c r="I32" s="495" t="s">
        <v>229</v>
      </c>
      <c r="J32" s="498"/>
      <c r="K32" s="499"/>
      <c r="L32" s="182"/>
      <c r="M32" s="113"/>
      <c r="N32" s="495" t="s">
        <v>229</v>
      </c>
      <c r="O32" s="498"/>
      <c r="P32" s="499"/>
      <c r="Q32" s="182"/>
      <c r="R32" s="113"/>
      <c r="S32" s="188"/>
      <c r="U32" s="63"/>
      <c r="V32" s="38"/>
    </row>
    <row r="33" spans="1:22" hidden="1" outlineLevel="1" x14ac:dyDescent="0.25">
      <c r="A33" s="14"/>
      <c r="B33" s="155" t="s">
        <v>115</v>
      </c>
      <c r="C33" s="114"/>
      <c r="D33" s="477"/>
      <c r="E33" s="510"/>
      <c r="F33" s="157"/>
      <c r="G33" s="146"/>
      <c r="H33" s="114"/>
      <c r="I33" s="471"/>
      <c r="J33" s="472"/>
      <c r="K33" s="157"/>
      <c r="L33" s="146"/>
      <c r="M33" s="114"/>
      <c r="N33" s="471"/>
      <c r="O33" s="472"/>
      <c r="P33" s="157"/>
      <c r="Q33" s="146"/>
      <c r="R33" s="114"/>
      <c r="S33" s="122"/>
      <c r="U33" s="63"/>
      <c r="V33" s="38"/>
    </row>
    <row r="34" spans="1:22" hidden="1" outlineLevel="1" x14ac:dyDescent="0.25">
      <c r="A34" s="14"/>
      <c r="B34" s="156" t="s">
        <v>196</v>
      </c>
      <c r="C34" s="126"/>
      <c r="D34" s="168"/>
      <c r="E34" s="172">
        <v>0</v>
      </c>
      <c r="F34" s="158"/>
      <c r="G34" s="146"/>
      <c r="H34" s="126"/>
      <c r="I34" s="170"/>
      <c r="J34" s="173">
        <v>0</v>
      </c>
      <c r="K34" s="158"/>
      <c r="L34" s="146"/>
      <c r="M34" s="126"/>
      <c r="N34" s="170"/>
      <c r="O34" s="173">
        <v>0</v>
      </c>
      <c r="P34" s="158"/>
      <c r="Q34" s="146"/>
      <c r="R34" s="126"/>
      <c r="S34" s="120"/>
      <c r="U34" s="63"/>
      <c r="V34" s="38"/>
    </row>
    <row r="35" spans="1:22" hidden="1" outlineLevel="1" x14ac:dyDescent="0.25">
      <c r="A35" s="14"/>
      <c r="B35" s="156" t="s">
        <v>117</v>
      </c>
      <c r="C35" s="126"/>
      <c r="D35" s="168"/>
      <c r="E35" s="172">
        <v>0</v>
      </c>
      <c r="F35" s="158"/>
      <c r="G35" s="146"/>
      <c r="H35" s="126"/>
      <c r="I35" s="170"/>
      <c r="J35" s="173">
        <v>0</v>
      </c>
      <c r="K35" s="158"/>
      <c r="L35" s="146"/>
      <c r="M35" s="126"/>
      <c r="N35" s="170"/>
      <c r="O35" s="173">
        <v>0</v>
      </c>
      <c r="P35" s="158"/>
      <c r="Q35" s="146"/>
      <c r="R35" s="126"/>
      <c r="S35" s="120"/>
      <c r="U35" s="63"/>
      <c r="V35" s="38"/>
    </row>
    <row r="36" spans="1:22" hidden="1" outlineLevel="1" x14ac:dyDescent="0.25">
      <c r="A36" s="14"/>
      <c r="B36" s="156" t="s">
        <v>122</v>
      </c>
      <c r="C36" s="126"/>
      <c r="D36" s="73"/>
      <c r="E36" s="74">
        <v>0</v>
      </c>
      <c r="F36" s="158"/>
      <c r="G36" s="146"/>
      <c r="H36" s="126"/>
      <c r="I36" s="143"/>
      <c r="J36" s="161">
        <v>0</v>
      </c>
      <c r="K36" s="158"/>
      <c r="L36" s="146"/>
      <c r="M36" s="126"/>
      <c r="N36" s="143"/>
      <c r="O36" s="161">
        <v>0</v>
      </c>
      <c r="P36" s="158"/>
      <c r="Q36" s="146"/>
      <c r="R36" s="126"/>
      <c r="S36" s="120"/>
      <c r="U36" s="63"/>
      <c r="V36" s="38"/>
    </row>
    <row r="37" spans="1:22" hidden="1" outlineLevel="1" x14ac:dyDescent="0.25">
      <c r="A37" s="14"/>
      <c r="B37" s="155" t="s">
        <v>114</v>
      </c>
      <c r="C37" s="126"/>
      <c r="D37" s="477"/>
      <c r="E37" s="510"/>
      <c r="F37" s="159"/>
      <c r="G37" s="146"/>
      <c r="H37" s="126"/>
      <c r="I37" s="471"/>
      <c r="J37" s="472"/>
      <c r="K37" s="159"/>
      <c r="L37" s="146"/>
      <c r="M37" s="126"/>
      <c r="N37" s="471"/>
      <c r="O37" s="472"/>
      <c r="P37" s="159"/>
      <c r="Q37" s="146"/>
      <c r="R37" s="126"/>
      <c r="S37" s="120"/>
      <c r="U37" s="63"/>
      <c r="V37" s="38"/>
    </row>
    <row r="38" spans="1:22" hidden="1" outlineLevel="1" x14ac:dyDescent="0.25">
      <c r="A38" s="14"/>
      <c r="B38" s="156" t="s">
        <v>196</v>
      </c>
      <c r="C38" s="126"/>
      <c r="D38" s="168"/>
      <c r="E38" s="172">
        <v>0</v>
      </c>
      <c r="F38" s="158"/>
      <c r="G38" s="146"/>
      <c r="H38" s="126"/>
      <c r="I38" s="170"/>
      <c r="J38" s="174">
        <v>0</v>
      </c>
      <c r="K38" s="158"/>
      <c r="L38" s="146"/>
      <c r="M38" s="126"/>
      <c r="N38" s="170"/>
      <c r="O38" s="174">
        <v>0</v>
      </c>
      <c r="P38" s="158"/>
      <c r="Q38" s="146"/>
      <c r="R38" s="126"/>
      <c r="S38" s="120"/>
      <c r="U38" s="63"/>
      <c r="V38" s="38"/>
    </row>
    <row r="39" spans="1:22" hidden="1" outlineLevel="1" x14ac:dyDescent="0.25">
      <c r="A39" s="14"/>
      <c r="B39" s="156" t="s">
        <v>117</v>
      </c>
      <c r="C39" s="126"/>
      <c r="D39" s="168"/>
      <c r="E39" s="172">
        <v>0</v>
      </c>
      <c r="F39" s="158"/>
      <c r="G39" s="146"/>
      <c r="H39" s="126"/>
      <c r="I39" s="170"/>
      <c r="J39" s="174">
        <v>0</v>
      </c>
      <c r="K39" s="158"/>
      <c r="L39" s="146"/>
      <c r="M39" s="126"/>
      <c r="N39" s="170"/>
      <c r="O39" s="174">
        <v>0</v>
      </c>
      <c r="P39" s="158"/>
      <c r="Q39" s="146"/>
      <c r="R39" s="126"/>
      <c r="S39" s="120"/>
      <c r="U39" s="63"/>
      <c r="V39" s="38"/>
    </row>
    <row r="40" spans="1:22" hidden="1" outlineLevel="1" x14ac:dyDescent="0.25">
      <c r="A40" s="14"/>
      <c r="B40" s="156" t="s">
        <v>122</v>
      </c>
      <c r="C40" s="126"/>
      <c r="D40" s="73"/>
      <c r="E40" s="74">
        <v>0</v>
      </c>
      <c r="F40" s="158"/>
      <c r="G40" s="146"/>
      <c r="H40" s="126"/>
      <c r="I40" s="143"/>
      <c r="J40" s="161">
        <v>0</v>
      </c>
      <c r="K40" s="158"/>
      <c r="L40" s="146"/>
      <c r="M40" s="126"/>
      <c r="N40" s="143"/>
      <c r="O40" s="161">
        <v>0</v>
      </c>
      <c r="P40" s="158"/>
      <c r="Q40" s="146"/>
      <c r="R40" s="126"/>
      <c r="S40" s="120"/>
      <c r="U40" s="63"/>
      <c r="V40" s="38"/>
    </row>
    <row r="41" spans="1:22" hidden="1" outlineLevel="1" x14ac:dyDescent="0.25">
      <c r="A41" s="14"/>
      <c r="B41" s="155" t="s">
        <v>113</v>
      </c>
      <c r="C41" s="126"/>
      <c r="D41" s="477"/>
      <c r="E41" s="510"/>
      <c r="F41" s="159"/>
      <c r="G41" s="146"/>
      <c r="H41" s="126"/>
      <c r="I41" s="471"/>
      <c r="J41" s="472"/>
      <c r="K41" s="159"/>
      <c r="L41" s="146"/>
      <c r="M41" s="126"/>
      <c r="N41" s="471"/>
      <c r="O41" s="472"/>
      <c r="P41" s="159"/>
      <c r="Q41" s="146"/>
      <c r="R41" s="126"/>
      <c r="S41" s="120"/>
      <c r="U41" s="63"/>
      <c r="V41" s="38"/>
    </row>
    <row r="42" spans="1:22" hidden="1" outlineLevel="1" x14ac:dyDescent="0.25">
      <c r="A42" s="14"/>
      <c r="B42" s="156" t="s">
        <v>196</v>
      </c>
      <c r="C42" s="126"/>
      <c r="D42" s="168"/>
      <c r="E42" s="172">
        <v>0</v>
      </c>
      <c r="F42" s="158"/>
      <c r="G42" s="146"/>
      <c r="H42" s="126"/>
      <c r="I42" s="170"/>
      <c r="J42" s="174">
        <v>0</v>
      </c>
      <c r="K42" s="158"/>
      <c r="L42" s="146"/>
      <c r="M42" s="126"/>
      <c r="N42" s="170"/>
      <c r="O42" s="174">
        <v>0</v>
      </c>
      <c r="P42" s="158"/>
      <c r="Q42" s="146"/>
      <c r="R42" s="126"/>
      <c r="S42" s="120"/>
      <c r="U42" s="63"/>
      <c r="V42" s="38"/>
    </row>
    <row r="43" spans="1:22" hidden="1" outlineLevel="1" x14ac:dyDescent="0.25">
      <c r="A43" s="14"/>
      <c r="B43" s="156" t="s">
        <v>117</v>
      </c>
      <c r="C43" s="126"/>
      <c r="D43" s="168"/>
      <c r="E43" s="172">
        <v>0</v>
      </c>
      <c r="F43" s="158"/>
      <c r="G43" s="146"/>
      <c r="H43" s="126"/>
      <c r="I43" s="170"/>
      <c r="J43" s="174">
        <v>0</v>
      </c>
      <c r="K43" s="158"/>
      <c r="L43" s="146"/>
      <c r="M43" s="126"/>
      <c r="N43" s="170"/>
      <c r="O43" s="174">
        <v>0</v>
      </c>
      <c r="P43" s="158"/>
      <c r="Q43" s="146"/>
      <c r="R43" s="126"/>
      <c r="S43" s="120"/>
      <c r="U43" s="63"/>
      <c r="V43" s="38"/>
    </row>
    <row r="44" spans="1:22" hidden="1" outlineLevel="1" x14ac:dyDescent="0.25">
      <c r="A44" s="14"/>
      <c r="B44" s="156" t="s">
        <v>122</v>
      </c>
      <c r="C44" s="126"/>
      <c r="D44" s="73"/>
      <c r="E44" s="74">
        <v>0</v>
      </c>
      <c r="F44" s="158"/>
      <c r="G44" s="146"/>
      <c r="H44" s="126"/>
      <c r="I44" s="143"/>
      <c r="J44" s="161">
        <v>0</v>
      </c>
      <c r="K44" s="158"/>
      <c r="L44" s="146"/>
      <c r="M44" s="126"/>
      <c r="N44" s="143"/>
      <c r="O44" s="161">
        <v>0</v>
      </c>
      <c r="P44" s="158"/>
      <c r="Q44" s="146"/>
      <c r="R44" s="126"/>
      <c r="S44" s="120"/>
      <c r="U44" s="63"/>
      <c r="V44" s="38"/>
    </row>
    <row r="45" spans="1:22" hidden="1" outlineLevel="1" x14ac:dyDescent="0.25">
      <c r="A45" s="14"/>
      <c r="B45" s="155" t="s">
        <v>112</v>
      </c>
      <c r="C45" s="126"/>
      <c r="D45" s="477"/>
      <c r="E45" s="510"/>
      <c r="F45" s="159"/>
      <c r="G45" s="146"/>
      <c r="H45" s="126"/>
      <c r="I45" s="471"/>
      <c r="J45" s="472"/>
      <c r="K45" s="159"/>
      <c r="L45" s="146"/>
      <c r="M45" s="126"/>
      <c r="N45" s="471"/>
      <c r="O45" s="472"/>
      <c r="P45" s="159"/>
      <c r="Q45" s="146"/>
      <c r="R45" s="126"/>
      <c r="S45" s="120"/>
      <c r="U45" s="63"/>
      <c r="V45" s="38"/>
    </row>
    <row r="46" spans="1:22" hidden="1" outlineLevel="1" x14ac:dyDescent="0.25">
      <c r="A46" s="14"/>
      <c r="B46" s="156" t="s">
        <v>196</v>
      </c>
      <c r="C46" s="126"/>
      <c r="D46" s="168"/>
      <c r="E46" s="172">
        <v>0</v>
      </c>
      <c r="F46" s="158"/>
      <c r="G46" s="146"/>
      <c r="H46" s="126"/>
      <c r="I46" s="170"/>
      <c r="J46" s="174">
        <v>0</v>
      </c>
      <c r="K46" s="158"/>
      <c r="L46" s="146"/>
      <c r="M46" s="126"/>
      <c r="N46" s="170"/>
      <c r="O46" s="174">
        <v>0</v>
      </c>
      <c r="P46" s="158"/>
      <c r="Q46" s="146"/>
      <c r="R46" s="126"/>
      <c r="S46" s="120"/>
      <c r="U46" s="63"/>
      <c r="V46" s="38"/>
    </row>
    <row r="47" spans="1:22" hidden="1" outlineLevel="1" x14ac:dyDescent="0.25">
      <c r="A47" s="14"/>
      <c r="B47" s="156" t="s">
        <v>117</v>
      </c>
      <c r="C47" s="126"/>
      <c r="D47" s="168"/>
      <c r="E47" s="172">
        <v>0</v>
      </c>
      <c r="F47" s="158"/>
      <c r="G47" s="146"/>
      <c r="H47" s="126"/>
      <c r="I47" s="170"/>
      <c r="J47" s="174">
        <v>0</v>
      </c>
      <c r="K47" s="158"/>
      <c r="L47" s="146"/>
      <c r="M47" s="126"/>
      <c r="N47" s="170"/>
      <c r="O47" s="174">
        <v>0</v>
      </c>
      <c r="P47" s="158"/>
      <c r="Q47" s="146"/>
      <c r="R47" s="126"/>
      <c r="S47" s="120"/>
      <c r="U47" s="63"/>
      <c r="V47" s="38"/>
    </row>
    <row r="48" spans="1:22" hidden="1" outlineLevel="1" x14ac:dyDescent="0.25">
      <c r="A48" s="14"/>
      <c r="B48" s="156" t="s">
        <v>122</v>
      </c>
      <c r="C48" s="126"/>
      <c r="D48" s="73"/>
      <c r="E48" s="74">
        <v>0</v>
      </c>
      <c r="F48" s="158"/>
      <c r="G48" s="146"/>
      <c r="H48" s="126"/>
      <c r="I48" s="143"/>
      <c r="J48" s="161">
        <v>0</v>
      </c>
      <c r="K48" s="158"/>
      <c r="L48" s="146"/>
      <c r="M48" s="126"/>
      <c r="N48" s="143"/>
      <c r="O48" s="161">
        <v>0</v>
      </c>
      <c r="P48" s="158"/>
      <c r="Q48" s="146"/>
      <c r="R48" s="126"/>
      <c r="S48" s="120"/>
      <c r="U48" s="63"/>
      <c r="V48" s="38"/>
    </row>
    <row r="49" spans="1:22" hidden="1" outlineLevel="1" x14ac:dyDescent="0.25">
      <c r="A49" s="14"/>
      <c r="B49" s="155" t="s">
        <v>111</v>
      </c>
      <c r="C49" s="126"/>
      <c r="D49" s="477"/>
      <c r="E49" s="510"/>
      <c r="F49" s="159"/>
      <c r="G49" s="146"/>
      <c r="H49" s="126"/>
      <c r="I49" s="471"/>
      <c r="J49" s="472"/>
      <c r="K49" s="159"/>
      <c r="L49" s="146"/>
      <c r="M49" s="126"/>
      <c r="N49" s="471"/>
      <c r="O49" s="472"/>
      <c r="P49" s="159"/>
      <c r="Q49" s="146"/>
      <c r="R49" s="126"/>
      <c r="S49" s="120"/>
      <c r="U49" s="63"/>
      <c r="V49" s="38"/>
    </row>
    <row r="50" spans="1:22" hidden="1" outlineLevel="1" x14ac:dyDescent="0.25">
      <c r="A50" s="14"/>
      <c r="B50" s="156" t="s">
        <v>196</v>
      </c>
      <c r="C50" s="126"/>
      <c r="D50" s="168"/>
      <c r="E50" s="172">
        <v>0</v>
      </c>
      <c r="F50" s="158"/>
      <c r="G50" s="146"/>
      <c r="H50" s="126"/>
      <c r="I50" s="170"/>
      <c r="J50" s="174">
        <v>0</v>
      </c>
      <c r="K50" s="158"/>
      <c r="L50" s="146"/>
      <c r="M50" s="126"/>
      <c r="N50" s="170"/>
      <c r="O50" s="174">
        <v>0</v>
      </c>
      <c r="P50" s="158"/>
      <c r="Q50" s="146"/>
      <c r="R50" s="126"/>
      <c r="S50" s="120"/>
      <c r="U50" s="63"/>
      <c r="V50" s="38"/>
    </row>
    <row r="51" spans="1:22" hidden="1" outlineLevel="1" x14ac:dyDescent="0.25">
      <c r="A51" s="14"/>
      <c r="B51" s="156" t="s">
        <v>117</v>
      </c>
      <c r="C51" s="126"/>
      <c r="D51" s="168"/>
      <c r="E51" s="172">
        <v>0</v>
      </c>
      <c r="F51" s="158"/>
      <c r="G51" s="146"/>
      <c r="H51" s="126"/>
      <c r="I51" s="170"/>
      <c r="J51" s="174">
        <v>0</v>
      </c>
      <c r="K51" s="158"/>
      <c r="L51" s="146"/>
      <c r="M51" s="126"/>
      <c r="N51" s="170"/>
      <c r="O51" s="174">
        <v>0</v>
      </c>
      <c r="P51" s="158"/>
      <c r="Q51" s="146"/>
      <c r="R51" s="126"/>
      <c r="S51" s="120"/>
      <c r="U51" s="63"/>
      <c r="V51" s="38"/>
    </row>
    <row r="52" spans="1:22" hidden="1" outlineLevel="1" x14ac:dyDescent="0.25">
      <c r="A52" s="14"/>
      <c r="B52" s="156" t="s">
        <v>122</v>
      </c>
      <c r="C52" s="126"/>
      <c r="D52" s="73"/>
      <c r="E52" s="74">
        <v>0</v>
      </c>
      <c r="F52" s="158"/>
      <c r="G52" s="146"/>
      <c r="H52" s="126"/>
      <c r="I52" s="143"/>
      <c r="J52" s="161">
        <v>0</v>
      </c>
      <c r="K52" s="158"/>
      <c r="L52" s="146"/>
      <c r="M52" s="126"/>
      <c r="N52" s="143"/>
      <c r="O52" s="161">
        <v>0</v>
      </c>
      <c r="P52" s="158"/>
      <c r="Q52" s="146"/>
      <c r="R52" s="126"/>
      <c r="S52" s="120"/>
      <c r="U52" s="63"/>
      <c r="V52" s="38"/>
    </row>
    <row r="53" spans="1:22" ht="6.75" hidden="1" customHeight="1" outlineLevel="1" x14ac:dyDescent="0.25">
      <c r="A53" s="14"/>
      <c r="B53" s="99"/>
      <c r="C53" s="97"/>
      <c r="D53" s="97"/>
      <c r="E53" s="97"/>
      <c r="F53" s="97"/>
      <c r="G53" s="220"/>
      <c r="H53" s="97"/>
      <c r="I53" s="97"/>
      <c r="J53" s="97"/>
      <c r="K53" s="97"/>
      <c r="L53" s="220"/>
      <c r="M53" s="97"/>
      <c r="N53" s="97"/>
      <c r="O53" s="97"/>
      <c r="P53" s="97"/>
      <c r="Q53" s="220"/>
      <c r="R53" s="97"/>
      <c r="S53" s="98"/>
      <c r="U53" s="63"/>
      <c r="V53" s="38"/>
    </row>
    <row r="54" spans="1:22" x14ac:dyDescent="0.25">
      <c r="A54" s="14"/>
      <c r="B54" s="107" t="s">
        <v>230</v>
      </c>
      <c r="C54" s="126"/>
      <c r="D54" s="71"/>
      <c r="E54" s="70"/>
      <c r="F54" s="175">
        <v>0</v>
      </c>
      <c r="G54" s="146"/>
      <c r="H54" s="126"/>
      <c r="I54" s="71"/>
      <c r="J54" s="60"/>
      <c r="K54" s="175">
        <v>0</v>
      </c>
      <c r="L54" s="146"/>
      <c r="M54" s="126"/>
      <c r="N54" s="71"/>
      <c r="O54" s="60"/>
      <c r="P54" s="175">
        <v>0</v>
      </c>
      <c r="Q54" s="146"/>
      <c r="R54" s="126"/>
      <c r="S54" s="120"/>
      <c r="U54" s="63"/>
      <c r="V54" s="38"/>
    </row>
    <row r="55" spans="1:22" x14ac:dyDescent="0.25">
      <c r="A55" s="14"/>
      <c r="B55" s="108" t="s">
        <v>231</v>
      </c>
      <c r="C55" s="126"/>
      <c r="D55" s="72"/>
      <c r="E55" s="59"/>
      <c r="F55" s="163">
        <v>0</v>
      </c>
      <c r="G55" s="146"/>
      <c r="H55" s="126"/>
      <c r="I55" s="72"/>
      <c r="J55" s="59"/>
      <c r="K55" s="163">
        <v>0</v>
      </c>
      <c r="L55" s="146"/>
      <c r="M55" s="126"/>
      <c r="N55" s="72"/>
      <c r="O55" s="59"/>
      <c r="P55" s="163">
        <v>0</v>
      </c>
      <c r="Q55" s="146"/>
      <c r="R55" s="126"/>
      <c r="S55" s="120"/>
      <c r="U55" s="63"/>
      <c r="V55" s="38"/>
    </row>
    <row r="56" spans="1:22" x14ac:dyDescent="0.25">
      <c r="A56" s="14"/>
      <c r="B56" s="187" t="s">
        <v>11</v>
      </c>
      <c r="C56" s="84"/>
      <c r="D56" s="81"/>
      <c r="E56" s="82"/>
      <c r="F56" s="90"/>
      <c r="G56" s="147"/>
      <c r="H56" s="84"/>
      <c r="I56" s="81"/>
      <c r="J56" s="82"/>
      <c r="K56" s="90"/>
      <c r="L56" s="147"/>
      <c r="M56" s="84"/>
      <c r="N56" s="81"/>
      <c r="O56" s="82"/>
      <c r="P56" s="90"/>
      <c r="Q56" s="147"/>
      <c r="R56" s="84"/>
      <c r="S56" s="83"/>
      <c r="U56" s="63"/>
      <c r="V56" s="38"/>
    </row>
    <row r="57" spans="1:22" x14ac:dyDescent="0.25">
      <c r="A57" s="14"/>
      <c r="B57" s="109" t="s">
        <v>119</v>
      </c>
      <c r="C57" s="126"/>
      <c r="D57" s="482">
        <v>0</v>
      </c>
      <c r="E57" s="483"/>
      <c r="F57" s="483"/>
      <c r="G57" s="89">
        <v>1</v>
      </c>
      <c r="H57" s="126"/>
      <c r="I57" s="484">
        <v>0</v>
      </c>
      <c r="J57" s="485"/>
      <c r="K57" s="486"/>
      <c r="L57" s="89">
        <v>1</v>
      </c>
      <c r="M57" s="126"/>
      <c r="N57" s="484">
        <v>0</v>
      </c>
      <c r="O57" s="485"/>
      <c r="P57" s="486"/>
      <c r="Q57" s="89">
        <f>Q20*(1-P54)*(1-P55)</f>
        <v>1</v>
      </c>
      <c r="R57" s="126"/>
      <c r="S57" s="120"/>
      <c r="U57" s="63"/>
      <c r="V57" s="38"/>
    </row>
    <row r="58" spans="1:22" x14ac:dyDescent="0.25">
      <c r="A58" s="14"/>
      <c r="B58" s="109" t="s">
        <v>7</v>
      </c>
      <c r="C58" s="134"/>
      <c r="D58" s="474" t="s">
        <v>172</v>
      </c>
      <c r="E58" s="475"/>
      <c r="F58" s="475"/>
      <c r="G58" s="222"/>
      <c r="H58" s="134"/>
      <c r="I58" s="471" t="s">
        <v>172</v>
      </c>
      <c r="J58" s="472"/>
      <c r="K58" s="476"/>
      <c r="L58" s="222"/>
      <c r="M58" s="134"/>
      <c r="N58" s="471" t="s">
        <v>172</v>
      </c>
      <c r="O58" s="472"/>
      <c r="P58" s="476"/>
      <c r="Q58" s="222"/>
      <c r="R58" s="134"/>
      <c r="S58" s="120"/>
      <c r="U58" s="63"/>
      <c r="V58" s="38"/>
    </row>
    <row r="59" spans="1:22" x14ac:dyDescent="0.25">
      <c r="A59" s="15"/>
      <c r="B59" s="110" t="s">
        <v>179</v>
      </c>
      <c r="C59" s="134"/>
      <c r="D59" s="168"/>
      <c r="E59" s="68"/>
      <c r="F59" s="227">
        <v>5.1705810999999997E-2</v>
      </c>
      <c r="G59" s="223">
        <v>3.2000000000000001E-2</v>
      </c>
      <c r="H59" s="134"/>
      <c r="I59" s="144"/>
      <c r="J59" s="68"/>
      <c r="K59" s="228">
        <v>5.1705810999999997E-2</v>
      </c>
      <c r="L59" s="223">
        <v>2.9000000000000001E-2</v>
      </c>
      <c r="M59" s="134"/>
      <c r="N59" s="144"/>
      <c r="O59" s="68"/>
      <c r="P59" s="228">
        <v>5.1705810999999997E-2</v>
      </c>
      <c r="Q59" s="223" t="e">
        <f>P59*Q57/1000*N57+Q30</f>
        <v>#REF!</v>
      </c>
      <c r="R59" s="134"/>
      <c r="S59" s="120"/>
      <c r="U59" s="63"/>
      <c r="V59" s="38"/>
    </row>
    <row r="60" spans="1:22" ht="6.75" customHeight="1" x14ac:dyDescent="0.25">
      <c r="A60" s="14"/>
      <c r="B60" s="99"/>
      <c r="C60" s="97"/>
      <c r="D60" s="97"/>
      <c r="E60" s="97"/>
      <c r="F60" s="97"/>
      <c r="G60" s="147"/>
      <c r="H60" s="97"/>
      <c r="I60" s="97"/>
      <c r="J60" s="97"/>
      <c r="K60" s="97"/>
      <c r="L60" s="147"/>
      <c r="M60" s="97"/>
      <c r="N60" s="97"/>
      <c r="O60" s="97"/>
      <c r="P60" s="97"/>
      <c r="Q60" s="147"/>
      <c r="R60" s="97"/>
      <c r="S60" s="98"/>
      <c r="U60" s="63"/>
      <c r="V60" s="38"/>
    </row>
    <row r="61" spans="1:22" ht="7.5" customHeight="1" x14ac:dyDescent="0.25">
      <c r="A61" s="133"/>
      <c r="B61" s="112"/>
      <c r="C61" s="126"/>
      <c r="D61" s="126"/>
      <c r="E61" s="134"/>
      <c r="F61" s="134"/>
      <c r="G61" s="224"/>
      <c r="H61" s="126"/>
      <c r="I61" s="126"/>
      <c r="J61" s="134"/>
      <c r="K61" s="134"/>
      <c r="L61" s="224"/>
      <c r="M61" s="126"/>
      <c r="N61" s="126"/>
      <c r="O61" s="134"/>
      <c r="P61" s="134"/>
      <c r="Q61" s="224"/>
      <c r="R61" s="126"/>
      <c r="S61" s="120"/>
      <c r="U61" s="63"/>
      <c r="V61" s="38"/>
    </row>
    <row r="62" spans="1:22" x14ac:dyDescent="0.25">
      <c r="A62" s="14"/>
      <c r="B62" s="254" t="s">
        <v>212</v>
      </c>
      <c r="C62" s="3"/>
      <c r="D62" s="148"/>
      <c r="E62" s="64"/>
      <c r="F62" s="96"/>
      <c r="G62" s="147"/>
      <c r="H62" s="3"/>
      <c r="I62" s="148"/>
      <c r="J62" s="64"/>
      <c r="K62" s="96"/>
      <c r="L62" s="147"/>
      <c r="M62" s="3"/>
      <c r="N62" s="148"/>
      <c r="O62" s="64"/>
      <c r="P62" s="96"/>
      <c r="Q62" s="147"/>
      <c r="R62" s="3"/>
      <c r="S62" s="9"/>
      <c r="U62" s="63"/>
      <c r="V62" s="38"/>
    </row>
    <row r="63" spans="1:22" x14ac:dyDescent="0.25">
      <c r="A63" s="14"/>
      <c r="B63" s="292" t="s">
        <v>150</v>
      </c>
      <c r="C63" s="292"/>
      <c r="D63" s="292"/>
      <c r="E63" s="149"/>
      <c r="F63" s="93"/>
      <c r="G63" s="93"/>
      <c r="H63" s="292"/>
      <c r="I63" s="292"/>
      <c r="J63" s="149"/>
      <c r="K63" s="93"/>
      <c r="L63" s="93"/>
      <c r="M63" s="292"/>
      <c r="N63" s="292"/>
      <c r="O63" s="149"/>
      <c r="P63" s="93"/>
      <c r="Q63" s="93"/>
      <c r="R63" s="292"/>
      <c r="S63" s="10"/>
      <c r="U63" s="63"/>
      <c r="V63" s="38"/>
    </row>
    <row r="64" spans="1:22" x14ac:dyDescent="0.25">
      <c r="A64" s="14"/>
      <c r="B64" s="106" t="s">
        <v>183</v>
      </c>
      <c r="C64" s="111"/>
      <c r="D64" s="477"/>
      <c r="E64" s="494"/>
      <c r="F64" s="510"/>
      <c r="G64" s="89">
        <v>1</v>
      </c>
      <c r="H64" s="123"/>
      <c r="I64" s="471"/>
      <c r="J64" s="472"/>
      <c r="K64" s="476"/>
      <c r="L64" s="89">
        <v>1</v>
      </c>
      <c r="M64" s="123"/>
      <c r="N64" s="471"/>
      <c r="O64" s="472"/>
      <c r="P64" s="476"/>
      <c r="Q64" s="89">
        <f>Q57</f>
        <v>1</v>
      </c>
      <c r="R64" s="123"/>
      <c r="S64" s="121"/>
      <c r="U64" s="63"/>
      <c r="V64" s="38"/>
    </row>
    <row r="65" spans="1:22" x14ac:dyDescent="0.25">
      <c r="A65" s="14"/>
      <c r="B65" s="105" t="s">
        <v>117</v>
      </c>
      <c r="C65" s="126"/>
      <c r="D65" s="168">
        <v>0.2</v>
      </c>
      <c r="E65" s="68"/>
      <c r="F65" s="169">
        <v>0.2</v>
      </c>
      <c r="G65" s="221"/>
      <c r="H65" s="126"/>
      <c r="I65" s="170">
        <v>0.04</v>
      </c>
      <c r="J65" s="68"/>
      <c r="K65" s="171">
        <v>0.04</v>
      </c>
      <c r="L65" s="146"/>
      <c r="M65" s="126"/>
      <c r="N65" s="170">
        <v>0.04</v>
      </c>
      <c r="O65" s="68"/>
      <c r="P65" s="171">
        <v>0.04</v>
      </c>
      <c r="Q65" s="146"/>
      <c r="R65" s="126"/>
      <c r="S65" s="120"/>
      <c r="U65" s="63"/>
      <c r="V65" s="38"/>
    </row>
    <row r="66" spans="1:22" x14ac:dyDescent="0.25">
      <c r="A66" s="14"/>
      <c r="B66" s="105" t="s">
        <v>15</v>
      </c>
      <c r="C66" s="125"/>
      <c r="D66" s="468"/>
      <c r="E66" s="469"/>
      <c r="F66" s="470"/>
      <c r="G66" s="225">
        <v>3.2000000000000001E-2</v>
      </c>
      <c r="H66" s="124"/>
      <c r="I66" s="509"/>
      <c r="J66" s="472"/>
      <c r="K66" s="476"/>
      <c r="L66" s="225">
        <v>2.9000000000000001E-2</v>
      </c>
      <c r="M66" s="124"/>
      <c r="N66" s="471"/>
      <c r="O66" s="472"/>
      <c r="P66" s="476"/>
      <c r="Q66" s="225" t="e">
        <f ca="1">IF(ISBLANK(N66), 0, OFFSET(#REF!,MATCH(N66, ListResiduesProcessingOptions1,0)+2,1)*P$65*Q$64)+Q59</f>
        <v>#REF!</v>
      </c>
      <c r="R66" s="124"/>
      <c r="S66" s="120"/>
      <c r="U66" s="63"/>
      <c r="V66" s="38"/>
    </row>
    <row r="67" spans="1:22" x14ac:dyDescent="0.25">
      <c r="A67" s="14"/>
      <c r="B67" s="105" t="s">
        <v>193</v>
      </c>
      <c r="C67" s="126"/>
      <c r="D67" s="168"/>
      <c r="E67" s="68"/>
      <c r="F67" s="169">
        <v>0</v>
      </c>
      <c r="G67" s="146"/>
      <c r="H67" s="126"/>
      <c r="I67" s="170"/>
      <c r="J67" s="68"/>
      <c r="K67" s="171">
        <v>0</v>
      </c>
      <c r="L67" s="146"/>
      <c r="M67" s="126"/>
      <c r="N67" s="170"/>
      <c r="O67" s="68"/>
      <c r="P67" s="171">
        <v>0</v>
      </c>
      <c r="Q67" s="146"/>
      <c r="R67" s="126"/>
      <c r="S67" s="120"/>
      <c r="U67" s="63"/>
      <c r="V67" s="38"/>
    </row>
    <row r="68" spans="1:22" x14ac:dyDescent="0.25">
      <c r="A68" s="14"/>
      <c r="B68" s="105" t="s">
        <v>125</v>
      </c>
      <c r="C68" s="134"/>
      <c r="D68" s="293"/>
      <c r="E68" s="68"/>
      <c r="F68" s="164">
        <v>0</v>
      </c>
      <c r="G68" s="223">
        <v>3.2000000000000001E-2</v>
      </c>
      <c r="H68" s="134"/>
      <c r="I68" s="144"/>
      <c r="J68" s="68"/>
      <c r="K68" s="161">
        <v>0</v>
      </c>
      <c r="L68" s="223">
        <v>2.9000000000000001E-2</v>
      </c>
      <c r="M68" s="134"/>
      <c r="N68" s="144"/>
      <c r="O68" s="68"/>
      <c r="P68" s="161">
        <v>0</v>
      </c>
      <c r="Q68" s="223" t="e">
        <f ca="1">GHGEFPackagingSteel*P68*Q$128+Q66</f>
        <v>#REF!</v>
      </c>
      <c r="R68" s="134"/>
      <c r="S68" s="120"/>
      <c r="U68" s="63"/>
      <c r="V68" s="38"/>
    </row>
    <row r="69" spans="1:22" x14ac:dyDescent="0.25">
      <c r="A69" s="14"/>
      <c r="B69" s="105" t="s">
        <v>126</v>
      </c>
      <c r="C69" s="134"/>
      <c r="D69" s="293"/>
      <c r="E69" s="68"/>
      <c r="F69" s="164">
        <v>0</v>
      </c>
      <c r="G69" s="223">
        <v>3.2000000000000001E-2</v>
      </c>
      <c r="H69" s="134"/>
      <c r="I69" s="144"/>
      <c r="J69" s="68"/>
      <c r="K69" s="161">
        <v>0</v>
      </c>
      <c r="L69" s="223">
        <v>2.9000000000000001E-2</v>
      </c>
      <c r="M69" s="134"/>
      <c r="N69" s="144"/>
      <c r="O69" s="68"/>
      <c r="P69" s="161">
        <v>0</v>
      </c>
      <c r="Q69" s="223" t="e">
        <f ca="1">GHGEFPackagingAluminium*P69*Q$128+Q68</f>
        <v>#REF!</v>
      </c>
      <c r="R69" s="134"/>
      <c r="S69" s="120"/>
      <c r="U69" s="63"/>
      <c r="V69" s="38"/>
    </row>
    <row r="70" spans="1:22" x14ac:dyDescent="0.25">
      <c r="A70" s="14"/>
      <c r="B70" s="105" t="s">
        <v>127</v>
      </c>
      <c r="C70" s="134"/>
      <c r="D70" s="293"/>
      <c r="E70" s="68"/>
      <c r="F70" s="164">
        <v>0</v>
      </c>
      <c r="G70" s="223">
        <v>3.2000000000000001E-2</v>
      </c>
      <c r="H70" s="134"/>
      <c r="I70" s="144"/>
      <c r="J70" s="68"/>
      <c r="K70" s="161">
        <v>0</v>
      </c>
      <c r="L70" s="223">
        <v>2.9000000000000001E-2</v>
      </c>
      <c r="M70" s="134"/>
      <c r="N70" s="144"/>
      <c r="O70" s="68"/>
      <c r="P70" s="161">
        <v>0</v>
      </c>
      <c r="Q70" s="223" t="e">
        <f ca="1">GHGEFPackagingPaperBoard*P70*Q$128+Q69</f>
        <v>#REF!</v>
      </c>
      <c r="R70" s="134"/>
      <c r="S70" s="120"/>
      <c r="U70" s="63"/>
      <c r="V70" s="38"/>
    </row>
    <row r="71" spans="1:22" x14ac:dyDescent="0.25">
      <c r="A71" s="14"/>
      <c r="B71" s="105" t="s">
        <v>128</v>
      </c>
      <c r="C71" s="134"/>
      <c r="D71" s="293"/>
      <c r="E71" s="68"/>
      <c r="F71" s="164">
        <v>0</v>
      </c>
      <c r="G71" s="223">
        <v>3.2000000000000001E-2</v>
      </c>
      <c r="H71" s="134"/>
      <c r="I71" s="144"/>
      <c r="J71" s="68"/>
      <c r="K71" s="161">
        <v>0</v>
      </c>
      <c r="L71" s="223">
        <v>2.9000000000000001E-2</v>
      </c>
      <c r="M71" s="134"/>
      <c r="N71" s="144"/>
      <c r="O71" s="68"/>
      <c r="P71" s="161">
        <v>0</v>
      </c>
      <c r="Q71" s="223" t="e">
        <f ca="1">O72*P71*Q$128+Q70</f>
        <v>#REF!</v>
      </c>
      <c r="R71" s="134"/>
      <c r="S71" s="120"/>
      <c r="U71" s="63"/>
      <c r="V71" s="38"/>
    </row>
    <row r="72" spans="1:22" x14ac:dyDescent="0.25">
      <c r="A72" s="14"/>
      <c r="B72" s="105" t="s">
        <v>170</v>
      </c>
      <c r="C72" s="134"/>
      <c r="D72" s="293"/>
      <c r="E72" s="68">
        <v>3</v>
      </c>
      <c r="F72" s="164"/>
      <c r="G72" s="218"/>
      <c r="H72" s="134"/>
      <c r="I72" s="144"/>
      <c r="J72" s="69">
        <v>3</v>
      </c>
      <c r="K72" s="161"/>
      <c r="L72" s="218"/>
      <c r="M72" s="134"/>
      <c r="N72" s="144"/>
      <c r="O72" s="68">
        <v>3</v>
      </c>
      <c r="P72" s="161"/>
      <c r="Q72" s="218"/>
      <c r="R72" s="134"/>
      <c r="S72" s="120"/>
      <c r="U72" s="63"/>
      <c r="V72" s="38"/>
    </row>
    <row r="73" spans="1:22" x14ac:dyDescent="0.25">
      <c r="A73" s="14"/>
      <c r="B73" s="105" t="s">
        <v>129</v>
      </c>
      <c r="C73" s="134"/>
      <c r="D73" s="293"/>
      <c r="E73" s="68"/>
      <c r="F73" s="164">
        <v>0</v>
      </c>
      <c r="G73" s="223">
        <v>3.2000000000000001E-2</v>
      </c>
      <c r="H73" s="134"/>
      <c r="I73" s="144"/>
      <c r="J73" s="68"/>
      <c r="K73" s="161">
        <v>0</v>
      </c>
      <c r="L73" s="223">
        <v>2.9000000000000001E-2</v>
      </c>
      <c r="M73" s="134"/>
      <c r="N73" s="144"/>
      <c r="O73" s="68"/>
      <c r="P73" s="161">
        <v>0</v>
      </c>
      <c r="Q73" s="223" t="e">
        <f ca="1">0.6*P73*Q$128+Q71</f>
        <v>#REF!</v>
      </c>
      <c r="R73" s="134"/>
      <c r="S73" s="120"/>
      <c r="U73" s="63"/>
      <c r="V73" s="38"/>
    </row>
    <row r="74" spans="1:22" x14ac:dyDescent="0.25">
      <c r="A74" s="14"/>
      <c r="B74" s="105" t="s">
        <v>130</v>
      </c>
      <c r="C74" s="128"/>
      <c r="D74" s="293"/>
      <c r="E74" s="68"/>
      <c r="F74" s="164">
        <v>0</v>
      </c>
      <c r="G74" s="182"/>
      <c r="H74" s="128"/>
      <c r="I74" s="144"/>
      <c r="J74" s="68"/>
      <c r="K74" s="161">
        <v>0</v>
      </c>
      <c r="L74" s="182"/>
      <c r="M74" s="128"/>
      <c r="N74" s="144"/>
      <c r="O74" s="68"/>
      <c r="P74" s="161">
        <v>0</v>
      </c>
      <c r="Q74" s="182"/>
      <c r="R74" s="128"/>
      <c r="S74" s="120"/>
      <c r="U74" s="63"/>
      <c r="V74" s="38"/>
    </row>
    <row r="75" spans="1:22" x14ac:dyDescent="0.25">
      <c r="A75" s="14"/>
      <c r="B75" s="105" t="s">
        <v>6</v>
      </c>
      <c r="C75" s="126"/>
      <c r="D75" s="80"/>
      <c r="E75" s="68"/>
      <c r="F75" s="164">
        <v>0</v>
      </c>
      <c r="G75" s="151"/>
      <c r="H75" s="126"/>
      <c r="I75" s="144"/>
      <c r="J75" s="68"/>
      <c r="K75" s="161">
        <v>0</v>
      </c>
      <c r="L75" s="151"/>
      <c r="M75" s="126"/>
      <c r="N75" s="144"/>
      <c r="O75" s="68"/>
      <c r="P75" s="161">
        <v>0</v>
      </c>
      <c r="Q75" s="151"/>
      <c r="R75" s="126"/>
      <c r="S75" s="120"/>
      <c r="U75" s="63"/>
      <c r="V75" s="38"/>
    </row>
    <row r="76" spans="1:22" x14ac:dyDescent="0.25">
      <c r="A76" s="14"/>
      <c r="B76" s="105" t="s">
        <v>190</v>
      </c>
      <c r="C76" s="126"/>
      <c r="D76" s="321"/>
      <c r="E76" s="322"/>
      <c r="F76" s="257">
        <v>1E-3</v>
      </c>
      <c r="G76" s="226">
        <v>3.2000000000000001E-2</v>
      </c>
      <c r="H76" s="126"/>
      <c r="I76" s="259"/>
      <c r="J76" s="322"/>
      <c r="K76" s="258">
        <v>1E-3</v>
      </c>
      <c r="L76" s="226">
        <v>2.9000000000000001E-2</v>
      </c>
      <c r="M76" s="126"/>
      <c r="N76" s="259"/>
      <c r="O76" s="322"/>
      <c r="P76" s="258">
        <v>1E-3</v>
      </c>
      <c r="Q76" s="226" t="e">
        <f ca="1">P$11*P75*P76*Q$64+Q73</f>
        <v>#REF!</v>
      </c>
      <c r="R76" s="126"/>
      <c r="S76" s="120"/>
      <c r="U76" s="63"/>
      <c r="V76" s="38"/>
    </row>
    <row r="77" spans="1:22" x14ac:dyDescent="0.25">
      <c r="A77" s="14"/>
      <c r="B77" s="105" t="s">
        <v>194</v>
      </c>
      <c r="C77" s="126"/>
      <c r="D77" s="261"/>
      <c r="E77" s="322"/>
      <c r="F77" s="257">
        <v>0</v>
      </c>
      <c r="G77" s="223">
        <v>3.2000000000000001E-2</v>
      </c>
      <c r="H77" s="126"/>
      <c r="I77" s="259"/>
      <c r="J77" s="322"/>
      <c r="K77" s="258">
        <v>0</v>
      </c>
      <c r="L77" s="223">
        <v>2.9000000000000001E-2</v>
      </c>
      <c r="M77" s="126"/>
      <c r="N77" s="259"/>
      <c r="O77" s="322"/>
      <c r="P77" s="258">
        <v>0</v>
      </c>
      <c r="Q77" s="223" t="e">
        <f ca="1">P77*Q$64+Q76</f>
        <v>#REF!</v>
      </c>
      <c r="R77" s="126"/>
      <c r="S77" s="120"/>
      <c r="U77" s="63"/>
      <c r="V77" s="38"/>
    </row>
    <row r="78" spans="1:22" x14ac:dyDescent="0.25">
      <c r="A78" s="14"/>
      <c r="B78" s="105" t="s">
        <v>121</v>
      </c>
      <c r="C78" s="126"/>
      <c r="D78" s="256"/>
      <c r="E78" s="322"/>
      <c r="F78" s="257">
        <v>0</v>
      </c>
      <c r="G78" s="223">
        <v>3.2000000000000001E-2</v>
      </c>
      <c r="H78" s="126"/>
      <c r="I78" s="256"/>
      <c r="J78" s="322"/>
      <c r="K78" s="258">
        <v>0</v>
      </c>
      <c r="L78" s="223">
        <v>2.9000000000000001E-2</v>
      </c>
      <c r="M78" s="126"/>
      <c r="N78" s="259"/>
      <c r="O78" s="322"/>
      <c r="P78" s="258">
        <v>0</v>
      </c>
      <c r="Q78" s="223" t="e">
        <f ca="1">P$11*P78*Q$64+Q77</f>
        <v>#REF!</v>
      </c>
      <c r="R78" s="126"/>
      <c r="S78" s="120"/>
      <c r="U78" s="63"/>
      <c r="V78" s="38"/>
    </row>
    <row r="79" spans="1:22" x14ac:dyDescent="0.25">
      <c r="A79" s="14"/>
      <c r="B79" s="105" t="s">
        <v>122</v>
      </c>
      <c r="C79" s="126"/>
      <c r="D79" s="256"/>
      <c r="E79" s="322"/>
      <c r="F79" s="257">
        <v>0</v>
      </c>
      <c r="G79" s="223">
        <v>3.2000000000000001E-2</v>
      </c>
      <c r="H79" s="126"/>
      <c r="I79" s="259"/>
      <c r="J79" s="322"/>
      <c r="K79" s="258">
        <v>0</v>
      </c>
      <c r="L79" s="223">
        <v>2.9000000000000001E-2</v>
      </c>
      <c r="M79" s="126"/>
      <c r="N79" s="259"/>
      <c r="O79" s="322"/>
      <c r="P79" s="258">
        <v>0</v>
      </c>
      <c r="Q79" s="223" t="e">
        <f ca="1">GHGEmFactorFuel*P79*Q$64+Q78</f>
        <v>#REF!</v>
      </c>
      <c r="R79" s="126"/>
      <c r="S79" s="120"/>
      <c r="U79" s="63"/>
      <c r="V79" s="38"/>
    </row>
    <row r="80" spans="1:22" x14ac:dyDescent="0.25">
      <c r="A80" s="14"/>
      <c r="B80" s="105" t="s">
        <v>156</v>
      </c>
      <c r="C80" s="126"/>
      <c r="D80" s="256"/>
      <c r="E80" s="322"/>
      <c r="F80" s="257">
        <v>0</v>
      </c>
      <c r="G80" s="223">
        <v>3.2000000000000001E-2</v>
      </c>
      <c r="H80" s="126"/>
      <c r="I80" s="259"/>
      <c r="J80" s="322"/>
      <c r="K80" s="258">
        <v>0</v>
      </c>
      <c r="L80" s="223">
        <v>2.9000000000000001E-2</v>
      </c>
      <c r="M80" s="126"/>
      <c r="N80" s="259"/>
      <c r="O80" s="322"/>
      <c r="P80" s="258">
        <v>0</v>
      </c>
      <c r="Q80" s="223" t="e">
        <f ca="1">GHGEmFactorHeat*P80*Q$64+Q79</f>
        <v>#REF!</v>
      </c>
      <c r="R80" s="126"/>
      <c r="S80" s="120"/>
      <c r="U80" s="63"/>
      <c r="V80" s="38"/>
    </row>
    <row r="81" spans="1:22" x14ac:dyDescent="0.25">
      <c r="A81" s="14"/>
      <c r="B81" s="105" t="s">
        <v>131</v>
      </c>
      <c r="C81" s="134"/>
      <c r="D81" s="323"/>
      <c r="E81" s="322"/>
      <c r="F81" s="257">
        <v>0</v>
      </c>
      <c r="G81" s="226">
        <v>3.2000000000000001E-2</v>
      </c>
      <c r="H81" s="134"/>
      <c r="I81" s="259"/>
      <c r="J81" s="322"/>
      <c r="K81" s="258">
        <v>0</v>
      </c>
      <c r="L81" s="226">
        <v>2.9000000000000001E-2</v>
      </c>
      <c r="M81" s="134"/>
      <c r="N81" s="259"/>
      <c r="O81" s="322"/>
      <c r="P81" s="258">
        <v>0</v>
      </c>
      <c r="Q81" s="226" t="e">
        <f ca="1">P81*Q$64+Q80</f>
        <v>#REF!</v>
      </c>
      <c r="R81" s="134"/>
      <c r="S81" s="120"/>
      <c r="U81" s="63"/>
      <c r="V81" s="38"/>
    </row>
    <row r="82" spans="1:22" collapsed="1" x14ac:dyDescent="0.25">
      <c r="A82" s="14"/>
      <c r="B82" s="66" t="s">
        <v>149</v>
      </c>
      <c r="C82" s="66"/>
      <c r="D82" s="66" t="s">
        <v>228</v>
      </c>
      <c r="E82" s="145"/>
      <c r="F82" s="145"/>
      <c r="G82" s="145"/>
      <c r="H82" s="66"/>
      <c r="I82" s="66"/>
      <c r="J82" s="145"/>
      <c r="K82" s="145"/>
      <c r="L82" s="145"/>
      <c r="M82" s="66"/>
      <c r="N82" s="66"/>
      <c r="O82" s="145"/>
      <c r="P82" s="145"/>
      <c r="Q82" s="145"/>
      <c r="R82" s="66"/>
      <c r="S82" s="67"/>
      <c r="U82" s="63"/>
      <c r="V82" s="38"/>
    </row>
    <row r="83" spans="1:22" hidden="1" outlineLevel="1" x14ac:dyDescent="0.25">
      <c r="A83" s="14"/>
      <c r="B83" s="154"/>
      <c r="C83" s="111"/>
      <c r="D83" s="495" t="s">
        <v>229</v>
      </c>
      <c r="E83" s="496"/>
      <c r="F83" s="497"/>
      <c r="G83" s="181">
        <v>1</v>
      </c>
      <c r="H83" s="123"/>
      <c r="I83" s="495" t="s">
        <v>229</v>
      </c>
      <c r="J83" s="498"/>
      <c r="K83" s="499"/>
      <c r="L83" s="181">
        <v>1</v>
      </c>
      <c r="M83" s="123"/>
      <c r="N83" s="495" t="s">
        <v>229</v>
      </c>
      <c r="O83" s="498"/>
      <c r="P83" s="499"/>
      <c r="Q83" s="181">
        <f>Q64</f>
        <v>1</v>
      </c>
      <c r="R83" s="123"/>
      <c r="S83" s="121"/>
      <c r="U83" s="63"/>
      <c r="V83" s="38"/>
    </row>
    <row r="84" spans="1:22" hidden="1" outlineLevel="1" x14ac:dyDescent="0.25">
      <c r="A84" s="14"/>
      <c r="B84" s="160" t="s">
        <v>115</v>
      </c>
      <c r="C84" s="126"/>
      <c r="D84" s="500"/>
      <c r="E84" s="478"/>
      <c r="F84" s="158"/>
      <c r="G84" s="146"/>
      <c r="H84" s="126"/>
      <c r="I84" s="501"/>
      <c r="J84" s="480"/>
      <c r="K84" s="158"/>
      <c r="L84" s="146"/>
      <c r="M84" s="126"/>
      <c r="N84" s="501"/>
      <c r="O84" s="480"/>
      <c r="P84" s="158"/>
      <c r="Q84" s="146"/>
      <c r="R84" s="126"/>
      <c r="S84" s="120"/>
      <c r="U84" s="63"/>
      <c r="V84" s="38"/>
    </row>
    <row r="85" spans="1:22" hidden="1" outlineLevel="1" x14ac:dyDescent="0.25">
      <c r="A85" s="14"/>
      <c r="B85" s="156" t="s">
        <v>196</v>
      </c>
      <c r="C85" s="126"/>
      <c r="D85" s="168"/>
      <c r="E85" s="172">
        <v>0</v>
      </c>
      <c r="F85" s="158"/>
      <c r="G85" s="146"/>
      <c r="H85" s="126"/>
      <c r="I85" s="176"/>
      <c r="J85" s="171">
        <v>0</v>
      </c>
      <c r="K85" s="158"/>
      <c r="L85" s="146"/>
      <c r="M85" s="126"/>
      <c r="N85" s="176"/>
      <c r="O85" s="171">
        <v>0</v>
      </c>
      <c r="P85" s="158"/>
      <c r="Q85" s="146"/>
      <c r="R85" s="126"/>
      <c r="S85" s="120"/>
      <c r="U85" s="63"/>
      <c r="V85" s="38"/>
    </row>
    <row r="86" spans="1:22" hidden="1" outlineLevel="1" x14ac:dyDescent="0.25">
      <c r="A86" s="14"/>
      <c r="B86" s="156" t="s">
        <v>117</v>
      </c>
      <c r="C86" s="126"/>
      <c r="D86" s="168"/>
      <c r="E86" s="172">
        <v>0</v>
      </c>
      <c r="F86" s="158"/>
      <c r="G86" s="146"/>
      <c r="H86" s="126"/>
      <c r="I86" s="176"/>
      <c r="J86" s="171">
        <v>0</v>
      </c>
      <c r="K86" s="158"/>
      <c r="L86" s="146"/>
      <c r="M86" s="126"/>
      <c r="N86" s="176"/>
      <c r="O86" s="171">
        <v>0</v>
      </c>
      <c r="P86" s="158"/>
      <c r="Q86" s="146"/>
      <c r="R86" s="126"/>
      <c r="S86" s="120"/>
      <c r="U86" s="63"/>
      <c r="V86" s="38"/>
    </row>
    <row r="87" spans="1:22" hidden="1" outlineLevel="1" x14ac:dyDescent="0.25">
      <c r="A87" s="14"/>
      <c r="B87" s="156" t="s">
        <v>15</v>
      </c>
      <c r="C87" s="126"/>
      <c r="D87" s="491"/>
      <c r="E87" s="493"/>
      <c r="F87" s="158"/>
      <c r="G87" s="179">
        <v>3.2000000000000001E-2</v>
      </c>
      <c r="H87" s="126"/>
      <c r="I87" s="471"/>
      <c r="J87" s="472"/>
      <c r="K87" s="158"/>
      <c r="L87" s="179">
        <v>2.9000000000000001E-2</v>
      </c>
      <c r="M87" s="126"/>
      <c r="N87" s="471"/>
      <c r="O87" s="472"/>
      <c r="P87" s="158"/>
      <c r="Q87" s="179" t="e">
        <f ca="1">IF(ISBLANK(N87), 0, OFFSET(#REF!,MATCH(N87, ListResiduesProcessingOptions1,0)+2,1)*O86*Q$64)+Q81</f>
        <v>#REF!</v>
      </c>
      <c r="R87" s="126"/>
      <c r="S87" s="120"/>
      <c r="U87" s="63"/>
      <c r="V87" s="38"/>
    </row>
    <row r="88" spans="1:22" hidden="1" outlineLevel="1" x14ac:dyDescent="0.25">
      <c r="A88" s="14"/>
      <c r="B88" s="156" t="s">
        <v>157</v>
      </c>
      <c r="C88" s="126"/>
      <c r="D88" s="73"/>
      <c r="E88" s="74">
        <v>0</v>
      </c>
      <c r="F88" s="158"/>
      <c r="G88" s="146"/>
      <c r="H88" s="126"/>
      <c r="I88" s="143"/>
      <c r="J88" s="161">
        <v>0</v>
      </c>
      <c r="K88" s="158"/>
      <c r="L88" s="146"/>
      <c r="M88" s="126"/>
      <c r="N88" s="143"/>
      <c r="O88" s="161">
        <v>0</v>
      </c>
      <c r="P88" s="158"/>
      <c r="Q88" s="146"/>
      <c r="R88" s="126"/>
      <c r="S88" s="120"/>
      <c r="U88" s="63"/>
      <c r="V88" s="38"/>
    </row>
    <row r="89" spans="1:22" hidden="1" outlineLevel="1" x14ac:dyDescent="0.25">
      <c r="A89" s="14"/>
      <c r="B89" s="156" t="s">
        <v>122</v>
      </c>
      <c r="C89" s="126"/>
      <c r="D89" s="73"/>
      <c r="E89" s="74">
        <v>0</v>
      </c>
      <c r="F89" s="158"/>
      <c r="G89" s="146"/>
      <c r="H89" s="126"/>
      <c r="I89" s="143"/>
      <c r="J89" s="161">
        <v>0</v>
      </c>
      <c r="K89" s="158"/>
      <c r="L89" s="146"/>
      <c r="M89" s="126"/>
      <c r="N89" s="143"/>
      <c r="O89" s="161">
        <v>0</v>
      </c>
      <c r="P89" s="158"/>
      <c r="Q89" s="146"/>
      <c r="R89" s="126"/>
      <c r="S89" s="120"/>
      <c r="U89" s="63"/>
      <c r="V89" s="38"/>
    </row>
    <row r="90" spans="1:22" hidden="1" outlineLevel="1" x14ac:dyDescent="0.25">
      <c r="A90" s="14"/>
      <c r="B90" s="156" t="s">
        <v>156</v>
      </c>
      <c r="C90" s="126"/>
      <c r="D90" s="73"/>
      <c r="E90" s="74">
        <v>0</v>
      </c>
      <c r="F90" s="158"/>
      <c r="G90" s="146"/>
      <c r="H90" s="126"/>
      <c r="I90" s="143"/>
      <c r="J90" s="161">
        <v>0</v>
      </c>
      <c r="K90" s="158"/>
      <c r="L90" s="146"/>
      <c r="M90" s="126"/>
      <c r="N90" s="143"/>
      <c r="O90" s="161">
        <v>0</v>
      </c>
      <c r="P90" s="158"/>
      <c r="Q90" s="146"/>
      <c r="R90" s="126"/>
      <c r="S90" s="120"/>
      <c r="U90" s="63"/>
      <c r="V90" s="38"/>
    </row>
    <row r="91" spans="1:22" hidden="1" outlineLevel="1" x14ac:dyDescent="0.25">
      <c r="A91" s="14"/>
      <c r="B91" s="156" t="s">
        <v>131</v>
      </c>
      <c r="C91" s="126"/>
      <c r="D91" s="75"/>
      <c r="E91" s="79">
        <v>0</v>
      </c>
      <c r="F91" s="158"/>
      <c r="G91" s="151"/>
      <c r="H91" s="126"/>
      <c r="I91" s="143"/>
      <c r="J91" s="161">
        <v>0</v>
      </c>
      <c r="K91" s="158"/>
      <c r="L91" s="151"/>
      <c r="M91" s="126"/>
      <c r="N91" s="143"/>
      <c r="O91" s="161">
        <v>0</v>
      </c>
      <c r="P91" s="158"/>
      <c r="Q91" s="151"/>
      <c r="R91" s="126"/>
      <c r="S91" s="120"/>
      <c r="U91" s="63"/>
      <c r="V91" s="38"/>
    </row>
    <row r="92" spans="1:22" s="76" customFormat="1" hidden="1" outlineLevel="1" x14ac:dyDescent="0.25">
      <c r="A92" s="46"/>
      <c r="B92" s="155" t="s">
        <v>114</v>
      </c>
      <c r="C92" s="126"/>
      <c r="D92" s="477"/>
      <c r="E92" s="494"/>
      <c r="F92" s="159"/>
      <c r="G92" s="146"/>
      <c r="H92" s="126"/>
      <c r="I92" s="471"/>
      <c r="J92" s="472"/>
      <c r="K92" s="159"/>
      <c r="L92" s="146"/>
      <c r="M92" s="126"/>
      <c r="N92" s="471"/>
      <c r="O92" s="472"/>
      <c r="P92" s="159"/>
      <c r="Q92" s="146"/>
      <c r="R92" s="126"/>
      <c r="S92" s="120"/>
      <c r="T92" s="48"/>
      <c r="U92" s="63"/>
      <c r="V92" s="38"/>
    </row>
    <row r="93" spans="1:22" hidden="1" outlineLevel="1" x14ac:dyDescent="0.25">
      <c r="A93" s="14"/>
      <c r="B93" s="156" t="s">
        <v>196</v>
      </c>
      <c r="C93" s="126"/>
      <c r="D93" s="168"/>
      <c r="E93" s="172">
        <v>0</v>
      </c>
      <c r="F93" s="158"/>
      <c r="G93" s="146"/>
      <c r="H93" s="126"/>
      <c r="I93" s="176"/>
      <c r="J93" s="171">
        <v>0</v>
      </c>
      <c r="K93" s="158"/>
      <c r="L93" s="146"/>
      <c r="M93" s="126"/>
      <c r="N93" s="176"/>
      <c r="O93" s="171">
        <v>0</v>
      </c>
      <c r="P93" s="158"/>
      <c r="Q93" s="146"/>
      <c r="R93" s="126"/>
      <c r="S93" s="120"/>
      <c r="U93" s="63"/>
      <c r="V93" s="38"/>
    </row>
    <row r="94" spans="1:22" hidden="1" outlineLevel="1" x14ac:dyDescent="0.25">
      <c r="A94" s="14"/>
      <c r="B94" s="156" t="s">
        <v>117</v>
      </c>
      <c r="C94" s="126"/>
      <c r="D94" s="168"/>
      <c r="E94" s="172">
        <v>0</v>
      </c>
      <c r="F94" s="158"/>
      <c r="G94" s="146"/>
      <c r="H94" s="126"/>
      <c r="I94" s="176"/>
      <c r="J94" s="171">
        <v>0</v>
      </c>
      <c r="K94" s="158"/>
      <c r="L94" s="146"/>
      <c r="M94" s="126"/>
      <c r="N94" s="176"/>
      <c r="O94" s="171">
        <v>0</v>
      </c>
      <c r="P94" s="158"/>
      <c r="Q94" s="146"/>
      <c r="R94" s="126"/>
      <c r="S94" s="120"/>
      <c r="U94" s="63"/>
      <c r="V94" s="38"/>
    </row>
    <row r="95" spans="1:22" hidden="1" outlineLevel="1" x14ac:dyDescent="0.25">
      <c r="A95" s="14"/>
      <c r="B95" s="156" t="s">
        <v>15</v>
      </c>
      <c r="C95" s="126"/>
      <c r="D95" s="491"/>
      <c r="E95" s="493"/>
      <c r="F95" s="158"/>
      <c r="G95" s="180">
        <v>3.2000000000000001E-2</v>
      </c>
      <c r="H95" s="126"/>
      <c r="I95" s="471"/>
      <c r="J95" s="472"/>
      <c r="K95" s="158"/>
      <c r="L95" s="180">
        <v>2.9000000000000001E-2</v>
      </c>
      <c r="M95" s="126"/>
      <c r="N95" s="471"/>
      <c r="O95" s="472"/>
      <c r="P95" s="158"/>
      <c r="Q95" s="180" t="e">
        <f ca="1">IF(ISBLANK(N95), 0, OFFSET(#REF!,MATCH(N95, ListResiduesProcessingOptions1,0)+2,1)*O94*Q$64)+Q87</f>
        <v>#REF!</v>
      </c>
      <c r="R95" s="126"/>
      <c r="S95" s="120"/>
      <c r="U95" s="63"/>
      <c r="V95" s="38"/>
    </row>
    <row r="96" spans="1:22" hidden="1" outlineLevel="1" x14ac:dyDescent="0.25">
      <c r="A96" s="14"/>
      <c r="B96" s="156" t="s">
        <v>157</v>
      </c>
      <c r="C96" s="126"/>
      <c r="D96" s="73"/>
      <c r="E96" s="74">
        <v>0</v>
      </c>
      <c r="F96" s="158"/>
      <c r="G96" s="146"/>
      <c r="H96" s="126"/>
      <c r="I96" s="143"/>
      <c r="J96" s="161">
        <v>0</v>
      </c>
      <c r="K96" s="158"/>
      <c r="L96" s="146"/>
      <c r="M96" s="126"/>
      <c r="N96" s="143"/>
      <c r="O96" s="161">
        <v>0</v>
      </c>
      <c r="P96" s="158"/>
      <c r="Q96" s="146"/>
      <c r="R96" s="126"/>
      <c r="S96" s="120"/>
      <c r="U96" s="63"/>
      <c r="V96" s="38"/>
    </row>
    <row r="97" spans="1:22" hidden="1" outlineLevel="1" x14ac:dyDescent="0.25">
      <c r="A97" s="14"/>
      <c r="B97" s="156" t="s">
        <v>122</v>
      </c>
      <c r="C97" s="126"/>
      <c r="D97" s="73"/>
      <c r="E97" s="74">
        <v>0</v>
      </c>
      <c r="F97" s="158"/>
      <c r="G97" s="146"/>
      <c r="H97" s="126"/>
      <c r="I97" s="143"/>
      <c r="J97" s="161">
        <v>0</v>
      </c>
      <c r="K97" s="158"/>
      <c r="L97" s="146"/>
      <c r="M97" s="126"/>
      <c r="N97" s="143"/>
      <c r="O97" s="161">
        <v>0</v>
      </c>
      <c r="P97" s="158"/>
      <c r="Q97" s="146"/>
      <c r="R97" s="126"/>
      <c r="S97" s="120"/>
      <c r="U97" s="63"/>
      <c r="V97" s="38"/>
    </row>
    <row r="98" spans="1:22" hidden="1" outlineLevel="1" x14ac:dyDescent="0.25">
      <c r="A98" s="14"/>
      <c r="B98" s="156" t="s">
        <v>156</v>
      </c>
      <c r="C98" s="126"/>
      <c r="D98" s="73"/>
      <c r="E98" s="74">
        <v>0</v>
      </c>
      <c r="F98" s="158"/>
      <c r="G98" s="146"/>
      <c r="H98" s="126"/>
      <c r="I98" s="143"/>
      <c r="J98" s="161">
        <v>0</v>
      </c>
      <c r="K98" s="158"/>
      <c r="L98" s="146"/>
      <c r="M98" s="126"/>
      <c r="N98" s="143"/>
      <c r="O98" s="161">
        <v>0</v>
      </c>
      <c r="P98" s="158"/>
      <c r="Q98" s="146"/>
      <c r="R98" s="126"/>
      <c r="S98" s="120"/>
      <c r="U98" s="63"/>
      <c r="V98" s="38"/>
    </row>
    <row r="99" spans="1:22" hidden="1" outlineLevel="1" x14ac:dyDescent="0.25">
      <c r="A99" s="14"/>
      <c r="B99" s="156" t="s">
        <v>131</v>
      </c>
      <c r="C99" s="126"/>
      <c r="D99" s="75"/>
      <c r="E99" s="79">
        <v>0</v>
      </c>
      <c r="F99" s="158"/>
      <c r="G99" s="151"/>
      <c r="H99" s="126"/>
      <c r="I99" s="143"/>
      <c r="J99" s="161">
        <v>0</v>
      </c>
      <c r="K99" s="158"/>
      <c r="L99" s="151"/>
      <c r="M99" s="126"/>
      <c r="N99" s="143"/>
      <c r="O99" s="161">
        <v>0</v>
      </c>
      <c r="P99" s="158"/>
      <c r="Q99" s="151"/>
      <c r="R99" s="126"/>
      <c r="S99" s="120"/>
      <c r="U99" s="63"/>
      <c r="V99" s="38"/>
    </row>
    <row r="100" spans="1:22" s="76" customFormat="1" hidden="1" outlineLevel="1" x14ac:dyDescent="0.25">
      <c r="A100" s="61"/>
      <c r="B100" s="155" t="s">
        <v>113</v>
      </c>
      <c r="C100" s="126"/>
      <c r="D100" s="477"/>
      <c r="E100" s="494"/>
      <c r="F100" s="159"/>
      <c r="G100" s="150"/>
      <c r="H100" s="126"/>
      <c r="I100" s="471"/>
      <c r="J100" s="472"/>
      <c r="K100" s="159"/>
      <c r="L100" s="150"/>
      <c r="M100" s="126"/>
      <c r="N100" s="471"/>
      <c r="O100" s="472"/>
      <c r="P100" s="159"/>
      <c r="Q100" s="150"/>
      <c r="R100" s="126"/>
      <c r="S100" s="120"/>
      <c r="T100" s="48"/>
      <c r="U100" s="63"/>
      <c r="V100" s="38"/>
    </row>
    <row r="101" spans="1:22" hidden="1" outlineLevel="1" x14ac:dyDescent="0.25">
      <c r="A101" s="14"/>
      <c r="B101" s="156" t="s">
        <v>196</v>
      </c>
      <c r="C101" s="126"/>
      <c r="D101" s="168"/>
      <c r="E101" s="172">
        <v>0</v>
      </c>
      <c r="F101" s="158"/>
      <c r="G101" s="146"/>
      <c r="H101" s="126"/>
      <c r="I101" s="176"/>
      <c r="J101" s="171">
        <v>0</v>
      </c>
      <c r="K101" s="158"/>
      <c r="L101" s="146"/>
      <c r="M101" s="126"/>
      <c r="N101" s="176"/>
      <c r="O101" s="171">
        <v>0</v>
      </c>
      <c r="P101" s="158"/>
      <c r="Q101" s="146"/>
      <c r="R101" s="126"/>
      <c r="S101" s="120"/>
      <c r="U101" s="63"/>
      <c r="V101" s="38"/>
    </row>
    <row r="102" spans="1:22" hidden="1" outlineLevel="1" x14ac:dyDescent="0.25">
      <c r="A102" s="14"/>
      <c r="B102" s="156" t="s">
        <v>117</v>
      </c>
      <c r="C102" s="126"/>
      <c r="D102" s="168"/>
      <c r="E102" s="172">
        <v>0</v>
      </c>
      <c r="F102" s="158"/>
      <c r="G102" s="146"/>
      <c r="H102" s="126"/>
      <c r="I102" s="176"/>
      <c r="J102" s="171">
        <v>0</v>
      </c>
      <c r="K102" s="158"/>
      <c r="L102" s="146"/>
      <c r="M102" s="126"/>
      <c r="N102" s="176"/>
      <c r="O102" s="171">
        <v>0</v>
      </c>
      <c r="P102" s="158"/>
      <c r="Q102" s="146"/>
      <c r="R102" s="126"/>
      <c r="S102" s="120"/>
      <c r="U102" s="63"/>
      <c r="V102" s="38"/>
    </row>
    <row r="103" spans="1:22" hidden="1" outlineLevel="1" x14ac:dyDescent="0.25">
      <c r="A103" s="14"/>
      <c r="B103" s="156" t="s">
        <v>15</v>
      </c>
      <c r="C103" s="126"/>
      <c r="D103" s="491"/>
      <c r="E103" s="493"/>
      <c r="F103" s="158"/>
      <c r="G103" s="180">
        <v>3.2000000000000001E-2</v>
      </c>
      <c r="H103" s="126"/>
      <c r="I103" s="471"/>
      <c r="J103" s="472"/>
      <c r="K103" s="158"/>
      <c r="L103" s="180">
        <v>2.9000000000000001E-2</v>
      </c>
      <c r="M103" s="126"/>
      <c r="N103" s="471"/>
      <c r="O103" s="472"/>
      <c r="P103" s="158"/>
      <c r="Q103" s="180" t="e">
        <f ca="1">IF(ISBLANK(N103), 0, OFFSET(#REF!,MATCH(N103, ListResiduesProcessingOptions1,0)+2,1)*O102*Q$64*(1-O85)*(1-O86)*(1-O93)*(1-O94))+Q95</f>
        <v>#REF!</v>
      </c>
      <c r="R103" s="126"/>
      <c r="S103" s="120"/>
      <c r="U103" s="63"/>
      <c r="V103" s="38"/>
    </row>
    <row r="104" spans="1:22" hidden="1" outlineLevel="1" x14ac:dyDescent="0.25">
      <c r="A104" s="14"/>
      <c r="B104" s="156" t="s">
        <v>157</v>
      </c>
      <c r="C104" s="126"/>
      <c r="D104" s="73"/>
      <c r="E104" s="74">
        <v>0</v>
      </c>
      <c r="F104" s="158"/>
      <c r="G104" s="146"/>
      <c r="H104" s="126"/>
      <c r="I104" s="143"/>
      <c r="J104" s="161">
        <v>0</v>
      </c>
      <c r="K104" s="158"/>
      <c r="L104" s="146"/>
      <c r="M104" s="126"/>
      <c r="N104" s="143"/>
      <c r="O104" s="161">
        <v>0</v>
      </c>
      <c r="P104" s="158"/>
      <c r="Q104" s="146"/>
      <c r="R104" s="126"/>
      <c r="S104" s="120"/>
      <c r="U104" s="63"/>
      <c r="V104" s="38"/>
    </row>
    <row r="105" spans="1:22" hidden="1" outlineLevel="1" x14ac:dyDescent="0.25">
      <c r="A105" s="14"/>
      <c r="B105" s="156" t="s">
        <v>122</v>
      </c>
      <c r="C105" s="126"/>
      <c r="D105" s="73"/>
      <c r="E105" s="74">
        <v>0</v>
      </c>
      <c r="F105" s="158"/>
      <c r="G105" s="146"/>
      <c r="H105" s="126"/>
      <c r="I105" s="143"/>
      <c r="J105" s="161">
        <v>0</v>
      </c>
      <c r="K105" s="158"/>
      <c r="L105" s="146"/>
      <c r="M105" s="126"/>
      <c r="N105" s="143"/>
      <c r="O105" s="161">
        <v>0</v>
      </c>
      <c r="P105" s="158"/>
      <c r="Q105" s="146"/>
      <c r="R105" s="126"/>
      <c r="S105" s="120"/>
      <c r="U105" s="63"/>
      <c r="V105" s="38"/>
    </row>
    <row r="106" spans="1:22" hidden="1" outlineLevel="1" x14ac:dyDescent="0.25">
      <c r="A106" s="14"/>
      <c r="B106" s="156" t="s">
        <v>156</v>
      </c>
      <c r="C106" s="126"/>
      <c r="D106" s="73"/>
      <c r="E106" s="74">
        <v>0</v>
      </c>
      <c r="F106" s="158"/>
      <c r="G106" s="146"/>
      <c r="H106" s="126"/>
      <c r="I106" s="143"/>
      <c r="J106" s="161">
        <v>0</v>
      </c>
      <c r="K106" s="158"/>
      <c r="L106" s="146"/>
      <c r="M106" s="126"/>
      <c r="N106" s="143"/>
      <c r="O106" s="161">
        <v>0</v>
      </c>
      <c r="P106" s="158"/>
      <c r="Q106" s="146"/>
      <c r="R106" s="126"/>
      <c r="S106" s="120"/>
      <c r="U106" s="63"/>
      <c r="V106" s="38"/>
    </row>
    <row r="107" spans="1:22" hidden="1" outlineLevel="1" x14ac:dyDescent="0.25">
      <c r="A107" s="14"/>
      <c r="B107" s="156" t="s">
        <v>131</v>
      </c>
      <c r="C107" s="126"/>
      <c r="D107" s="75"/>
      <c r="E107" s="79">
        <v>0</v>
      </c>
      <c r="F107" s="158"/>
      <c r="G107" s="151"/>
      <c r="H107" s="126"/>
      <c r="I107" s="143"/>
      <c r="J107" s="161">
        <v>0</v>
      </c>
      <c r="K107" s="158"/>
      <c r="L107" s="151"/>
      <c r="M107" s="126"/>
      <c r="N107" s="143"/>
      <c r="O107" s="161">
        <v>0</v>
      </c>
      <c r="P107" s="158"/>
      <c r="Q107" s="151"/>
      <c r="R107" s="126"/>
      <c r="S107" s="120"/>
      <c r="U107" s="63"/>
      <c r="V107" s="38"/>
    </row>
    <row r="108" spans="1:22" s="76" customFormat="1" hidden="1" outlineLevel="1" x14ac:dyDescent="0.25">
      <c r="A108" s="46"/>
      <c r="B108" s="155" t="s">
        <v>112</v>
      </c>
      <c r="C108" s="126"/>
      <c r="D108" s="477"/>
      <c r="E108" s="494"/>
      <c r="F108" s="159"/>
      <c r="G108" s="150"/>
      <c r="H108" s="126"/>
      <c r="I108" s="471"/>
      <c r="J108" s="472"/>
      <c r="K108" s="159"/>
      <c r="L108" s="150"/>
      <c r="M108" s="126"/>
      <c r="N108" s="471"/>
      <c r="O108" s="472"/>
      <c r="P108" s="159"/>
      <c r="Q108" s="150"/>
      <c r="R108" s="126"/>
      <c r="S108" s="120"/>
      <c r="T108" s="48"/>
      <c r="U108" s="63"/>
      <c r="V108" s="38"/>
    </row>
    <row r="109" spans="1:22" hidden="1" outlineLevel="1" x14ac:dyDescent="0.25">
      <c r="A109" s="14"/>
      <c r="B109" s="156" t="s">
        <v>196</v>
      </c>
      <c r="C109" s="126"/>
      <c r="D109" s="168"/>
      <c r="E109" s="172">
        <v>0</v>
      </c>
      <c r="F109" s="158"/>
      <c r="G109" s="146"/>
      <c r="H109" s="126"/>
      <c r="I109" s="176"/>
      <c r="J109" s="171">
        <v>0</v>
      </c>
      <c r="K109" s="158"/>
      <c r="L109" s="146"/>
      <c r="M109" s="126"/>
      <c r="N109" s="176"/>
      <c r="O109" s="171">
        <v>0</v>
      </c>
      <c r="P109" s="158"/>
      <c r="Q109" s="146"/>
      <c r="R109" s="126"/>
      <c r="S109" s="120"/>
      <c r="U109" s="63"/>
      <c r="V109" s="38"/>
    </row>
    <row r="110" spans="1:22" hidden="1" outlineLevel="1" x14ac:dyDescent="0.25">
      <c r="A110" s="14"/>
      <c r="B110" s="156" t="s">
        <v>117</v>
      </c>
      <c r="C110" s="126"/>
      <c r="D110" s="168"/>
      <c r="E110" s="172">
        <v>0</v>
      </c>
      <c r="F110" s="158"/>
      <c r="G110" s="146"/>
      <c r="H110" s="126"/>
      <c r="I110" s="176"/>
      <c r="J110" s="171">
        <v>0</v>
      </c>
      <c r="K110" s="158"/>
      <c r="L110" s="146"/>
      <c r="M110" s="126"/>
      <c r="N110" s="176"/>
      <c r="O110" s="171">
        <v>0</v>
      </c>
      <c r="P110" s="158"/>
      <c r="Q110" s="146"/>
      <c r="R110" s="126"/>
      <c r="S110" s="120"/>
      <c r="U110" s="63"/>
      <c r="V110" s="38"/>
    </row>
    <row r="111" spans="1:22" hidden="1" outlineLevel="1" x14ac:dyDescent="0.25">
      <c r="A111" s="14"/>
      <c r="B111" s="156" t="s">
        <v>15</v>
      </c>
      <c r="C111" s="126"/>
      <c r="D111" s="491"/>
      <c r="E111" s="493"/>
      <c r="F111" s="158"/>
      <c r="G111" s="180">
        <v>3.2000000000000001E-2</v>
      </c>
      <c r="H111" s="126"/>
      <c r="I111" s="471"/>
      <c r="J111" s="472"/>
      <c r="K111" s="158"/>
      <c r="L111" s="180">
        <v>2.9000000000000001E-2</v>
      </c>
      <c r="M111" s="126"/>
      <c r="N111" s="471"/>
      <c r="O111" s="472"/>
      <c r="P111" s="158"/>
      <c r="Q111" s="180" t="e">
        <f ca="1">IF(ISBLANK(N111), 0, OFFSET(#REF!,MATCH(N111, ListResiduesProcessingOptions1,0)+2,1)*O110*Q$64*(1-O85)*(1-O86)*(1-O93)*(1-O94)*(1-O101)*(1-O102))+Q103</f>
        <v>#REF!</v>
      </c>
      <c r="R111" s="126"/>
      <c r="S111" s="120"/>
      <c r="U111" s="63"/>
      <c r="V111" s="38"/>
    </row>
    <row r="112" spans="1:22" hidden="1" outlineLevel="1" x14ac:dyDescent="0.25">
      <c r="A112" s="14"/>
      <c r="B112" s="156" t="s">
        <v>157</v>
      </c>
      <c r="C112" s="126"/>
      <c r="D112" s="73"/>
      <c r="E112" s="74">
        <v>0</v>
      </c>
      <c r="F112" s="158"/>
      <c r="G112" s="146"/>
      <c r="H112" s="126"/>
      <c r="I112" s="143"/>
      <c r="J112" s="161">
        <v>0</v>
      </c>
      <c r="K112" s="158"/>
      <c r="L112" s="146"/>
      <c r="M112" s="126"/>
      <c r="N112" s="143"/>
      <c r="O112" s="161">
        <v>0</v>
      </c>
      <c r="P112" s="158"/>
      <c r="Q112" s="146"/>
      <c r="R112" s="126"/>
      <c r="S112" s="120"/>
      <c r="U112" s="63"/>
      <c r="V112" s="38"/>
    </row>
    <row r="113" spans="1:22" hidden="1" outlineLevel="1" x14ac:dyDescent="0.25">
      <c r="A113" s="14"/>
      <c r="B113" s="156" t="s">
        <v>122</v>
      </c>
      <c r="C113" s="126"/>
      <c r="D113" s="73"/>
      <c r="E113" s="74">
        <v>0</v>
      </c>
      <c r="F113" s="158"/>
      <c r="G113" s="146"/>
      <c r="H113" s="126"/>
      <c r="I113" s="143"/>
      <c r="J113" s="161">
        <v>0</v>
      </c>
      <c r="K113" s="158"/>
      <c r="L113" s="146"/>
      <c r="M113" s="126"/>
      <c r="N113" s="143"/>
      <c r="O113" s="161">
        <v>0</v>
      </c>
      <c r="P113" s="158"/>
      <c r="Q113" s="146"/>
      <c r="R113" s="126"/>
      <c r="S113" s="120"/>
      <c r="U113" s="63"/>
      <c r="V113" s="38"/>
    </row>
    <row r="114" spans="1:22" hidden="1" outlineLevel="1" x14ac:dyDescent="0.25">
      <c r="A114" s="14"/>
      <c r="B114" s="156" t="s">
        <v>156</v>
      </c>
      <c r="C114" s="126"/>
      <c r="D114" s="73"/>
      <c r="E114" s="74">
        <v>0</v>
      </c>
      <c r="F114" s="158"/>
      <c r="G114" s="146"/>
      <c r="H114" s="126"/>
      <c r="I114" s="143"/>
      <c r="J114" s="161">
        <v>0</v>
      </c>
      <c r="K114" s="158"/>
      <c r="L114" s="146"/>
      <c r="M114" s="126"/>
      <c r="N114" s="143"/>
      <c r="O114" s="161">
        <v>0</v>
      </c>
      <c r="P114" s="158"/>
      <c r="Q114" s="146"/>
      <c r="R114" s="126"/>
      <c r="S114" s="120"/>
      <c r="U114" s="63"/>
      <c r="V114" s="38"/>
    </row>
    <row r="115" spans="1:22" hidden="1" outlineLevel="1" x14ac:dyDescent="0.25">
      <c r="A115" s="14"/>
      <c r="B115" s="156" t="s">
        <v>131</v>
      </c>
      <c r="C115" s="126"/>
      <c r="D115" s="75"/>
      <c r="E115" s="79">
        <v>0</v>
      </c>
      <c r="F115" s="158"/>
      <c r="G115" s="151"/>
      <c r="H115" s="126"/>
      <c r="I115" s="143"/>
      <c r="J115" s="161">
        <v>0</v>
      </c>
      <c r="K115" s="158"/>
      <c r="L115" s="151"/>
      <c r="M115" s="126"/>
      <c r="N115" s="143"/>
      <c r="O115" s="161">
        <v>0</v>
      </c>
      <c r="P115" s="158"/>
      <c r="Q115" s="151"/>
      <c r="R115" s="126"/>
      <c r="S115" s="120"/>
      <c r="U115" s="63"/>
      <c r="V115" s="38"/>
    </row>
    <row r="116" spans="1:22" x14ac:dyDescent="0.25">
      <c r="A116" s="14"/>
      <c r="B116" s="107" t="s">
        <v>230</v>
      </c>
      <c r="C116" s="126"/>
      <c r="D116" s="71"/>
      <c r="E116" s="70"/>
      <c r="F116" s="175">
        <v>0</v>
      </c>
      <c r="G116" s="146"/>
      <c r="H116" s="126"/>
      <c r="I116" s="71"/>
      <c r="J116" s="60"/>
      <c r="K116" s="175">
        <v>0</v>
      </c>
      <c r="L116" s="146"/>
      <c r="M116" s="126"/>
      <c r="N116" s="71"/>
      <c r="O116" s="60"/>
      <c r="P116" s="175">
        <v>0</v>
      </c>
      <c r="Q116" s="146"/>
      <c r="R116" s="126"/>
      <c r="S116" s="120"/>
      <c r="U116" s="63"/>
      <c r="V116" s="38"/>
    </row>
    <row r="117" spans="1:22" x14ac:dyDescent="0.25">
      <c r="A117" s="14"/>
      <c r="B117" s="108" t="s">
        <v>231</v>
      </c>
      <c r="C117" s="126"/>
      <c r="D117" s="72"/>
      <c r="E117" s="59"/>
      <c r="F117" s="163">
        <v>0.19999999999999996</v>
      </c>
      <c r="G117" s="146"/>
      <c r="H117" s="126"/>
      <c r="I117" s="72"/>
      <c r="J117" s="59"/>
      <c r="K117" s="163">
        <v>4.0000000000000036E-2</v>
      </c>
      <c r="L117" s="146"/>
      <c r="M117" s="126"/>
      <c r="N117" s="72"/>
      <c r="O117" s="59"/>
      <c r="P117" s="163">
        <v>4.0000000000000036E-2</v>
      </c>
      <c r="Q117" s="146"/>
      <c r="R117" s="126"/>
      <c r="S117" s="120"/>
      <c r="U117" s="63"/>
      <c r="V117" s="38"/>
    </row>
    <row r="118" spans="1:22" ht="6.75" customHeight="1" x14ac:dyDescent="0.25">
      <c r="A118" s="14"/>
      <c r="B118" s="99"/>
      <c r="C118" s="97"/>
      <c r="D118" s="97"/>
      <c r="E118" s="97"/>
      <c r="F118" s="97"/>
      <c r="G118" s="100"/>
      <c r="H118" s="97"/>
      <c r="I118" s="97"/>
      <c r="J118" s="97"/>
      <c r="K118" s="97"/>
      <c r="L118" s="100"/>
      <c r="M118" s="97"/>
      <c r="N118" s="97"/>
      <c r="O118" s="97"/>
      <c r="P118" s="97"/>
      <c r="Q118" s="100"/>
      <c r="R118" s="97"/>
      <c r="S118" s="98"/>
      <c r="U118" s="63"/>
      <c r="V118" s="38"/>
    </row>
    <row r="119" spans="1:22" ht="7.5" customHeight="1" x14ac:dyDescent="0.25">
      <c r="A119" s="133"/>
      <c r="B119" s="126"/>
      <c r="C119" s="126"/>
      <c r="D119" s="126"/>
      <c r="E119" s="134"/>
      <c r="F119" s="134"/>
      <c r="G119" s="134"/>
      <c r="H119" s="126"/>
      <c r="I119" s="126"/>
      <c r="J119" s="134"/>
      <c r="K119" s="134"/>
      <c r="L119" s="134"/>
      <c r="M119" s="126"/>
      <c r="N119" s="126"/>
      <c r="O119" s="134"/>
      <c r="P119" s="134"/>
      <c r="Q119" s="134"/>
      <c r="R119" s="126"/>
      <c r="S119" s="120"/>
      <c r="U119" s="63"/>
      <c r="V119" s="38"/>
    </row>
    <row r="120" spans="1:22" x14ac:dyDescent="0.25">
      <c r="A120" s="14"/>
      <c r="B120" s="81" t="s">
        <v>11</v>
      </c>
      <c r="C120" s="84"/>
      <c r="D120" s="84"/>
      <c r="E120" s="82"/>
      <c r="F120" s="90"/>
      <c r="G120" s="147"/>
      <c r="H120" s="84"/>
      <c r="I120" s="84"/>
      <c r="J120" s="82"/>
      <c r="K120" s="90"/>
      <c r="L120" s="147"/>
      <c r="M120" s="84"/>
      <c r="N120" s="84"/>
      <c r="O120" s="82"/>
      <c r="P120" s="90"/>
      <c r="Q120" s="147"/>
      <c r="R120" s="84"/>
      <c r="S120" s="83"/>
      <c r="U120" s="63"/>
      <c r="V120" s="38"/>
    </row>
    <row r="121" spans="1:22" x14ac:dyDescent="0.25">
      <c r="A121" s="14"/>
      <c r="B121" s="109" t="s">
        <v>119</v>
      </c>
      <c r="C121" s="126"/>
      <c r="D121" s="482">
        <v>20</v>
      </c>
      <c r="E121" s="483"/>
      <c r="F121" s="483"/>
      <c r="G121" s="89">
        <v>0.8</v>
      </c>
      <c r="H121" s="126"/>
      <c r="I121" s="506">
        <v>20</v>
      </c>
      <c r="J121" s="507"/>
      <c r="K121" s="508"/>
      <c r="L121" s="89">
        <v>0.96</v>
      </c>
      <c r="M121" s="126"/>
      <c r="N121" s="506">
        <v>20</v>
      </c>
      <c r="O121" s="507"/>
      <c r="P121" s="508"/>
      <c r="Q121" s="89">
        <f>Q$20*(1-P116)*(1-P117)</f>
        <v>0.96</v>
      </c>
      <c r="R121" s="126"/>
      <c r="S121" s="120"/>
      <c r="U121" s="63"/>
      <c r="V121" s="38"/>
    </row>
    <row r="122" spans="1:22" x14ac:dyDescent="0.25">
      <c r="A122" s="14"/>
      <c r="B122" s="109" t="s">
        <v>7</v>
      </c>
      <c r="C122" s="134"/>
      <c r="D122" s="474" t="s">
        <v>173</v>
      </c>
      <c r="E122" s="475"/>
      <c r="F122" s="475"/>
      <c r="G122" s="222"/>
      <c r="H122" s="134"/>
      <c r="I122" s="471" t="s">
        <v>173</v>
      </c>
      <c r="J122" s="472"/>
      <c r="K122" s="476"/>
      <c r="L122" s="222"/>
      <c r="M122" s="134"/>
      <c r="N122" s="471" t="s">
        <v>173</v>
      </c>
      <c r="O122" s="472"/>
      <c r="P122" s="476"/>
      <c r="Q122" s="222"/>
      <c r="R122" s="134"/>
      <c r="S122" s="120"/>
      <c r="U122" s="63"/>
      <c r="V122" s="38"/>
    </row>
    <row r="123" spans="1:22" x14ac:dyDescent="0.25">
      <c r="A123" s="14"/>
      <c r="B123" s="110" t="s">
        <v>186</v>
      </c>
      <c r="C123" s="127"/>
      <c r="D123" s="255"/>
      <c r="E123" s="68"/>
      <c r="F123" s="227">
        <v>0.52529077000000002</v>
      </c>
      <c r="G123" s="223">
        <v>4.0404652319999998E-2</v>
      </c>
      <c r="H123" s="134"/>
      <c r="I123" s="144"/>
      <c r="J123" s="68"/>
      <c r="K123" s="228">
        <v>0.52529077000000002</v>
      </c>
      <c r="L123" s="223">
        <v>3.9085582783999998E-2</v>
      </c>
      <c r="M123" s="134"/>
      <c r="N123" s="144"/>
      <c r="O123" s="68"/>
      <c r="P123" s="228">
        <v>0.52529077000000002</v>
      </c>
      <c r="Q123" s="223" t="e">
        <f ca="1">P123*Q121/1000*N121*(1+SUM(P68:P74))+Q111</f>
        <v>#REF!</v>
      </c>
      <c r="R123" s="134"/>
      <c r="S123" s="120"/>
      <c r="U123" s="63"/>
      <c r="V123" s="38"/>
    </row>
    <row r="124" spans="1:22" ht="6.75" customHeight="1" x14ac:dyDescent="0.25">
      <c r="A124" s="14"/>
      <c r="B124" s="99"/>
      <c r="C124" s="97"/>
      <c r="D124" s="97"/>
      <c r="E124" s="97"/>
      <c r="F124" s="97"/>
      <c r="G124" s="100"/>
      <c r="H124" s="97"/>
      <c r="I124" s="97"/>
      <c r="J124" s="191"/>
      <c r="K124" s="97"/>
      <c r="L124" s="100"/>
      <c r="M124" s="97"/>
      <c r="N124" s="97"/>
      <c r="O124" s="97"/>
      <c r="P124" s="97"/>
      <c r="Q124" s="100"/>
      <c r="R124" s="97"/>
      <c r="S124" s="98"/>
      <c r="U124" s="63"/>
      <c r="V124" s="38"/>
    </row>
    <row r="125" spans="1:22" ht="7.5" customHeight="1" x14ac:dyDescent="0.25">
      <c r="A125" s="133"/>
      <c r="B125" s="112"/>
      <c r="C125" s="126"/>
      <c r="D125" s="126"/>
      <c r="E125" s="134"/>
      <c r="F125" s="134"/>
      <c r="G125" s="134"/>
      <c r="H125" s="126"/>
      <c r="I125" s="126"/>
      <c r="J125" s="134"/>
      <c r="K125" s="134"/>
      <c r="L125" s="134"/>
      <c r="M125" s="126"/>
      <c r="N125" s="126"/>
      <c r="O125" s="134"/>
      <c r="P125" s="134"/>
      <c r="Q125" s="134"/>
      <c r="R125" s="126"/>
      <c r="S125" s="120"/>
      <c r="U125" s="63"/>
      <c r="V125" s="38"/>
    </row>
    <row r="126" spans="1:22" x14ac:dyDescent="0.25">
      <c r="A126" s="14"/>
      <c r="B126" s="253" t="s">
        <v>0</v>
      </c>
      <c r="C126" s="3"/>
      <c r="D126" s="3"/>
      <c r="E126" s="64"/>
      <c r="F126" s="92"/>
      <c r="G126" s="148"/>
      <c r="H126" s="3"/>
      <c r="I126" s="3"/>
      <c r="J126" s="64"/>
      <c r="K126" s="96"/>
      <c r="L126" s="148"/>
      <c r="M126" s="3"/>
      <c r="N126" s="3"/>
      <c r="O126" s="64"/>
      <c r="P126" s="96"/>
      <c r="Q126" s="148"/>
      <c r="R126" s="3"/>
      <c r="S126" s="9"/>
      <c r="U126" s="63"/>
      <c r="V126" s="38"/>
    </row>
    <row r="127" spans="1:22" hidden="1" x14ac:dyDescent="0.25">
      <c r="A127" s="14"/>
      <c r="B127" s="292" t="s">
        <v>158</v>
      </c>
      <c r="C127" s="292"/>
      <c r="D127" s="292"/>
      <c r="E127" s="149"/>
      <c r="F127" s="93"/>
      <c r="G127" s="149"/>
      <c r="H127" s="292"/>
      <c r="I127" s="292"/>
      <c r="J127" s="149"/>
      <c r="K127" s="93"/>
      <c r="L127" s="149"/>
      <c r="M127" s="292"/>
      <c r="N127" s="292"/>
      <c r="O127" s="149"/>
      <c r="P127" s="93"/>
      <c r="Q127" s="149"/>
      <c r="R127" s="292"/>
      <c r="S127" s="10"/>
      <c r="U127" s="63"/>
      <c r="V127" s="38"/>
    </row>
    <row r="128" spans="1:22" x14ac:dyDescent="0.25">
      <c r="A128" s="14"/>
      <c r="B128" s="106" t="s">
        <v>160</v>
      </c>
      <c r="C128" s="111"/>
      <c r="D128" s="477"/>
      <c r="E128" s="489"/>
      <c r="F128" s="490"/>
      <c r="G128" s="89">
        <v>0.8</v>
      </c>
      <c r="H128" s="123"/>
      <c r="I128" s="471"/>
      <c r="J128" s="502"/>
      <c r="K128" s="503"/>
      <c r="L128" s="89">
        <v>0.96</v>
      </c>
      <c r="M128" s="123"/>
      <c r="N128" s="471"/>
      <c r="O128" s="502"/>
      <c r="P128" s="503"/>
      <c r="Q128" s="89">
        <f>Q121</f>
        <v>0.96</v>
      </c>
      <c r="R128" s="123"/>
      <c r="S128" s="121"/>
      <c r="U128" s="63"/>
      <c r="V128" s="38"/>
    </row>
    <row r="129" spans="1:22" x14ac:dyDescent="0.25">
      <c r="A129" s="14"/>
      <c r="B129" s="105" t="s">
        <v>117</v>
      </c>
      <c r="C129" s="126"/>
      <c r="D129" s="168">
        <v>0.01</v>
      </c>
      <c r="E129" s="68"/>
      <c r="F129" s="169">
        <v>0.01</v>
      </c>
      <c r="G129" s="146"/>
      <c r="H129" s="126"/>
      <c r="I129" s="170">
        <v>0.01</v>
      </c>
      <c r="J129" s="68"/>
      <c r="K129" s="171">
        <v>0.01</v>
      </c>
      <c r="L129" s="146"/>
      <c r="M129" s="126"/>
      <c r="N129" s="170">
        <v>0.01</v>
      </c>
      <c r="O129" s="68"/>
      <c r="P129" s="171">
        <v>0.01</v>
      </c>
      <c r="Q129" s="146"/>
      <c r="R129" s="126"/>
      <c r="S129" s="120"/>
      <c r="U129" s="63"/>
      <c r="V129" s="38"/>
    </row>
    <row r="130" spans="1:22" x14ac:dyDescent="0.25">
      <c r="A130" s="14"/>
      <c r="B130" s="105" t="s">
        <v>15</v>
      </c>
      <c r="C130" s="125"/>
      <c r="D130" s="504"/>
      <c r="E130" s="505"/>
      <c r="F130" s="505"/>
      <c r="G130" s="225">
        <v>4.0404652319999998E-2</v>
      </c>
      <c r="H130" s="125"/>
      <c r="I130" s="471"/>
      <c r="J130" s="472"/>
      <c r="K130" s="476"/>
      <c r="L130" s="225">
        <v>3.9085582783999998E-2</v>
      </c>
      <c r="M130" s="125"/>
      <c r="N130" s="471"/>
      <c r="O130" s="472"/>
      <c r="P130" s="476"/>
      <c r="Q130" s="225" t="e">
        <f ca="1">IF(ISBLANK(N130), 0, OFFSET(#REF!,MATCH(N130, ListResiduesProcessingOptions1,0)+2,1)*P129*Q$128)+Q123</f>
        <v>#REF!</v>
      </c>
      <c r="R130" s="125"/>
      <c r="S130" s="120"/>
      <c r="U130" s="63"/>
      <c r="V130" s="38"/>
    </row>
    <row r="131" spans="1:22" x14ac:dyDescent="0.25">
      <c r="A131" s="14"/>
      <c r="B131" s="105" t="s">
        <v>193</v>
      </c>
      <c r="C131" s="126"/>
      <c r="D131" s="168"/>
      <c r="E131" s="68"/>
      <c r="F131" s="169">
        <v>0</v>
      </c>
      <c r="G131" s="146"/>
      <c r="H131" s="126"/>
      <c r="I131" s="170">
        <v>0</v>
      </c>
      <c r="J131" s="68"/>
      <c r="K131" s="171">
        <v>0</v>
      </c>
      <c r="L131" s="146"/>
      <c r="M131" s="126"/>
      <c r="N131" s="170">
        <v>0</v>
      </c>
      <c r="O131" s="68"/>
      <c r="P131" s="171">
        <v>0</v>
      </c>
      <c r="Q131" s="146"/>
      <c r="R131" s="126"/>
      <c r="S131" s="120"/>
      <c r="U131" s="63"/>
      <c r="V131" s="38"/>
    </row>
    <row r="132" spans="1:22" x14ac:dyDescent="0.25">
      <c r="A132" s="14"/>
      <c r="B132" s="105" t="s">
        <v>185</v>
      </c>
      <c r="C132" s="126"/>
      <c r="D132" s="168"/>
      <c r="E132" s="68"/>
      <c r="F132" s="169">
        <v>0</v>
      </c>
      <c r="G132" s="146"/>
      <c r="H132" s="126"/>
      <c r="I132" s="170">
        <v>0</v>
      </c>
      <c r="J132" s="68"/>
      <c r="K132" s="171">
        <v>0</v>
      </c>
      <c r="L132" s="146"/>
      <c r="M132" s="126"/>
      <c r="N132" s="170"/>
      <c r="O132" s="68"/>
      <c r="P132" s="171">
        <v>0</v>
      </c>
      <c r="Q132" s="146"/>
      <c r="R132" s="126"/>
      <c r="S132" s="120"/>
      <c r="U132" s="63"/>
      <c r="V132" s="38"/>
    </row>
    <row r="133" spans="1:22" x14ac:dyDescent="0.25">
      <c r="A133" s="14"/>
      <c r="B133" s="105" t="s">
        <v>184</v>
      </c>
      <c r="C133" s="126"/>
      <c r="D133" s="168"/>
      <c r="E133" s="68"/>
      <c r="F133" s="169">
        <v>1</v>
      </c>
      <c r="G133" s="225">
        <v>4.0404652319999998E-2</v>
      </c>
      <c r="H133" s="126"/>
      <c r="I133" s="170"/>
      <c r="J133" s="68"/>
      <c r="K133" s="171">
        <v>1</v>
      </c>
      <c r="L133" s="225">
        <v>3.9085582783999998E-2</v>
      </c>
      <c r="M133" s="126"/>
      <c r="N133" s="170"/>
      <c r="O133" s="68"/>
      <c r="P133" s="171">
        <v>1</v>
      </c>
      <c r="Q133" s="225" t="e">
        <f ca="1">Q130/(1+P133*P132/(1-P131-P132))</f>
        <v>#REF!</v>
      </c>
      <c r="R133" s="126"/>
      <c r="S133" s="120"/>
      <c r="U133" s="63"/>
      <c r="V133" s="38"/>
    </row>
    <row r="134" spans="1:22" x14ac:dyDescent="0.25">
      <c r="A134" s="14"/>
      <c r="B134" s="105" t="s">
        <v>191</v>
      </c>
      <c r="C134" s="262"/>
      <c r="D134" s="281"/>
      <c r="E134" s="68"/>
      <c r="F134" s="282">
        <v>0</v>
      </c>
      <c r="G134" s="146"/>
      <c r="H134" s="262"/>
      <c r="I134" s="281">
        <v>0</v>
      </c>
      <c r="J134" s="265"/>
      <c r="K134" s="283">
        <v>0</v>
      </c>
      <c r="L134" s="146"/>
      <c r="M134" s="262"/>
      <c r="N134" s="281">
        <v>0</v>
      </c>
      <c r="O134" s="265"/>
      <c r="P134" s="283">
        <v>0</v>
      </c>
      <c r="Q134" s="146"/>
      <c r="R134" s="262"/>
      <c r="S134" s="120"/>
      <c r="U134" s="268"/>
      <c r="V134" s="302"/>
    </row>
    <row r="135" spans="1:22" x14ac:dyDescent="0.25">
      <c r="A135" s="14"/>
      <c r="B135" s="105" t="s">
        <v>192</v>
      </c>
      <c r="C135" s="262"/>
      <c r="D135" s="263"/>
      <c r="E135" s="269">
        <v>0</v>
      </c>
      <c r="F135" s="264"/>
      <c r="G135" s="218">
        <v>4.0404652319999998E-2</v>
      </c>
      <c r="H135" s="262"/>
      <c r="I135" s="267"/>
      <c r="J135" s="269">
        <v>0</v>
      </c>
      <c r="K135" s="266"/>
      <c r="L135" s="218">
        <v>3.9085582783999998E-2</v>
      </c>
      <c r="M135" s="262"/>
      <c r="N135" s="267">
        <v>0</v>
      </c>
      <c r="O135" s="269">
        <v>0</v>
      </c>
      <c r="P135" s="266"/>
      <c r="Q135" s="218" t="e">
        <f ca="1">Q133+(1/(1-P134)-1)*O135*Q128*(1-P129)*(1-P132-P131)</f>
        <v>#REF!</v>
      </c>
      <c r="R135" s="262"/>
      <c r="S135" s="120"/>
      <c r="U135" s="268"/>
      <c r="V135" s="302"/>
    </row>
    <row r="136" spans="1:22" x14ac:dyDescent="0.25">
      <c r="A136" s="14"/>
      <c r="B136" s="105" t="s">
        <v>125</v>
      </c>
      <c r="C136" s="134"/>
      <c r="D136" s="293"/>
      <c r="E136" s="68"/>
      <c r="F136" s="164">
        <v>0</v>
      </c>
      <c r="G136" s="223">
        <v>4.0404652319999998E-2</v>
      </c>
      <c r="H136" s="134"/>
      <c r="I136" s="144"/>
      <c r="J136" s="68"/>
      <c r="K136" s="161">
        <v>0</v>
      </c>
      <c r="L136" s="223">
        <v>3.9085582783999998E-2</v>
      </c>
      <c r="M136" s="134"/>
      <c r="N136" s="144"/>
      <c r="O136" s="68"/>
      <c r="P136" s="161">
        <v>0</v>
      </c>
      <c r="Q136" s="223" t="e">
        <f ca="1">GHGEFPackagingSteel*P136*Q$190+Q135</f>
        <v>#REF!</v>
      </c>
      <c r="R136" s="134"/>
      <c r="S136" s="120"/>
      <c r="U136" s="63"/>
      <c r="V136" s="38"/>
    </row>
    <row r="137" spans="1:22" x14ac:dyDescent="0.25">
      <c r="A137" s="14"/>
      <c r="B137" s="105" t="s">
        <v>126</v>
      </c>
      <c r="C137" s="134"/>
      <c r="D137" s="293"/>
      <c r="E137" s="68"/>
      <c r="F137" s="164">
        <v>0</v>
      </c>
      <c r="G137" s="223">
        <v>4.0404652319999998E-2</v>
      </c>
      <c r="H137" s="134"/>
      <c r="I137" s="144"/>
      <c r="J137" s="68"/>
      <c r="K137" s="161">
        <v>0</v>
      </c>
      <c r="L137" s="223">
        <v>3.9085582783999998E-2</v>
      </c>
      <c r="M137" s="134"/>
      <c r="N137" s="144"/>
      <c r="O137" s="68"/>
      <c r="P137" s="161">
        <v>0</v>
      </c>
      <c r="Q137" s="223" t="e">
        <f ca="1">GHGEFPackagingAluminium*P137*Q$190+Q136</f>
        <v>#REF!</v>
      </c>
      <c r="R137" s="134"/>
      <c r="S137" s="120"/>
      <c r="U137" s="63"/>
      <c r="V137" s="38"/>
    </row>
    <row r="138" spans="1:22" x14ac:dyDescent="0.25">
      <c r="A138" s="14"/>
      <c r="B138" s="105" t="s">
        <v>127</v>
      </c>
      <c r="C138" s="134"/>
      <c r="D138" s="295">
        <v>0</v>
      </c>
      <c r="E138" s="68"/>
      <c r="F138" s="298">
        <v>0</v>
      </c>
      <c r="G138" s="223">
        <v>4.0404652319999998E-2</v>
      </c>
      <c r="H138" s="134"/>
      <c r="I138" s="296">
        <v>0</v>
      </c>
      <c r="J138" s="68"/>
      <c r="K138" s="297">
        <v>0</v>
      </c>
      <c r="L138" s="223">
        <v>3.9085582783999998E-2</v>
      </c>
      <c r="M138" s="134"/>
      <c r="N138" s="296">
        <v>0</v>
      </c>
      <c r="O138" s="68"/>
      <c r="P138" s="297">
        <v>0</v>
      </c>
      <c r="Q138" s="223" t="e">
        <f ca="1">GHGEFPackagingPaperBoard*P138*Q$190+Q137</f>
        <v>#REF!</v>
      </c>
      <c r="R138" s="134"/>
      <c r="S138" s="120"/>
      <c r="U138" s="63"/>
      <c r="V138" s="38"/>
    </row>
    <row r="139" spans="1:22" x14ac:dyDescent="0.25">
      <c r="A139" s="14"/>
      <c r="B139" s="105" t="s">
        <v>128</v>
      </c>
      <c r="C139" s="134"/>
      <c r="D139" s="295"/>
      <c r="E139" s="68"/>
      <c r="F139" s="298">
        <v>0</v>
      </c>
      <c r="G139" s="223">
        <v>4.0404652319999998E-2</v>
      </c>
      <c r="H139" s="134"/>
      <c r="I139" s="296">
        <v>0</v>
      </c>
      <c r="J139" s="68"/>
      <c r="K139" s="297">
        <v>0</v>
      </c>
      <c r="L139" s="223">
        <v>3.9085582783999998E-2</v>
      </c>
      <c r="M139" s="134"/>
      <c r="N139" s="296">
        <v>0</v>
      </c>
      <c r="O139" s="68"/>
      <c r="P139" s="297">
        <v>0</v>
      </c>
      <c r="Q139" s="223" t="e">
        <f ca="1">O140*P139*Q$190+Q138</f>
        <v>#REF!</v>
      </c>
      <c r="R139" s="134"/>
      <c r="S139" s="120"/>
      <c r="U139" s="63"/>
      <c r="V139" s="38"/>
    </row>
    <row r="140" spans="1:22" x14ac:dyDescent="0.25">
      <c r="A140" s="14"/>
      <c r="B140" s="105" t="s">
        <v>170</v>
      </c>
      <c r="C140" s="134"/>
      <c r="D140" s="293"/>
      <c r="E140" s="68">
        <v>3</v>
      </c>
      <c r="F140" s="164"/>
      <c r="G140" s="218"/>
      <c r="H140" s="134"/>
      <c r="I140" s="144"/>
      <c r="J140" s="69">
        <v>3</v>
      </c>
      <c r="K140" s="161"/>
      <c r="L140" s="218"/>
      <c r="M140" s="134"/>
      <c r="N140" s="144"/>
      <c r="O140" s="68">
        <v>3</v>
      </c>
      <c r="P140" s="161"/>
      <c r="Q140" s="218"/>
      <c r="R140" s="134"/>
      <c r="S140" s="120"/>
      <c r="U140" s="63"/>
      <c r="V140" s="38"/>
    </row>
    <row r="141" spans="1:22" x14ac:dyDescent="0.25">
      <c r="A141" s="14"/>
      <c r="B141" s="105" t="s">
        <v>129</v>
      </c>
      <c r="C141" s="134"/>
      <c r="D141" s="293"/>
      <c r="E141" s="68"/>
      <c r="F141" s="164">
        <v>0</v>
      </c>
      <c r="G141" s="223">
        <v>4.0404652319999998E-2</v>
      </c>
      <c r="H141" s="134"/>
      <c r="I141" s="144"/>
      <c r="J141" s="68"/>
      <c r="K141" s="161">
        <v>0</v>
      </c>
      <c r="L141" s="223">
        <v>3.9085582783999998E-2</v>
      </c>
      <c r="M141" s="134"/>
      <c r="N141" s="144"/>
      <c r="O141" s="68"/>
      <c r="P141" s="161">
        <v>0</v>
      </c>
      <c r="Q141" s="223" t="e">
        <f ca="1">0.6*P141*Q$190+Q139</f>
        <v>#REF!</v>
      </c>
      <c r="R141" s="134"/>
      <c r="S141" s="120"/>
      <c r="U141" s="63"/>
      <c r="V141" s="38"/>
    </row>
    <row r="142" spans="1:22" x14ac:dyDescent="0.25">
      <c r="A142" s="14"/>
      <c r="B142" s="105" t="s">
        <v>130</v>
      </c>
      <c r="C142" s="128"/>
      <c r="D142" s="293"/>
      <c r="E142" s="68"/>
      <c r="F142" s="164">
        <v>0</v>
      </c>
      <c r="G142" s="146"/>
      <c r="H142" s="128"/>
      <c r="I142" s="144"/>
      <c r="J142" s="68"/>
      <c r="K142" s="161">
        <v>0</v>
      </c>
      <c r="L142" s="146"/>
      <c r="M142" s="128"/>
      <c r="N142" s="144"/>
      <c r="O142" s="68"/>
      <c r="P142" s="161">
        <v>0</v>
      </c>
      <c r="Q142" s="146"/>
      <c r="R142" s="128"/>
      <c r="S142" s="120"/>
      <c r="U142" s="63"/>
      <c r="V142" s="38"/>
    </row>
    <row r="143" spans="1:22" x14ac:dyDescent="0.25">
      <c r="A143" s="14"/>
      <c r="B143" s="105" t="s">
        <v>6</v>
      </c>
      <c r="C143" s="126"/>
      <c r="D143" s="293">
        <v>0</v>
      </c>
      <c r="E143" s="68"/>
      <c r="F143" s="164">
        <v>0</v>
      </c>
      <c r="G143" s="146"/>
      <c r="H143" s="126"/>
      <c r="I143" s="144"/>
      <c r="J143" s="68"/>
      <c r="K143" s="161">
        <v>0</v>
      </c>
      <c r="L143" s="146"/>
      <c r="M143" s="126"/>
      <c r="N143" s="144"/>
      <c r="O143" s="68"/>
      <c r="P143" s="161">
        <v>0</v>
      </c>
      <c r="Q143" s="146"/>
      <c r="R143" s="126"/>
      <c r="S143" s="120"/>
      <c r="U143" s="63"/>
      <c r="V143" s="38"/>
    </row>
    <row r="144" spans="1:22" x14ac:dyDescent="0.25">
      <c r="A144" s="14"/>
      <c r="B144" s="105" t="s">
        <v>190</v>
      </c>
      <c r="C144" s="126"/>
      <c r="D144" s="261"/>
      <c r="E144" s="68"/>
      <c r="F144" s="257">
        <v>1E-3</v>
      </c>
      <c r="G144" s="286"/>
      <c r="H144" s="126"/>
      <c r="I144" s="259"/>
      <c r="J144" s="68"/>
      <c r="K144" s="258">
        <v>1E-3</v>
      </c>
      <c r="L144" s="286"/>
      <c r="M144" s="126"/>
      <c r="N144" s="259"/>
      <c r="O144" s="68"/>
      <c r="P144" s="258">
        <v>1E-3</v>
      </c>
      <c r="Q144" s="286"/>
      <c r="R144" s="126"/>
      <c r="S144" s="120"/>
      <c r="U144" s="63"/>
      <c r="V144" s="38"/>
    </row>
    <row r="145" spans="1:22" x14ac:dyDescent="0.25">
      <c r="A145" s="14"/>
      <c r="B145" s="105" t="s">
        <v>121</v>
      </c>
      <c r="C145" s="126"/>
      <c r="D145" s="260"/>
      <c r="E145" s="68"/>
      <c r="F145" s="257">
        <v>0</v>
      </c>
      <c r="G145" s="286"/>
      <c r="H145" s="126"/>
      <c r="I145" s="259">
        <v>0</v>
      </c>
      <c r="J145" s="68"/>
      <c r="K145" s="258">
        <v>0</v>
      </c>
      <c r="L145" s="286"/>
      <c r="M145" s="126"/>
      <c r="N145" s="259">
        <v>0</v>
      </c>
      <c r="O145" s="68"/>
      <c r="P145" s="258">
        <v>0</v>
      </c>
      <c r="Q145" s="286"/>
      <c r="R145" s="126"/>
      <c r="S145" s="120"/>
      <c r="U145" s="63"/>
      <c r="V145" s="38"/>
    </row>
    <row r="146" spans="1:22" x14ac:dyDescent="0.25">
      <c r="A146" s="14"/>
      <c r="B146" s="105" t="s">
        <v>198</v>
      </c>
      <c r="C146" s="262"/>
      <c r="D146" s="284"/>
      <c r="E146" s="68"/>
      <c r="F146" s="285">
        <v>0</v>
      </c>
      <c r="G146" s="286"/>
      <c r="H146" s="262"/>
      <c r="I146" s="287">
        <v>0</v>
      </c>
      <c r="J146" s="68"/>
      <c r="K146" s="288">
        <v>0</v>
      </c>
      <c r="L146" s="286"/>
      <c r="M146" s="262"/>
      <c r="N146" s="287">
        <v>0</v>
      </c>
      <c r="O146" s="68"/>
      <c r="P146" s="288">
        <v>0</v>
      </c>
      <c r="Q146" s="286"/>
      <c r="R146" s="262"/>
      <c r="S146" s="120"/>
      <c r="U146" s="268"/>
      <c r="V146" s="302"/>
    </row>
    <row r="147" spans="1:22" x14ac:dyDescent="0.25">
      <c r="A147" s="14"/>
      <c r="B147" s="105" t="s">
        <v>199</v>
      </c>
      <c r="C147" s="262"/>
      <c r="D147" s="289"/>
      <c r="E147" s="290"/>
      <c r="F147" s="299">
        <v>0</v>
      </c>
      <c r="G147" s="286"/>
      <c r="H147" s="262"/>
      <c r="I147" s="287"/>
      <c r="J147" s="291"/>
      <c r="K147" s="283">
        <v>0</v>
      </c>
      <c r="L147" s="286"/>
      <c r="M147" s="262"/>
      <c r="N147" s="287"/>
      <c r="O147" s="291"/>
      <c r="P147" s="283">
        <v>0</v>
      </c>
      <c r="Q147" s="286"/>
      <c r="R147" s="262"/>
      <c r="S147" s="120"/>
      <c r="U147" s="268"/>
      <c r="V147" s="302"/>
    </row>
    <row r="148" spans="1:22" x14ac:dyDescent="0.25">
      <c r="A148" s="14"/>
      <c r="B148" s="105" t="s">
        <v>200</v>
      </c>
      <c r="C148" s="262"/>
      <c r="D148" s="284"/>
      <c r="E148" s="68"/>
      <c r="F148" s="285">
        <v>0</v>
      </c>
      <c r="G148" s="286"/>
      <c r="H148" s="262"/>
      <c r="I148" s="287">
        <v>0</v>
      </c>
      <c r="J148" s="68"/>
      <c r="K148" s="288">
        <v>0</v>
      </c>
      <c r="L148" s="286"/>
      <c r="M148" s="262"/>
      <c r="N148" s="287">
        <v>0</v>
      </c>
      <c r="O148" s="68"/>
      <c r="P148" s="288">
        <v>0</v>
      </c>
      <c r="Q148" s="286"/>
      <c r="R148" s="262"/>
      <c r="S148" s="120"/>
      <c r="U148" s="268"/>
      <c r="V148" s="302"/>
    </row>
    <row r="149" spans="1:22" x14ac:dyDescent="0.25">
      <c r="A149" s="14"/>
      <c r="B149" s="105" t="s">
        <v>201</v>
      </c>
      <c r="C149" s="262"/>
      <c r="D149" s="289"/>
      <c r="E149" s="290"/>
      <c r="F149" s="299">
        <v>0</v>
      </c>
      <c r="G149" s="218">
        <v>4.0404652319999998E-2</v>
      </c>
      <c r="H149" s="262"/>
      <c r="I149" s="287"/>
      <c r="J149" s="291"/>
      <c r="K149" s="283">
        <v>0</v>
      </c>
      <c r="L149" s="218">
        <v>3.9085582783999998E-2</v>
      </c>
      <c r="M149" s="262"/>
      <c r="N149" s="287"/>
      <c r="O149" s="291"/>
      <c r="P149" s="283">
        <v>0</v>
      </c>
      <c r="Q149" s="218" t="e">
        <f ca="1">(P143*P144+P145)*Q$190*(P$13*(1-P146-P148)+P147*P146+P149*P148)+Q141</f>
        <v>#REF!</v>
      </c>
      <c r="R149" s="262"/>
      <c r="S149" s="120"/>
      <c r="U149" s="268"/>
      <c r="V149" s="302"/>
    </row>
    <row r="150" spans="1:22" x14ac:dyDescent="0.25">
      <c r="A150" s="14"/>
      <c r="B150" s="105" t="s">
        <v>194</v>
      </c>
      <c r="C150" s="126"/>
      <c r="D150" s="261"/>
      <c r="E150" s="322"/>
      <c r="F150" s="257">
        <v>0</v>
      </c>
      <c r="G150" s="223">
        <v>4.0404652319999998E-2</v>
      </c>
      <c r="H150" s="126"/>
      <c r="I150" s="259"/>
      <c r="J150" s="322"/>
      <c r="K150" s="258">
        <v>0</v>
      </c>
      <c r="L150" s="223">
        <v>3.9085582783999998E-2</v>
      </c>
      <c r="M150" s="126"/>
      <c r="N150" s="259"/>
      <c r="O150" s="322"/>
      <c r="P150" s="258">
        <v>0</v>
      </c>
      <c r="Q150" s="223" t="e">
        <f ca="1">P150*Q$190+Q149</f>
        <v>#REF!</v>
      </c>
      <c r="R150" s="126"/>
      <c r="S150" s="120"/>
      <c r="U150" s="63"/>
      <c r="V150" s="38"/>
    </row>
    <row r="151" spans="1:22" x14ac:dyDescent="0.25">
      <c r="A151" s="14"/>
      <c r="B151" s="105" t="s">
        <v>195</v>
      </c>
      <c r="C151" s="262"/>
      <c r="D151" s="260"/>
      <c r="E151" s="322"/>
      <c r="F151" s="324">
        <v>0</v>
      </c>
      <c r="G151" s="218">
        <v>4.0404652319999998E-2</v>
      </c>
      <c r="H151" s="262"/>
      <c r="I151" s="325">
        <v>0</v>
      </c>
      <c r="J151" s="322"/>
      <c r="K151" s="326">
        <v>0</v>
      </c>
      <c r="L151" s="218">
        <v>3.9085582783999998E-2</v>
      </c>
      <c r="M151" s="262"/>
      <c r="N151" s="325">
        <v>0</v>
      </c>
      <c r="O151" s="322"/>
      <c r="P151" s="326">
        <v>0</v>
      </c>
      <c r="Q151" s="218" t="e">
        <f ca="1">Q150+GHGEmFactorNaturalGas*P151*Q190</f>
        <v>#REF!</v>
      </c>
      <c r="R151" s="262"/>
      <c r="S151" s="120"/>
      <c r="U151" s="268"/>
      <c r="V151" s="302"/>
    </row>
    <row r="152" spans="1:22" x14ac:dyDescent="0.25">
      <c r="A152" s="14"/>
      <c r="B152" s="105" t="s">
        <v>124</v>
      </c>
      <c r="C152" s="112"/>
      <c r="D152" s="256"/>
      <c r="E152" s="322"/>
      <c r="F152" s="257">
        <v>0</v>
      </c>
      <c r="G152" s="223">
        <v>4.0404652319999998E-2</v>
      </c>
      <c r="H152" s="112"/>
      <c r="I152" s="259"/>
      <c r="J152" s="322"/>
      <c r="K152" s="258">
        <v>0</v>
      </c>
      <c r="L152" s="223">
        <v>3.9085582783999998E-2</v>
      </c>
      <c r="M152" s="112"/>
      <c r="N152" s="259"/>
      <c r="O152" s="322"/>
      <c r="P152" s="258">
        <v>0</v>
      </c>
      <c r="Q152" s="223" t="e">
        <f ca="1">GHGEmFactorFuel*P152*Q$190+Q151</f>
        <v>#REF!</v>
      </c>
      <c r="R152" s="112"/>
      <c r="S152" s="120"/>
      <c r="U152" s="63"/>
      <c r="V152" s="38"/>
    </row>
    <row r="153" spans="1:22" x14ac:dyDescent="0.25">
      <c r="A153" s="14"/>
      <c r="B153" s="105" t="s">
        <v>120</v>
      </c>
      <c r="C153" s="126"/>
      <c r="D153" s="256"/>
      <c r="E153" s="322"/>
      <c r="F153" s="257">
        <v>0</v>
      </c>
      <c r="G153" s="223">
        <v>4.0404652319999998E-2</v>
      </c>
      <c r="H153" s="126"/>
      <c r="I153" s="259">
        <v>0</v>
      </c>
      <c r="J153" s="322"/>
      <c r="K153" s="258">
        <v>0</v>
      </c>
      <c r="L153" s="223">
        <v>3.9085582783999998E-2</v>
      </c>
      <c r="M153" s="126"/>
      <c r="N153" s="259">
        <v>0</v>
      </c>
      <c r="O153" s="322"/>
      <c r="P153" s="258">
        <v>0</v>
      </c>
      <c r="Q153" s="223" t="e">
        <f ca="1">GHGEmFactorHeat*P153*Q$190+Q152</f>
        <v>#REF!</v>
      </c>
      <c r="R153" s="126"/>
      <c r="S153" s="120"/>
      <c r="U153" s="63"/>
      <c r="V153" s="38"/>
    </row>
    <row r="154" spans="1:22" x14ac:dyDescent="0.25">
      <c r="A154" s="14"/>
      <c r="B154" s="105" t="s">
        <v>205</v>
      </c>
      <c r="C154" s="126"/>
      <c r="D154" s="260"/>
      <c r="E154" s="322"/>
      <c r="F154" s="257">
        <v>0</v>
      </c>
      <c r="G154" s="223">
        <v>4.0404652319999998E-2</v>
      </c>
      <c r="H154" s="126"/>
      <c r="I154" s="259">
        <v>0</v>
      </c>
      <c r="J154" s="322"/>
      <c r="K154" s="258">
        <v>0</v>
      </c>
      <c r="L154" s="223">
        <v>3.9085582783999998E-2</v>
      </c>
      <c r="M154" s="126"/>
      <c r="N154" s="259">
        <v>0</v>
      </c>
      <c r="O154" s="322"/>
      <c r="P154" s="258">
        <v>0</v>
      </c>
      <c r="Q154" s="223" t="e">
        <f ca="1">P154*Q$190+Q153</f>
        <v>#REF!</v>
      </c>
      <c r="R154" s="126"/>
      <c r="S154" s="120"/>
      <c r="U154" s="63"/>
      <c r="V154" s="38"/>
    </row>
    <row r="155" spans="1:22" x14ac:dyDescent="0.25">
      <c r="A155" s="14"/>
      <c r="B155" s="66" t="s">
        <v>159</v>
      </c>
      <c r="C155" s="66"/>
      <c r="D155" s="66"/>
      <c r="E155" s="145"/>
      <c r="F155" s="145"/>
      <c r="G155" s="145"/>
      <c r="H155" s="66"/>
      <c r="I155" s="66"/>
      <c r="J155" s="145"/>
      <c r="K155" s="145"/>
      <c r="L155" s="145"/>
      <c r="M155" s="66"/>
      <c r="N155" s="66"/>
      <c r="O155" s="145"/>
      <c r="P155" s="145"/>
      <c r="Q155" s="145"/>
      <c r="R155" s="66"/>
      <c r="S155" s="67"/>
      <c r="U155" s="63"/>
      <c r="V155" s="38"/>
    </row>
    <row r="156" spans="1:22" collapsed="1" x14ac:dyDescent="0.25">
      <c r="A156" s="14"/>
      <c r="B156" s="154"/>
      <c r="C156" s="111"/>
      <c r="D156" s="495" t="s">
        <v>229</v>
      </c>
      <c r="E156" s="496"/>
      <c r="F156" s="497"/>
      <c r="G156" s="89">
        <v>0.8</v>
      </c>
      <c r="H156" s="123"/>
      <c r="I156" s="495" t="s">
        <v>229</v>
      </c>
      <c r="J156" s="498"/>
      <c r="K156" s="499"/>
      <c r="L156" s="89">
        <v>0.96</v>
      </c>
      <c r="M156" s="123"/>
      <c r="N156" s="495" t="s">
        <v>229</v>
      </c>
      <c r="O156" s="498"/>
      <c r="P156" s="499"/>
      <c r="Q156" s="89">
        <f>Q128</f>
        <v>0.96</v>
      </c>
      <c r="R156" s="123"/>
      <c r="S156" s="121"/>
      <c r="U156" s="63"/>
      <c r="V156" s="38"/>
    </row>
    <row r="157" spans="1:22" hidden="1" outlineLevel="1" x14ac:dyDescent="0.25">
      <c r="A157" s="14"/>
      <c r="B157" s="155" t="s">
        <v>115</v>
      </c>
      <c r="C157" s="126"/>
      <c r="D157" s="500"/>
      <c r="E157" s="478"/>
      <c r="F157" s="158"/>
      <c r="G157" s="146"/>
      <c r="H157" s="126"/>
      <c r="I157" s="501"/>
      <c r="J157" s="480"/>
      <c r="K157" s="158"/>
      <c r="L157" s="146"/>
      <c r="M157" s="126"/>
      <c r="N157" s="501"/>
      <c r="O157" s="480"/>
      <c r="P157" s="158"/>
      <c r="Q157" s="146"/>
      <c r="R157" s="126"/>
      <c r="S157" s="120"/>
      <c r="U157" s="63"/>
      <c r="V157" s="38"/>
    </row>
    <row r="158" spans="1:22" hidden="1" outlineLevel="1" x14ac:dyDescent="0.25">
      <c r="A158" s="14"/>
      <c r="B158" s="156" t="s">
        <v>196</v>
      </c>
      <c r="C158" s="126"/>
      <c r="D158" s="168"/>
      <c r="E158" s="172">
        <v>0</v>
      </c>
      <c r="F158" s="158"/>
      <c r="G158" s="146"/>
      <c r="H158" s="126"/>
      <c r="I158" s="176"/>
      <c r="J158" s="171">
        <v>0</v>
      </c>
      <c r="K158" s="158"/>
      <c r="L158" s="146"/>
      <c r="M158" s="126"/>
      <c r="N158" s="176"/>
      <c r="O158" s="171">
        <v>0</v>
      </c>
      <c r="P158" s="158"/>
      <c r="Q158" s="146"/>
      <c r="R158" s="126"/>
      <c r="S158" s="120"/>
      <c r="U158" s="63"/>
      <c r="V158" s="38"/>
    </row>
    <row r="159" spans="1:22" hidden="1" outlineLevel="1" x14ac:dyDescent="0.25">
      <c r="A159" s="14"/>
      <c r="B159" s="156" t="s">
        <v>117</v>
      </c>
      <c r="C159" s="126"/>
      <c r="D159" s="168"/>
      <c r="E159" s="172">
        <v>0</v>
      </c>
      <c r="F159" s="158"/>
      <c r="G159" s="146"/>
      <c r="H159" s="126"/>
      <c r="I159" s="176"/>
      <c r="J159" s="171">
        <v>0</v>
      </c>
      <c r="K159" s="158"/>
      <c r="L159" s="146"/>
      <c r="M159" s="126"/>
      <c r="N159" s="176"/>
      <c r="O159" s="171">
        <v>0</v>
      </c>
      <c r="P159" s="158"/>
      <c r="Q159" s="146"/>
      <c r="R159" s="126"/>
      <c r="S159" s="120"/>
      <c r="U159" s="63"/>
      <c r="V159" s="38"/>
    </row>
    <row r="160" spans="1:22" hidden="1" outlineLevel="1" x14ac:dyDescent="0.25">
      <c r="A160" s="14"/>
      <c r="B160" s="156" t="s">
        <v>15</v>
      </c>
      <c r="C160" s="125"/>
      <c r="D160" s="491"/>
      <c r="E160" s="493"/>
      <c r="F160" s="158"/>
      <c r="G160" s="180">
        <v>4.0404652319999998E-2</v>
      </c>
      <c r="H160" s="129"/>
      <c r="I160" s="471"/>
      <c r="J160" s="472"/>
      <c r="K160" s="158"/>
      <c r="L160" s="180">
        <v>3.9085582783999998E-2</v>
      </c>
      <c r="M160" s="129"/>
      <c r="N160" s="471"/>
      <c r="O160" s="472"/>
      <c r="P160" s="158"/>
      <c r="Q160" s="180" t="e">
        <f ca="1">IF(ISBLANK(N160), 0, OFFSET(#REF!,MATCH(N160, ListResiduesProcessingOptions1,0)+2,1)*O159*Q$128)+Q154</f>
        <v>#REF!</v>
      </c>
      <c r="R160" s="126"/>
      <c r="S160" s="120"/>
      <c r="U160" s="63"/>
      <c r="V160" s="38"/>
    </row>
    <row r="161" spans="1:22" hidden="1" outlineLevel="1" x14ac:dyDescent="0.25">
      <c r="A161" s="14"/>
      <c r="B161" s="156" t="s">
        <v>157</v>
      </c>
      <c r="C161" s="126"/>
      <c r="D161" s="73"/>
      <c r="E161" s="74">
        <v>0</v>
      </c>
      <c r="F161" s="158"/>
      <c r="G161" s="150"/>
      <c r="H161" s="126"/>
      <c r="I161" s="143"/>
      <c r="J161" s="161">
        <v>0</v>
      </c>
      <c r="K161" s="158"/>
      <c r="L161" s="150"/>
      <c r="M161" s="126"/>
      <c r="N161" s="143"/>
      <c r="O161" s="161">
        <v>0</v>
      </c>
      <c r="P161" s="158"/>
      <c r="Q161" s="150"/>
      <c r="R161" s="126"/>
      <c r="S161" s="120"/>
      <c r="U161" s="63"/>
      <c r="V161" s="38"/>
    </row>
    <row r="162" spans="1:22" hidden="1" outlineLevel="1" x14ac:dyDescent="0.25">
      <c r="A162" s="14"/>
      <c r="B162" s="156" t="s">
        <v>122</v>
      </c>
      <c r="C162" s="126"/>
      <c r="D162" s="73"/>
      <c r="E162" s="74">
        <v>0</v>
      </c>
      <c r="F162" s="158"/>
      <c r="G162" s="146"/>
      <c r="H162" s="126"/>
      <c r="I162" s="143"/>
      <c r="J162" s="161">
        <v>0</v>
      </c>
      <c r="K162" s="158"/>
      <c r="L162" s="146"/>
      <c r="M162" s="126"/>
      <c r="N162" s="143"/>
      <c r="O162" s="161">
        <v>0</v>
      </c>
      <c r="P162" s="158"/>
      <c r="Q162" s="146"/>
      <c r="R162" s="126"/>
      <c r="S162" s="120"/>
      <c r="U162" s="63"/>
      <c r="V162" s="38"/>
    </row>
    <row r="163" spans="1:22" hidden="1" outlineLevel="1" x14ac:dyDescent="0.25">
      <c r="A163" s="14"/>
      <c r="B163" s="156" t="s">
        <v>156</v>
      </c>
      <c r="C163" s="126"/>
      <c r="D163" s="73"/>
      <c r="E163" s="74">
        <v>0</v>
      </c>
      <c r="F163" s="158"/>
      <c r="G163" s="146"/>
      <c r="H163" s="126"/>
      <c r="I163" s="143"/>
      <c r="J163" s="161">
        <v>0</v>
      </c>
      <c r="K163" s="158"/>
      <c r="L163" s="146"/>
      <c r="M163" s="126"/>
      <c r="N163" s="143"/>
      <c r="O163" s="161">
        <v>0</v>
      </c>
      <c r="P163" s="158"/>
      <c r="Q163" s="146"/>
      <c r="R163" s="126"/>
      <c r="S163" s="120"/>
      <c r="U163" s="63"/>
      <c r="V163" s="38"/>
    </row>
    <row r="164" spans="1:22" hidden="1" outlineLevel="1" x14ac:dyDescent="0.25">
      <c r="A164" s="14"/>
      <c r="B164" s="155" t="s">
        <v>114</v>
      </c>
      <c r="C164" s="126"/>
      <c r="D164" s="477"/>
      <c r="E164" s="494"/>
      <c r="F164" s="159"/>
      <c r="G164" s="150"/>
      <c r="H164" s="126"/>
      <c r="I164" s="471"/>
      <c r="J164" s="472"/>
      <c r="K164" s="159"/>
      <c r="L164" s="150"/>
      <c r="M164" s="126"/>
      <c r="N164" s="471"/>
      <c r="O164" s="472"/>
      <c r="P164" s="159"/>
      <c r="Q164" s="150"/>
      <c r="R164" s="126"/>
      <c r="S164" s="120"/>
      <c r="U164" s="63"/>
      <c r="V164" s="38"/>
    </row>
    <row r="165" spans="1:22" hidden="1" outlineLevel="1" x14ac:dyDescent="0.25">
      <c r="A165" s="14"/>
      <c r="B165" s="156" t="s">
        <v>196</v>
      </c>
      <c r="C165" s="126"/>
      <c r="D165" s="168"/>
      <c r="E165" s="172">
        <v>0</v>
      </c>
      <c r="F165" s="158"/>
      <c r="G165" s="146"/>
      <c r="H165" s="126"/>
      <c r="I165" s="176"/>
      <c r="J165" s="171">
        <v>0</v>
      </c>
      <c r="K165" s="158"/>
      <c r="L165" s="146"/>
      <c r="M165" s="126"/>
      <c r="N165" s="176"/>
      <c r="O165" s="171">
        <v>0</v>
      </c>
      <c r="P165" s="158"/>
      <c r="Q165" s="146"/>
      <c r="R165" s="126"/>
      <c r="S165" s="120"/>
      <c r="U165" s="63"/>
      <c r="V165" s="38"/>
    </row>
    <row r="166" spans="1:22" hidden="1" outlineLevel="1" x14ac:dyDescent="0.25">
      <c r="A166" s="14"/>
      <c r="B166" s="156" t="s">
        <v>117</v>
      </c>
      <c r="C166" s="126"/>
      <c r="D166" s="168"/>
      <c r="E166" s="172">
        <v>0</v>
      </c>
      <c r="F166" s="158"/>
      <c r="G166" s="146"/>
      <c r="H166" s="126"/>
      <c r="I166" s="176"/>
      <c r="J166" s="171">
        <v>0</v>
      </c>
      <c r="K166" s="158"/>
      <c r="L166" s="146"/>
      <c r="M166" s="126"/>
      <c r="N166" s="176"/>
      <c r="O166" s="171">
        <v>0</v>
      </c>
      <c r="P166" s="158"/>
      <c r="Q166" s="146"/>
      <c r="R166" s="126"/>
      <c r="S166" s="120"/>
      <c r="U166" s="63"/>
      <c r="V166" s="38"/>
    </row>
    <row r="167" spans="1:22" hidden="1" outlineLevel="1" x14ac:dyDescent="0.25">
      <c r="A167" s="14"/>
      <c r="B167" s="156" t="s">
        <v>15</v>
      </c>
      <c r="C167" s="125"/>
      <c r="D167" s="491"/>
      <c r="E167" s="493"/>
      <c r="F167" s="158"/>
      <c r="G167" s="180">
        <v>4.0404652319999998E-2</v>
      </c>
      <c r="H167" s="129"/>
      <c r="I167" s="471"/>
      <c r="J167" s="472"/>
      <c r="K167" s="158"/>
      <c r="L167" s="180">
        <v>3.9085582783999998E-2</v>
      </c>
      <c r="M167" s="129"/>
      <c r="N167" s="471"/>
      <c r="O167" s="472"/>
      <c r="P167" s="158"/>
      <c r="Q167" s="180" t="e">
        <f ca="1">IF(ISBLANK(N167), 0, OFFSET(#REF!,MATCH(N167, ListResiduesProcessingOptions1,0)+2,1)*O166*Q$128*(1-O158)*(1-O159))+Q160</f>
        <v>#REF!</v>
      </c>
      <c r="R167" s="126"/>
      <c r="S167" s="120"/>
      <c r="U167" s="63"/>
      <c r="V167" s="38"/>
    </row>
    <row r="168" spans="1:22" hidden="1" outlineLevel="1" x14ac:dyDescent="0.25">
      <c r="A168" s="14"/>
      <c r="B168" s="156" t="s">
        <v>157</v>
      </c>
      <c r="C168" s="126"/>
      <c r="D168" s="73"/>
      <c r="E168" s="74">
        <v>0</v>
      </c>
      <c r="F168" s="158"/>
      <c r="G168" s="150"/>
      <c r="H168" s="126"/>
      <c r="I168" s="143"/>
      <c r="J168" s="161">
        <v>0</v>
      </c>
      <c r="K168" s="158"/>
      <c r="L168" s="150"/>
      <c r="M168" s="126"/>
      <c r="N168" s="143"/>
      <c r="O168" s="161">
        <v>0</v>
      </c>
      <c r="P168" s="158"/>
      <c r="Q168" s="150"/>
      <c r="R168" s="126"/>
      <c r="S168" s="120"/>
      <c r="U168" s="63"/>
      <c r="V168" s="38"/>
    </row>
    <row r="169" spans="1:22" hidden="1" outlineLevel="1" x14ac:dyDescent="0.25">
      <c r="A169" s="14"/>
      <c r="B169" s="156" t="s">
        <v>122</v>
      </c>
      <c r="C169" s="126"/>
      <c r="D169" s="73"/>
      <c r="E169" s="74">
        <v>0</v>
      </c>
      <c r="F169" s="158"/>
      <c r="G169" s="146"/>
      <c r="H169" s="126"/>
      <c r="I169" s="143"/>
      <c r="J169" s="161">
        <v>0</v>
      </c>
      <c r="K169" s="158"/>
      <c r="L169" s="146"/>
      <c r="M169" s="126"/>
      <c r="N169" s="143"/>
      <c r="O169" s="161">
        <v>0</v>
      </c>
      <c r="P169" s="158"/>
      <c r="Q169" s="146"/>
      <c r="R169" s="126"/>
      <c r="S169" s="120"/>
      <c r="U169" s="63"/>
      <c r="V169" s="38"/>
    </row>
    <row r="170" spans="1:22" hidden="1" outlineLevel="1" x14ac:dyDescent="0.25">
      <c r="A170" s="14"/>
      <c r="B170" s="156" t="s">
        <v>156</v>
      </c>
      <c r="C170" s="126"/>
      <c r="D170" s="73"/>
      <c r="E170" s="74">
        <v>0</v>
      </c>
      <c r="F170" s="158"/>
      <c r="G170" s="146"/>
      <c r="H170" s="126"/>
      <c r="I170" s="143"/>
      <c r="J170" s="161">
        <v>0</v>
      </c>
      <c r="K170" s="158"/>
      <c r="L170" s="146"/>
      <c r="M170" s="126"/>
      <c r="N170" s="143"/>
      <c r="O170" s="161">
        <v>0</v>
      </c>
      <c r="P170" s="158"/>
      <c r="Q170" s="146"/>
      <c r="R170" s="126"/>
      <c r="S170" s="120"/>
      <c r="U170" s="63"/>
      <c r="V170" s="38"/>
    </row>
    <row r="171" spans="1:22" hidden="1" outlineLevel="1" x14ac:dyDescent="0.25">
      <c r="A171" s="14"/>
      <c r="B171" s="155" t="s">
        <v>113</v>
      </c>
      <c r="C171" s="126"/>
      <c r="D171" s="477"/>
      <c r="E171" s="494"/>
      <c r="F171" s="159"/>
      <c r="G171" s="150"/>
      <c r="H171" s="126"/>
      <c r="I171" s="471"/>
      <c r="J171" s="472"/>
      <c r="K171" s="159"/>
      <c r="L171" s="150"/>
      <c r="M171" s="126"/>
      <c r="N171" s="471"/>
      <c r="O171" s="472"/>
      <c r="P171" s="159"/>
      <c r="Q171" s="150"/>
      <c r="R171" s="126"/>
      <c r="S171" s="120"/>
      <c r="U171" s="63"/>
      <c r="V171" s="38"/>
    </row>
    <row r="172" spans="1:22" hidden="1" outlineLevel="1" x14ac:dyDescent="0.25">
      <c r="A172" s="14"/>
      <c r="B172" s="156" t="s">
        <v>196</v>
      </c>
      <c r="C172" s="126"/>
      <c r="D172" s="168"/>
      <c r="E172" s="172">
        <v>0</v>
      </c>
      <c r="F172" s="158"/>
      <c r="G172" s="146"/>
      <c r="H172" s="126"/>
      <c r="I172" s="176"/>
      <c r="J172" s="171">
        <v>0</v>
      </c>
      <c r="K172" s="158"/>
      <c r="L172" s="146"/>
      <c r="M172" s="126"/>
      <c r="N172" s="176"/>
      <c r="O172" s="171">
        <v>0</v>
      </c>
      <c r="P172" s="158"/>
      <c r="Q172" s="146"/>
      <c r="R172" s="126"/>
      <c r="S172" s="120"/>
      <c r="U172" s="63"/>
      <c r="V172" s="38"/>
    </row>
    <row r="173" spans="1:22" hidden="1" outlineLevel="1" x14ac:dyDescent="0.25">
      <c r="A173" s="14"/>
      <c r="B173" s="156" t="s">
        <v>117</v>
      </c>
      <c r="C173" s="126"/>
      <c r="D173" s="168"/>
      <c r="E173" s="172">
        <v>0</v>
      </c>
      <c r="F173" s="158"/>
      <c r="G173" s="146"/>
      <c r="H173" s="126"/>
      <c r="I173" s="176"/>
      <c r="J173" s="171">
        <v>0</v>
      </c>
      <c r="K173" s="158"/>
      <c r="L173" s="146"/>
      <c r="M173" s="126"/>
      <c r="N173" s="176"/>
      <c r="O173" s="171">
        <v>0</v>
      </c>
      <c r="P173" s="158"/>
      <c r="Q173" s="146"/>
      <c r="R173" s="126"/>
      <c r="S173" s="120"/>
      <c r="U173" s="63"/>
      <c r="V173" s="38"/>
    </row>
    <row r="174" spans="1:22" hidden="1" outlineLevel="1" x14ac:dyDescent="0.25">
      <c r="A174" s="14"/>
      <c r="B174" s="156" t="s">
        <v>15</v>
      </c>
      <c r="C174" s="125"/>
      <c r="D174" s="491"/>
      <c r="E174" s="493"/>
      <c r="F174" s="158"/>
      <c r="G174" s="180">
        <v>4.0404652319999998E-2</v>
      </c>
      <c r="H174" s="125"/>
      <c r="I174" s="471"/>
      <c r="J174" s="472"/>
      <c r="K174" s="158"/>
      <c r="L174" s="180">
        <v>3.9085582783999998E-2</v>
      </c>
      <c r="M174" s="125"/>
      <c r="N174" s="471"/>
      <c r="O174" s="472"/>
      <c r="P174" s="158"/>
      <c r="Q174" s="180" t="e">
        <f ca="1">IF(ISBLANK(N174), 0, OFFSET(#REF!,MATCH(N174, ListResiduesProcessingOptions1,0)+2,1)*O173*Q$128*(1-O158)*(1-O159)*(1-O165)*(1-O166))+Q167</f>
        <v>#REF!</v>
      </c>
      <c r="R174" s="125"/>
      <c r="S174" s="120"/>
      <c r="U174" s="63"/>
      <c r="V174" s="38"/>
    </row>
    <row r="175" spans="1:22" hidden="1" outlineLevel="1" x14ac:dyDescent="0.25">
      <c r="A175" s="14"/>
      <c r="B175" s="156" t="s">
        <v>157</v>
      </c>
      <c r="C175" s="126"/>
      <c r="D175" s="73"/>
      <c r="E175" s="74">
        <v>0</v>
      </c>
      <c r="F175" s="158"/>
      <c r="G175" s="150"/>
      <c r="H175" s="126"/>
      <c r="I175" s="143"/>
      <c r="J175" s="161">
        <v>0</v>
      </c>
      <c r="K175" s="158"/>
      <c r="L175" s="150"/>
      <c r="M175" s="126"/>
      <c r="N175" s="143"/>
      <c r="O175" s="161">
        <v>0</v>
      </c>
      <c r="P175" s="158"/>
      <c r="Q175" s="150"/>
      <c r="R175" s="126"/>
      <c r="S175" s="120"/>
      <c r="U175" s="63"/>
      <c r="V175" s="38"/>
    </row>
    <row r="176" spans="1:22" hidden="1" outlineLevel="1" x14ac:dyDescent="0.25">
      <c r="A176" s="14"/>
      <c r="B176" s="156" t="s">
        <v>122</v>
      </c>
      <c r="C176" s="126"/>
      <c r="D176" s="73"/>
      <c r="E176" s="74">
        <v>0</v>
      </c>
      <c r="F176" s="158"/>
      <c r="G176" s="146"/>
      <c r="H176" s="126"/>
      <c r="I176" s="143"/>
      <c r="J176" s="161">
        <v>0</v>
      </c>
      <c r="K176" s="158"/>
      <c r="L176" s="146"/>
      <c r="M176" s="126"/>
      <c r="N176" s="143"/>
      <c r="O176" s="161">
        <v>0</v>
      </c>
      <c r="P176" s="158"/>
      <c r="Q176" s="146"/>
      <c r="R176" s="126"/>
      <c r="S176" s="120"/>
      <c r="U176" s="63"/>
      <c r="V176" s="38"/>
    </row>
    <row r="177" spans="1:22" hidden="1" outlineLevel="1" x14ac:dyDescent="0.25">
      <c r="A177" s="14"/>
      <c r="B177" s="156" t="s">
        <v>156</v>
      </c>
      <c r="C177" s="126"/>
      <c r="D177" s="73"/>
      <c r="E177" s="74">
        <v>0</v>
      </c>
      <c r="F177" s="158"/>
      <c r="G177" s="146"/>
      <c r="H177" s="126"/>
      <c r="I177" s="143"/>
      <c r="J177" s="161">
        <v>0</v>
      </c>
      <c r="K177" s="158"/>
      <c r="L177" s="146"/>
      <c r="M177" s="126"/>
      <c r="N177" s="143"/>
      <c r="O177" s="161">
        <v>0</v>
      </c>
      <c r="P177" s="158"/>
      <c r="Q177" s="146"/>
      <c r="R177" s="126"/>
      <c r="S177" s="120"/>
      <c r="U177" s="63"/>
      <c r="V177" s="38"/>
    </row>
    <row r="178" spans="1:22" hidden="1" outlineLevel="1" x14ac:dyDescent="0.25">
      <c r="A178" s="14"/>
      <c r="B178" s="155" t="s">
        <v>112</v>
      </c>
      <c r="C178" s="126"/>
      <c r="D178" s="477"/>
      <c r="E178" s="494"/>
      <c r="F178" s="159"/>
      <c r="G178" s="150"/>
      <c r="H178" s="126"/>
      <c r="I178" s="471"/>
      <c r="J178" s="472"/>
      <c r="K178" s="159"/>
      <c r="L178" s="150"/>
      <c r="M178" s="126"/>
      <c r="N178" s="471"/>
      <c r="O178" s="472"/>
      <c r="P178" s="159"/>
      <c r="Q178" s="150"/>
      <c r="R178" s="126"/>
      <c r="S178" s="120"/>
      <c r="U178" s="63"/>
      <c r="V178" s="38"/>
    </row>
    <row r="179" spans="1:22" hidden="1" outlineLevel="1" x14ac:dyDescent="0.25">
      <c r="A179" s="14"/>
      <c r="B179" s="156" t="s">
        <v>196</v>
      </c>
      <c r="C179" s="126"/>
      <c r="D179" s="168"/>
      <c r="E179" s="172">
        <v>0</v>
      </c>
      <c r="F179" s="158"/>
      <c r="G179" s="146"/>
      <c r="H179" s="126"/>
      <c r="I179" s="176"/>
      <c r="J179" s="171">
        <v>0</v>
      </c>
      <c r="K179" s="158"/>
      <c r="L179" s="146"/>
      <c r="M179" s="126"/>
      <c r="N179" s="176"/>
      <c r="O179" s="171">
        <v>0</v>
      </c>
      <c r="P179" s="158"/>
      <c r="Q179" s="146"/>
      <c r="R179" s="126"/>
      <c r="S179" s="120"/>
      <c r="U179" s="63"/>
      <c r="V179" s="38"/>
    </row>
    <row r="180" spans="1:22" hidden="1" outlineLevel="1" x14ac:dyDescent="0.25">
      <c r="A180" s="14"/>
      <c r="B180" s="156" t="s">
        <v>117</v>
      </c>
      <c r="C180" s="126"/>
      <c r="D180" s="177"/>
      <c r="E180" s="178">
        <v>0</v>
      </c>
      <c r="F180" s="158"/>
      <c r="G180" s="146"/>
      <c r="H180" s="126"/>
      <c r="I180" s="176"/>
      <c r="J180" s="171">
        <v>0</v>
      </c>
      <c r="K180" s="158"/>
      <c r="L180" s="146"/>
      <c r="M180" s="126"/>
      <c r="N180" s="176"/>
      <c r="O180" s="171">
        <v>0</v>
      </c>
      <c r="P180" s="158"/>
      <c r="Q180" s="146"/>
      <c r="R180" s="126"/>
      <c r="S180" s="120"/>
      <c r="U180" s="63"/>
      <c r="V180" s="38"/>
    </row>
    <row r="181" spans="1:22" hidden="1" outlineLevel="1" x14ac:dyDescent="0.25">
      <c r="A181" s="14"/>
      <c r="B181" s="156" t="s">
        <v>15</v>
      </c>
      <c r="C181" s="125"/>
      <c r="D181" s="491"/>
      <c r="E181" s="492"/>
      <c r="F181" s="158"/>
      <c r="G181" s="180">
        <v>4.0404652319999998E-2</v>
      </c>
      <c r="H181" s="125"/>
      <c r="I181" s="471"/>
      <c r="J181" s="472"/>
      <c r="K181" s="158"/>
      <c r="L181" s="180">
        <v>3.9085582783999998E-2</v>
      </c>
      <c r="M181" s="125"/>
      <c r="N181" s="471"/>
      <c r="O181" s="472"/>
      <c r="P181" s="158"/>
      <c r="Q181" s="180" t="e">
        <f ca="1">IF(ISBLANK(N181), 0, OFFSET(#REF!,MATCH(N181, ListResiduesProcessingOptions1,0)+2,1)*O180*Q$128*(1-O158)*(1-O159)*(1-O165)*(1-O166)*(1-O172)*(1-O173))+Q174</f>
        <v>#REF!</v>
      </c>
      <c r="R181" s="125"/>
      <c r="S181" s="120"/>
      <c r="U181" s="63"/>
      <c r="V181" s="38"/>
    </row>
    <row r="182" spans="1:22" hidden="1" outlineLevel="1" x14ac:dyDescent="0.25">
      <c r="A182" s="14"/>
      <c r="B182" s="156" t="s">
        <v>157</v>
      </c>
      <c r="C182" s="126"/>
      <c r="D182" s="73"/>
      <c r="E182" s="77">
        <v>0</v>
      </c>
      <c r="F182" s="158"/>
      <c r="G182" s="150"/>
      <c r="H182" s="126"/>
      <c r="I182" s="143"/>
      <c r="J182" s="161">
        <v>0</v>
      </c>
      <c r="K182" s="158"/>
      <c r="L182" s="150"/>
      <c r="M182" s="126"/>
      <c r="N182" s="143"/>
      <c r="O182" s="161">
        <v>0</v>
      </c>
      <c r="P182" s="158"/>
      <c r="Q182" s="150"/>
      <c r="R182" s="126"/>
      <c r="S182" s="120"/>
      <c r="U182" s="63"/>
      <c r="V182" s="38"/>
    </row>
    <row r="183" spans="1:22" hidden="1" outlineLevel="1" x14ac:dyDescent="0.25">
      <c r="A183" s="14"/>
      <c r="B183" s="156" t="s">
        <v>122</v>
      </c>
      <c r="C183" s="126"/>
      <c r="D183" s="73"/>
      <c r="E183" s="77">
        <v>0</v>
      </c>
      <c r="F183" s="158"/>
      <c r="G183" s="146"/>
      <c r="H183" s="126"/>
      <c r="I183" s="143"/>
      <c r="J183" s="161">
        <v>0</v>
      </c>
      <c r="K183" s="158"/>
      <c r="L183" s="146"/>
      <c r="M183" s="126"/>
      <c r="N183" s="143"/>
      <c r="O183" s="161">
        <v>0</v>
      </c>
      <c r="P183" s="158"/>
      <c r="Q183" s="146"/>
      <c r="R183" s="126"/>
      <c r="S183" s="120"/>
      <c r="U183" s="63"/>
      <c r="V183" s="38"/>
    </row>
    <row r="184" spans="1:22" hidden="1" outlineLevel="1" x14ac:dyDescent="0.25">
      <c r="A184" s="14"/>
      <c r="B184" s="156" t="s">
        <v>156</v>
      </c>
      <c r="C184" s="126"/>
      <c r="D184" s="73"/>
      <c r="E184" s="77">
        <v>0</v>
      </c>
      <c r="F184" s="158"/>
      <c r="G184" s="151"/>
      <c r="H184" s="126"/>
      <c r="I184" s="143"/>
      <c r="J184" s="161">
        <v>0</v>
      </c>
      <c r="K184" s="158"/>
      <c r="L184" s="151"/>
      <c r="M184" s="126"/>
      <c r="N184" s="143"/>
      <c r="O184" s="161">
        <v>0</v>
      </c>
      <c r="P184" s="158"/>
      <c r="Q184" s="151"/>
      <c r="R184" s="126"/>
      <c r="S184" s="120"/>
      <c r="U184" s="63"/>
      <c r="V184" s="38"/>
    </row>
    <row r="185" spans="1:22" x14ac:dyDescent="0.25">
      <c r="A185" s="15"/>
      <c r="B185" s="107" t="s">
        <v>230</v>
      </c>
      <c r="C185" s="130"/>
      <c r="D185" s="71"/>
      <c r="E185" s="70"/>
      <c r="F185" s="175">
        <v>0</v>
      </c>
      <c r="G185" s="146"/>
      <c r="H185" s="126"/>
      <c r="I185" s="71"/>
      <c r="J185" s="60"/>
      <c r="K185" s="175">
        <v>0</v>
      </c>
      <c r="L185" s="146"/>
      <c r="M185" s="126"/>
      <c r="N185" s="71"/>
      <c r="O185" s="60"/>
      <c r="P185" s="175">
        <v>0</v>
      </c>
      <c r="Q185" s="146"/>
      <c r="R185" s="126"/>
      <c r="S185" s="120"/>
      <c r="U185" s="63"/>
      <c r="V185" s="38"/>
    </row>
    <row r="186" spans="1:22" x14ac:dyDescent="0.25">
      <c r="A186" s="15"/>
      <c r="B186" s="108" t="s">
        <v>231</v>
      </c>
      <c r="C186" s="126"/>
      <c r="D186" s="72"/>
      <c r="E186" s="59"/>
      <c r="F186" s="163">
        <v>0.20799999999999996</v>
      </c>
      <c r="G186" s="146"/>
      <c r="H186" s="126"/>
      <c r="I186" s="72"/>
      <c r="J186" s="59"/>
      <c r="K186" s="163">
        <v>4.9600000000000088E-2</v>
      </c>
      <c r="L186" s="146"/>
      <c r="M186" s="126"/>
      <c r="N186" s="72"/>
      <c r="O186" s="59"/>
      <c r="P186" s="163">
        <v>4.9600000000000088E-2</v>
      </c>
      <c r="Q186" s="146"/>
      <c r="R186" s="126"/>
      <c r="S186" s="120"/>
      <c r="U186" s="63"/>
      <c r="V186" s="38"/>
    </row>
    <row r="187" spans="1:22" ht="6.75" customHeight="1" x14ac:dyDescent="0.25">
      <c r="A187" s="14"/>
      <c r="B187" s="99"/>
      <c r="C187" s="97"/>
      <c r="D187" s="97"/>
      <c r="E187" s="97"/>
      <c r="F187" s="97"/>
      <c r="G187" s="100"/>
      <c r="H187" s="97"/>
      <c r="I187" s="97"/>
      <c r="J187" s="97"/>
      <c r="K187" s="97"/>
      <c r="L187" s="100"/>
      <c r="M187" s="97"/>
      <c r="N187" s="97"/>
      <c r="O187" s="97"/>
      <c r="P187" s="97"/>
      <c r="Q187" s="100"/>
      <c r="R187" s="97"/>
      <c r="S187" s="98"/>
      <c r="U187" s="63"/>
      <c r="V187" s="38"/>
    </row>
    <row r="188" spans="1:22" ht="7.5" customHeight="1" x14ac:dyDescent="0.25">
      <c r="A188" s="133"/>
      <c r="B188" s="126"/>
      <c r="C188" s="126"/>
      <c r="D188" s="126"/>
      <c r="E188" s="134"/>
      <c r="F188" s="134"/>
      <c r="G188" s="134"/>
      <c r="H188" s="126"/>
      <c r="I188" s="126"/>
      <c r="J188" s="134"/>
      <c r="K188" s="134"/>
      <c r="L188" s="134"/>
      <c r="M188" s="126"/>
      <c r="N188" s="126"/>
      <c r="O188" s="134"/>
      <c r="P188" s="134"/>
      <c r="Q188" s="134"/>
      <c r="R188" s="126"/>
      <c r="S188" s="120"/>
      <c r="U188" s="63"/>
      <c r="V188" s="38"/>
    </row>
    <row r="189" spans="1:22" x14ac:dyDescent="0.25">
      <c r="A189" s="14"/>
      <c r="B189" s="250" t="s">
        <v>171</v>
      </c>
      <c r="C189" s="84"/>
      <c r="D189" s="84"/>
      <c r="E189" s="82"/>
      <c r="F189" s="90"/>
      <c r="G189" s="147"/>
      <c r="H189" s="84"/>
      <c r="I189" s="84"/>
      <c r="J189" s="82"/>
      <c r="K189" s="90"/>
      <c r="L189" s="147"/>
      <c r="M189" s="84"/>
      <c r="N189" s="84"/>
      <c r="O189" s="82"/>
      <c r="P189" s="90"/>
      <c r="Q189" s="147"/>
      <c r="R189" s="84"/>
      <c r="S189" s="83"/>
      <c r="U189" s="63"/>
      <c r="V189" s="38"/>
    </row>
    <row r="190" spans="1:22" x14ac:dyDescent="0.25">
      <c r="A190" s="14"/>
      <c r="B190" s="109" t="s">
        <v>132</v>
      </c>
      <c r="C190" s="126"/>
      <c r="D190" s="482">
        <v>500</v>
      </c>
      <c r="E190" s="483"/>
      <c r="F190" s="483"/>
      <c r="G190" s="89">
        <v>0.79200000000000004</v>
      </c>
      <c r="H190" s="126"/>
      <c r="I190" s="484">
        <v>500</v>
      </c>
      <c r="J190" s="485"/>
      <c r="K190" s="486"/>
      <c r="L190" s="89">
        <v>0.95039999999999991</v>
      </c>
      <c r="M190" s="126"/>
      <c r="N190" s="484">
        <v>500</v>
      </c>
      <c r="O190" s="485"/>
      <c r="P190" s="486"/>
      <c r="Q190" s="89">
        <f>Q128*(1-P129)*(1-P131-P132)*(1/(1-P134))</f>
        <v>0.95039999999999991</v>
      </c>
      <c r="R190" s="126"/>
      <c r="S190" s="120"/>
      <c r="U190" s="63"/>
      <c r="V190" s="38"/>
    </row>
    <row r="191" spans="1:22" x14ac:dyDescent="0.25">
      <c r="A191" s="14"/>
      <c r="B191" s="109" t="s">
        <v>8</v>
      </c>
      <c r="C191" s="134"/>
      <c r="D191" s="477" t="s">
        <v>174</v>
      </c>
      <c r="E191" s="489"/>
      <c r="F191" s="490"/>
      <c r="G191" s="222"/>
      <c r="H191" s="134"/>
      <c r="I191" s="471" t="s">
        <v>174</v>
      </c>
      <c r="J191" s="472"/>
      <c r="K191" s="476"/>
      <c r="L191" s="222"/>
      <c r="M191" s="134"/>
      <c r="N191" s="471" t="s">
        <v>174</v>
      </c>
      <c r="O191" s="472"/>
      <c r="P191" s="476"/>
      <c r="Q191" s="222"/>
      <c r="R191" s="134"/>
      <c r="S191" s="120"/>
      <c r="U191" s="63"/>
      <c r="V191" s="38"/>
    </row>
    <row r="192" spans="1:22" x14ac:dyDescent="0.25">
      <c r="A192" s="14"/>
      <c r="B192" s="110" t="s">
        <v>186</v>
      </c>
      <c r="C192" s="134"/>
      <c r="D192" s="255"/>
      <c r="E192" s="68"/>
      <c r="F192" s="227">
        <v>0.21987950000000001</v>
      </c>
      <c r="G192" s="223">
        <v>0.12747693432000001</v>
      </c>
      <c r="H192" s="134"/>
      <c r="I192" s="144"/>
      <c r="J192" s="68"/>
      <c r="K192" s="228">
        <v>0.21987950000000001</v>
      </c>
      <c r="L192" s="223">
        <v>0.14357232118399998</v>
      </c>
      <c r="M192" s="134"/>
      <c r="N192" s="144"/>
      <c r="O192" s="68"/>
      <c r="P192" s="228">
        <v>0.21987950000000001</v>
      </c>
      <c r="Q192" s="223" t="e">
        <f ca="1">P192*Q190/1000*N190*(1+SUM(P136:P142))+Q181</f>
        <v>#REF!</v>
      </c>
      <c r="R192" s="134"/>
      <c r="S192" s="120"/>
      <c r="U192" s="63"/>
      <c r="V192" s="38"/>
    </row>
    <row r="193" spans="1:22" x14ac:dyDescent="0.25">
      <c r="A193" s="14"/>
      <c r="B193" s="109" t="s">
        <v>133</v>
      </c>
      <c r="C193" s="126"/>
      <c r="D193" s="482">
        <v>0</v>
      </c>
      <c r="E193" s="483"/>
      <c r="F193" s="483"/>
      <c r="G193" s="146"/>
      <c r="H193" s="126"/>
      <c r="I193" s="484">
        <v>0</v>
      </c>
      <c r="J193" s="487"/>
      <c r="K193" s="488"/>
      <c r="L193" s="146"/>
      <c r="M193" s="126"/>
      <c r="N193" s="484">
        <v>0</v>
      </c>
      <c r="O193" s="487"/>
      <c r="P193" s="488"/>
      <c r="Q193" s="146"/>
      <c r="R193" s="126"/>
      <c r="S193" s="120"/>
      <c r="U193" s="63"/>
      <c r="V193" s="38"/>
    </row>
    <row r="194" spans="1:22" x14ac:dyDescent="0.25">
      <c r="A194" s="14"/>
      <c r="B194" s="109" t="s">
        <v>9</v>
      </c>
      <c r="C194" s="134"/>
      <c r="D194" s="474" t="s">
        <v>178</v>
      </c>
      <c r="E194" s="475"/>
      <c r="F194" s="475"/>
      <c r="G194" s="222"/>
      <c r="H194" s="134"/>
      <c r="I194" s="471" t="s">
        <v>178</v>
      </c>
      <c r="J194" s="472"/>
      <c r="K194" s="476"/>
      <c r="L194" s="223"/>
      <c r="M194" s="134"/>
      <c r="N194" s="471" t="s">
        <v>178</v>
      </c>
      <c r="O194" s="472"/>
      <c r="P194" s="476"/>
      <c r="Q194" s="223"/>
      <c r="R194" s="134"/>
      <c r="S194" s="120"/>
      <c r="U194" s="63"/>
      <c r="V194" s="38"/>
    </row>
    <row r="195" spans="1:22" x14ac:dyDescent="0.25">
      <c r="A195" s="14"/>
      <c r="B195" s="110" t="s">
        <v>186</v>
      </c>
      <c r="C195" s="134"/>
      <c r="D195" s="255"/>
      <c r="E195" s="68"/>
      <c r="F195" s="227">
        <v>1.8000000000000002E-2</v>
      </c>
      <c r="G195" s="223">
        <v>0.12747693432000001</v>
      </c>
      <c r="H195" s="134"/>
      <c r="I195" s="144"/>
      <c r="J195" s="68"/>
      <c r="K195" s="228">
        <v>1.8000000000000002E-2</v>
      </c>
      <c r="L195" s="223">
        <v>0.14357232118399998</v>
      </c>
      <c r="M195" s="134"/>
      <c r="N195" s="144"/>
      <c r="O195" s="68"/>
      <c r="P195" s="228">
        <v>1.8000000000000002E-2</v>
      </c>
      <c r="Q195" s="223" t="e">
        <f ca="1">P195*Q190/1000*N193*(1+SUM(P136:P142))+Q192</f>
        <v>#REF!</v>
      </c>
      <c r="R195" s="134"/>
      <c r="S195" s="120"/>
      <c r="U195" s="63"/>
      <c r="V195" s="38"/>
    </row>
    <row r="196" spans="1:22" x14ac:dyDescent="0.25">
      <c r="A196" s="14"/>
      <c r="B196" s="109" t="s">
        <v>134</v>
      </c>
      <c r="C196" s="126"/>
      <c r="D196" s="482"/>
      <c r="E196" s="483"/>
      <c r="F196" s="483"/>
      <c r="G196" s="146"/>
      <c r="H196" s="126"/>
      <c r="I196" s="484">
        <v>0</v>
      </c>
      <c r="J196" s="487"/>
      <c r="K196" s="488"/>
      <c r="L196" s="146"/>
      <c r="M196" s="126"/>
      <c r="N196" s="484">
        <v>0</v>
      </c>
      <c r="O196" s="487"/>
      <c r="P196" s="488"/>
      <c r="Q196" s="146"/>
      <c r="R196" s="126"/>
      <c r="S196" s="120"/>
      <c r="U196" s="63"/>
      <c r="V196" s="38"/>
    </row>
    <row r="197" spans="1:22" x14ac:dyDescent="0.25">
      <c r="A197" s="14"/>
      <c r="B197" s="109" t="s">
        <v>10</v>
      </c>
      <c r="C197" s="134"/>
      <c r="D197" s="474" t="s">
        <v>177</v>
      </c>
      <c r="E197" s="475"/>
      <c r="F197" s="475"/>
      <c r="G197" s="222"/>
      <c r="H197" s="134"/>
      <c r="I197" s="471" t="s">
        <v>177</v>
      </c>
      <c r="J197" s="472"/>
      <c r="K197" s="476"/>
      <c r="L197" s="223"/>
      <c r="M197" s="134"/>
      <c r="N197" s="471" t="s">
        <v>177</v>
      </c>
      <c r="O197" s="472"/>
      <c r="P197" s="476"/>
      <c r="Q197" s="223"/>
      <c r="R197" s="134"/>
      <c r="S197" s="120"/>
      <c r="U197" s="63"/>
      <c r="V197" s="38"/>
    </row>
    <row r="198" spans="1:22" x14ac:dyDescent="0.25">
      <c r="A198" s="15"/>
      <c r="B198" s="110" t="s">
        <v>186</v>
      </c>
      <c r="C198" s="134"/>
      <c r="D198" s="255"/>
      <c r="E198" s="68"/>
      <c r="F198" s="227">
        <v>0.63034892399999998</v>
      </c>
      <c r="G198" s="223">
        <v>0.12747693432000001</v>
      </c>
      <c r="H198" s="134"/>
      <c r="I198" s="144"/>
      <c r="J198" s="68"/>
      <c r="K198" s="228">
        <v>0.63034892399999998</v>
      </c>
      <c r="L198" s="223">
        <v>0.14357232118399998</v>
      </c>
      <c r="M198" s="134"/>
      <c r="N198" s="144"/>
      <c r="O198" s="68"/>
      <c r="P198" s="228">
        <v>0.63034892399999998</v>
      </c>
      <c r="Q198" s="223" t="e">
        <f ca="1">P198*Q190/1000*N196*(1+SUM(P136:P142))+Q195</f>
        <v>#REF!</v>
      </c>
      <c r="R198" s="134"/>
      <c r="S198" s="120"/>
      <c r="U198" s="63"/>
      <c r="V198" s="38"/>
    </row>
    <row r="199" spans="1:22" ht="6.75" customHeight="1" x14ac:dyDescent="0.25">
      <c r="A199" s="14"/>
      <c r="B199" s="99"/>
      <c r="C199" s="97"/>
      <c r="D199" s="97"/>
      <c r="E199" s="97"/>
      <c r="F199" s="97"/>
      <c r="G199" s="100"/>
      <c r="H199" s="97"/>
      <c r="I199" s="97"/>
      <c r="J199" s="97"/>
      <c r="K199" s="97"/>
      <c r="L199" s="100"/>
      <c r="M199" s="97"/>
      <c r="N199" s="97"/>
      <c r="O199" s="97"/>
      <c r="P199" s="97"/>
      <c r="Q199" s="100"/>
      <c r="R199" s="97"/>
      <c r="S199" s="98"/>
      <c r="U199" s="63"/>
      <c r="V199" s="38"/>
    </row>
    <row r="200" spans="1:22" ht="7.5" customHeight="1" x14ac:dyDescent="0.25">
      <c r="A200" s="133"/>
      <c r="B200" s="112"/>
      <c r="C200" s="126"/>
      <c r="D200" s="126"/>
      <c r="E200" s="134"/>
      <c r="F200" s="134"/>
      <c r="G200" s="134"/>
      <c r="H200" s="126"/>
      <c r="I200" s="126"/>
      <c r="J200" s="134"/>
      <c r="K200" s="134"/>
      <c r="L200" s="134"/>
      <c r="M200" s="126"/>
      <c r="N200" s="126"/>
      <c r="O200" s="134"/>
      <c r="P200" s="134"/>
      <c r="Q200" s="134"/>
      <c r="R200" s="126"/>
      <c r="S200" s="120"/>
      <c r="U200" s="63"/>
      <c r="V200" s="38"/>
    </row>
    <row r="201" spans="1:22" x14ac:dyDescent="0.25">
      <c r="A201" s="14"/>
      <c r="B201" s="252" t="s">
        <v>181</v>
      </c>
      <c r="C201" s="3"/>
      <c r="D201" s="3"/>
      <c r="E201" s="64"/>
      <c r="F201" s="96"/>
      <c r="G201" s="148"/>
      <c r="H201" s="3"/>
      <c r="I201" s="3"/>
      <c r="J201" s="64"/>
      <c r="K201" s="96"/>
      <c r="L201" s="148"/>
      <c r="M201" s="3"/>
      <c r="N201" s="3"/>
      <c r="O201" s="64"/>
      <c r="P201" s="96"/>
      <c r="Q201" s="148"/>
      <c r="R201" s="3"/>
      <c r="S201" s="5"/>
      <c r="U201" s="63"/>
      <c r="V201" s="38"/>
    </row>
    <row r="202" spans="1:22" x14ac:dyDescent="0.25">
      <c r="A202" s="14"/>
      <c r="B202" s="106" t="s">
        <v>118</v>
      </c>
      <c r="C202" s="111"/>
      <c r="D202" s="477"/>
      <c r="E202" s="478"/>
      <c r="F202" s="479"/>
      <c r="G202" s="89">
        <v>0.79200000000000004</v>
      </c>
      <c r="H202" s="123"/>
      <c r="I202" s="471"/>
      <c r="J202" s="480"/>
      <c r="K202" s="481"/>
      <c r="L202" s="89">
        <v>0.95039999999999991</v>
      </c>
      <c r="M202" s="123"/>
      <c r="N202" s="471"/>
      <c r="O202" s="480"/>
      <c r="P202" s="481"/>
      <c r="Q202" s="89">
        <f>Q190</f>
        <v>0.95039999999999991</v>
      </c>
      <c r="R202" s="123"/>
      <c r="S202" s="121"/>
      <c r="U202" s="63"/>
      <c r="V202" s="38"/>
    </row>
    <row r="203" spans="1:22" x14ac:dyDescent="0.25">
      <c r="A203" s="14"/>
      <c r="B203" s="105" t="s">
        <v>117</v>
      </c>
      <c r="C203" s="126"/>
      <c r="D203" s="168">
        <v>0.22500000000000001</v>
      </c>
      <c r="E203" s="68"/>
      <c r="F203" s="169">
        <v>0.22500000000000001</v>
      </c>
      <c r="G203" s="146"/>
      <c r="H203" s="126"/>
      <c r="I203" s="170">
        <v>0.36499999999999999</v>
      </c>
      <c r="J203" s="69"/>
      <c r="K203" s="171">
        <v>0.36499999999999999</v>
      </c>
      <c r="L203" s="146"/>
      <c r="M203" s="126"/>
      <c r="N203" s="170">
        <v>0.09</v>
      </c>
      <c r="O203" s="69"/>
      <c r="P203" s="171">
        <v>0.09</v>
      </c>
      <c r="Q203" s="146"/>
      <c r="R203" s="126"/>
      <c r="S203" s="120"/>
      <c r="U203" s="63"/>
      <c r="V203" s="38"/>
    </row>
    <row r="204" spans="1:22" x14ac:dyDescent="0.25">
      <c r="A204" s="14"/>
      <c r="B204" s="105" t="s">
        <v>15</v>
      </c>
      <c r="C204" s="125"/>
      <c r="D204" s="468"/>
      <c r="E204" s="469"/>
      <c r="F204" s="470"/>
      <c r="G204" s="225">
        <v>0.12747693432000001</v>
      </c>
      <c r="H204" s="125"/>
      <c r="I204" s="471"/>
      <c r="J204" s="472"/>
      <c r="K204" s="476"/>
      <c r="L204" s="225">
        <v>0.14357232118399998</v>
      </c>
      <c r="M204" s="125"/>
      <c r="N204" s="471"/>
      <c r="O204" s="472"/>
      <c r="P204" s="476"/>
      <c r="Q204" s="225" t="e">
        <f ca="1">IF(ISBLANK(N204),0, OFFSET(#REF!,MATCH(N204, ListResiduesProcessingOptions1,0)+2,1)*P203*Q202)+Q198</f>
        <v>#REF!</v>
      </c>
      <c r="R204" s="125"/>
      <c r="S204" s="120"/>
      <c r="U204" s="63"/>
      <c r="V204" s="38"/>
    </row>
    <row r="205" spans="1:22" x14ac:dyDescent="0.25">
      <c r="A205" s="14"/>
      <c r="B205" s="105" t="s">
        <v>193</v>
      </c>
      <c r="C205" s="126"/>
      <c r="D205" s="168"/>
      <c r="E205" s="68"/>
      <c r="F205" s="169">
        <v>0</v>
      </c>
      <c r="G205" s="146"/>
      <c r="H205" s="126"/>
      <c r="I205" s="170"/>
      <c r="J205" s="69"/>
      <c r="K205" s="171">
        <v>0</v>
      </c>
      <c r="L205" s="146"/>
      <c r="M205" s="126"/>
      <c r="N205" s="170"/>
      <c r="O205" s="69"/>
      <c r="P205" s="171">
        <v>0</v>
      </c>
      <c r="Q205" s="146"/>
      <c r="R205" s="126"/>
      <c r="S205" s="120"/>
      <c r="U205" s="63"/>
      <c r="V205" s="38"/>
    </row>
    <row r="206" spans="1:22" x14ac:dyDescent="0.25">
      <c r="A206" s="14"/>
      <c r="B206" s="105" t="s">
        <v>125</v>
      </c>
      <c r="C206" s="134"/>
      <c r="D206" s="293"/>
      <c r="E206" s="68"/>
      <c r="F206" s="164">
        <v>0</v>
      </c>
      <c r="G206" s="223">
        <v>0.12747693432000001</v>
      </c>
      <c r="H206" s="134"/>
      <c r="I206" s="144"/>
      <c r="J206" s="69"/>
      <c r="K206" s="161">
        <v>0</v>
      </c>
      <c r="L206" s="223">
        <v>0.14357232118399998</v>
      </c>
      <c r="M206" s="134"/>
      <c r="N206" s="144"/>
      <c r="O206" s="69"/>
      <c r="P206" s="161">
        <v>0</v>
      </c>
      <c r="Q206" s="223" t="e">
        <f ca="1">GHGEFPackagingSteel*P206*Q$202+Q204</f>
        <v>#REF!</v>
      </c>
      <c r="R206" s="134"/>
      <c r="S206" s="120"/>
      <c r="U206" s="63"/>
      <c r="V206" s="38"/>
    </row>
    <row r="207" spans="1:22" x14ac:dyDescent="0.25">
      <c r="A207" s="14"/>
      <c r="B207" s="105" t="s">
        <v>126</v>
      </c>
      <c r="C207" s="134"/>
      <c r="D207" s="293"/>
      <c r="E207" s="68"/>
      <c r="F207" s="164">
        <v>0</v>
      </c>
      <c r="G207" s="223">
        <v>0.12747693432000001</v>
      </c>
      <c r="H207" s="134"/>
      <c r="I207" s="144"/>
      <c r="J207" s="69"/>
      <c r="K207" s="161">
        <v>0</v>
      </c>
      <c r="L207" s="223">
        <v>0.14357232118399998</v>
      </c>
      <c r="M207" s="134"/>
      <c r="N207" s="144"/>
      <c r="O207" s="69"/>
      <c r="P207" s="161">
        <v>0</v>
      </c>
      <c r="Q207" s="223" t="e">
        <f ca="1">GHGEFPackagingAluminium*P207*Q$202+Q206</f>
        <v>#REF!</v>
      </c>
      <c r="R207" s="134"/>
      <c r="S207" s="120"/>
      <c r="U207" s="63"/>
      <c r="V207" s="38"/>
    </row>
    <row r="208" spans="1:22" x14ac:dyDescent="0.25">
      <c r="A208" s="14"/>
      <c r="B208" s="105" t="s">
        <v>127</v>
      </c>
      <c r="C208" s="134"/>
      <c r="D208" s="293"/>
      <c r="E208" s="68"/>
      <c r="F208" s="164">
        <v>0</v>
      </c>
      <c r="G208" s="223">
        <v>0.12747693432000001</v>
      </c>
      <c r="H208" s="134"/>
      <c r="I208" s="144"/>
      <c r="J208" s="69"/>
      <c r="K208" s="161">
        <v>0</v>
      </c>
      <c r="L208" s="223">
        <v>0.14357232118399998</v>
      </c>
      <c r="M208" s="134"/>
      <c r="N208" s="144"/>
      <c r="O208" s="69"/>
      <c r="P208" s="161">
        <v>0</v>
      </c>
      <c r="Q208" s="223" t="e">
        <f ca="1">GHGEFPackagingPaperBoard*P208*Q$202+Q207</f>
        <v>#REF!</v>
      </c>
      <c r="R208" s="134"/>
      <c r="S208" s="120"/>
      <c r="U208" s="63"/>
      <c r="V208" s="38"/>
    </row>
    <row r="209" spans="1:22" x14ac:dyDescent="0.25">
      <c r="A209" s="14"/>
      <c r="B209" s="105" t="s">
        <v>128</v>
      </c>
      <c r="C209" s="134"/>
      <c r="D209" s="293"/>
      <c r="E209" s="68"/>
      <c r="F209" s="164">
        <v>0</v>
      </c>
      <c r="G209" s="223">
        <v>0.12747693432000001</v>
      </c>
      <c r="H209" s="134"/>
      <c r="I209" s="144"/>
      <c r="J209" s="69"/>
      <c r="K209" s="161">
        <v>0</v>
      </c>
      <c r="L209" s="223">
        <v>0.14357232118399998</v>
      </c>
      <c r="M209" s="134"/>
      <c r="N209" s="144">
        <v>0</v>
      </c>
      <c r="O209" s="69"/>
      <c r="P209" s="161">
        <v>0</v>
      </c>
      <c r="Q209" s="223" t="e">
        <f ca="1">O210*P209*Q$202+Q208</f>
        <v>#REF!</v>
      </c>
      <c r="R209" s="134"/>
      <c r="S209" s="120"/>
      <c r="U209" s="63"/>
      <c r="V209" s="38"/>
    </row>
    <row r="210" spans="1:22" x14ac:dyDescent="0.25">
      <c r="A210" s="14"/>
      <c r="B210" s="105" t="s">
        <v>170</v>
      </c>
      <c r="C210" s="134"/>
      <c r="D210" s="293"/>
      <c r="E210" s="68">
        <v>3</v>
      </c>
      <c r="F210" s="164"/>
      <c r="G210" s="218"/>
      <c r="H210" s="134"/>
      <c r="I210" s="144"/>
      <c r="J210" s="69">
        <v>3</v>
      </c>
      <c r="K210" s="161"/>
      <c r="L210" s="218"/>
      <c r="M210" s="134"/>
      <c r="N210" s="144"/>
      <c r="O210" s="68">
        <v>3</v>
      </c>
      <c r="P210" s="161"/>
      <c r="Q210" s="218"/>
      <c r="R210" s="134"/>
      <c r="S210" s="120"/>
      <c r="U210" s="63"/>
      <c r="V210" s="38"/>
    </row>
    <row r="211" spans="1:22" x14ac:dyDescent="0.25">
      <c r="A211" s="14"/>
      <c r="B211" s="105" t="s">
        <v>129</v>
      </c>
      <c r="C211" s="134"/>
      <c r="D211" s="293"/>
      <c r="E211" s="68"/>
      <c r="F211" s="164">
        <v>0</v>
      </c>
      <c r="G211" s="226">
        <v>0.12747693432000001</v>
      </c>
      <c r="H211" s="134"/>
      <c r="I211" s="144"/>
      <c r="J211" s="69"/>
      <c r="K211" s="161">
        <v>0</v>
      </c>
      <c r="L211" s="226">
        <v>0.14357232118399998</v>
      </c>
      <c r="M211" s="134"/>
      <c r="N211" s="144"/>
      <c r="O211" s="69"/>
      <c r="P211" s="161">
        <v>0</v>
      </c>
      <c r="Q211" s="226" t="e">
        <f ca="1">GHGEFPackagingGlass*P211*Q$202+Q209</f>
        <v>#REF!</v>
      </c>
      <c r="R211" s="134"/>
      <c r="S211" s="120"/>
      <c r="U211" s="63"/>
      <c r="V211" s="38"/>
    </row>
    <row r="212" spans="1:22" x14ac:dyDescent="0.25">
      <c r="A212" s="14"/>
      <c r="B212" s="105" t="s">
        <v>135</v>
      </c>
      <c r="C212" s="134"/>
      <c r="D212" s="293"/>
      <c r="E212" s="68"/>
      <c r="F212" s="164">
        <v>0</v>
      </c>
      <c r="G212" s="150"/>
      <c r="H212" s="134"/>
      <c r="I212" s="144"/>
      <c r="J212" s="69"/>
      <c r="K212" s="161">
        <v>0</v>
      </c>
      <c r="L212" s="150"/>
      <c r="M212" s="134"/>
      <c r="N212" s="144"/>
      <c r="O212" s="69"/>
      <c r="P212" s="161">
        <v>0</v>
      </c>
      <c r="Q212" s="150"/>
      <c r="R212" s="134"/>
      <c r="S212" s="120"/>
      <c r="U212" s="63"/>
      <c r="V212" s="38"/>
    </row>
    <row r="213" spans="1:22" x14ac:dyDescent="0.25">
      <c r="A213" s="14"/>
      <c r="B213" s="105" t="s">
        <v>130</v>
      </c>
      <c r="C213" s="134"/>
      <c r="D213" s="293"/>
      <c r="E213" s="68"/>
      <c r="F213" s="164">
        <v>0</v>
      </c>
      <c r="G213" s="146"/>
      <c r="H213" s="134"/>
      <c r="I213" s="144"/>
      <c r="J213" s="69"/>
      <c r="K213" s="161">
        <v>0</v>
      </c>
      <c r="L213" s="146"/>
      <c r="M213" s="134"/>
      <c r="N213" s="144"/>
      <c r="O213" s="69"/>
      <c r="P213" s="161">
        <v>0</v>
      </c>
      <c r="Q213" s="146"/>
      <c r="R213" s="134"/>
      <c r="S213" s="120"/>
      <c r="U213" s="63"/>
      <c r="V213" s="38"/>
    </row>
    <row r="214" spans="1:22" x14ac:dyDescent="0.25">
      <c r="A214" s="14"/>
      <c r="B214" s="105" t="s">
        <v>6</v>
      </c>
      <c r="C214" s="126"/>
      <c r="D214" s="293"/>
      <c r="E214" s="68"/>
      <c r="F214" s="164">
        <v>0</v>
      </c>
      <c r="G214" s="151"/>
      <c r="H214" s="126"/>
      <c r="I214" s="144"/>
      <c r="J214" s="69"/>
      <c r="K214" s="161">
        <v>0</v>
      </c>
      <c r="L214" s="151"/>
      <c r="M214" s="126"/>
      <c r="N214" s="144"/>
      <c r="O214" s="69"/>
      <c r="P214" s="161">
        <v>0</v>
      </c>
      <c r="Q214" s="151"/>
      <c r="R214" s="126"/>
      <c r="S214" s="120"/>
      <c r="U214" s="63"/>
      <c r="V214" s="38"/>
    </row>
    <row r="215" spans="1:22" x14ac:dyDescent="0.25">
      <c r="A215" s="14"/>
      <c r="B215" s="105" t="s">
        <v>190</v>
      </c>
      <c r="C215" s="126"/>
      <c r="D215" s="261"/>
      <c r="E215" s="322"/>
      <c r="F215" s="257">
        <v>1E-3</v>
      </c>
      <c r="G215" s="223">
        <v>0.12747693432000001</v>
      </c>
      <c r="H215" s="126"/>
      <c r="I215" s="259"/>
      <c r="J215" s="322"/>
      <c r="K215" s="257">
        <v>1E-3</v>
      </c>
      <c r="L215" s="223">
        <v>0.14357232118399998</v>
      </c>
      <c r="M215" s="126"/>
      <c r="N215" s="259"/>
      <c r="O215" s="322"/>
      <c r="P215" s="258">
        <v>1E-3</v>
      </c>
      <c r="Q215" s="223" t="e">
        <f ca="1">P$13*P214*P215*Q202+Q211</f>
        <v>#REF!</v>
      </c>
      <c r="R215" s="126"/>
      <c r="S215" s="120"/>
      <c r="U215" s="63"/>
      <c r="V215" s="38"/>
    </row>
    <row r="216" spans="1:22" x14ac:dyDescent="0.25">
      <c r="A216" s="14"/>
      <c r="B216" s="105" t="s">
        <v>194</v>
      </c>
      <c r="C216" s="126"/>
      <c r="D216" s="261"/>
      <c r="E216" s="322"/>
      <c r="F216" s="257">
        <v>0</v>
      </c>
      <c r="G216" s="223">
        <v>0.12747693432000001</v>
      </c>
      <c r="H216" s="126"/>
      <c r="I216" s="259"/>
      <c r="J216" s="322"/>
      <c r="K216" s="258">
        <v>0</v>
      </c>
      <c r="L216" s="223">
        <v>0.14357232118399998</v>
      </c>
      <c r="M216" s="126"/>
      <c r="N216" s="259"/>
      <c r="O216" s="322"/>
      <c r="P216" s="258">
        <v>0</v>
      </c>
      <c r="Q216" s="223" t="e">
        <f ca="1">P216*Q$202+Q215</f>
        <v>#REF!</v>
      </c>
      <c r="R216" s="126"/>
      <c r="S216" s="120"/>
      <c r="U216" s="63"/>
      <c r="V216" s="38"/>
    </row>
    <row r="217" spans="1:22" x14ac:dyDescent="0.25">
      <c r="A217" s="14"/>
      <c r="B217" s="105" t="s">
        <v>121</v>
      </c>
      <c r="C217" s="126"/>
      <c r="D217" s="256"/>
      <c r="E217" s="322"/>
      <c r="F217" s="257">
        <v>0</v>
      </c>
      <c r="G217" s="223">
        <v>0.12747693432000001</v>
      </c>
      <c r="H217" s="126"/>
      <c r="I217" s="259"/>
      <c r="J217" s="327"/>
      <c r="K217" s="258">
        <v>0</v>
      </c>
      <c r="L217" s="223">
        <v>0.14357232118399998</v>
      </c>
      <c r="M217" s="126"/>
      <c r="N217" s="259"/>
      <c r="O217" s="327"/>
      <c r="P217" s="258">
        <v>0</v>
      </c>
      <c r="Q217" s="223" t="e">
        <f ca="1">P$13*P217*Q$202+Q216</f>
        <v>#REF!</v>
      </c>
      <c r="R217" s="126"/>
      <c r="S217" s="120"/>
      <c r="U217" s="63"/>
      <c r="V217" s="38"/>
    </row>
    <row r="218" spans="1:22" x14ac:dyDescent="0.25">
      <c r="A218" s="14"/>
      <c r="B218" s="105" t="s">
        <v>136</v>
      </c>
      <c r="C218" s="126"/>
      <c r="D218" s="256"/>
      <c r="E218" s="322"/>
      <c r="F218" s="257">
        <v>0</v>
      </c>
      <c r="G218" s="223">
        <v>0.12747693432000001</v>
      </c>
      <c r="H218" s="126"/>
      <c r="I218" s="259"/>
      <c r="J218" s="327"/>
      <c r="K218" s="258">
        <v>0</v>
      </c>
      <c r="L218" s="223">
        <v>0.14357232118399998</v>
      </c>
      <c r="M218" s="126"/>
      <c r="N218" s="259"/>
      <c r="O218" s="327"/>
      <c r="P218" s="258">
        <v>0</v>
      </c>
      <c r="Q218" s="223" t="e">
        <f ca="1">GHGEmFactorFuel*P218*Q$202+Q217</f>
        <v>#REF!</v>
      </c>
      <c r="R218" s="126"/>
      <c r="S218" s="120"/>
      <c r="U218" s="63"/>
      <c r="V218" s="38"/>
    </row>
    <row r="219" spans="1:22" x14ac:dyDescent="0.25">
      <c r="A219" s="14"/>
      <c r="B219" s="105" t="s">
        <v>156</v>
      </c>
      <c r="C219" s="126"/>
      <c r="D219" s="256"/>
      <c r="E219" s="322"/>
      <c r="F219" s="257">
        <v>0</v>
      </c>
      <c r="G219" s="223">
        <v>0.12747693432000001</v>
      </c>
      <c r="H219" s="126"/>
      <c r="I219" s="259"/>
      <c r="J219" s="327"/>
      <c r="K219" s="258">
        <v>0</v>
      </c>
      <c r="L219" s="223">
        <v>0.14357232118399998</v>
      </c>
      <c r="M219" s="126"/>
      <c r="N219" s="259"/>
      <c r="O219" s="327"/>
      <c r="P219" s="258">
        <v>0</v>
      </c>
      <c r="Q219" s="223" t="e">
        <f ca="1">GHGEmFactorHeat*P219*Q$202+Q218</f>
        <v>#REF!</v>
      </c>
      <c r="R219" s="126"/>
      <c r="S219" s="120"/>
      <c r="U219" s="63"/>
      <c r="V219" s="38"/>
    </row>
    <row r="220" spans="1:22" x14ac:dyDescent="0.25">
      <c r="A220" s="15"/>
      <c r="B220" s="107" t="s">
        <v>230</v>
      </c>
      <c r="C220" s="130"/>
      <c r="D220" s="71"/>
      <c r="E220" s="70"/>
      <c r="F220" s="175">
        <v>0</v>
      </c>
      <c r="G220" s="146"/>
      <c r="H220" s="126"/>
      <c r="I220" s="71"/>
      <c r="J220" s="60"/>
      <c r="K220" s="175">
        <v>0</v>
      </c>
      <c r="L220" s="146"/>
      <c r="M220" s="126"/>
      <c r="N220" s="71"/>
      <c r="O220" s="60"/>
      <c r="P220" s="175">
        <v>0</v>
      </c>
      <c r="Q220" s="146"/>
      <c r="R220" s="126"/>
      <c r="S220" s="120"/>
      <c r="U220" s="63"/>
      <c r="V220" s="38"/>
    </row>
    <row r="221" spans="1:22" x14ac:dyDescent="0.25">
      <c r="A221" s="15"/>
      <c r="B221" s="108" t="s">
        <v>231</v>
      </c>
      <c r="C221" s="126"/>
      <c r="D221" s="72"/>
      <c r="E221" s="59"/>
      <c r="F221" s="163">
        <v>0.38619999999999999</v>
      </c>
      <c r="G221" s="146"/>
      <c r="H221" s="126"/>
      <c r="I221" s="72"/>
      <c r="J221" s="59"/>
      <c r="K221" s="163">
        <v>0.39649600000000007</v>
      </c>
      <c r="L221" s="146"/>
      <c r="M221" s="126"/>
      <c r="N221" s="72"/>
      <c r="O221" s="59"/>
      <c r="P221" s="163">
        <v>0.13513600000000003</v>
      </c>
      <c r="Q221" s="146"/>
      <c r="R221" s="126"/>
      <c r="S221" s="120"/>
      <c r="U221" s="63"/>
      <c r="V221" s="38"/>
    </row>
    <row r="222" spans="1:22" ht="6.75" customHeight="1" x14ac:dyDescent="0.25">
      <c r="A222" s="14"/>
      <c r="B222" s="99"/>
      <c r="C222" s="97"/>
      <c r="D222" s="97"/>
      <c r="E222" s="97"/>
      <c r="F222" s="97"/>
      <c r="G222" s="100"/>
      <c r="H222" s="97"/>
      <c r="I222" s="97"/>
      <c r="J222" s="97"/>
      <c r="K222" s="97"/>
      <c r="L222" s="100"/>
      <c r="M222" s="97"/>
      <c r="N222" s="97"/>
      <c r="O222" s="97"/>
      <c r="P222" s="97"/>
      <c r="Q222" s="100"/>
      <c r="R222" s="97"/>
      <c r="S222" s="98"/>
      <c r="U222" s="63"/>
      <c r="V222" s="38"/>
    </row>
    <row r="223" spans="1:22" ht="7.5" customHeight="1" x14ac:dyDescent="0.25">
      <c r="A223" s="133"/>
      <c r="B223" s="126"/>
      <c r="C223" s="126"/>
      <c r="D223" s="126"/>
      <c r="E223" s="134"/>
      <c r="F223" s="134"/>
      <c r="G223" s="134"/>
      <c r="H223" s="126"/>
      <c r="I223" s="126"/>
      <c r="J223" s="134"/>
      <c r="K223" s="134"/>
      <c r="L223" s="134"/>
      <c r="M223" s="126"/>
      <c r="N223" s="126"/>
      <c r="O223" s="134"/>
      <c r="P223" s="134"/>
      <c r="Q223" s="134"/>
      <c r="R223" s="126"/>
      <c r="S223" s="120"/>
      <c r="U223" s="63"/>
      <c r="V223" s="38"/>
    </row>
    <row r="224" spans="1:22" x14ac:dyDescent="0.25">
      <c r="A224" s="14"/>
      <c r="B224" s="81" t="s">
        <v>1</v>
      </c>
      <c r="C224" s="84"/>
      <c r="D224" s="84"/>
      <c r="E224" s="82"/>
      <c r="F224" s="90"/>
      <c r="G224" s="147"/>
      <c r="H224" s="84"/>
      <c r="I224" s="84"/>
      <c r="J224" s="82"/>
      <c r="K224" s="90"/>
      <c r="L224" s="147"/>
      <c r="M224" s="84"/>
      <c r="N224" s="84"/>
      <c r="O224" s="82"/>
      <c r="P224" s="90"/>
      <c r="Q224" s="147"/>
      <c r="R224" s="84"/>
      <c r="S224" s="83"/>
      <c r="U224" s="63"/>
      <c r="V224" s="38"/>
    </row>
    <row r="225" spans="1:22" x14ac:dyDescent="0.25">
      <c r="A225" s="14"/>
      <c r="B225" s="109" t="s">
        <v>119</v>
      </c>
      <c r="C225" s="126"/>
      <c r="D225" s="482">
        <v>0</v>
      </c>
      <c r="E225" s="483"/>
      <c r="F225" s="483"/>
      <c r="G225" s="89">
        <v>0.61380000000000001</v>
      </c>
      <c r="H225" s="126"/>
      <c r="I225" s="484">
        <v>0</v>
      </c>
      <c r="J225" s="485"/>
      <c r="K225" s="486"/>
      <c r="L225" s="89">
        <v>0.60350399999999993</v>
      </c>
      <c r="M225" s="126"/>
      <c r="N225" s="484">
        <v>0</v>
      </c>
      <c r="O225" s="485"/>
      <c r="P225" s="486"/>
      <c r="Q225" s="89">
        <f>Q202*(1-P205)*(1-P203)</f>
        <v>0.86486399999999997</v>
      </c>
      <c r="R225" s="126"/>
      <c r="S225" s="120"/>
      <c r="U225" s="63"/>
      <c r="V225" s="38"/>
    </row>
    <row r="226" spans="1:22" x14ac:dyDescent="0.25">
      <c r="A226" s="14"/>
      <c r="B226" s="109" t="s">
        <v>7</v>
      </c>
      <c r="C226" s="134"/>
      <c r="D226" s="474" t="s">
        <v>175</v>
      </c>
      <c r="E226" s="475"/>
      <c r="F226" s="475"/>
      <c r="G226" s="222"/>
      <c r="H226" s="134"/>
      <c r="I226" s="471" t="s">
        <v>175</v>
      </c>
      <c r="J226" s="472"/>
      <c r="K226" s="476"/>
      <c r="L226" s="222"/>
      <c r="M226" s="134"/>
      <c r="N226" s="471" t="s">
        <v>175</v>
      </c>
      <c r="O226" s="472"/>
      <c r="P226" s="476"/>
      <c r="Q226" s="222"/>
      <c r="R226" s="134"/>
      <c r="S226" s="120"/>
      <c r="U226" s="63"/>
      <c r="V226" s="38"/>
    </row>
    <row r="227" spans="1:22" x14ac:dyDescent="0.25">
      <c r="A227" s="15"/>
      <c r="B227" s="110" t="s">
        <v>186</v>
      </c>
      <c r="C227" s="134"/>
      <c r="D227" s="168"/>
      <c r="E227" s="68"/>
      <c r="F227" s="227">
        <v>0.20386884</v>
      </c>
      <c r="G227" s="223">
        <v>0.12747693432000001</v>
      </c>
      <c r="H227" s="134"/>
      <c r="I227" s="144"/>
      <c r="J227" s="68"/>
      <c r="K227" s="228">
        <v>0.20386884</v>
      </c>
      <c r="L227" s="223">
        <v>0.14357232118399998</v>
      </c>
      <c r="M227" s="134"/>
      <c r="N227" s="144"/>
      <c r="O227" s="68"/>
      <c r="P227" s="228">
        <v>0.20386884</v>
      </c>
      <c r="Q227" s="223" t="e">
        <f ca="1">P227*Q225/1000*N225*(1+SUM(P206:P213))+Q219</f>
        <v>#REF!</v>
      </c>
      <c r="R227" s="134"/>
      <c r="S227" s="120"/>
      <c r="U227" s="63"/>
      <c r="V227" s="38"/>
    </row>
    <row r="228" spans="1:22" ht="6.75" customHeight="1" x14ac:dyDescent="0.25">
      <c r="A228" s="14"/>
      <c r="B228" s="99"/>
      <c r="C228" s="97"/>
      <c r="D228" s="97"/>
      <c r="E228" s="97"/>
      <c r="F228" s="97"/>
      <c r="G228" s="100"/>
      <c r="H228" s="97"/>
      <c r="I228" s="97"/>
      <c r="J228" s="97"/>
      <c r="K228" s="97"/>
      <c r="L228" s="100"/>
      <c r="M228" s="97"/>
      <c r="N228" s="97"/>
      <c r="O228" s="97"/>
      <c r="P228" s="97"/>
      <c r="Q228" s="100"/>
      <c r="R228" s="97"/>
      <c r="S228" s="98"/>
      <c r="U228" s="63"/>
      <c r="V228" s="38"/>
    </row>
    <row r="229" spans="1:22" ht="7.5" customHeight="1" x14ac:dyDescent="0.25">
      <c r="A229" s="133"/>
      <c r="B229" s="112"/>
      <c r="C229" s="126"/>
      <c r="D229" s="126"/>
      <c r="E229" s="134"/>
      <c r="F229" s="134"/>
      <c r="G229" s="134"/>
      <c r="H229" s="126"/>
      <c r="I229" s="126"/>
      <c r="J229" s="134"/>
      <c r="K229" s="134"/>
      <c r="L229" s="134"/>
      <c r="M229" s="126"/>
      <c r="N229" s="126"/>
      <c r="O229" s="134"/>
      <c r="P229" s="134"/>
      <c r="Q229" s="134"/>
      <c r="R229" s="126"/>
      <c r="S229" s="120"/>
      <c r="U229" s="63"/>
      <c r="V229" s="38"/>
    </row>
    <row r="230" spans="1:22" x14ac:dyDescent="0.25">
      <c r="A230" s="14"/>
      <c r="B230" s="252" t="s">
        <v>182</v>
      </c>
      <c r="C230" s="3"/>
      <c r="D230" s="3"/>
      <c r="E230" s="95"/>
      <c r="F230" s="96"/>
      <c r="G230" s="148"/>
      <c r="H230" s="3"/>
      <c r="I230" s="3"/>
      <c r="J230" s="64"/>
      <c r="K230" s="96"/>
      <c r="L230" s="148"/>
      <c r="M230" s="3"/>
      <c r="N230" s="3"/>
      <c r="O230" s="64"/>
      <c r="P230" s="96"/>
      <c r="Q230" s="148"/>
      <c r="R230" s="3"/>
      <c r="S230" s="5"/>
      <c r="U230" s="63"/>
      <c r="V230" s="38"/>
    </row>
    <row r="231" spans="1:22" x14ac:dyDescent="0.25">
      <c r="A231" s="14"/>
      <c r="B231" s="106" t="s">
        <v>118</v>
      </c>
      <c r="C231" s="111"/>
      <c r="D231" s="477"/>
      <c r="E231" s="478"/>
      <c r="F231" s="479"/>
      <c r="G231" s="89">
        <v>0.61380000000000001</v>
      </c>
      <c r="H231" s="111"/>
      <c r="I231" s="471"/>
      <c r="J231" s="480"/>
      <c r="K231" s="481"/>
      <c r="L231" s="89">
        <v>0.60350399999999993</v>
      </c>
      <c r="M231" s="111"/>
      <c r="N231" s="471"/>
      <c r="O231" s="480"/>
      <c r="P231" s="481"/>
      <c r="Q231" s="89">
        <f>Q202*(1-P205)*(1-P203)</f>
        <v>0.86486399999999997</v>
      </c>
      <c r="R231" s="111"/>
      <c r="S231" s="131"/>
      <c r="U231" s="63"/>
      <c r="V231" s="38"/>
    </row>
    <row r="232" spans="1:22" x14ac:dyDescent="0.25">
      <c r="A232" s="14"/>
      <c r="B232" s="105" t="s">
        <v>117</v>
      </c>
      <c r="C232" s="126"/>
      <c r="D232" s="168"/>
      <c r="E232" s="68"/>
      <c r="F232" s="169">
        <v>0.12959999999999999</v>
      </c>
      <c r="G232" s="146"/>
      <c r="H232" s="126"/>
      <c r="I232" s="170"/>
      <c r="J232" s="69"/>
      <c r="K232" s="171">
        <v>0.12959999999999999</v>
      </c>
      <c r="L232" s="146"/>
      <c r="M232" s="126"/>
      <c r="N232" s="170"/>
      <c r="O232" s="69"/>
      <c r="P232" s="171">
        <v>0.12959999999999999</v>
      </c>
      <c r="Q232" s="146"/>
      <c r="R232" s="126"/>
      <c r="S232" s="120"/>
      <c r="U232" s="63"/>
      <c r="V232" s="38"/>
    </row>
    <row r="233" spans="1:22" x14ac:dyDescent="0.25">
      <c r="A233" s="14"/>
      <c r="B233" s="105" t="s">
        <v>15</v>
      </c>
      <c r="C233" s="125"/>
      <c r="D233" s="468"/>
      <c r="E233" s="469"/>
      <c r="F233" s="470"/>
      <c r="G233" s="225">
        <v>0.12747693432000001</v>
      </c>
      <c r="H233" s="124"/>
      <c r="I233" s="471"/>
      <c r="J233" s="472"/>
      <c r="K233" s="473"/>
      <c r="L233" s="225">
        <v>0.14357232118399998</v>
      </c>
      <c r="M233" s="124"/>
      <c r="N233" s="471"/>
      <c r="O233" s="472"/>
      <c r="P233" s="473"/>
      <c r="Q233" s="225" t="e">
        <f ca="1">IF(ISBLANK(N233),0,OFFSET(#REF!,MATCH(N233, ListResiduesProcessingOptions1,0)+2,1)*P232*Q$231)+Q227</f>
        <v>#REF!</v>
      </c>
      <c r="R233" s="124"/>
      <c r="S233" s="120"/>
      <c r="U233" s="63"/>
      <c r="V233" s="38"/>
    </row>
    <row r="234" spans="1:22" x14ac:dyDescent="0.25">
      <c r="A234" s="14"/>
      <c r="B234" s="105" t="s">
        <v>6</v>
      </c>
      <c r="C234" s="126"/>
      <c r="D234" s="293"/>
      <c r="E234" s="68"/>
      <c r="F234" s="164">
        <v>0</v>
      </c>
      <c r="G234" s="146"/>
      <c r="H234" s="126"/>
      <c r="I234" s="144"/>
      <c r="J234" s="69"/>
      <c r="K234" s="161">
        <v>0</v>
      </c>
      <c r="L234" s="146"/>
      <c r="M234" s="126"/>
      <c r="N234" s="144"/>
      <c r="O234" s="69"/>
      <c r="P234" s="161">
        <v>0</v>
      </c>
      <c r="Q234" s="146"/>
      <c r="R234" s="126"/>
      <c r="S234" s="120"/>
      <c r="U234" s="63"/>
      <c r="V234" s="38"/>
    </row>
    <row r="235" spans="1:22" x14ac:dyDescent="0.25">
      <c r="A235" s="14"/>
      <c r="B235" s="105" t="s">
        <v>190</v>
      </c>
      <c r="C235" s="126"/>
      <c r="D235" s="80"/>
      <c r="E235" s="68"/>
      <c r="F235" s="164">
        <v>0.06</v>
      </c>
      <c r="G235" s="226">
        <v>0.12747693432000001</v>
      </c>
      <c r="H235" s="126"/>
      <c r="I235" s="144"/>
      <c r="J235" s="68"/>
      <c r="K235" s="161">
        <v>0.06</v>
      </c>
      <c r="L235" s="226">
        <v>0.14357232118399998</v>
      </c>
      <c r="M235" s="126"/>
      <c r="N235" s="144"/>
      <c r="O235" s="68"/>
      <c r="P235" s="161">
        <v>0.06</v>
      </c>
      <c r="Q235" s="226" t="e">
        <f ca="1">P$13*P234*P235*Q$202*(1+SUM(P206:P212))+Q233</f>
        <v>#REF!</v>
      </c>
      <c r="R235" s="126"/>
      <c r="S235" s="120"/>
      <c r="U235" s="63"/>
      <c r="V235" s="38"/>
    </row>
    <row r="236" spans="1:22" x14ac:dyDescent="0.25">
      <c r="A236" s="14"/>
      <c r="B236" s="105" t="s">
        <v>194</v>
      </c>
      <c r="C236" s="126"/>
      <c r="D236" s="261"/>
      <c r="E236" s="68"/>
      <c r="F236" s="257">
        <v>0</v>
      </c>
      <c r="G236" s="223">
        <v>0.12747693432000001</v>
      </c>
      <c r="H236" s="126"/>
      <c r="I236" s="259"/>
      <c r="J236" s="68"/>
      <c r="K236" s="258">
        <v>0</v>
      </c>
      <c r="L236" s="223">
        <v>0.14357232118399998</v>
      </c>
      <c r="M236" s="126"/>
      <c r="N236" s="259"/>
      <c r="O236" s="68"/>
      <c r="P236" s="258">
        <v>0</v>
      </c>
      <c r="Q236" s="223" t="e">
        <f ca="1">P236*Q$231+Q235</f>
        <v>#REF!</v>
      </c>
      <c r="R236" s="126"/>
      <c r="S236" s="120"/>
      <c r="U236" s="63"/>
      <c r="V236" s="38"/>
    </row>
    <row r="237" spans="1:22" x14ac:dyDescent="0.25">
      <c r="A237" s="14"/>
      <c r="B237" s="105" t="s">
        <v>121</v>
      </c>
      <c r="C237" s="126"/>
      <c r="D237" s="293"/>
      <c r="E237" s="68"/>
      <c r="F237" s="164">
        <v>0</v>
      </c>
      <c r="G237" s="223">
        <v>0.12747693432000001</v>
      </c>
      <c r="H237" s="126"/>
      <c r="I237" s="144"/>
      <c r="J237" s="69"/>
      <c r="K237" s="161">
        <v>0</v>
      </c>
      <c r="L237" s="223">
        <v>0.14357232118399998</v>
      </c>
      <c r="M237" s="126"/>
      <c r="N237" s="144"/>
      <c r="O237" s="69"/>
      <c r="P237" s="161">
        <v>0</v>
      </c>
      <c r="Q237" s="223" t="e">
        <f ca="1">P$13*P237*Q$231+Q236</f>
        <v>#REF!</v>
      </c>
      <c r="R237" s="126"/>
      <c r="S237" s="120"/>
      <c r="U237" s="63"/>
      <c r="V237" s="38"/>
    </row>
    <row r="238" spans="1:22" x14ac:dyDescent="0.25">
      <c r="A238" s="14"/>
      <c r="B238" s="105" t="s">
        <v>137</v>
      </c>
      <c r="C238" s="126"/>
      <c r="D238" s="293"/>
      <c r="E238" s="68"/>
      <c r="F238" s="164">
        <v>0</v>
      </c>
      <c r="G238" s="223">
        <v>0.12747693432000001</v>
      </c>
      <c r="H238" s="126"/>
      <c r="I238" s="144"/>
      <c r="J238" s="69"/>
      <c r="K238" s="161">
        <v>0</v>
      </c>
      <c r="L238" s="223">
        <v>0.14357232118399998</v>
      </c>
      <c r="M238" s="126"/>
      <c r="N238" s="144"/>
      <c r="O238" s="69"/>
      <c r="P238" s="161">
        <v>0</v>
      </c>
      <c r="Q238" s="223" t="e">
        <f ca="1">GHGEmFactorFuel*P238*Q$231+Q237</f>
        <v>#REF!</v>
      </c>
      <c r="R238" s="126"/>
      <c r="S238" s="120"/>
      <c r="U238" s="63"/>
      <c r="V238" s="38"/>
    </row>
    <row r="239" spans="1:22" x14ac:dyDescent="0.25">
      <c r="A239" s="14"/>
      <c r="B239" s="105" t="s">
        <v>156</v>
      </c>
      <c r="C239" s="126"/>
      <c r="D239" s="293"/>
      <c r="E239" s="68"/>
      <c r="F239" s="164">
        <v>0</v>
      </c>
      <c r="G239" s="223">
        <v>0.12747693432000001</v>
      </c>
      <c r="H239" s="126"/>
      <c r="I239" s="144"/>
      <c r="J239" s="69"/>
      <c r="K239" s="161">
        <v>0</v>
      </c>
      <c r="L239" s="223">
        <v>0.14357232118399998</v>
      </c>
      <c r="M239" s="126"/>
      <c r="N239" s="144"/>
      <c r="O239" s="69"/>
      <c r="P239" s="161">
        <v>0</v>
      </c>
      <c r="Q239" s="223" t="e">
        <f ca="1">GHGEmFactorHeat*P239*Q$231+Q238</f>
        <v>#REF!</v>
      </c>
      <c r="R239" s="126"/>
      <c r="S239" s="120"/>
      <c r="U239" s="63"/>
      <c r="V239" s="38"/>
    </row>
    <row r="240" spans="1:22" x14ac:dyDescent="0.25">
      <c r="A240" s="15"/>
      <c r="B240" s="107" t="s">
        <v>230</v>
      </c>
      <c r="C240" s="126"/>
      <c r="D240" s="71"/>
      <c r="E240" s="70"/>
      <c r="F240" s="162">
        <v>0</v>
      </c>
      <c r="G240" s="150"/>
      <c r="H240" s="126"/>
      <c r="I240" s="71"/>
      <c r="J240" s="70"/>
      <c r="K240" s="162">
        <v>0</v>
      </c>
      <c r="L240" s="150"/>
      <c r="M240" s="126"/>
      <c r="N240" s="71"/>
      <c r="O240" s="70"/>
      <c r="P240" s="162">
        <v>0</v>
      </c>
      <c r="Q240" s="150"/>
      <c r="R240" s="126"/>
      <c r="S240" s="120"/>
      <c r="U240" s="63"/>
      <c r="V240" s="38"/>
    </row>
    <row r="241" spans="1:22" x14ac:dyDescent="0.25">
      <c r="A241" s="15"/>
      <c r="B241" s="108" t="s">
        <v>231</v>
      </c>
      <c r="C241" s="126"/>
      <c r="D241" s="72"/>
      <c r="E241" s="59"/>
      <c r="F241" s="163">
        <v>0.46574847999999991</v>
      </c>
      <c r="G241" s="146"/>
      <c r="H241" s="126"/>
      <c r="I241" s="72"/>
      <c r="J241" s="59"/>
      <c r="K241" s="163">
        <v>0.47471011839999999</v>
      </c>
      <c r="L241" s="146"/>
      <c r="M241" s="126"/>
      <c r="N241" s="72"/>
      <c r="O241" s="59"/>
      <c r="P241" s="163">
        <v>0.24722237439999994</v>
      </c>
      <c r="Q241" s="146"/>
      <c r="R241" s="126"/>
      <c r="S241" s="120"/>
      <c r="U241" s="63"/>
      <c r="V241" s="38"/>
    </row>
    <row r="242" spans="1:22" x14ac:dyDescent="0.25">
      <c r="A242" s="15"/>
      <c r="B242" s="140" t="s">
        <v>141</v>
      </c>
      <c r="C242" s="126"/>
      <c r="D242" s="138"/>
      <c r="E242" s="139"/>
      <c r="F242" s="167">
        <v>0.53425152000000009</v>
      </c>
      <c r="G242" s="183"/>
      <c r="H242" s="126"/>
      <c r="I242" s="138"/>
      <c r="J242" s="139"/>
      <c r="K242" s="167">
        <v>0.52528988160000001</v>
      </c>
      <c r="L242" s="183"/>
      <c r="M242" s="126"/>
      <c r="N242" s="138"/>
      <c r="O242" s="139"/>
      <c r="P242" s="167">
        <v>0.75277762560000006</v>
      </c>
      <c r="Q242" s="183"/>
      <c r="R242" s="126"/>
      <c r="S242" s="132"/>
      <c r="U242" s="63"/>
      <c r="V242" s="38"/>
    </row>
    <row r="243" spans="1:22" ht="6.75" hidden="1" customHeight="1" x14ac:dyDescent="0.25">
      <c r="A243" s="14"/>
      <c r="B243" s="99"/>
      <c r="C243" s="97"/>
      <c r="D243" s="97"/>
      <c r="E243" s="97"/>
      <c r="F243" s="97"/>
      <c r="G243" s="100"/>
      <c r="H243" s="97"/>
      <c r="I243" s="97"/>
      <c r="J243" s="97"/>
      <c r="K243" s="97"/>
      <c r="L243" s="100"/>
      <c r="M243" s="97"/>
      <c r="N243" s="97"/>
      <c r="O243" s="97"/>
      <c r="P243" s="97"/>
      <c r="Q243" s="100"/>
      <c r="R243" s="97"/>
      <c r="S243" s="98"/>
      <c r="U243" s="63"/>
      <c r="V243" s="38"/>
    </row>
    <row r="244" spans="1:22" hidden="1" x14ac:dyDescent="0.25">
      <c r="A244" s="14"/>
      <c r="B244" s="329" t="s">
        <v>209</v>
      </c>
      <c r="C244" s="126"/>
      <c r="D244" s="328"/>
      <c r="E244" s="68"/>
      <c r="F244" s="164">
        <v>0</v>
      </c>
      <c r="G244" s="223">
        <v>0.12747693432000001</v>
      </c>
      <c r="H244" s="126"/>
      <c r="I244" s="144"/>
      <c r="J244" s="69"/>
      <c r="K244" s="161">
        <v>0</v>
      </c>
      <c r="L244" s="223">
        <v>0.14357232118399998</v>
      </c>
      <c r="M244" s="126"/>
      <c r="N244" s="144">
        <v>0</v>
      </c>
      <c r="O244" s="69"/>
      <c r="P244" s="161">
        <v>0</v>
      </c>
      <c r="Q244" s="223" t="e">
        <f ca="1">Q239+P244*P242</f>
        <v>#REF!</v>
      </c>
      <c r="R244" s="126"/>
      <c r="S244" s="120"/>
      <c r="U244" s="63"/>
      <c r="V244" s="38"/>
    </row>
    <row r="245" spans="1:22" ht="6.75" customHeight="1" x14ac:dyDescent="0.25">
      <c r="A245" s="14"/>
      <c r="B245" s="99"/>
      <c r="C245" s="97"/>
      <c r="D245" s="97"/>
      <c r="E245" s="97"/>
      <c r="F245" s="97"/>
      <c r="G245" s="100"/>
      <c r="H245" s="97"/>
      <c r="I245" s="97"/>
      <c r="J245" s="97"/>
      <c r="K245" s="97"/>
      <c r="L245" s="100"/>
      <c r="M245" s="97"/>
      <c r="N245" s="97"/>
      <c r="O245" s="97"/>
      <c r="P245" s="97"/>
      <c r="Q245" s="100"/>
      <c r="R245" s="97"/>
      <c r="S245" s="98"/>
      <c r="U245" s="63"/>
      <c r="V245" s="38"/>
    </row>
    <row r="246" spans="1:22" ht="7.5" customHeight="1" thickBot="1" x14ac:dyDescent="0.3">
      <c r="A246" s="184"/>
      <c r="B246" s="135"/>
      <c r="C246" s="135"/>
      <c r="D246" s="135"/>
      <c r="E246" s="136"/>
      <c r="F246" s="136"/>
      <c r="G246" s="136"/>
      <c r="H246" s="135"/>
      <c r="I246" s="135"/>
      <c r="J246" s="136"/>
      <c r="K246" s="136"/>
      <c r="L246" s="136"/>
      <c r="M246" s="135"/>
      <c r="N246" s="135"/>
      <c r="O246" s="136"/>
      <c r="P246" s="136"/>
      <c r="Q246" s="136"/>
      <c r="R246" s="135"/>
      <c r="S246" s="137"/>
      <c r="U246" s="63"/>
      <c r="V246" s="38"/>
    </row>
    <row r="247" spans="1:22" ht="15.75" thickBot="1" x14ac:dyDescent="0.3">
      <c r="A247" s="230"/>
      <c r="B247" s="231" t="s">
        <v>197</v>
      </c>
      <c r="C247" s="232"/>
      <c r="D247" s="300" t="s">
        <v>257</v>
      </c>
      <c r="E247" s="294"/>
      <c r="F247" s="233"/>
      <c r="G247" s="301"/>
      <c r="H247" s="232"/>
      <c r="I247" s="300" t="s">
        <v>258</v>
      </c>
      <c r="J247" s="294"/>
      <c r="K247" s="233"/>
      <c r="L247" s="301"/>
      <c r="M247" s="232"/>
      <c r="N247" s="300" t="s">
        <v>260</v>
      </c>
      <c r="O247" s="294"/>
      <c r="P247" s="233"/>
      <c r="Q247" s="233"/>
      <c r="R247" s="232"/>
      <c r="S247" s="234"/>
      <c r="U247" s="63"/>
      <c r="V247" s="38"/>
    </row>
    <row r="248" spans="1:22" x14ac:dyDescent="0.25">
      <c r="A248" s="230"/>
      <c r="B248" s="235"/>
      <c r="C248" s="236"/>
      <c r="D248" s="309" t="s">
        <v>162</v>
      </c>
      <c r="E248" s="310" t="s">
        <v>204</v>
      </c>
      <c r="F248" s="330" t="s">
        <v>210</v>
      </c>
      <c r="G248" s="312"/>
      <c r="H248" s="279"/>
      <c r="I248" s="309" t="s">
        <v>162</v>
      </c>
      <c r="J248" s="310" t="s">
        <v>204</v>
      </c>
      <c r="K248" s="311" t="s">
        <v>210</v>
      </c>
      <c r="L248" s="312"/>
      <c r="M248" s="279"/>
      <c r="N248" s="309" t="s">
        <v>162</v>
      </c>
      <c r="O248" s="310" t="s">
        <v>204</v>
      </c>
      <c r="P248" s="311" t="s">
        <v>210</v>
      </c>
      <c r="Q248" s="108"/>
      <c r="R248" s="237"/>
      <c r="S248" s="238"/>
      <c r="U248" s="63"/>
      <c r="V248" s="38"/>
    </row>
    <row r="249" spans="1:22" x14ac:dyDescent="0.25">
      <c r="A249" s="230"/>
      <c r="B249" s="235" t="s">
        <v>161</v>
      </c>
      <c r="C249" s="236"/>
      <c r="D249" s="313">
        <v>3.2000000000000001E-2</v>
      </c>
      <c r="E249" s="314">
        <v>0</v>
      </c>
      <c r="F249" s="315"/>
      <c r="G249" s="315"/>
      <c r="H249" s="316"/>
      <c r="I249" s="313">
        <v>2.9000000000000001E-2</v>
      </c>
      <c r="J249" s="314">
        <v>0</v>
      </c>
      <c r="K249" s="315"/>
      <c r="L249" s="315"/>
      <c r="M249" s="316"/>
      <c r="N249" s="313">
        <v>2.8000000000000001E-2</v>
      </c>
      <c r="O249" s="314">
        <v>0</v>
      </c>
      <c r="P249" s="315"/>
      <c r="Q249" s="315"/>
      <c r="R249" s="237"/>
      <c r="S249" s="238"/>
      <c r="U249" s="63"/>
      <c r="V249" s="38"/>
    </row>
    <row r="250" spans="1:22" x14ac:dyDescent="0.25">
      <c r="A250" s="230"/>
      <c r="B250" s="235" t="s">
        <v>11</v>
      </c>
      <c r="C250" s="236"/>
      <c r="D250" s="313">
        <v>0</v>
      </c>
      <c r="E250" s="314"/>
      <c r="F250" s="315"/>
      <c r="G250" s="315"/>
      <c r="H250" s="316"/>
      <c r="I250" s="313">
        <v>0</v>
      </c>
      <c r="J250" s="314"/>
      <c r="K250" s="315"/>
      <c r="L250" s="315"/>
      <c r="M250" s="316"/>
      <c r="N250" s="313">
        <v>0</v>
      </c>
      <c r="O250" s="314"/>
      <c r="P250" s="315"/>
      <c r="Q250" s="315"/>
      <c r="R250" s="237"/>
      <c r="S250" s="238"/>
      <c r="U250" s="63"/>
      <c r="V250" s="38"/>
    </row>
    <row r="251" spans="1:22" x14ac:dyDescent="0.25">
      <c r="A251" s="230"/>
      <c r="B251" s="235" t="s">
        <v>232</v>
      </c>
      <c r="C251" s="236"/>
      <c r="D251" s="313">
        <v>0</v>
      </c>
      <c r="E251" s="314">
        <v>8.0000000000000002E-3</v>
      </c>
      <c r="F251" s="315">
        <v>0</v>
      </c>
      <c r="G251" s="315"/>
      <c r="H251" s="316"/>
      <c r="I251" s="313">
        <v>0</v>
      </c>
      <c r="J251" s="314">
        <v>1.2083333333333334E-3</v>
      </c>
      <c r="K251" s="315">
        <v>0</v>
      </c>
      <c r="L251" s="315"/>
      <c r="M251" s="316"/>
      <c r="N251" s="313">
        <v>0</v>
      </c>
      <c r="O251" s="314">
        <v>1.1666666666666668E-3</v>
      </c>
      <c r="P251" s="315">
        <v>0</v>
      </c>
      <c r="Q251" s="315"/>
      <c r="R251" s="237"/>
      <c r="S251" s="238"/>
      <c r="U251" s="63"/>
      <c r="V251" s="38"/>
    </row>
    <row r="252" spans="1:22" x14ac:dyDescent="0.25">
      <c r="A252" s="230"/>
      <c r="B252" s="235" t="s">
        <v>233</v>
      </c>
      <c r="C252" s="236"/>
      <c r="D252" s="313">
        <v>0</v>
      </c>
      <c r="E252" s="314"/>
      <c r="F252" s="315"/>
      <c r="G252" s="315"/>
      <c r="H252" s="316"/>
      <c r="I252" s="313">
        <v>0</v>
      </c>
      <c r="J252" s="314"/>
      <c r="K252" s="315"/>
      <c r="L252" s="315"/>
      <c r="M252" s="316"/>
      <c r="N252" s="313">
        <v>0</v>
      </c>
      <c r="O252" s="314"/>
      <c r="P252" s="315"/>
      <c r="Q252" s="315"/>
      <c r="R252" s="237"/>
      <c r="S252" s="238"/>
      <c r="U252" s="63"/>
      <c r="V252" s="38"/>
    </row>
    <row r="253" spans="1:22" x14ac:dyDescent="0.25">
      <c r="A253" s="230"/>
      <c r="B253" s="235" t="s">
        <v>11</v>
      </c>
      <c r="C253" s="236"/>
      <c r="D253" s="313">
        <v>1.0505815399999997E-2</v>
      </c>
      <c r="E253" s="314"/>
      <c r="F253" s="315"/>
      <c r="G253" s="315"/>
      <c r="H253" s="316"/>
      <c r="I253" s="313">
        <v>1.0505815399999997E-2</v>
      </c>
      <c r="J253" s="314"/>
      <c r="K253" s="315"/>
      <c r="L253" s="315"/>
      <c r="M253" s="316"/>
      <c r="N253" s="313">
        <v>1.0505815399999997E-2</v>
      </c>
      <c r="O253" s="314"/>
      <c r="P253" s="315"/>
      <c r="Q253" s="315"/>
      <c r="R253" s="237"/>
      <c r="S253" s="238"/>
      <c r="U253" s="63"/>
      <c r="V253" s="38"/>
    </row>
    <row r="254" spans="1:22" x14ac:dyDescent="0.25">
      <c r="A254" s="230"/>
      <c r="B254" s="235" t="s">
        <v>234</v>
      </c>
      <c r="C254" s="236"/>
      <c r="D254" s="313"/>
      <c r="E254" s="314">
        <v>5.1015975151514834E-4</v>
      </c>
      <c r="F254" s="315">
        <v>0</v>
      </c>
      <c r="G254" s="315"/>
      <c r="H254" s="316"/>
      <c r="I254" s="313"/>
      <c r="J254" s="314">
        <v>4.1125402760942441E-4</v>
      </c>
      <c r="K254" s="315">
        <v>0</v>
      </c>
      <c r="L254" s="315"/>
      <c r="M254" s="316"/>
      <c r="N254" s="313"/>
      <c r="O254" s="314">
        <v>4.0073214208754024E-4</v>
      </c>
      <c r="P254" s="315">
        <v>0</v>
      </c>
      <c r="Q254" s="315"/>
      <c r="R254" s="237"/>
      <c r="S254" s="238"/>
      <c r="U254" s="63"/>
      <c r="V254" s="38"/>
    </row>
    <row r="255" spans="1:22" x14ac:dyDescent="0.25">
      <c r="A255" s="230"/>
      <c r="B255" s="270" t="s">
        <v>235</v>
      </c>
      <c r="C255" s="236"/>
      <c r="D255" s="313">
        <v>0</v>
      </c>
      <c r="E255" s="314"/>
      <c r="F255" s="315"/>
      <c r="G255" s="315"/>
      <c r="H255" s="317"/>
      <c r="I255" s="313">
        <v>0</v>
      </c>
      <c r="J255" s="314"/>
      <c r="K255" s="315"/>
      <c r="L255" s="315"/>
      <c r="M255" s="317"/>
      <c r="N255" s="313">
        <v>0</v>
      </c>
      <c r="O255" s="314"/>
      <c r="P255" s="315"/>
      <c r="Q255" s="315"/>
      <c r="R255" s="271"/>
      <c r="S255" s="238"/>
      <c r="U255" s="268"/>
      <c r="V255" s="302"/>
    </row>
    <row r="256" spans="1:22" x14ac:dyDescent="0.25">
      <c r="A256" s="230"/>
      <c r="B256" s="235" t="s">
        <v>236</v>
      </c>
      <c r="C256" s="236"/>
      <c r="D256" s="313">
        <v>0</v>
      </c>
      <c r="E256" s="314"/>
      <c r="F256" s="315"/>
      <c r="G256" s="315"/>
      <c r="H256" s="316"/>
      <c r="I256" s="313">
        <v>0</v>
      </c>
      <c r="J256" s="314"/>
      <c r="K256" s="315"/>
      <c r="L256" s="315"/>
      <c r="M256" s="316"/>
      <c r="N256" s="313">
        <v>0</v>
      </c>
      <c r="O256" s="314"/>
      <c r="P256" s="315"/>
      <c r="Q256" s="315"/>
      <c r="R256" s="237"/>
      <c r="S256" s="238"/>
      <c r="U256" s="63"/>
      <c r="V256" s="38"/>
    </row>
    <row r="257" spans="1:22" x14ac:dyDescent="0.25">
      <c r="A257" s="230"/>
      <c r="B257" s="235" t="s">
        <v>237</v>
      </c>
      <c r="C257" s="236"/>
      <c r="D257" s="313">
        <v>0</v>
      </c>
      <c r="E257" s="314"/>
      <c r="F257" s="315"/>
      <c r="G257" s="315"/>
      <c r="H257" s="316"/>
      <c r="I257" s="313">
        <v>0</v>
      </c>
      <c r="J257" s="314"/>
      <c r="K257" s="315"/>
      <c r="L257" s="315"/>
      <c r="M257" s="316"/>
      <c r="N257" s="313">
        <v>0</v>
      </c>
      <c r="O257" s="314"/>
      <c r="P257" s="315"/>
      <c r="Q257" s="315"/>
      <c r="R257" s="237"/>
      <c r="S257" s="238"/>
      <c r="U257" s="63"/>
      <c r="V257" s="38"/>
    </row>
    <row r="258" spans="1:22" x14ac:dyDescent="0.25">
      <c r="A258" s="230"/>
      <c r="B258" s="235" t="s">
        <v>238</v>
      </c>
      <c r="C258" s="236"/>
      <c r="D258" s="313">
        <v>0</v>
      </c>
      <c r="E258" s="314"/>
      <c r="F258" s="315"/>
      <c r="G258" s="315"/>
      <c r="H258" s="316"/>
      <c r="I258" s="313">
        <v>0</v>
      </c>
      <c r="J258" s="314"/>
      <c r="K258" s="315"/>
      <c r="L258" s="315"/>
      <c r="M258" s="316"/>
      <c r="N258" s="313">
        <v>0</v>
      </c>
      <c r="O258" s="314"/>
      <c r="P258" s="315"/>
      <c r="Q258" s="315"/>
      <c r="R258" s="237"/>
      <c r="S258" s="238"/>
      <c r="U258" s="63"/>
      <c r="V258" s="38"/>
    </row>
    <row r="259" spans="1:22" x14ac:dyDescent="0.25">
      <c r="A259" s="230"/>
      <c r="B259" s="235" t="s">
        <v>239</v>
      </c>
      <c r="C259" s="236"/>
      <c r="D259" s="313">
        <v>0</v>
      </c>
      <c r="E259" s="314"/>
      <c r="F259" s="315"/>
      <c r="G259" s="315"/>
      <c r="H259" s="316"/>
      <c r="I259" s="313">
        <v>0</v>
      </c>
      <c r="J259" s="314"/>
      <c r="K259" s="315"/>
      <c r="L259" s="315"/>
      <c r="M259" s="316"/>
      <c r="N259" s="313">
        <v>0</v>
      </c>
      <c r="O259" s="314"/>
      <c r="P259" s="315"/>
      <c r="Q259" s="315"/>
      <c r="R259" s="237"/>
      <c r="S259" s="238"/>
      <c r="U259" s="63"/>
      <c r="V259" s="38"/>
    </row>
    <row r="260" spans="1:22" x14ac:dyDescent="0.25">
      <c r="A260" s="230"/>
      <c r="B260" s="235" t="s">
        <v>187</v>
      </c>
      <c r="C260" s="236"/>
      <c r="D260" s="313">
        <v>0.10993975000000002</v>
      </c>
      <c r="E260" s="314"/>
      <c r="F260" s="315"/>
      <c r="G260" s="315"/>
      <c r="H260" s="316"/>
      <c r="I260" s="313">
        <v>0.10993975</v>
      </c>
      <c r="J260" s="314"/>
      <c r="K260" s="315"/>
      <c r="L260" s="315"/>
      <c r="M260" s="316"/>
      <c r="N260" s="313">
        <v>0.10993975</v>
      </c>
      <c r="O260" s="314"/>
      <c r="P260" s="315"/>
      <c r="Q260" s="315"/>
      <c r="R260" s="237"/>
      <c r="S260" s="238"/>
      <c r="U260" s="63"/>
      <c r="V260" s="38"/>
    </row>
    <row r="261" spans="1:22" x14ac:dyDescent="0.25">
      <c r="A261" s="230"/>
      <c r="B261" s="235" t="s">
        <v>188</v>
      </c>
      <c r="C261" s="236"/>
      <c r="D261" s="313">
        <v>0</v>
      </c>
      <c r="E261" s="314"/>
      <c r="F261" s="315"/>
      <c r="G261" s="315"/>
      <c r="H261" s="316"/>
      <c r="I261" s="313">
        <v>0</v>
      </c>
      <c r="J261" s="314"/>
      <c r="K261" s="315"/>
      <c r="L261" s="315"/>
      <c r="M261" s="316"/>
      <c r="N261" s="313">
        <v>0</v>
      </c>
      <c r="O261" s="314"/>
      <c r="P261" s="315"/>
      <c r="Q261" s="315"/>
      <c r="R261" s="237"/>
      <c r="S261" s="238"/>
      <c r="U261" s="63"/>
      <c r="V261" s="38"/>
    </row>
    <row r="262" spans="1:22" x14ac:dyDescent="0.25">
      <c r="A262" s="230"/>
      <c r="B262" s="235" t="s">
        <v>189</v>
      </c>
      <c r="C262" s="236"/>
      <c r="D262" s="313">
        <v>0</v>
      </c>
      <c r="E262" s="314"/>
      <c r="F262" s="315"/>
      <c r="G262" s="315"/>
      <c r="H262" s="316"/>
      <c r="I262" s="313">
        <v>0</v>
      </c>
      <c r="J262" s="314"/>
      <c r="K262" s="315"/>
      <c r="L262" s="315"/>
      <c r="M262" s="316"/>
      <c r="N262" s="313">
        <v>0</v>
      </c>
      <c r="O262" s="314"/>
      <c r="P262" s="315"/>
      <c r="Q262" s="315"/>
      <c r="R262" s="237"/>
      <c r="S262" s="238"/>
      <c r="U262" s="63"/>
      <c r="V262" s="38"/>
    </row>
    <row r="263" spans="1:22" x14ac:dyDescent="0.25">
      <c r="A263" s="230"/>
      <c r="B263" s="235" t="s">
        <v>240</v>
      </c>
      <c r="C263" s="236"/>
      <c r="D263" s="313"/>
      <c r="E263" s="314">
        <v>4.6729081495601177E-2</v>
      </c>
      <c r="F263" s="315">
        <v>0</v>
      </c>
      <c r="G263" s="315"/>
      <c r="H263" s="316"/>
      <c r="I263" s="313"/>
      <c r="J263" s="314">
        <v>8.683272560274663E-2</v>
      </c>
      <c r="K263" s="315">
        <v>0</v>
      </c>
      <c r="L263" s="315"/>
      <c r="M263" s="316"/>
      <c r="N263" s="313"/>
      <c r="O263" s="314">
        <v>1.4836447009657009E-2</v>
      </c>
      <c r="P263" s="315">
        <v>0</v>
      </c>
      <c r="Q263" s="315"/>
      <c r="R263" s="237"/>
      <c r="S263" s="238"/>
      <c r="U263" s="63"/>
      <c r="V263" s="38"/>
    </row>
    <row r="264" spans="1:22" x14ac:dyDescent="0.25">
      <c r="A264" s="230"/>
      <c r="B264" s="235" t="s">
        <v>241</v>
      </c>
      <c r="C264" s="236"/>
      <c r="D264" s="313">
        <v>0</v>
      </c>
      <c r="E264" s="314"/>
      <c r="F264" s="315"/>
      <c r="G264" s="315"/>
      <c r="H264" s="316"/>
      <c r="I264" s="313">
        <v>0</v>
      </c>
      <c r="J264" s="314"/>
      <c r="K264" s="315"/>
      <c r="L264" s="315"/>
      <c r="M264" s="316"/>
      <c r="N264" s="313">
        <v>0</v>
      </c>
      <c r="O264" s="314"/>
      <c r="P264" s="315"/>
      <c r="Q264" s="315"/>
      <c r="R264" s="237"/>
      <c r="S264" s="238"/>
      <c r="U264" s="63"/>
      <c r="V264" s="38"/>
    </row>
    <row r="265" spans="1:22" x14ac:dyDescent="0.25">
      <c r="A265" s="230"/>
      <c r="B265" s="235" t="s">
        <v>242</v>
      </c>
      <c r="C265" s="236"/>
      <c r="D265" s="313">
        <v>0</v>
      </c>
      <c r="E265" s="314"/>
      <c r="F265" s="315"/>
      <c r="G265" s="315"/>
      <c r="H265" s="316"/>
      <c r="I265" s="313">
        <v>0</v>
      </c>
      <c r="J265" s="314"/>
      <c r="K265" s="315"/>
      <c r="L265" s="315"/>
      <c r="M265" s="316"/>
      <c r="N265" s="313">
        <v>0</v>
      </c>
      <c r="O265" s="314"/>
      <c r="P265" s="315"/>
      <c r="Q265" s="315"/>
      <c r="R265" s="237"/>
      <c r="S265" s="238"/>
      <c r="U265" s="63"/>
      <c r="V265" s="38"/>
    </row>
    <row r="266" spans="1:22" x14ac:dyDescent="0.25">
      <c r="A266" s="230"/>
      <c r="B266" s="235" t="s">
        <v>1</v>
      </c>
      <c r="C266" s="236"/>
      <c r="D266" s="313">
        <v>0</v>
      </c>
      <c r="E266" s="314"/>
      <c r="F266" s="315"/>
      <c r="G266" s="315"/>
      <c r="H266" s="316"/>
      <c r="I266" s="313">
        <v>0</v>
      </c>
      <c r="J266" s="314"/>
      <c r="K266" s="315"/>
      <c r="L266" s="315"/>
      <c r="M266" s="316"/>
      <c r="N266" s="313">
        <v>0</v>
      </c>
      <c r="O266" s="314"/>
      <c r="P266" s="315"/>
      <c r="Q266" s="315"/>
      <c r="R266" s="237"/>
      <c r="S266" s="238"/>
      <c r="U266" s="63"/>
      <c r="V266" s="38"/>
    </row>
    <row r="267" spans="1:22" x14ac:dyDescent="0.25">
      <c r="A267" s="230"/>
      <c r="B267" s="235" t="s">
        <v>182</v>
      </c>
      <c r="C267" s="236"/>
      <c r="D267" s="313">
        <v>0</v>
      </c>
      <c r="E267" s="314">
        <v>3.0923656872089023E-2</v>
      </c>
      <c r="F267" s="315">
        <v>0</v>
      </c>
      <c r="G267" s="315"/>
      <c r="H267" s="316"/>
      <c r="I267" s="313">
        <v>0</v>
      </c>
      <c r="J267" s="314">
        <v>3.5422294388711105E-2</v>
      </c>
      <c r="K267" s="315">
        <v>0</v>
      </c>
      <c r="L267" s="315"/>
      <c r="M267" s="316"/>
      <c r="N267" s="313">
        <v>0</v>
      </c>
      <c r="O267" s="314">
        <v>2.4545592479211967E-2</v>
      </c>
      <c r="P267" s="315">
        <v>0</v>
      </c>
      <c r="Q267" s="315"/>
      <c r="R267" s="237"/>
      <c r="S267" s="238"/>
      <c r="U267" s="63"/>
      <c r="V267" s="38"/>
    </row>
    <row r="268" spans="1:22" hidden="1" x14ac:dyDescent="0.25">
      <c r="A268" s="230"/>
      <c r="B268" s="235" t="s">
        <v>211</v>
      </c>
      <c r="C268" s="236"/>
      <c r="D268" s="313"/>
      <c r="E268" s="314"/>
      <c r="F268" s="315">
        <v>0</v>
      </c>
      <c r="G268" s="315"/>
      <c r="H268" s="316"/>
      <c r="I268" s="313"/>
      <c r="J268" s="314"/>
      <c r="K268" s="315">
        <v>0</v>
      </c>
      <c r="L268" s="315"/>
      <c r="M268" s="316"/>
      <c r="N268" s="313"/>
      <c r="O268" s="314"/>
      <c r="P268" s="315">
        <v>0</v>
      </c>
      <c r="Q268" s="315"/>
      <c r="R268" s="237"/>
      <c r="S268" s="238"/>
      <c r="U268" s="63"/>
      <c r="V268" s="38"/>
    </row>
    <row r="269" spans="1:22" ht="15.75" thickBot="1" x14ac:dyDescent="0.3">
      <c r="A269" s="239"/>
      <c r="B269" s="240" t="s">
        <v>169</v>
      </c>
      <c r="C269" s="241"/>
      <c r="D269" s="318">
        <v>0.15244556540000001</v>
      </c>
      <c r="E269" s="319">
        <v>8.6162898119205342E-2</v>
      </c>
      <c r="F269" s="273">
        <v>0</v>
      </c>
      <c r="G269" s="273"/>
      <c r="H269" s="320"/>
      <c r="I269" s="318">
        <v>0.14944556540000001</v>
      </c>
      <c r="J269" s="319">
        <v>0.1238746073524005</v>
      </c>
      <c r="K269" s="273">
        <v>0</v>
      </c>
      <c r="L269" s="273"/>
      <c r="M269" s="320"/>
      <c r="N269" s="318">
        <v>0.14844556540000001</v>
      </c>
      <c r="O269" s="319">
        <v>4.0949438297623181E-2</v>
      </c>
      <c r="P269" s="273">
        <v>0</v>
      </c>
      <c r="Q269" s="273"/>
      <c r="R269" s="242"/>
      <c r="S269" s="243"/>
      <c r="U269" s="63"/>
      <c r="V269" s="38"/>
    </row>
    <row r="270" spans="1:22" ht="15.75" thickBot="1" x14ac:dyDescent="0.3">
      <c r="A270" s="230"/>
      <c r="B270" s="244" t="s">
        <v>163</v>
      </c>
      <c r="C270" s="245"/>
      <c r="D270" s="274"/>
      <c r="E270" s="304"/>
      <c r="F270" s="305" t="s">
        <v>261</v>
      </c>
      <c r="G270" s="276"/>
      <c r="H270" s="277"/>
      <c r="I270" s="274"/>
      <c r="J270" s="307"/>
      <c r="K270" s="306" t="s">
        <v>262</v>
      </c>
      <c r="L270" s="278"/>
      <c r="M270" s="279"/>
      <c r="N270" s="274"/>
      <c r="O270" s="303"/>
      <c r="P270" s="275" t="s">
        <v>263</v>
      </c>
      <c r="Q270" s="278"/>
      <c r="R270" s="245"/>
      <c r="S270" s="238"/>
      <c r="U270" s="63"/>
      <c r="V270" s="38"/>
    </row>
    <row r="271" spans="1:22" ht="6.75" customHeight="1" thickBot="1" x14ac:dyDescent="0.3">
      <c r="A271" s="230"/>
      <c r="B271" s="246"/>
      <c r="C271" s="247"/>
      <c r="D271" s="247"/>
      <c r="E271" s="247"/>
      <c r="F271" s="247"/>
      <c r="G271" s="248"/>
      <c r="H271" s="247"/>
      <c r="I271" s="247"/>
      <c r="J271" s="247"/>
      <c r="K271" s="247"/>
      <c r="L271" s="248"/>
      <c r="M271" s="247"/>
      <c r="N271" s="247"/>
      <c r="O271" s="247"/>
      <c r="P271" s="247"/>
      <c r="Q271" s="248"/>
      <c r="R271" s="247"/>
      <c r="S271" s="249"/>
      <c r="U271" s="185"/>
      <c r="V271" s="186"/>
    </row>
    <row r="272" spans="1:22" ht="14.25" customHeight="1" thickBot="1" x14ac:dyDescent="0.3">
      <c r="A272" s="184"/>
      <c r="B272" s="126" t="s">
        <v>213</v>
      </c>
      <c r="C272" s="126"/>
      <c r="D272" s="126" t="s">
        <v>167</v>
      </c>
      <c r="E272" s="134"/>
      <c r="F272" s="134"/>
      <c r="G272" s="134"/>
      <c r="H272" s="126"/>
      <c r="I272" s="126"/>
      <c r="J272" s="134"/>
      <c r="K272" s="272"/>
      <c r="L272" s="134"/>
      <c r="M272" s="126"/>
      <c r="N272" s="126"/>
      <c r="O272" s="134"/>
      <c r="P272" s="134"/>
      <c r="Q272" s="134"/>
      <c r="R272" s="126"/>
      <c r="S272" s="120"/>
      <c r="U272" s="63"/>
      <c r="V272" s="38"/>
    </row>
    <row r="273" spans="1:22" ht="6.75" customHeight="1" thickBot="1" x14ac:dyDescent="0.3">
      <c r="A273" s="14"/>
      <c r="B273" s="99"/>
      <c r="C273" s="97"/>
      <c r="D273" s="97"/>
      <c r="E273" s="97"/>
      <c r="F273" s="97"/>
      <c r="G273" s="100"/>
      <c r="H273" s="97"/>
      <c r="I273" s="97"/>
      <c r="J273" s="97"/>
      <c r="K273" s="97"/>
      <c r="L273" s="100"/>
      <c r="M273" s="97"/>
      <c r="N273" s="97"/>
      <c r="O273" s="97"/>
      <c r="P273" s="97"/>
      <c r="Q273" s="100"/>
      <c r="R273" s="97"/>
      <c r="S273" s="98"/>
      <c r="U273" s="185"/>
      <c r="V273" s="186"/>
    </row>
  </sheetData>
  <sheetProtection formatRows="0" insertHyperlinks="0" selectLockedCells="1"/>
  <protectedRanges>
    <protectedRange sqref="D57:D58 D20 D10:D16 I57:I58 I20 I121:I123 I190:I198 I225:I227 I10:I16 K234 L20 J28:K30 J85:J86 J93:J94 J101:J102 J109:J110 J158:J159 J165:J166 J172:J173 J179:J180 J38:J40 J42:J44 J46:J48 J50:J52 D81:E81 E234:F234 G20 E85:E86 E158:E159 E93:E94 E101:E102 E109:E110 E165:E166 E172:E173 E179:E180 E34:E36 E38:E40 E42:E44 E46:E48 E50:E52 F33:F52 J34:J36 K33:K52 E19 J19 D22:F22 I22:K22 D24:F25 I24:K25 I81:K81 J78:K80 K84:K89 F84:F89 E88:E89 E91 E90:F90 J88:J89 J91 J90:K90 E206:F209 J206:K207 J182:J184 F164:F184 J175:J177 J168:J170 F157:F162 K164:K184 K157:K162 E161:E162 J237:K239 E163:F163 J161:J162 E28:F30 J163:K163 J145:K145 E112:E115 J112:J115 K107:K115 F107:F115 E104:E105 E107 E106:F106 J104:J105 J107 J106:K106 F91:F105 K91:K105 E96:E99 J96:J99 E217:F219 J217:K219 I215:J215 E237:F239 E168:E170 E175:E177 E182:E184 E145 N57:N59 N20 N121:N123 N190:N198 N225:N227 N10:N16 P234 Q20 O28:P30 O85:O86 O93:O94 O101:O102 O109:O110 O158:O159 O165:O166 O172:O173 O179:O180 O38:O40 O42:O44 O46:O48 O50:O52 O34:O36 P33:P52 O19 N22:P22 N24:P25 N81:P81 O78:P80 P84:P89 O88:O89 O91 O90:P90 O206:P208 O182:O184 O175:O177 O168:O170 P164:P184 P157:P162 O237:P239 O161:O162 O163:P163 O145:P145 O112:O115 P107:P115 O104:O105 O107 O106:P106 P91:P105 O96:O99 O217:P219 E140 O140 J140 E136:F139 E141:F143 J136:K139 J141:K143 O141:P143 E211:F214 J211:K213 O211:P213 E210 O210 J210 K208:K209 P214 P209 D75:F75 E72 O72 J72 E67:F71 J73:K74 J67:K71 O73:P74 O67:P71 E73:F74 E59:F59 J59:K59 D121:D122 E123:F123 D190:D191 E192:F192 D193:D194 E195:F195 D196:D197 E198:F198 D225:D226 E227:F227 O129 O136:P139 F129 J129 K214:K215 E76:F76 I150:K150 D150:F150 N150:P150 I75:K77 D77:F77 N75:P77 I216:K216 D215:F216 N215:P216 I235:K236 D235:F236 N235:P236 N144:P144 D144:F144 I144:K144 J131:J133 O131:O133 F131:F133 J152:K154 E152:E154 O152:P154 O65:P65 E65:F65 J65:K65 K244 E244:F244 P244" name="Range1"/>
    <protectedRange sqref="D111 I130 I66 D181 D174 D160 D167 D87 D95 D103 I111 N130 N66 I181 I174 I160 I167 I87 I95 I103 N111 D130 N181 N174 N160 N167 N87 N95 N103 D66" name="Range1_3"/>
    <protectedRange sqref="I204 N204 D204" name="Range1_4"/>
    <protectedRange sqref="D233 I233 N233" name="Range1_5"/>
    <protectedRange sqref="J205:K205 E205:F205 E232:F232 O232:P232 J208:J209 J214 O214 O209 O205:P205 J232:K232 J234 O234 P129 E129 K129 K131:K133 P131:P133 E131:E133 E203:F203 J203:K203 O203:P203 J244 O244" name="Range1_1"/>
    <protectedRange sqref="J134 F134:F135 O134" name="Range1_2"/>
    <protectedRange sqref="K134:K135 E134:E135 J135 P134:P135 O135" name="Range1_1_1"/>
    <protectedRange sqref="D76" name="Range1_6"/>
    <protectedRange sqref="E148 J148:K148 O148:P148 E146 J146:K146 O146:P146" name="Range1_7"/>
    <protectedRange sqref="J149:K149 O149:P149 E149 J147:K147 O147:P147 E147" name="Range1_2_1"/>
    <protectedRange sqref="E151:F151 J151:K151 O151:P151" name="Range1_8"/>
  </protectedRanges>
  <dataConsolidate link="1"/>
  <mergeCells count="172">
    <mergeCell ref="N4:P4"/>
    <mergeCell ref="D5:F5"/>
    <mergeCell ref="I5:K5"/>
    <mergeCell ref="N5:P5"/>
    <mergeCell ref="D7:F7"/>
    <mergeCell ref="I7:K7"/>
    <mergeCell ref="N7:P7"/>
    <mergeCell ref="B1:B3"/>
    <mergeCell ref="C1:E1"/>
    <mergeCell ref="F1:I1"/>
    <mergeCell ref="C2:E2"/>
    <mergeCell ref="F2:I2"/>
    <mergeCell ref="C3:E3"/>
    <mergeCell ref="F3:I3"/>
    <mergeCell ref="D4:F4"/>
    <mergeCell ref="I4:K4"/>
    <mergeCell ref="D14:F14"/>
    <mergeCell ref="I14:K14"/>
    <mergeCell ref="N14:P14"/>
    <mergeCell ref="D15:F15"/>
    <mergeCell ref="I15:K15"/>
    <mergeCell ref="N15:P15"/>
    <mergeCell ref="D10:F10"/>
    <mergeCell ref="I10:K10"/>
    <mergeCell ref="N10:P10"/>
    <mergeCell ref="D12:F12"/>
    <mergeCell ref="I12:K12"/>
    <mergeCell ref="N12:P12"/>
    <mergeCell ref="D21:F21"/>
    <mergeCell ref="I21:K21"/>
    <mergeCell ref="N21:P21"/>
    <mergeCell ref="D27:F27"/>
    <mergeCell ref="I27:K27"/>
    <mergeCell ref="N27:P27"/>
    <mergeCell ref="D16:F16"/>
    <mergeCell ref="I16:K16"/>
    <mergeCell ref="N16:P16"/>
    <mergeCell ref="D20:F20"/>
    <mergeCell ref="I20:K20"/>
    <mergeCell ref="N20:P20"/>
    <mergeCell ref="D37:E37"/>
    <mergeCell ref="I37:J37"/>
    <mergeCell ref="N37:O37"/>
    <mergeCell ref="D41:E41"/>
    <mergeCell ref="I41:J41"/>
    <mergeCell ref="N41:O41"/>
    <mergeCell ref="D32:F32"/>
    <mergeCell ref="I32:K32"/>
    <mergeCell ref="N32:P32"/>
    <mergeCell ref="D33:E33"/>
    <mergeCell ref="I33:J33"/>
    <mergeCell ref="N33:O33"/>
    <mergeCell ref="D57:F57"/>
    <mergeCell ref="I57:K57"/>
    <mergeCell ref="N57:P57"/>
    <mergeCell ref="D58:F58"/>
    <mergeCell ref="I58:K58"/>
    <mergeCell ref="N58:P58"/>
    <mergeCell ref="D45:E45"/>
    <mergeCell ref="I45:J45"/>
    <mergeCell ref="N45:O45"/>
    <mergeCell ref="D49:E49"/>
    <mergeCell ref="I49:J49"/>
    <mergeCell ref="N49:O49"/>
    <mergeCell ref="D83:F83"/>
    <mergeCell ref="I83:K83"/>
    <mergeCell ref="N83:P83"/>
    <mergeCell ref="D84:E84"/>
    <mergeCell ref="I84:J84"/>
    <mergeCell ref="N84:O84"/>
    <mergeCell ref="D64:F64"/>
    <mergeCell ref="I64:K64"/>
    <mergeCell ref="N64:P64"/>
    <mergeCell ref="D66:F66"/>
    <mergeCell ref="I66:K66"/>
    <mergeCell ref="N66:P66"/>
    <mergeCell ref="D95:E95"/>
    <mergeCell ref="I95:J95"/>
    <mergeCell ref="N95:O95"/>
    <mergeCell ref="D100:E100"/>
    <mergeCell ref="I100:J100"/>
    <mergeCell ref="N100:O100"/>
    <mergeCell ref="D87:E87"/>
    <mergeCell ref="I87:J87"/>
    <mergeCell ref="N87:O87"/>
    <mergeCell ref="D92:E92"/>
    <mergeCell ref="I92:J92"/>
    <mergeCell ref="N92:O92"/>
    <mergeCell ref="D111:E111"/>
    <mergeCell ref="I111:J111"/>
    <mergeCell ref="N111:O111"/>
    <mergeCell ref="D121:F121"/>
    <mergeCell ref="I121:K121"/>
    <mergeCell ref="N121:P121"/>
    <mergeCell ref="D103:E103"/>
    <mergeCell ref="I103:J103"/>
    <mergeCell ref="N103:O103"/>
    <mergeCell ref="D108:E108"/>
    <mergeCell ref="I108:J108"/>
    <mergeCell ref="N108:O108"/>
    <mergeCell ref="D130:F130"/>
    <mergeCell ref="I130:K130"/>
    <mergeCell ref="N130:P130"/>
    <mergeCell ref="D156:F156"/>
    <mergeCell ref="I156:K156"/>
    <mergeCell ref="N156:P156"/>
    <mergeCell ref="D122:F122"/>
    <mergeCell ref="I122:K122"/>
    <mergeCell ref="N122:P122"/>
    <mergeCell ref="D128:F128"/>
    <mergeCell ref="I128:K128"/>
    <mergeCell ref="N128:P128"/>
    <mergeCell ref="D164:E164"/>
    <mergeCell ref="I164:J164"/>
    <mergeCell ref="N164:O164"/>
    <mergeCell ref="D167:E167"/>
    <mergeCell ref="I167:J167"/>
    <mergeCell ref="N167:O167"/>
    <mergeCell ref="D157:E157"/>
    <mergeCell ref="I157:J157"/>
    <mergeCell ref="N157:O157"/>
    <mergeCell ref="D160:E160"/>
    <mergeCell ref="I160:J160"/>
    <mergeCell ref="N160:O160"/>
    <mergeCell ref="D178:E178"/>
    <mergeCell ref="I178:J178"/>
    <mergeCell ref="N178:O178"/>
    <mergeCell ref="D181:E181"/>
    <mergeCell ref="I181:J181"/>
    <mergeCell ref="N181:O181"/>
    <mergeCell ref="D171:E171"/>
    <mergeCell ref="I171:J171"/>
    <mergeCell ref="N171:O171"/>
    <mergeCell ref="D174:E174"/>
    <mergeCell ref="I174:J174"/>
    <mergeCell ref="N174:O174"/>
    <mergeCell ref="D193:F193"/>
    <mergeCell ref="I193:K193"/>
    <mergeCell ref="N193:P193"/>
    <mergeCell ref="D194:F194"/>
    <mergeCell ref="I194:K194"/>
    <mergeCell ref="N194:P194"/>
    <mergeCell ref="D190:F190"/>
    <mergeCell ref="I190:K190"/>
    <mergeCell ref="N190:P190"/>
    <mergeCell ref="D191:F191"/>
    <mergeCell ref="I191:K191"/>
    <mergeCell ref="N191:P191"/>
    <mergeCell ref="D202:F202"/>
    <mergeCell ref="I202:K202"/>
    <mergeCell ref="N202:P202"/>
    <mergeCell ref="D204:F204"/>
    <mergeCell ref="I204:K204"/>
    <mergeCell ref="N204:P204"/>
    <mergeCell ref="D196:F196"/>
    <mergeCell ref="I196:K196"/>
    <mergeCell ref="N196:P196"/>
    <mergeCell ref="D197:F197"/>
    <mergeCell ref="I197:K197"/>
    <mergeCell ref="N197:P197"/>
    <mergeCell ref="D231:F231"/>
    <mergeCell ref="I231:K231"/>
    <mergeCell ref="N231:P231"/>
    <mergeCell ref="D233:F233"/>
    <mergeCell ref="I233:K233"/>
    <mergeCell ref="N233:P233"/>
    <mergeCell ref="D225:F225"/>
    <mergeCell ref="I225:K225"/>
    <mergeCell ref="N225:P225"/>
    <mergeCell ref="D226:F226"/>
    <mergeCell ref="I226:K226"/>
    <mergeCell ref="N226:P226"/>
  </mergeCells>
  <conditionalFormatting sqref="I11 I46:I48 I42:I44 I38:I40 I34:I36 I28:I30 I13 I109:I110 I101:I102 I93:I94 I85:I86 I232 I179:I180 I172:I173 I165:I166 I158:I159 I22 I24 I79:I81 I88:I91 I145 I112:I115 I104:I107 I96:I99 I217:I219 I237:I239 I161:I163 I168:I170 I175:I177 I182:I184 I211:I214 I129 N129 I152:I153 I149 N149 I133 I131 N133 N131 I65 I67:I75 N65 N67:N74 I203 I205:I209 N203 N205">
    <cfRule type="expression" dxfId="528" priority="238">
      <formula>I11&lt;&gt;D11</formula>
    </cfRule>
  </conditionalFormatting>
  <conditionalFormatting sqref="I50:I52">
    <cfRule type="expression" dxfId="527" priority="237">
      <formula>I50&lt;&gt;D50</formula>
    </cfRule>
  </conditionalFormatting>
  <conditionalFormatting sqref="I136:I137 I140:I143">
    <cfRule type="expression" dxfId="526" priority="236">
      <formula>I136&lt;&gt;D136</formula>
    </cfRule>
  </conditionalFormatting>
  <conditionalFormatting sqref="I234">
    <cfRule type="expression" dxfId="525" priority="235">
      <formula>I234&lt;&gt;D234</formula>
    </cfRule>
  </conditionalFormatting>
  <conditionalFormatting sqref="I10 I12 I14:I16 I45 I41 I37 I33 I27 I20 I49 I57:I58 I121:I122 I111 I108 I103 I100 I95 I92 I87 I84 I64 I202 I190:I191 I181 I178 I174 I171 I167 I164 I160 I157 I128 I233 I231 I225:I226 I193:I194 I196:I197 I130 N130 I66 N66 I204 N204">
    <cfRule type="expression" dxfId="524" priority="234">
      <formula>I10&lt;&gt;D10</formula>
    </cfRule>
  </conditionalFormatting>
  <conditionalFormatting sqref="J34:J35 J38:J39 J42:J43 J46:J47 J50:J51 J85:J86 J93:J94 J101:J102 J109:J110 J158:J159 J165:J166 J172:J173 J179:J180 K129 P129 K133 K131 P133 P131 K65 K67 P65 P67 K203 K205 P203 P205">
    <cfRule type="expression" dxfId="523" priority="232">
      <formula>J34&lt;E34</formula>
    </cfRule>
  </conditionalFormatting>
  <conditionalFormatting sqref="K22">
    <cfRule type="expression" dxfId="522" priority="206">
      <formula>K22&gt;F22</formula>
    </cfRule>
    <cfRule type="expression" dxfId="521" priority="230">
      <formula>K22&lt;F22</formula>
    </cfRule>
  </conditionalFormatting>
  <conditionalFormatting sqref="K136:K139 K78:K81 J88:J91 K206:K209 K145 J112:J115 J104:J107 J96:J99 K217:K219 K237:K239 J161:J163 J168:J170 J175:J177 J182:J184 K141:K143 K211:K214 K73:K75 P73:P74 K152:K153 J149:K149 O149:P149">
    <cfRule type="expression" dxfId="520" priority="229">
      <formula>J73&lt;&gt;E73</formula>
    </cfRule>
  </conditionalFormatting>
  <conditionalFormatting sqref="K136:K139 J34:J35 J38:J39 J42:J43 J46:J47 J50:J51 J85:J86 J93:J94 J101:J102 J109:J110 J158:J159 J165:J166 J172:J173 J179:J180 K78:K81 J88:J91 K145 J112:J115 J104:J107 J96:J99 K217:K219 K237:K239 J161:J163 J168:J170 J175:J177 J182:J184 K141:K143 K211:K214 K73:K74 P73:P74 K129 P129 K152:K153 J149:K149 O149:P149 K133 K131 P133 P131 K65 K67 P65 P67 K203 K205:K209 P203 P205">
    <cfRule type="expression" dxfId="519" priority="228">
      <formula>J34&gt;E34</formula>
    </cfRule>
  </conditionalFormatting>
  <conditionalFormatting sqref="K232">
    <cfRule type="expression" dxfId="518" priority="227">
      <formula>K232&gt;F232</formula>
    </cfRule>
  </conditionalFormatting>
  <conditionalFormatting sqref="K232">
    <cfRule type="expression" dxfId="517" priority="226">
      <formula>K232&lt;F232</formula>
    </cfRule>
  </conditionalFormatting>
  <conditionalFormatting sqref="K75">
    <cfRule type="expression" dxfId="516" priority="225">
      <formula>K75&gt;F75</formula>
    </cfRule>
  </conditionalFormatting>
  <conditionalFormatting sqref="K234">
    <cfRule type="expression" dxfId="515" priority="224">
      <formula>K234&gt;F234</formula>
    </cfRule>
  </conditionalFormatting>
  <conditionalFormatting sqref="K234">
    <cfRule type="expression" dxfId="514" priority="223">
      <formula>K234&lt;&gt;F234</formula>
    </cfRule>
  </conditionalFormatting>
  <conditionalFormatting sqref="K28:K29">
    <cfRule type="expression" dxfId="513" priority="222">
      <formula>K28&lt;F28</formula>
    </cfRule>
  </conditionalFormatting>
  <conditionalFormatting sqref="K28:K29">
    <cfRule type="expression" dxfId="512" priority="221">
      <formula>K28&gt;F28</formula>
    </cfRule>
  </conditionalFormatting>
  <conditionalFormatting sqref="J206:J207 J217:J219 J237:J239 J211:J213">
    <cfRule type="expression" dxfId="511" priority="220">
      <formula>J206&lt;&gt;D206</formula>
    </cfRule>
  </conditionalFormatting>
  <conditionalFormatting sqref="I32:K32">
    <cfRule type="expression" dxfId="510" priority="219">
      <formula>OR(I32&lt;&gt;D32, I33&lt;&gt;D33, I37&lt;&gt;D37,I41&lt;&gt;D41,I45&lt;&gt;D45,I49&lt;&gt;D49)</formula>
    </cfRule>
  </conditionalFormatting>
  <conditionalFormatting sqref="I83:K83">
    <cfRule type="expression" dxfId="509" priority="218">
      <formula>OR(I83&lt;&gt;D83,I84&lt;&gt;D84,I92&lt;&gt;D92,I100&lt;&gt;D100,I108&lt;&gt;D108)</formula>
    </cfRule>
  </conditionalFormatting>
  <conditionalFormatting sqref="J36">
    <cfRule type="expression" dxfId="508" priority="217">
      <formula>J36&lt;&gt;E36</formula>
    </cfRule>
  </conditionalFormatting>
  <conditionalFormatting sqref="J36">
    <cfRule type="expression" dxfId="507" priority="216">
      <formula>J36&gt;E36</formula>
    </cfRule>
  </conditionalFormatting>
  <conditionalFormatting sqref="J40">
    <cfRule type="expression" dxfId="506" priority="215">
      <formula>J40&lt;&gt;E40</formula>
    </cfRule>
  </conditionalFormatting>
  <conditionalFormatting sqref="J40">
    <cfRule type="expression" dxfId="505" priority="214">
      <formula>J40&gt;E40</formula>
    </cfRule>
  </conditionalFormatting>
  <conditionalFormatting sqref="J44">
    <cfRule type="expression" dxfId="504" priority="213">
      <formula>J44&lt;&gt;E44</formula>
    </cfRule>
  </conditionalFormatting>
  <conditionalFormatting sqref="J44">
    <cfRule type="expression" dxfId="503" priority="212">
      <formula>J44&gt;E44</formula>
    </cfRule>
  </conditionalFormatting>
  <conditionalFormatting sqref="J48">
    <cfRule type="expression" dxfId="502" priority="211">
      <formula>J48&lt;&gt;E48</formula>
    </cfRule>
  </conditionalFormatting>
  <conditionalFormatting sqref="J48">
    <cfRule type="expression" dxfId="501" priority="210">
      <formula>J48&gt;E48</formula>
    </cfRule>
  </conditionalFormatting>
  <conditionalFormatting sqref="J52">
    <cfRule type="expression" dxfId="500" priority="209">
      <formula>J52&lt;&gt;E52</formula>
    </cfRule>
  </conditionalFormatting>
  <conditionalFormatting sqref="J52">
    <cfRule type="expression" dxfId="499" priority="208">
      <formula>J52&gt;E52</formula>
    </cfRule>
  </conditionalFormatting>
  <conditionalFormatting sqref="I25">
    <cfRule type="expression" dxfId="498" priority="207">
      <formula>I25&lt;&gt;D25</formula>
    </cfRule>
  </conditionalFormatting>
  <conditionalFormatting sqref="K24">
    <cfRule type="expression" dxfId="497" priority="204">
      <formula>K24&lt;F24</formula>
    </cfRule>
    <cfRule type="expression" dxfId="496" priority="205">
      <formula>K24&gt;F24</formula>
    </cfRule>
  </conditionalFormatting>
  <conditionalFormatting sqref="K25">
    <cfRule type="expression" dxfId="495" priority="202">
      <formula>K25&lt;F25</formula>
    </cfRule>
    <cfRule type="expression" dxfId="494" priority="203">
      <formula>K25&gt;F25</formula>
    </cfRule>
  </conditionalFormatting>
  <conditionalFormatting sqref="K30">
    <cfRule type="expression" dxfId="493" priority="201">
      <formula>K30&lt;F30</formula>
    </cfRule>
  </conditionalFormatting>
  <conditionalFormatting sqref="K30">
    <cfRule type="expression" dxfId="492" priority="200">
      <formula>K30&gt;F30</formula>
    </cfRule>
  </conditionalFormatting>
  <conditionalFormatting sqref="I76">
    <cfRule type="expression" dxfId="491" priority="199">
      <formula>I76&lt;&gt;D76</formula>
    </cfRule>
  </conditionalFormatting>
  <conditionalFormatting sqref="K76">
    <cfRule type="expression" dxfId="490" priority="198">
      <formula>K76&lt;&gt;F76</formula>
    </cfRule>
  </conditionalFormatting>
  <conditionalFormatting sqref="K76">
    <cfRule type="expression" dxfId="489" priority="197">
      <formula>K76&gt;F76</formula>
    </cfRule>
  </conditionalFormatting>
  <conditionalFormatting sqref="I144">
    <cfRule type="expression" dxfId="488" priority="196">
      <formula>I144&lt;&gt;D144</formula>
    </cfRule>
  </conditionalFormatting>
  <conditionalFormatting sqref="K144">
    <cfRule type="expression" dxfId="487" priority="195">
      <formula>K144&lt;&gt;F144</formula>
    </cfRule>
  </conditionalFormatting>
  <conditionalFormatting sqref="K144">
    <cfRule type="expression" dxfId="486" priority="194">
      <formula>K144&gt;F144</formula>
    </cfRule>
  </conditionalFormatting>
  <conditionalFormatting sqref="I215">
    <cfRule type="expression" dxfId="485" priority="193">
      <formula>I215&lt;&gt;D215</formula>
    </cfRule>
  </conditionalFormatting>
  <conditionalFormatting sqref="I235">
    <cfRule type="expression" dxfId="484" priority="192">
      <formula>I235&lt;&gt;D235</formula>
    </cfRule>
  </conditionalFormatting>
  <conditionalFormatting sqref="K235">
    <cfRule type="expression" dxfId="483" priority="191">
      <formula>K235&lt;&gt;F235</formula>
    </cfRule>
  </conditionalFormatting>
  <conditionalFormatting sqref="K235">
    <cfRule type="expression" dxfId="482" priority="190">
      <formula>K235&gt;F235</formula>
    </cfRule>
  </conditionalFormatting>
  <conditionalFormatting sqref="I156:K156">
    <cfRule type="expression" dxfId="481" priority="239">
      <formula>OR(I156&lt;&gt;D156,I157&lt;&gt;D157,I164&lt;&gt;D164,I171&lt;&gt;D171,I178&lt;&gt;D178)</formula>
    </cfRule>
  </conditionalFormatting>
  <conditionalFormatting sqref="I21:K21">
    <cfRule type="expression" dxfId="480" priority="189">
      <formula>$I$21&lt;&gt;""</formula>
    </cfRule>
  </conditionalFormatting>
  <conditionalFormatting sqref="D21:F21">
    <cfRule type="expression" dxfId="479" priority="188">
      <formula>D21&lt;&gt;""</formula>
    </cfRule>
  </conditionalFormatting>
  <conditionalFormatting sqref="N11 N46:N48 N42:N44 N38:N40 N34:N36 N28:N30 N13 N109:N110 N101:N102 N93:N94 N85:N86 N75 N232 N179:N180 N172:N173 N165:N166 N158:N159 N22 N24 N78:N81 N88:N91 N206:N209 N145 N112:N115 N104:N107 N96:N99 N217:N219 N237:N239 N161:N163 N168:N170 N175:N177 N182:N184 N211:N214 N152:N153">
    <cfRule type="expression" dxfId="478" priority="186">
      <formula>N11&lt;&gt;I11</formula>
    </cfRule>
  </conditionalFormatting>
  <conditionalFormatting sqref="N50:N52">
    <cfRule type="expression" dxfId="477" priority="185">
      <formula>N50&lt;&gt;I50</formula>
    </cfRule>
  </conditionalFormatting>
  <conditionalFormatting sqref="N140:N143">
    <cfRule type="expression" dxfId="476" priority="184">
      <formula>N140&lt;&gt;I140</formula>
    </cfRule>
  </conditionalFormatting>
  <conditionalFormatting sqref="N234">
    <cfRule type="expression" dxfId="475" priority="183">
      <formula>N234&lt;&gt;I234</formula>
    </cfRule>
  </conditionalFormatting>
  <conditionalFormatting sqref="N10 N12 N14:N16 N45 N41 N37 N33 N27 N20 N49 N57:N59 N121:N122 N111 N108 N103 N100 N95 N92 N87 N84 N64 N202 N190:N191 N181 N178 N174 N171 N167 N164 N160 N157 N128 N233 N231 N225:N226 N196:N197 N193:N194">
    <cfRule type="expression" dxfId="474" priority="182">
      <formula>N10&lt;&gt;I10</formula>
    </cfRule>
  </conditionalFormatting>
  <conditionalFormatting sqref="O34:O35 O38:O39 O42:O43 O46:O47 O50:O51 O85:O86 O93:O94 O101:O102 O109:O110 O158:O159 O165:O166 O172:O173 O179:O180">
    <cfRule type="expression" dxfId="473" priority="180">
      <formula>O34&lt;J34</formula>
    </cfRule>
  </conditionalFormatting>
  <conditionalFormatting sqref="P22">
    <cfRule type="expression" dxfId="472" priority="152">
      <formula>P22&gt;K22</formula>
    </cfRule>
    <cfRule type="expression" dxfId="471" priority="178">
      <formula>P22&lt;K22</formula>
    </cfRule>
  </conditionalFormatting>
  <conditionalFormatting sqref="P75 P78:P81 O88:O91 P206:P209 P145 O112:O115 O104:O107 O96:O99 P217:P219 P237:P239 O161:O163 O168:O170 O175:O177 O182:O184 P141:P143 P211:P214 P152:P153">
    <cfRule type="expression" dxfId="470" priority="177">
      <formula>O75&lt;&gt;J75</formula>
    </cfRule>
  </conditionalFormatting>
  <conditionalFormatting sqref="O34:O35 O38:O39 O42:O43 O46:O47 O50:O51 O85:O86 O93:O94 O101:O102 O109:O110 O158:O159 O165:O166 O172:O173 O179:O180 P78:P81 O88:O91 P206:P209 P145 O112:O115 O104:O107 O96:O99 P217:P219 P237:P239 O161:O163 O168:O170 O175:O177 O182:O184 P141:P143 P211:P214 P152:P153">
    <cfRule type="expression" dxfId="469" priority="176">
      <formula>O34&gt;J34</formula>
    </cfRule>
  </conditionalFormatting>
  <conditionalFormatting sqref="P232">
    <cfRule type="expression" dxfId="468" priority="175">
      <formula>P232&gt;K232</formula>
    </cfRule>
  </conditionalFormatting>
  <conditionalFormatting sqref="P232">
    <cfRule type="expression" dxfId="467" priority="174">
      <formula>P232&lt;K232</formula>
    </cfRule>
  </conditionalFormatting>
  <conditionalFormatting sqref="P75">
    <cfRule type="expression" dxfId="466" priority="173">
      <formula>P75&gt;K75</formula>
    </cfRule>
  </conditionalFormatting>
  <conditionalFormatting sqref="P234">
    <cfRule type="expression" dxfId="465" priority="172">
      <formula>P234&gt;K234</formula>
    </cfRule>
  </conditionalFormatting>
  <conditionalFormatting sqref="P234">
    <cfRule type="expression" dxfId="464" priority="171">
      <formula>P234&lt;&gt;K234</formula>
    </cfRule>
  </conditionalFormatting>
  <conditionalFormatting sqref="P28:P29">
    <cfRule type="expression" dxfId="463" priority="170">
      <formula>P28&lt;K28</formula>
    </cfRule>
  </conditionalFormatting>
  <conditionalFormatting sqref="P28:P29">
    <cfRule type="expression" dxfId="462" priority="169">
      <formula>P28&gt;K28</formula>
    </cfRule>
  </conditionalFormatting>
  <conditionalFormatting sqref="O206:O208 O217:O219 O237:O239 O211:O213">
    <cfRule type="expression" dxfId="461" priority="167">
      <formula>O206&lt;&gt;I206</formula>
    </cfRule>
  </conditionalFormatting>
  <conditionalFormatting sqref="O206:O208 O217:O219 O237:O239 O211:O213">
    <cfRule type="expression" dxfId="460" priority="166">
      <formula>O206&gt;I206</formula>
    </cfRule>
  </conditionalFormatting>
  <conditionalFormatting sqref="N32:P32">
    <cfRule type="expression" dxfId="459" priority="165">
      <formula>OR(N32&lt;&gt;I32, N33&lt;&gt;I33, N37&lt;&gt;I37,N41&lt;&gt;I41,N45&lt;&gt;I45,N49&lt;&gt;I49)</formula>
    </cfRule>
  </conditionalFormatting>
  <conditionalFormatting sqref="N83:P83">
    <cfRule type="expression" dxfId="458" priority="164">
      <formula>OR(N83&lt;&gt;I83,N84&lt;&gt;I84,N92&lt;&gt;I92,N100&lt;&gt;I100,N108&lt;&gt;I108)</formula>
    </cfRule>
  </conditionalFormatting>
  <conditionalFormatting sqref="O36">
    <cfRule type="expression" dxfId="457" priority="163">
      <formula>O36&lt;&gt;J36</formula>
    </cfRule>
  </conditionalFormatting>
  <conditionalFormatting sqref="O36">
    <cfRule type="expression" dxfId="456" priority="162">
      <formula>O36&gt;J36</formula>
    </cfRule>
  </conditionalFormatting>
  <conditionalFormatting sqref="O40">
    <cfRule type="expression" dxfId="455" priority="161">
      <formula>O40&lt;&gt;J40</formula>
    </cfRule>
  </conditionalFormatting>
  <conditionalFormatting sqref="O40">
    <cfRule type="expression" dxfId="454" priority="160">
      <formula>O40&gt;J40</formula>
    </cfRule>
  </conditionalFormatting>
  <conditionalFormatting sqref="O44">
    <cfRule type="expression" dxfId="453" priority="159">
      <formula>O44&lt;&gt;J44</formula>
    </cfRule>
  </conditionalFormatting>
  <conditionalFormatting sqref="O44">
    <cfRule type="expression" dxfId="452" priority="158">
      <formula>O44&gt;J44</formula>
    </cfRule>
  </conditionalFormatting>
  <conditionalFormatting sqref="O48">
    <cfRule type="expression" dxfId="451" priority="157">
      <formula>O48&lt;&gt;J48</formula>
    </cfRule>
  </conditionalFormatting>
  <conditionalFormatting sqref="O48">
    <cfRule type="expression" dxfId="450" priority="156">
      <formula>O48&gt;J48</formula>
    </cfRule>
  </conditionalFormatting>
  <conditionalFormatting sqref="O52">
    <cfRule type="expression" dxfId="449" priority="155">
      <formula>O52&lt;&gt;J52</formula>
    </cfRule>
  </conditionalFormatting>
  <conditionalFormatting sqref="O52">
    <cfRule type="expression" dxfId="448" priority="154">
      <formula>O52&gt;J52</formula>
    </cfRule>
  </conditionalFormatting>
  <conditionalFormatting sqref="N25">
    <cfRule type="expression" dxfId="447" priority="153">
      <formula>N25&lt;&gt;I25</formula>
    </cfRule>
  </conditionalFormatting>
  <conditionalFormatting sqref="P24">
    <cfRule type="expression" dxfId="446" priority="150">
      <formula>P24&lt;K24</formula>
    </cfRule>
    <cfRule type="expression" dxfId="445" priority="151">
      <formula>P24&gt;K24</formula>
    </cfRule>
  </conditionalFormatting>
  <conditionalFormatting sqref="P25">
    <cfRule type="expression" dxfId="444" priority="148">
      <formula>P25&lt;K25</formula>
    </cfRule>
    <cfRule type="expression" dxfId="443" priority="149">
      <formula>P25&gt;K25</formula>
    </cfRule>
  </conditionalFormatting>
  <conditionalFormatting sqref="P30">
    <cfRule type="expression" dxfId="442" priority="147">
      <formula>P30&lt;K30</formula>
    </cfRule>
  </conditionalFormatting>
  <conditionalFormatting sqref="P30">
    <cfRule type="expression" dxfId="441" priority="146">
      <formula>P30&gt;K30</formula>
    </cfRule>
  </conditionalFormatting>
  <conditionalFormatting sqref="N76">
    <cfRule type="expression" dxfId="440" priority="145">
      <formula>N76&lt;&gt;I76</formula>
    </cfRule>
  </conditionalFormatting>
  <conditionalFormatting sqref="P76">
    <cfRule type="expression" dxfId="439" priority="144">
      <formula>P76&lt;&gt;K76</formula>
    </cfRule>
  </conditionalFormatting>
  <conditionalFormatting sqref="P76">
    <cfRule type="expression" dxfId="438" priority="143">
      <formula>P76&gt;K76</formula>
    </cfRule>
  </conditionalFormatting>
  <conditionalFormatting sqref="N144">
    <cfRule type="expression" dxfId="437" priority="142">
      <formula>N144&lt;&gt;I144</formula>
    </cfRule>
  </conditionalFormatting>
  <conditionalFormatting sqref="P144">
    <cfRule type="expression" dxfId="436" priority="141">
      <formula>P144&lt;&gt;K144</formula>
    </cfRule>
  </conditionalFormatting>
  <conditionalFormatting sqref="P144">
    <cfRule type="expression" dxfId="435" priority="140">
      <formula>P144&gt;K144</formula>
    </cfRule>
  </conditionalFormatting>
  <conditionalFormatting sqref="N215">
    <cfRule type="expression" dxfId="434" priority="139">
      <formula>N215&lt;&gt;I215</formula>
    </cfRule>
  </conditionalFormatting>
  <conditionalFormatting sqref="P215">
    <cfRule type="expression" dxfId="433" priority="138">
      <formula>P215&lt;&gt;K215</formula>
    </cfRule>
  </conditionalFormatting>
  <conditionalFormatting sqref="P215">
    <cfRule type="expression" dxfId="432" priority="137">
      <formula>P215&gt;K215</formula>
    </cfRule>
  </conditionalFormatting>
  <conditionalFormatting sqref="N235">
    <cfRule type="expression" dxfId="431" priority="136">
      <formula>N235&lt;&gt;I235</formula>
    </cfRule>
  </conditionalFormatting>
  <conditionalFormatting sqref="P235">
    <cfRule type="expression" dxfId="430" priority="135">
      <formula>P235&lt;&gt;K235</formula>
    </cfRule>
  </conditionalFormatting>
  <conditionalFormatting sqref="P235">
    <cfRule type="expression" dxfId="429" priority="134">
      <formula>P235&gt;K235</formula>
    </cfRule>
  </conditionalFormatting>
  <conditionalFormatting sqref="N156:P156">
    <cfRule type="expression" dxfId="428" priority="187">
      <formula>OR(N156&lt;&gt;I156,N157&lt;&gt;I157,N164&lt;&gt;I164,N171&lt;&gt;I171,N178&lt;&gt;I178)</formula>
    </cfRule>
  </conditionalFormatting>
  <conditionalFormatting sqref="N21:P21">
    <cfRule type="expression" dxfId="427" priority="133">
      <formula>$I$21&lt;&gt;""</formula>
    </cfRule>
  </conditionalFormatting>
  <conditionalFormatting sqref="K140">
    <cfRule type="expression" dxfId="426" priority="132">
      <formula>K140&lt;&gt;F140</formula>
    </cfRule>
  </conditionalFormatting>
  <conditionalFormatting sqref="K140">
    <cfRule type="expression" dxfId="425" priority="131">
      <formula>K140&gt;F140</formula>
    </cfRule>
  </conditionalFormatting>
  <conditionalFormatting sqref="J140">
    <cfRule type="expression" dxfId="424" priority="130">
      <formula>J140&lt;&gt;E140</formula>
    </cfRule>
  </conditionalFormatting>
  <conditionalFormatting sqref="J140">
    <cfRule type="expression" dxfId="423" priority="129">
      <formula>J140&gt;E140</formula>
    </cfRule>
  </conditionalFormatting>
  <conditionalFormatting sqref="P140">
    <cfRule type="expression" dxfId="422" priority="128">
      <formula>P140&lt;&gt;K140</formula>
    </cfRule>
  </conditionalFormatting>
  <conditionalFormatting sqref="P140">
    <cfRule type="expression" dxfId="421" priority="127">
      <formula>P140&gt;K140</formula>
    </cfRule>
  </conditionalFormatting>
  <conditionalFormatting sqref="I210">
    <cfRule type="expression" dxfId="420" priority="126">
      <formula>I210&lt;&gt;D210</formula>
    </cfRule>
  </conditionalFormatting>
  <conditionalFormatting sqref="N210">
    <cfRule type="expression" dxfId="419" priority="125">
      <formula>N210&lt;&gt;I210</formula>
    </cfRule>
  </conditionalFormatting>
  <conditionalFormatting sqref="K210">
    <cfRule type="expression" dxfId="418" priority="124">
      <formula>K210&lt;&gt;F210</formula>
    </cfRule>
  </conditionalFormatting>
  <conditionalFormatting sqref="K210">
    <cfRule type="expression" dxfId="417" priority="123">
      <formula>K210&gt;F210</formula>
    </cfRule>
  </conditionalFormatting>
  <conditionalFormatting sqref="J210">
    <cfRule type="expression" dxfId="416" priority="122">
      <formula>J210&lt;&gt;E210</formula>
    </cfRule>
  </conditionalFormatting>
  <conditionalFormatting sqref="J210">
    <cfRule type="expression" dxfId="415" priority="121">
      <formula>J210&gt;E210</formula>
    </cfRule>
  </conditionalFormatting>
  <conditionalFormatting sqref="P210">
    <cfRule type="expression" dxfId="414" priority="120">
      <formula>P210&lt;&gt;K210</formula>
    </cfRule>
  </conditionalFormatting>
  <conditionalFormatting sqref="P210">
    <cfRule type="expression" dxfId="413" priority="119">
      <formula>P210&gt;K210</formula>
    </cfRule>
  </conditionalFormatting>
  <conditionalFormatting sqref="K68:K71">
    <cfRule type="expression" dxfId="412" priority="118">
      <formula>K68&lt;&gt;F68</formula>
    </cfRule>
  </conditionalFormatting>
  <conditionalFormatting sqref="K68:K71">
    <cfRule type="expression" dxfId="411" priority="117">
      <formula>K68&gt;F68</formula>
    </cfRule>
  </conditionalFormatting>
  <conditionalFormatting sqref="P68:P71">
    <cfRule type="expression" dxfId="410" priority="116">
      <formula>P68&lt;&gt;K68</formula>
    </cfRule>
  </conditionalFormatting>
  <conditionalFormatting sqref="P68:P71">
    <cfRule type="expression" dxfId="409" priority="115">
      <formula>P68&gt;K68</formula>
    </cfRule>
  </conditionalFormatting>
  <conditionalFormatting sqref="K72">
    <cfRule type="expression" dxfId="408" priority="114">
      <formula>K72&lt;&gt;F72</formula>
    </cfRule>
  </conditionalFormatting>
  <conditionalFormatting sqref="K72">
    <cfRule type="expression" dxfId="407" priority="113">
      <formula>K72&gt;F72</formula>
    </cfRule>
  </conditionalFormatting>
  <conditionalFormatting sqref="J72">
    <cfRule type="expression" dxfId="406" priority="112">
      <formula>J72&lt;&gt;E72</formula>
    </cfRule>
  </conditionalFormatting>
  <conditionalFormatting sqref="J72">
    <cfRule type="expression" dxfId="405" priority="111">
      <formula>J72&gt;E72</formula>
    </cfRule>
  </conditionalFormatting>
  <conditionalFormatting sqref="P72">
    <cfRule type="expression" dxfId="404" priority="110">
      <formula>P72&lt;&gt;K72</formula>
    </cfRule>
  </conditionalFormatting>
  <conditionalFormatting sqref="P72">
    <cfRule type="expression" dxfId="403" priority="109">
      <formula>P72&gt;K72</formula>
    </cfRule>
  </conditionalFormatting>
  <conditionalFormatting sqref="I59">
    <cfRule type="expression" dxfId="402" priority="108">
      <formula>I59&lt;&gt;D59</formula>
    </cfRule>
  </conditionalFormatting>
  <conditionalFormatting sqref="K59">
    <cfRule type="expression" dxfId="401" priority="107">
      <formula>K59&lt;F59</formula>
    </cfRule>
  </conditionalFormatting>
  <conditionalFormatting sqref="K59">
    <cfRule type="expression" dxfId="400" priority="106">
      <formula>K59&gt;F59</formula>
    </cfRule>
  </conditionalFormatting>
  <conditionalFormatting sqref="P59">
    <cfRule type="expression" dxfId="399" priority="105">
      <formula>P59&lt;K59</formula>
    </cfRule>
  </conditionalFormatting>
  <conditionalFormatting sqref="P59">
    <cfRule type="expression" dxfId="398" priority="104">
      <formula>P59&gt;K59</formula>
    </cfRule>
  </conditionalFormatting>
  <conditionalFormatting sqref="N123">
    <cfRule type="expression" dxfId="397" priority="103">
      <formula>N123&lt;&gt;I123</formula>
    </cfRule>
  </conditionalFormatting>
  <conditionalFormatting sqref="I123">
    <cfRule type="expression" dxfId="396" priority="102">
      <formula>I123&lt;&gt;D123</formula>
    </cfRule>
  </conditionalFormatting>
  <conditionalFormatting sqref="K123">
    <cfRule type="expression" dxfId="395" priority="101">
      <formula>K123&lt;F123</formula>
    </cfRule>
  </conditionalFormatting>
  <conditionalFormatting sqref="K123">
    <cfRule type="expression" dxfId="394" priority="100">
      <formula>K123&gt;F123</formula>
    </cfRule>
  </conditionalFormatting>
  <conditionalFormatting sqref="P123">
    <cfRule type="expression" dxfId="393" priority="99">
      <formula>P123&lt;K123</formula>
    </cfRule>
  </conditionalFormatting>
  <conditionalFormatting sqref="P123">
    <cfRule type="expression" dxfId="392" priority="98">
      <formula>P123&gt;K123</formula>
    </cfRule>
  </conditionalFormatting>
  <conditionalFormatting sqref="I192">
    <cfRule type="expression" dxfId="391" priority="97">
      <formula>I192&lt;&gt;D192</formula>
    </cfRule>
  </conditionalFormatting>
  <conditionalFormatting sqref="K192">
    <cfRule type="expression" dxfId="390" priority="96">
      <formula>K192&lt;F192</formula>
    </cfRule>
  </conditionalFormatting>
  <conditionalFormatting sqref="K192">
    <cfRule type="expression" dxfId="389" priority="95">
      <formula>K192&gt;F192</formula>
    </cfRule>
  </conditionalFormatting>
  <conditionalFormatting sqref="I195">
    <cfRule type="expression" dxfId="388" priority="94">
      <formula>I195&lt;&gt;D195</formula>
    </cfRule>
  </conditionalFormatting>
  <conditionalFormatting sqref="K195">
    <cfRule type="expression" dxfId="387" priority="93">
      <formula>K195&lt;F195</formula>
    </cfRule>
  </conditionalFormatting>
  <conditionalFormatting sqref="K195">
    <cfRule type="expression" dxfId="386" priority="92">
      <formula>K195&gt;F195</formula>
    </cfRule>
  </conditionalFormatting>
  <conditionalFormatting sqref="I198">
    <cfRule type="expression" dxfId="385" priority="91">
      <formula>I198&lt;&gt;D198</formula>
    </cfRule>
  </conditionalFormatting>
  <conditionalFormatting sqref="K198">
    <cfRule type="expression" dxfId="384" priority="90">
      <formula>K198&lt;F198</formula>
    </cfRule>
  </conditionalFormatting>
  <conditionalFormatting sqref="K198">
    <cfRule type="expression" dxfId="383" priority="89">
      <formula>K198&gt;F198</formula>
    </cfRule>
  </conditionalFormatting>
  <conditionalFormatting sqref="N198">
    <cfRule type="expression" dxfId="382" priority="88">
      <formula>N198&lt;&gt;I198</formula>
    </cfRule>
  </conditionalFormatting>
  <conditionalFormatting sqref="P198">
    <cfRule type="expression" dxfId="381" priority="87">
      <formula>P198&lt;K198</formula>
    </cfRule>
  </conditionalFormatting>
  <conditionalFormatting sqref="P198">
    <cfRule type="expression" dxfId="380" priority="86">
      <formula>P198&gt;K198</formula>
    </cfRule>
  </conditionalFormatting>
  <conditionalFormatting sqref="N195">
    <cfRule type="expression" dxfId="379" priority="85">
      <formula>N195&lt;&gt;I195</formula>
    </cfRule>
  </conditionalFormatting>
  <conditionalFormatting sqref="P195">
    <cfRule type="expression" dxfId="378" priority="84">
      <formula>P195&lt;K195</formula>
    </cfRule>
  </conditionalFormatting>
  <conditionalFormatting sqref="P195">
    <cfRule type="expression" dxfId="377" priority="83">
      <formula>P195&gt;K195</formula>
    </cfRule>
  </conditionalFormatting>
  <conditionalFormatting sqref="N192">
    <cfRule type="expression" dxfId="376" priority="82">
      <formula>N192&lt;&gt;I192</formula>
    </cfRule>
  </conditionalFormatting>
  <conditionalFormatting sqref="P192">
    <cfRule type="expression" dxfId="375" priority="81">
      <formula>P192&lt;K192</formula>
    </cfRule>
  </conditionalFormatting>
  <conditionalFormatting sqref="P192">
    <cfRule type="expression" dxfId="374" priority="80">
      <formula>P192&gt;K192</formula>
    </cfRule>
  </conditionalFormatting>
  <conditionalFormatting sqref="I227">
    <cfRule type="expression" dxfId="373" priority="79">
      <formula>I227&lt;&gt;D227</formula>
    </cfRule>
  </conditionalFormatting>
  <conditionalFormatting sqref="K227">
    <cfRule type="expression" dxfId="372" priority="78">
      <formula>K227&lt;F227</formula>
    </cfRule>
  </conditionalFormatting>
  <conditionalFormatting sqref="K227">
    <cfRule type="expression" dxfId="371" priority="77">
      <formula>K227&gt;F227</formula>
    </cfRule>
  </conditionalFormatting>
  <conditionalFormatting sqref="N227">
    <cfRule type="expression" dxfId="370" priority="76">
      <formula>N227&lt;&gt;I227</formula>
    </cfRule>
  </conditionalFormatting>
  <conditionalFormatting sqref="P227">
    <cfRule type="expression" dxfId="369" priority="75">
      <formula>P227&lt;K227</formula>
    </cfRule>
  </conditionalFormatting>
  <conditionalFormatting sqref="P227">
    <cfRule type="expression" dxfId="368" priority="74">
      <formula>P227&gt;K227</formula>
    </cfRule>
  </conditionalFormatting>
  <conditionalFormatting sqref="I132">
    <cfRule type="expression" dxfId="367" priority="73">
      <formula>I132&lt;&gt;D132</formula>
    </cfRule>
  </conditionalFormatting>
  <conditionalFormatting sqref="K132">
    <cfRule type="expression" dxfId="366" priority="72">
      <formula>K132&lt;F132</formula>
    </cfRule>
  </conditionalFormatting>
  <conditionalFormatting sqref="K132">
    <cfRule type="expression" dxfId="365" priority="71">
      <formula>K132&gt;F132</formula>
    </cfRule>
  </conditionalFormatting>
  <conditionalFormatting sqref="N136:N137">
    <cfRule type="expression" dxfId="364" priority="70">
      <formula>N136&lt;&gt;I136</formula>
    </cfRule>
  </conditionalFormatting>
  <conditionalFormatting sqref="P136:P138">
    <cfRule type="expression" dxfId="363" priority="68">
      <formula>P136&lt;&gt;K136</formula>
    </cfRule>
  </conditionalFormatting>
  <conditionalFormatting sqref="P136:P138">
    <cfRule type="expression" dxfId="362" priority="67">
      <formula>P136&gt;K136</formula>
    </cfRule>
  </conditionalFormatting>
  <conditionalFormatting sqref="N132">
    <cfRule type="expression" dxfId="361" priority="66">
      <formula>N132&lt;&gt;I132</formula>
    </cfRule>
  </conditionalFormatting>
  <conditionalFormatting sqref="P132">
    <cfRule type="expression" dxfId="360" priority="65">
      <formula>P132&lt;K132</formula>
    </cfRule>
  </conditionalFormatting>
  <conditionalFormatting sqref="P132">
    <cfRule type="expression" dxfId="359" priority="64">
      <formula>P132&gt;K132</formula>
    </cfRule>
  </conditionalFormatting>
  <conditionalFormatting sqref="P139">
    <cfRule type="expression" dxfId="358" priority="63">
      <formula>P139&lt;&gt;K139</formula>
    </cfRule>
  </conditionalFormatting>
  <conditionalFormatting sqref="P139">
    <cfRule type="expression" dxfId="357" priority="62">
      <formula>P139&gt;K139</formula>
    </cfRule>
  </conditionalFormatting>
  <conditionalFormatting sqref="I135 N135">
    <cfRule type="expression" dxfId="356" priority="61">
      <formula>I135&lt;&gt;D135</formula>
    </cfRule>
  </conditionalFormatting>
  <conditionalFormatting sqref="K134:K135 P134:P135">
    <cfRule type="expression" dxfId="355" priority="60">
      <formula>K134&lt;F134</formula>
    </cfRule>
  </conditionalFormatting>
  <conditionalFormatting sqref="K134:K135 P134:P135">
    <cfRule type="expression" dxfId="354" priority="59">
      <formula>K134&gt;F134</formula>
    </cfRule>
  </conditionalFormatting>
  <conditionalFormatting sqref="I150">
    <cfRule type="expression" dxfId="353" priority="58">
      <formula>I150&lt;&gt;D150</formula>
    </cfRule>
  </conditionalFormatting>
  <conditionalFormatting sqref="K150">
    <cfRule type="expression" dxfId="352" priority="57">
      <formula>K150&lt;&gt;F150</formula>
    </cfRule>
  </conditionalFormatting>
  <conditionalFormatting sqref="K150">
    <cfRule type="expression" dxfId="351" priority="56">
      <formula>K150&gt;F150</formula>
    </cfRule>
  </conditionalFormatting>
  <conditionalFormatting sqref="N150">
    <cfRule type="expression" dxfId="350" priority="55">
      <formula>N150&lt;&gt;I150</formula>
    </cfRule>
  </conditionalFormatting>
  <conditionalFormatting sqref="P150">
    <cfRule type="expression" dxfId="349" priority="54">
      <formula>P150&lt;&gt;K150</formula>
    </cfRule>
  </conditionalFormatting>
  <conditionalFormatting sqref="P150">
    <cfRule type="expression" dxfId="348" priority="53">
      <formula>P150&gt;K150</formula>
    </cfRule>
  </conditionalFormatting>
  <conditionalFormatting sqref="I77">
    <cfRule type="expression" dxfId="347" priority="52">
      <formula>I77&lt;&gt;D77</formula>
    </cfRule>
  </conditionalFormatting>
  <conditionalFormatting sqref="K77">
    <cfRule type="expression" dxfId="346" priority="51">
      <formula>K77&lt;&gt;F77</formula>
    </cfRule>
  </conditionalFormatting>
  <conditionalFormatting sqref="K77">
    <cfRule type="expression" dxfId="345" priority="50">
      <formula>K77&gt;F77</formula>
    </cfRule>
  </conditionalFormatting>
  <conditionalFormatting sqref="N77">
    <cfRule type="expression" dxfId="344" priority="49">
      <formula>N77&lt;&gt;I77</formula>
    </cfRule>
  </conditionalFormatting>
  <conditionalFormatting sqref="P77">
    <cfRule type="expression" dxfId="343" priority="48">
      <formula>P77&lt;&gt;K77</formula>
    </cfRule>
  </conditionalFormatting>
  <conditionalFormatting sqref="P77">
    <cfRule type="expression" dxfId="342" priority="47">
      <formula>P77&gt;K77</formula>
    </cfRule>
  </conditionalFormatting>
  <conditionalFormatting sqref="I216">
    <cfRule type="expression" dxfId="341" priority="46">
      <formula>I216&lt;&gt;D216</formula>
    </cfRule>
  </conditionalFormatting>
  <conditionalFormatting sqref="K216">
    <cfRule type="expression" dxfId="340" priority="45">
      <formula>K216&lt;&gt;F216</formula>
    </cfRule>
  </conditionalFormatting>
  <conditionalFormatting sqref="K216">
    <cfRule type="expression" dxfId="339" priority="44">
      <formula>K216&gt;F216</formula>
    </cfRule>
  </conditionalFormatting>
  <conditionalFormatting sqref="N216">
    <cfRule type="expression" dxfId="338" priority="43">
      <formula>N216&lt;&gt;I216</formula>
    </cfRule>
  </conditionalFormatting>
  <conditionalFormatting sqref="P216">
    <cfRule type="expression" dxfId="337" priority="42">
      <formula>P216&lt;&gt;K216</formula>
    </cfRule>
  </conditionalFormatting>
  <conditionalFormatting sqref="P216">
    <cfRule type="expression" dxfId="336" priority="41">
      <formula>P216&gt;K216</formula>
    </cfRule>
  </conditionalFormatting>
  <conditionalFormatting sqref="I236">
    <cfRule type="expression" dxfId="335" priority="40">
      <formula>I236&lt;&gt;D236</formula>
    </cfRule>
  </conditionalFormatting>
  <conditionalFormatting sqref="K236">
    <cfRule type="expression" dxfId="334" priority="39">
      <formula>K236&lt;&gt;F236</formula>
    </cfRule>
  </conditionalFormatting>
  <conditionalFormatting sqref="K236">
    <cfRule type="expression" dxfId="333" priority="38">
      <formula>K236&gt;F236</formula>
    </cfRule>
  </conditionalFormatting>
  <conditionalFormatting sqref="N236">
    <cfRule type="expression" dxfId="332" priority="37">
      <formula>N236&lt;&gt;I236</formula>
    </cfRule>
  </conditionalFormatting>
  <conditionalFormatting sqref="P236">
    <cfRule type="expression" dxfId="331" priority="36">
      <formula>P236&lt;&gt;K236</formula>
    </cfRule>
  </conditionalFormatting>
  <conditionalFormatting sqref="P236">
    <cfRule type="expression" dxfId="330" priority="35">
      <formula>P236&gt;K236</formula>
    </cfRule>
  </conditionalFormatting>
  <conditionalFormatting sqref="I148">
    <cfRule type="expression" dxfId="329" priority="34">
      <formula>I148&lt;&gt;D148</formula>
    </cfRule>
  </conditionalFormatting>
  <conditionalFormatting sqref="K148">
    <cfRule type="expression" dxfId="328" priority="33">
      <formula>K148&lt;&gt;F148</formula>
    </cfRule>
  </conditionalFormatting>
  <conditionalFormatting sqref="K148">
    <cfRule type="expression" dxfId="327" priority="32">
      <formula>K148&gt;F148</formula>
    </cfRule>
  </conditionalFormatting>
  <conditionalFormatting sqref="N148">
    <cfRule type="expression" dxfId="326" priority="31">
      <formula>N148&lt;&gt;I148</formula>
    </cfRule>
  </conditionalFormatting>
  <conditionalFormatting sqref="P148">
    <cfRule type="expression" dxfId="325" priority="30">
      <formula>P148&lt;&gt;K148</formula>
    </cfRule>
  </conditionalFormatting>
  <conditionalFormatting sqref="P148">
    <cfRule type="expression" dxfId="324" priority="29">
      <formula>P148&gt;K148</formula>
    </cfRule>
  </conditionalFormatting>
  <conditionalFormatting sqref="I151">
    <cfRule type="expression" dxfId="323" priority="28">
      <formula>I151&lt;&gt;D151</formula>
    </cfRule>
  </conditionalFormatting>
  <conditionalFormatting sqref="K151">
    <cfRule type="expression" dxfId="322" priority="27">
      <formula>K151&lt;&gt;F151</formula>
    </cfRule>
  </conditionalFormatting>
  <conditionalFormatting sqref="K151">
    <cfRule type="expression" dxfId="321" priority="26">
      <formula>K151&gt;F151</formula>
    </cfRule>
  </conditionalFormatting>
  <conditionalFormatting sqref="N151">
    <cfRule type="expression" dxfId="320" priority="25">
      <formula>N151&lt;&gt;I151</formula>
    </cfRule>
  </conditionalFormatting>
  <conditionalFormatting sqref="P151">
    <cfRule type="expression" dxfId="319" priority="24">
      <formula>P151&lt;&gt;K151</formula>
    </cfRule>
  </conditionalFormatting>
  <conditionalFormatting sqref="P151">
    <cfRule type="expression" dxfId="318" priority="23">
      <formula>P151&gt;K151</formula>
    </cfRule>
  </conditionalFormatting>
  <conditionalFormatting sqref="I147 N147">
    <cfRule type="expression" dxfId="317" priority="22">
      <formula>I147&lt;&gt;D147</formula>
    </cfRule>
  </conditionalFormatting>
  <conditionalFormatting sqref="J147:K147 O147:P147">
    <cfRule type="expression" dxfId="316" priority="21">
      <formula>J147&lt;&gt;E147</formula>
    </cfRule>
  </conditionalFormatting>
  <conditionalFormatting sqref="J147:K147 O147:P147">
    <cfRule type="expression" dxfId="315" priority="20">
      <formula>J147&gt;E147</formula>
    </cfRule>
  </conditionalFormatting>
  <conditionalFormatting sqref="I146">
    <cfRule type="expression" dxfId="314" priority="19">
      <formula>I146&lt;&gt;D146</formula>
    </cfRule>
  </conditionalFormatting>
  <conditionalFormatting sqref="K146">
    <cfRule type="expression" dxfId="313" priority="18">
      <formula>K146&lt;&gt;F146</formula>
    </cfRule>
  </conditionalFormatting>
  <conditionalFormatting sqref="K146">
    <cfRule type="expression" dxfId="312" priority="17">
      <formula>K146&gt;F146</formula>
    </cfRule>
  </conditionalFormatting>
  <conditionalFormatting sqref="N146">
    <cfRule type="expression" dxfId="311" priority="16">
      <formula>N146&lt;&gt;I146</formula>
    </cfRule>
  </conditionalFormatting>
  <conditionalFormatting sqref="P146">
    <cfRule type="expression" dxfId="310" priority="15">
      <formula>P146&lt;&gt;K146</formula>
    </cfRule>
  </conditionalFormatting>
  <conditionalFormatting sqref="P146">
    <cfRule type="expression" dxfId="309" priority="14">
      <formula>P146&gt;K146</formula>
    </cfRule>
  </conditionalFormatting>
  <conditionalFormatting sqref="I154">
    <cfRule type="expression" dxfId="308" priority="12">
      <formula>I154&lt;&gt;D154</formula>
    </cfRule>
  </conditionalFormatting>
  <conditionalFormatting sqref="K154">
    <cfRule type="expression" dxfId="307" priority="11">
      <formula>K154&lt;&gt;F154</formula>
    </cfRule>
  </conditionalFormatting>
  <conditionalFormatting sqref="K154">
    <cfRule type="expression" dxfId="306" priority="10">
      <formula>K154&gt;F154</formula>
    </cfRule>
  </conditionalFormatting>
  <conditionalFormatting sqref="N154">
    <cfRule type="expression" dxfId="305" priority="9">
      <formula>N154&lt;&gt;I154</formula>
    </cfRule>
  </conditionalFormatting>
  <conditionalFormatting sqref="P154">
    <cfRule type="expression" dxfId="304" priority="8">
      <formula>P154&lt;&gt;K154</formula>
    </cfRule>
  </conditionalFormatting>
  <conditionalFormatting sqref="P154">
    <cfRule type="expression" dxfId="303" priority="7">
      <formula>P154&gt;K154</formula>
    </cfRule>
  </conditionalFormatting>
  <conditionalFormatting sqref="I244">
    <cfRule type="expression" dxfId="302" priority="6">
      <formula>I244&lt;&gt;D244</formula>
    </cfRule>
  </conditionalFormatting>
  <conditionalFormatting sqref="K244">
    <cfRule type="expression" dxfId="301" priority="5">
      <formula>K244&gt;F244</formula>
    </cfRule>
  </conditionalFormatting>
  <conditionalFormatting sqref="K244">
    <cfRule type="expression" dxfId="300" priority="4">
      <formula>K244&lt;&gt;F244</formula>
    </cfRule>
  </conditionalFormatting>
  <conditionalFormatting sqref="N244">
    <cfRule type="expression" dxfId="299" priority="3">
      <formula>N244&lt;&gt;I244</formula>
    </cfRule>
  </conditionalFormatting>
  <conditionalFormatting sqref="P244">
    <cfRule type="expression" dxfId="298" priority="2">
      <formula>P244&gt;K244</formula>
    </cfRule>
  </conditionalFormatting>
  <conditionalFormatting sqref="P244">
    <cfRule type="expression" dxfId="297" priority="1">
      <formula>P244&lt;&gt;K244</formula>
    </cfRule>
  </conditionalFormatting>
  <dataValidations count="19">
    <dataValidation type="custom" allowBlank="1" showInputMessage="1" showErrorMessage="1" sqref="F3:I3" xr:uid="{8F0E31E0-93BD-40B3-AEA3-88431E1F4722}">
      <formula1>"""=$B217"""</formula1>
    </dataValidation>
    <dataValidation type="custom" allowBlank="1" showInputMessage="1" showErrorMessage="1" sqref="F2:I2" xr:uid="{32981F44-336F-40CC-BB12-B05D24ECB2A4}">
      <formula1>"""=$B189"""</formula1>
    </dataValidation>
    <dataValidation type="custom" allowBlank="1" showInputMessage="1" showErrorMessage="1" sqref="F1:I1" xr:uid="{A9B44909-5891-4F06-8236-2F8CD5A5DB2B}">
      <formula1>"""=$B177"""</formula1>
    </dataValidation>
    <dataValidation type="custom" allowBlank="1" showInputMessage="1" showErrorMessage="1" sqref="C3:E3" xr:uid="{55574B4F-2F76-47C4-83E7-3789435401F3}">
      <formula1>"""=$B125"""</formula1>
    </dataValidation>
    <dataValidation type="custom" allowBlank="1" showInputMessage="1" showErrorMessage="1" sqref="C2:E2" xr:uid="{620DBBDA-955B-45C5-98BA-FD198D11DDAD}">
      <formula1>"""=$B62"""</formula1>
    </dataValidation>
    <dataValidation type="custom" allowBlank="1" showInputMessage="1" showErrorMessage="1" sqref="C1:E1" xr:uid="{01FB449C-53C8-4FB0-87B9-0D1E1814F919}">
      <formula1>"""=$B19"""</formula1>
    </dataValidation>
    <dataValidation type="list" allowBlank="1" showInputMessage="1" showErrorMessage="1" sqref="I128:K128 I231:K231 I202:K202 D231:F231 D202:F202 D128:F128 N128:P128 N231:P231 N202:P202" xr:uid="{A872C854-2AB8-48CB-B0C2-32BB8DE882A6}">
      <formula1>INDIRECT("Losses"&amp;$D$10&amp;D$14)</formula1>
    </dataValidation>
    <dataValidation type="list" allowBlank="1" showInputMessage="1" showErrorMessage="1" sqref="D92 D84 I108 I84 I92 I157 D157 D171 D178 D108 D100 I100 D164 I178 I171 I164 N108 N84 N92 N157 N100 N178 N171 N164" xr:uid="{067CD52C-B3C5-4417-9852-F96A5752CCD3}">
      <formula1>INDIRECT("Processes"&amp;D$14)</formula1>
    </dataValidation>
    <dataValidation type="list" allowBlank="1" showInputMessage="1" showErrorMessage="1" sqref="D20:F20 I20:K20 N20:P20" xr:uid="{EC0BBE0A-D5B9-4531-B95C-F9E5F797F5E1}">
      <formula1>INDIRECT("GHGEF"&amp;D$10&amp;D$14)</formula1>
    </dataValidation>
    <dataValidation type="list" allowBlank="1" showInputMessage="1" showErrorMessage="1" sqref="I15:K16 D15:F16 D64:F64 I64:K64 N15:P16 N64:P64" xr:uid="{EAF6E241-74A6-4423-9325-EA45FA3620C1}">
      <formula1>INDIRECT("Losses"&amp;D$10&amp;D$14)</formula1>
    </dataValidation>
    <dataValidation type="list" allowBlank="1" showInputMessage="1" showErrorMessage="1" sqref="I13 D13 N13" xr:uid="{4A0264E0-E33B-42B4-9279-4BADD3FA6F6D}">
      <formula1>INDIRECT("GHGEmFactorsCountrylist"&amp;D$12)</formula1>
    </dataValidation>
    <dataValidation type="list" allowBlank="1" showInputMessage="1" showErrorMessage="1" sqref="I11 D11 N11" xr:uid="{D2BACFB3-BD7F-4BF9-8996-0AC4E660130F}">
      <formula1>INDIRECT("GHGEmFactorsCountrylist"&amp;D$10)</formula1>
    </dataValidation>
    <dataValidation type="list" allowBlank="1" showInputMessage="1" showErrorMessage="1" sqref="I27:K27 D27:F27 N27:P27" xr:uid="{D2003DFF-B9FD-4E65-A7D8-A22C0D4C6362}">
      <formula1>INDIRECT("Losses"&amp;$D$10&amp;$D$14)</formula1>
    </dataValidation>
    <dataValidation type="list" allowBlank="1" showInputMessage="1" showErrorMessage="1" sqref="D41 D37 D49 D33 I45 I41 I37 I49 I33 D45 N45 N41 N37 N49 N33" xr:uid="{35253A65-7B04-4684-B2C3-281F8BD951CD}">
      <formula1>INDIRECT("Processes"&amp;$D$14)</formula1>
    </dataValidation>
    <dataValidation type="list" allowBlank="1" showInputMessage="1" showErrorMessage="1" sqref="D12 I10 I12 D10 N10 N12" xr:uid="{233A3E33-5FA9-424E-A487-AA3351DC7CFF}">
      <formula1>Regions</formula1>
    </dataValidation>
    <dataValidation type="list" allowBlank="1" showInputMessage="1" showErrorMessage="1" sqref="I14:K14 D14:F14 N14:P14" xr:uid="{95D31392-F6ED-4618-890B-66BE68292B68}">
      <formula1>Crops</formula1>
    </dataValidation>
    <dataValidation type="list" allowBlank="1" showInputMessage="1" showErrorMessage="1" sqref="I233 D233 N233" xr:uid="{1534C1EF-C78B-486C-A554-F6C65B09A423}">
      <formula1>ListResiduesProcessingOptions1</formula1>
    </dataValidation>
    <dataValidation type="list" allowBlank="1" showInputMessage="1" showErrorMessage="1" sqref="I227" xr:uid="{AF968560-42F1-480B-B594-B8FC16BBF741}">
      <formula1>"0, 1"</formula1>
    </dataValidation>
    <dataValidation type="list" allowBlank="1" showInputMessage="1" showErrorMessage="1" sqref="D181 D130 D87 D95 D103 D111 D160 D167 D174 D66 I130 I181 D204 I87 I95 I103 I111 I160 I167 I174 I66 N130 N204 N181 I204 N87 N95 N103 N111 N160 N167 N174 N66 D58 D226 D191 D194 D122 I226 I58 I191 I194 I197 I122 D197 N226 N58 N191 N194 N197 N122 D147 N149 N147 I149 I147 D149" xr:uid="{1345C6A0-6B5F-4CF5-8296-0BF44D7C888D}">
      <formula1>#REF!</formula1>
    </dataValidation>
  </dataValidations>
  <hyperlinks>
    <hyperlink ref="C1" location="'ACE Calculator'!B17:S57" display="'ACE Calculator'!B17:S57" xr:uid="{6D00B13D-5AF5-4384-AD3F-B2A117510251}"/>
    <hyperlink ref="C2" location="'ACE Calculator'!B60" display="'ACE Calculator'!B60" xr:uid="{F35D93A5-7F95-4819-8606-114F577D0539}"/>
    <hyperlink ref="C3" location="'ACE Calculator'!B116" display="'ACE Calculator'!B116" xr:uid="{33514F96-E3D4-4035-AED5-4DAF8CC2501E}"/>
    <hyperlink ref="F1" location="'ACE Calculator'!B179" display="'ACE Calculator'!B179" xr:uid="{E7931DF1-FECD-4470-B9DE-2D72CC45812A}"/>
    <hyperlink ref="F2" location="'ACE Calculator'!B179" display="'ACE Calculator'!B179" xr:uid="{D7B6AED5-6D44-4DCC-946F-5AECBF25F2F5}"/>
    <hyperlink ref="F3" location="'ACE Calculator'!B206" display="'ACE Calculator'!B206" xr:uid="{36DFB0A9-A3BA-46FE-BCF0-75D027017BB4}"/>
    <hyperlink ref="C1:E1" location="'ACE Calculator'!B19" display="'ACE Calculator'!B19" xr:uid="{B92D01A7-0C0F-42A8-804A-D071F8C9229B}"/>
    <hyperlink ref="C2:E2" location="'ACE Calculator'!B62" display="'ACE Calculator'!B62" xr:uid="{E4878EBF-7C1A-486F-A954-8DE07582DDE8}"/>
    <hyperlink ref="C3:E3" location="'ACE Calculator'!B126" display="'ACE Calculator'!B126" xr:uid="{39598DC9-6256-435E-A8C3-6006D98ECF7F}"/>
    <hyperlink ref="F1:I1" location="'ACE Calculator'!B189" display="'ACE Calculator'!B189" xr:uid="{132AA8BC-B02B-42A2-A019-DCEC05D87AE0}"/>
    <hyperlink ref="F2:I2" location="'ACE Calculator'!B201" display="'ACE Calculator'!B201" xr:uid="{54A8F6A2-DCBC-4389-8994-9167F57059A6}"/>
    <hyperlink ref="F3:I3" location="'ACE Calculator'!B230" display="'ACE Calculator'!B230" xr:uid="{270A6E25-A4C2-4EF8-B300-DB8B78C8F9F1}"/>
  </hyperlinks>
  <printOptions horizontalCentered="1"/>
  <pageMargins left="0.62992125984251968" right="0.62992125984251968" top="0.59055118110236227" bottom="0.59055118110236227" header="0.31496062992125984" footer="0.31496062992125984"/>
  <pageSetup paperSize="9" scale="41" fitToHeight="0" orientation="portrait" horizontalDpi="4294967293" r:id="rId1"/>
  <headerFooter>
    <oddHeader>&amp;LAgro-Chain Greenhous gases Emissions (ACGE) calculator&amp;RJan Broeze, Wageningen  Research</oddHeader>
    <oddFooter>Page &amp;P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5AC07-B4E0-4145-ADA8-B262E190675E}">
  <sheetPr>
    <tabColor theme="5" tint="0.59999389629810485"/>
    <outlinePr summaryBelow="0" summaryRight="0"/>
    <pageSetUpPr fitToPage="1"/>
  </sheetPr>
  <dimension ref="A1:Q242"/>
  <sheetViews>
    <sheetView zoomScale="115" zoomScaleNormal="115" zoomScaleSheetLayoutView="145" workbookViewId="0">
      <pane xSplit="2" ySplit="8" topLeftCell="C215" activePane="bottomRight" state="frozen"/>
      <selection pane="topRight" activeCell="B1" sqref="B1"/>
      <selection pane="bottomLeft" activeCell="A8" sqref="A8"/>
      <selection pane="bottomRight" activeCell="D231" sqref="D231"/>
    </sheetView>
  </sheetViews>
  <sheetFormatPr defaultColWidth="36.5703125" defaultRowHeight="15" outlineLevelRow="1" x14ac:dyDescent="0.25"/>
  <cols>
    <col min="1" max="1" width="0.85546875" style="12" customWidth="1"/>
    <col min="2" max="2" width="43.5703125" style="12" customWidth="1"/>
    <col min="3" max="3" width="1.28515625" style="12" customWidth="1"/>
    <col min="4" max="4" width="18.28515625" style="12" customWidth="1"/>
    <col min="5" max="6" width="18.28515625" style="11" customWidth="1"/>
    <col min="7" max="7" width="12.28515625" style="152" hidden="1" customWidth="1"/>
    <col min="8" max="8" width="1.42578125" style="12" customWidth="1"/>
    <col min="9" max="9" width="18.28515625" style="12" customWidth="1"/>
    <col min="10" max="10" width="18.28515625" style="11" customWidth="1"/>
    <col min="11" max="11" width="18.140625" style="11" customWidth="1"/>
    <col min="12" max="12" width="12.28515625" style="152" hidden="1" customWidth="1"/>
    <col min="13" max="13" width="1.42578125" style="12" customWidth="1"/>
    <col min="14" max="14" width="1.140625" style="12" customWidth="1"/>
    <col min="15" max="15" width="2.140625" style="12" customWidth="1"/>
    <col min="16" max="16" width="36.5703125" style="6"/>
    <col min="17" max="17" width="14.42578125" style="12" customWidth="1"/>
    <col min="18" max="18" width="14.85546875" style="12" customWidth="1"/>
    <col min="19" max="19" width="17.28515625" style="12" customWidth="1"/>
    <col min="20" max="16384" width="36.5703125" style="12"/>
  </cols>
  <sheetData>
    <row r="1" spans="1:17" s="4" customFormat="1" ht="15.75" customHeight="1" thickTop="1" x14ac:dyDescent="0.25">
      <c r="A1" s="13"/>
      <c r="B1" s="535" t="s">
        <v>164</v>
      </c>
      <c r="C1" s="546" t="str">
        <f>$B19</f>
        <v xml:space="preserve">Harvesting and on-field post-harvest operations </v>
      </c>
      <c r="D1" s="546"/>
      <c r="E1" s="546"/>
      <c r="F1" s="546" t="str">
        <f>$B171</f>
        <v>(Possibly international) Transport</v>
      </c>
      <c r="G1" s="546"/>
      <c r="H1" s="546"/>
      <c r="I1" s="546"/>
      <c r="J1" s="189"/>
      <c r="K1" s="189"/>
      <c r="L1" s="201"/>
      <c r="M1" s="189"/>
      <c r="N1" s="86"/>
      <c r="P1" s="347"/>
      <c r="Q1" s="35"/>
    </row>
    <row r="2" spans="1:17" s="4" customFormat="1" ht="15.75" customHeight="1" x14ac:dyDescent="0.25">
      <c r="A2" s="194"/>
      <c r="B2" s="545"/>
      <c r="C2" s="547" t="str">
        <f>$B62</f>
        <v>Postharvest handling and storage (on-farm)</v>
      </c>
      <c r="D2" s="547"/>
      <c r="E2" s="547"/>
      <c r="F2" s="547" t="str">
        <f>$B183</f>
        <v>Processing/ repackaging/ distribution</v>
      </c>
      <c r="G2" s="547"/>
      <c r="H2" s="547"/>
      <c r="I2" s="547"/>
      <c r="J2" s="202"/>
      <c r="K2" s="202"/>
      <c r="L2" s="348"/>
      <c r="M2" s="348"/>
      <c r="N2" s="198"/>
      <c r="P2" s="347"/>
      <c r="Q2" s="35"/>
    </row>
    <row r="3" spans="1:17" s="4" customFormat="1" ht="15.75" customHeight="1" thickBot="1" x14ac:dyDescent="0.3">
      <c r="A3" s="194"/>
      <c r="B3" s="537"/>
      <c r="C3" s="541" t="str">
        <f>$B118</f>
        <v>Processing and Packaging</v>
      </c>
      <c r="D3" s="541"/>
      <c r="E3" s="541"/>
      <c r="F3" s="541" t="str">
        <f>$B210</f>
        <v>Market/Retail shop</v>
      </c>
      <c r="G3" s="541"/>
      <c r="H3" s="541"/>
      <c r="I3" s="541"/>
      <c r="J3" s="205"/>
      <c r="K3" s="205"/>
      <c r="L3" s="207"/>
      <c r="M3" s="207"/>
      <c r="N3" s="210"/>
      <c r="P3" s="347"/>
      <c r="Q3" s="35"/>
    </row>
    <row r="4" spans="1:17" ht="15.75" x14ac:dyDescent="0.25">
      <c r="A4" s="87"/>
      <c r="B4" s="211" t="s">
        <v>268</v>
      </c>
      <c r="C4" s="101"/>
      <c r="D4" s="530" t="s">
        <v>331</v>
      </c>
      <c r="E4" s="531"/>
      <c r="F4" s="531"/>
      <c r="G4" s="103"/>
      <c r="H4" s="101"/>
      <c r="I4" s="530" t="s">
        <v>293</v>
      </c>
      <c r="J4" s="531"/>
      <c r="K4" s="531"/>
      <c r="L4" s="103"/>
      <c r="M4" s="101"/>
      <c r="N4" s="349"/>
      <c r="P4" s="350" t="s">
        <v>78</v>
      </c>
      <c r="Q4" s="351"/>
    </row>
    <row r="5" spans="1:17" x14ac:dyDescent="0.25">
      <c r="A5" s="142"/>
      <c r="B5" s="141" t="s">
        <v>336</v>
      </c>
      <c r="C5" s="262"/>
      <c r="D5" s="542">
        <v>0.70119973558913684</v>
      </c>
      <c r="E5" s="543"/>
      <c r="F5" s="544"/>
      <c r="G5" s="91" t="s">
        <v>147</v>
      </c>
      <c r="H5" s="352"/>
      <c r="I5" s="542">
        <v>0.74772807007699393</v>
      </c>
      <c r="J5" s="543"/>
      <c r="K5" s="544" t="s">
        <v>269</v>
      </c>
      <c r="L5" s="91" t="s">
        <v>147</v>
      </c>
      <c r="M5" s="352"/>
      <c r="N5" s="117"/>
      <c r="P5" s="268"/>
      <c r="Q5" s="302"/>
    </row>
    <row r="6" spans="1:17" x14ac:dyDescent="0.25">
      <c r="A6" s="142"/>
      <c r="B6" s="141" t="s">
        <v>335</v>
      </c>
      <c r="C6" s="262"/>
      <c r="D6" s="166">
        <v>5.0000000000000044E-2</v>
      </c>
      <c r="E6" s="353"/>
      <c r="F6" s="78"/>
      <c r="G6" s="91" t="s">
        <v>148</v>
      </c>
      <c r="H6" s="352"/>
      <c r="I6" s="166">
        <v>0.17500000000000004</v>
      </c>
      <c r="J6" s="353"/>
      <c r="K6" s="78"/>
      <c r="L6" s="354" t="s">
        <v>148</v>
      </c>
      <c r="M6" s="352"/>
      <c r="N6" s="118"/>
      <c r="P6" s="355"/>
      <c r="Q6" s="356"/>
    </row>
    <row r="7" spans="1:17" x14ac:dyDescent="0.25">
      <c r="A7" s="142"/>
      <c r="B7" s="141" t="s">
        <v>334</v>
      </c>
      <c r="C7" s="262"/>
      <c r="D7" s="542">
        <v>3.5059986779456875E-2</v>
      </c>
      <c r="E7" s="543"/>
      <c r="F7" s="544" t="s">
        <v>269</v>
      </c>
      <c r="G7" s="467" t="s">
        <v>145</v>
      </c>
      <c r="H7" s="352"/>
      <c r="I7" s="542">
        <v>0.13085241226347399</v>
      </c>
      <c r="J7" s="543"/>
      <c r="K7" s="544" t="s">
        <v>269</v>
      </c>
      <c r="L7" s="467" t="s">
        <v>145</v>
      </c>
      <c r="M7" s="352"/>
      <c r="N7" s="117"/>
      <c r="P7" s="355"/>
      <c r="Q7" s="356"/>
    </row>
    <row r="8" spans="1:17" x14ac:dyDescent="0.25">
      <c r="A8" s="142"/>
      <c r="B8" s="141" t="s">
        <v>116</v>
      </c>
      <c r="C8" s="262"/>
      <c r="D8" s="166">
        <v>0</v>
      </c>
      <c r="E8" s="353"/>
      <c r="F8" s="78"/>
      <c r="G8" s="357" t="s">
        <v>146</v>
      </c>
      <c r="H8" s="352"/>
      <c r="I8" s="166">
        <v>0</v>
      </c>
      <c r="J8" s="353"/>
      <c r="K8" s="78"/>
      <c r="L8" s="357" t="s">
        <v>146</v>
      </c>
      <c r="M8" s="352"/>
      <c r="N8" s="118"/>
      <c r="P8" s="355"/>
      <c r="Q8" s="356"/>
    </row>
    <row r="9" spans="1:17" ht="15.75" customHeight="1" x14ac:dyDescent="0.25">
      <c r="A9" s="14"/>
      <c r="B9" s="450" t="s">
        <v>151</v>
      </c>
      <c r="C9" s="446"/>
      <c r="D9" s="450"/>
      <c r="E9" s="446"/>
      <c r="F9" s="446"/>
      <c r="G9" s="457"/>
      <c r="H9" s="446"/>
      <c r="I9" s="450"/>
      <c r="J9" s="446"/>
      <c r="K9" s="446"/>
      <c r="L9" s="457"/>
      <c r="M9" s="446"/>
      <c r="N9" s="83"/>
      <c r="P9" s="358"/>
      <c r="Q9" s="356"/>
    </row>
    <row r="10" spans="1:17" x14ac:dyDescent="0.25">
      <c r="A10" s="14"/>
      <c r="B10" s="329" t="s">
        <v>4</v>
      </c>
      <c r="C10" s="262"/>
      <c r="D10" s="553" t="s">
        <v>21</v>
      </c>
      <c r="E10" s="554"/>
      <c r="F10" s="555"/>
      <c r="G10" s="146"/>
      <c r="H10" s="262"/>
      <c r="I10" s="556" t="s">
        <v>21</v>
      </c>
      <c r="J10" s="557"/>
      <c r="K10" s="554"/>
      <c r="L10" s="359"/>
      <c r="M10" s="262"/>
      <c r="N10" s="119"/>
      <c r="P10" s="355"/>
      <c r="Q10" s="356"/>
    </row>
    <row r="11" spans="1:17" x14ac:dyDescent="0.25">
      <c r="A11" s="14"/>
      <c r="B11" s="329" t="s">
        <v>270</v>
      </c>
      <c r="C11" s="262"/>
      <c r="D11" s="360"/>
      <c r="E11" s="361"/>
      <c r="F11" s="362">
        <v>0.57999999999999996</v>
      </c>
      <c r="G11" s="146"/>
      <c r="H11" s="262"/>
      <c r="I11" s="363"/>
      <c r="J11" s="68"/>
      <c r="K11" s="362">
        <v>0.57999999999999996</v>
      </c>
      <c r="L11" s="359"/>
      <c r="M11" s="262"/>
      <c r="N11" s="119"/>
      <c r="P11" s="355"/>
      <c r="Q11" s="356"/>
    </row>
    <row r="12" spans="1:17" x14ac:dyDescent="0.25">
      <c r="A12" s="14"/>
      <c r="B12" s="329" t="s">
        <v>63</v>
      </c>
      <c r="C12" s="262"/>
      <c r="D12" s="548" t="s">
        <v>2</v>
      </c>
      <c r="E12" s="549"/>
      <c r="F12" s="550"/>
      <c r="G12" s="146"/>
      <c r="H12" s="262"/>
      <c r="I12" s="551" t="s">
        <v>2</v>
      </c>
      <c r="J12" s="552"/>
      <c r="K12" s="549"/>
      <c r="L12" s="359"/>
      <c r="M12" s="262"/>
      <c r="N12" s="119"/>
      <c r="P12" s="355"/>
      <c r="Q12" s="356"/>
    </row>
    <row r="13" spans="1:17" x14ac:dyDescent="0.25">
      <c r="A13" s="14"/>
      <c r="B13" s="329" t="s">
        <v>270</v>
      </c>
      <c r="C13" s="262"/>
      <c r="D13" s="360" t="s">
        <v>50</v>
      </c>
      <c r="E13" s="361"/>
      <c r="F13" s="362">
        <v>0.22500000000000001</v>
      </c>
      <c r="G13" s="146"/>
      <c r="H13" s="262"/>
      <c r="I13" s="363" t="s">
        <v>50</v>
      </c>
      <c r="J13" s="68"/>
      <c r="K13" s="362">
        <v>0.22500000000000001</v>
      </c>
      <c r="L13" s="359"/>
      <c r="M13" s="262"/>
      <c r="N13" s="119"/>
      <c r="P13" s="355"/>
      <c r="Q13" s="356"/>
    </row>
    <row r="14" spans="1:17" x14ac:dyDescent="0.25">
      <c r="A14" s="14"/>
      <c r="B14" s="329" t="s">
        <v>16</v>
      </c>
      <c r="C14" s="262"/>
      <c r="D14" s="561" t="s">
        <v>22</v>
      </c>
      <c r="E14" s="562"/>
      <c r="F14" s="563"/>
      <c r="G14" s="146"/>
      <c r="H14" s="262"/>
      <c r="I14" s="551" t="s">
        <v>22</v>
      </c>
      <c r="J14" s="552"/>
      <c r="K14" s="549"/>
      <c r="L14" s="359"/>
      <c r="M14" s="262"/>
      <c r="N14" s="119"/>
      <c r="P14" s="358"/>
      <c r="Q14" s="356"/>
    </row>
    <row r="15" spans="1:17" ht="15.75" customHeight="1" x14ac:dyDescent="0.25">
      <c r="A15" s="14"/>
      <c r="B15" s="329" t="s">
        <v>142</v>
      </c>
      <c r="C15" s="262"/>
      <c r="D15" s="551" t="s">
        <v>138</v>
      </c>
      <c r="E15" s="552"/>
      <c r="F15" s="549"/>
      <c r="G15" s="146"/>
      <c r="H15" s="262"/>
      <c r="I15" s="551" t="s">
        <v>138</v>
      </c>
      <c r="J15" s="552"/>
      <c r="K15" s="549"/>
      <c r="L15" s="359"/>
      <c r="M15" s="262"/>
      <c r="N15" s="119"/>
      <c r="P15" s="355"/>
      <c r="Q15" s="356"/>
    </row>
    <row r="16" spans="1:17" ht="15.75" customHeight="1" x14ac:dyDescent="0.25">
      <c r="A16" s="14"/>
      <c r="B16" s="329" t="s">
        <v>143</v>
      </c>
      <c r="C16" s="262"/>
      <c r="D16" s="558" t="s">
        <v>138</v>
      </c>
      <c r="E16" s="559"/>
      <c r="F16" s="560"/>
      <c r="G16" s="146"/>
      <c r="H16" s="262"/>
      <c r="I16" s="558" t="s">
        <v>138</v>
      </c>
      <c r="J16" s="559"/>
      <c r="K16" s="560"/>
      <c r="L16" s="359"/>
      <c r="M16" s="262"/>
      <c r="N16" s="119"/>
      <c r="P16" s="358"/>
      <c r="Q16" s="356"/>
    </row>
    <row r="17" spans="1:17" ht="6.75" customHeight="1" x14ac:dyDescent="0.25">
      <c r="A17" s="14"/>
      <c r="B17" s="364"/>
      <c r="C17" s="365"/>
      <c r="D17" s="365"/>
      <c r="E17" s="365"/>
      <c r="F17" s="365"/>
      <c r="G17" s="366"/>
      <c r="H17" s="365"/>
      <c r="I17" s="365"/>
      <c r="J17" s="365"/>
      <c r="K17" s="365"/>
      <c r="L17" s="366"/>
      <c r="M17" s="365"/>
      <c r="N17" s="367"/>
      <c r="P17" s="268"/>
      <c r="Q17" s="302"/>
    </row>
    <row r="18" spans="1:17" ht="7.5" customHeight="1" x14ac:dyDescent="0.25">
      <c r="A18" s="133"/>
      <c r="B18" s="262"/>
      <c r="C18" s="262"/>
      <c r="D18" s="262"/>
      <c r="E18" s="368"/>
      <c r="F18" s="368"/>
      <c r="G18" s="368"/>
      <c r="H18" s="262"/>
      <c r="I18" s="262"/>
      <c r="J18" s="368"/>
      <c r="K18" s="368"/>
      <c r="L18" s="368"/>
      <c r="M18" s="262"/>
      <c r="N18" s="120"/>
      <c r="P18" s="268"/>
      <c r="Q18" s="369"/>
    </row>
    <row r="19" spans="1:17" ht="15.75" customHeight="1" x14ac:dyDescent="0.25">
      <c r="A19" s="14"/>
      <c r="B19" s="450" t="s">
        <v>161</v>
      </c>
      <c r="C19" s="446" t="s">
        <v>271</v>
      </c>
      <c r="D19" s="466"/>
      <c r="E19" s="465"/>
      <c r="F19" s="88"/>
      <c r="G19" s="447"/>
      <c r="H19" s="446"/>
      <c r="I19" s="466"/>
      <c r="J19" s="465"/>
      <c r="K19" s="88"/>
      <c r="L19" s="447"/>
      <c r="M19" s="446"/>
      <c r="N19" s="83"/>
      <c r="P19" s="370"/>
      <c r="Q19" s="302"/>
    </row>
    <row r="20" spans="1:17" x14ac:dyDescent="0.25">
      <c r="A20" s="14"/>
      <c r="B20" s="329" t="s">
        <v>166</v>
      </c>
      <c r="C20" s="262"/>
      <c r="D20" s="551"/>
      <c r="E20" s="552"/>
      <c r="F20" s="549"/>
      <c r="G20" s="89">
        <v>1</v>
      </c>
      <c r="H20" s="262"/>
      <c r="I20" s="565"/>
      <c r="J20" s="566"/>
      <c r="K20" s="567"/>
      <c r="L20" s="89">
        <v>1</v>
      </c>
      <c r="M20" s="262"/>
      <c r="N20" s="119"/>
      <c r="P20" s="358"/>
      <c r="Q20" s="356"/>
    </row>
    <row r="21" spans="1:17" x14ac:dyDescent="0.25">
      <c r="A21" s="14"/>
      <c r="B21" s="108" t="s">
        <v>165</v>
      </c>
      <c r="C21" s="262"/>
      <c r="D21" s="514" t="s">
        <v>228</v>
      </c>
      <c r="E21" s="564"/>
      <c r="F21" s="516"/>
      <c r="G21" s="146"/>
      <c r="H21" s="262"/>
      <c r="I21" s="514" t="s">
        <v>228</v>
      </c>
      <c r="J21" s="564"/>
      <c r="K21" s="516"/>
      <c r="L21" s="359"/>
      <c r="M21" s="262"/>
      <c r="N21" s="120"/>
      <c r="P21" s="268"/>
      <c r="Q21" s="369"/>
    </row>
    <row r="22" spans="1:17" x14ac:dyDescent="0.25">
      <c r="A22" s="14"/>
      <c r="B22" s="105" t="s">
        <v>154</v>
      </c>
      <c r="C22" s="262"/>
      <c r="D22" s="383">
        <v>0.27</v>
      </c>
      <c r="E22" s="68"/>
      <c r="F22" s="371">
        <v>0.27</v>
      </c>
      <c r="G22" s="74">
        <v>0.27</v>
      </c>
      <c r="H22" s="262"/>
      <c r="I22" s="363">
        <v>0.27</v>
      </c>
      <c r="J22" s="68"/>
      <c r="K22" s="372">
        <v>0.27</v>
      </c>
      <c r="L22" s="373">
        <v>0.27</v>
      </c>
      <c r="M22" s="262"/>
      <c r="N22" s="120"/>
      <c r="P22" s="370"/>
      <c r="Q22" s="302"/>
    </row>
    <row r="23" spans="1:17" hidden="1" x14ac:dyDescent="0.25">
      <c r="A23" s="14"/>
      <c r="B23" s="463" t="s">
        <v>155</v>
      </c>
      <c r="C23" s="463"/>
      <c r="D23" s="463"/>
      <c r="E23" s="464"/>
      <c r="F23" s="464"/>
      <c r="G23" s="456"/>
      <c r="H23" s="463"/>
      <c r="I23" s="463"/>
      <c r="J23" s="464"/>
      <c r="K23" s="464"/>
      <c r="L23" s="464"/>
      <c r="M23" s="463"/>
      <c r="N23" s="462"/>
      <c r="P23" s="370"/>
      <c r="Q23" s="302"/>
    </row>
    <row r="24" spans="1:17" hidden="1" x14ac:dyDescent="0.25">
      <c r="A24" s="14"/>
      <c r="B24" s="105" t="s">
        <v>152</v>
      </c>
      <c r="C24" s="262"/>
      <c r="D24" s="383"/>
      <c r="E24" s="68"/>
      <c r="F24" s="374">
        <v>0</v>
      </c>
      <c r="G24" s="357"/>
      <c r="H24" s="262"/>
      <c r="I24" s="363"/>
      <c r="J24" s="68"/>
      <c r="K24" s="374">
        <v>0</v>
      </c>
      <c r="L24" s="357"/>
      <c r="M24" s="262"/>
      <c r="N24" s="120"/>
      <c r="P24" s="268"/>
      <c r="Q24" s="302"/>
    </row>
    <row r="25" spans="1:17" hidden="1" x14ac:dyDescent="0.25">
      <c r="A25" s="14"/>
      <c r="B25" s="105" t="s">
        <v>153</v>
      </c>
      <c r="C25" s="262"/>
      <c r="D25" s="383"/>
      <c r="E25" s="68"/>
      <c r="F25" s="374">
        <v>0</v>
      </c>
      <c r="G25" s="357"/>
      <c r="H25" s="262"/>
      <c r="I25" s="363"/>
      <c r="J25" s="68"/>
      <c r="K25" s="374">
        <v>0</v>
      </c>
      <c r="L25" s="357"/>
      <c r="M25" s="262"/>
      <c r="N25" s="120"/>
      <c r="P25" s="268"/>
      <c r="Q25" s="302"/>
    </row>
    <row r="26" spans="1:17" x14ac:dyDescent="0.25">
      <c r="A26" s="14"/>
      <c r="B26" s="463" t="s">
        <v>79</v>
      </c>
      <c r="C26" s="463"/>
      <c r="D26" s="463"/>
      <c r="E26" s="464"/>
      <c r="F26" s="464"/>
      <c r="G26" s="464"/>
      <c r="H26" s="463"/>
      <c r="I26" s="463"/>
      <c r="J26" s="464"/>
      <c r="K26" s="464"/>
      <c r="L26" s="464"/>
      <c r="M26" s="463"/>
      <c r="N26" s="462"/>
      <c r="P26" s="370"/>
      <c r="Q26" s="302"/>
    </row>
    <row r="27" spans="1:17" x14ac:dyDescent="0.25">
      <c r="A27" s="14"/>
      <c r="B27" s="444" t="s">
        <v>144</v>
      </c>
      <c r="C27" s="443"/>
      <c r="D27" s="551"/>
      <c r="E27" s="552"/>
      <c r="F27" s="549"/>
      <c r="G27" s="438"/>
      <c r="H27" s="443"/>
      <c r="I27" s="551"/>
      <c r="J27" s="552"/>
      <c r="K27" s="549"/>
      <c r="L27" s="434"/>
      <c r="M27" s="443"/>
      <c r="N27" s="442"/>
      <c r="P27" s="268"/>
      <c r="Q27" s="302"/>
    </row>
    <row r="28" spans="1:17" x14ac:dyDescent="0.25">
      <c r="A28" s="14"/>
      <c r="B28" s="105" t="s">
        <v>116</v>
      </c>
      <c r="C28" s="262"/>
      <c r="D28" s="168"/>
      <c r="E28" s="68"/>
      <c r="F28" s="375">
        <v>0</v>
      </c>
      <c r="G28" s="146"/>
      <c r="H28" s="262"/>
      <c r="I28" s="376"/>
      <c r="J28" s="68"/>
      <c r="K28" s="377">
        <v>0</v>
      </c>
      <c r="L28" s="359"/>
      <c r="M28" s="262"/>
      <c r="N28" s="120"/>
      <c r="P28" s="378"/>
      <c r="Q28" s="302"/>
    </row>
    <row r="29" spans="1:17" x14ac:dyDescent="0.25">
      <c r="A29" s="14"/>
      <c r="B29" s="105" t="s">
        <v>117</v>
      </c>
      <c r="C29" s="262"/>
      <c r="D29" s="168">
        <v>0</v>
      </c>
      <c r="E29" s="68"/>
      <c r="F29" s="375">
        <v>0</v>
      </c>
      <c r="G29" s="146"/>
      <c r="H29" s="262"/>
      <c r="I29" s="376">
        <v>0</v>
      </c>
      <c r="J29" s="68"/>
      <c r="K29" s="377">
        <v>0</v>
      </c>
      <c r="L29" s="359"/>
      <c r="M29" s="262"/>
      <c r="N29" s="120"/>
      <c r="P29" s="379"/>
      <c r="Q29" s="302"/>
    </row>
    <row r="30" spans="1:17" x14ac:dyDescent="0.25">
      <c r="A30" s="14"/>
      <c r="B30" s="105" t="s">
        <v>123</v>
      </c>
      <c r="C30" s="112"/>
      <c r="D30" s="383"/>
      <c r="E30" s="68"/>
      <c r="F30" s="374">
        <v>0</v>
      </c>
      <c r="G30" s="373">
        <v>0.27</v>
      </c>
      <c r="H30" s="112"/>
      <c r="I30" s="363"/>
      <c r="J30" s="68"/>
      <c r="K30" s="374">
        <v>0</v>
      </c>
      <c r="L30" s="373">
        <v>0.27</v>
      </c>
      <c r="M30" s="112"/>
      <c r="N30" s="120"/>
      <c r="P30" s="268"/>
      <c r="Q30" s="302"/>
    </row>
    <row r="31" spans="1:17" x14ac:dyDescent="0.25">
      <c r="A31" s="14"/>
      <c r="B31" s="455" t="s">
        <v>149</v>
      </c>
      <c r="C31" s="455"/>
      <c r="D31" s="455" t="s">
        <v>228</v>
      </c>
      <c r="E31" s="456"/>
      <c r="F31" s="456"/>
      <c r="G31" s="456"/>
      <c r="H31" s="455"/>
      <c r="I31" s="455"/>
      <c r="J31" s="456"/>
      <c r="K31" s="456"/>
      <c r="L31" s="456"/>
      <c r="M31" s="455"/>
      <c r="N31" s="67"/>
      <c r="P31" s="268"/>
      <c r="Q31" s="302"/>
    </row>
    <row r="32" spans="1:17" collapsed="1" x14ac:dyDescent="0.25">
      <c r="A32" s="14"/>
      <c r="B32" s="454"/>
      <c r="C32" s="461"/>
      <c r="D32" s="495" t="s">
        <v>229</v>
      </c>
      <c r="E32" s="568"/>
      <c r="F32" s="499"/>
      <c r="G32" s="438"/>
      <c r="H32" s="461"/>
      <c r="I32" s="495" t="s">
        <v>229</v>
      </c>
      <c r="J32" s="568"/>
      <c r="K32" s="499"/>
      <c r="L32" s="438"/>
      <c r="M32" s="461"/>
      <c r="N32" s="442"/>
      <c r="P32" s="268"/>
      <c r="Q32" s="302"/>
    </row>
    <row r="33" spans="1:17" hidden="1" outlineLevel="1" x14ac:dyDescent="0.25">
      <c r="A33" s="14"/>
      <c r="B33" s="453" t="s">
        <v>115</v>
      </c>
      <c r="C33" s="114"/>
      <c r="D33" s="551"/>
      <c r="E33" s="549"/>
      <c r="F33" s="452"/>
      <c r="G33" s="146"/>
      <c r="H33" s="114"/>
      <c r="I33" s="551"/>
      <c r="J33" s="552"/>
      <c r="K33" s="452"/>
      <c r="L33" s="146"/>
      <c r="M33" s="114"/>
      <c r="N33" s="122"/>
      <c r="P33" s="268"/>
      <c r="Q33" s="302"/>
    </row>
    <row r="34" spans="1:17" hidden="1" outlineLevel="1" x14ac:dyDescent="0.25">
      <c r="A34" s="14"/>
      <c r="B34" s="156" t="s">
        <v>116</v>
      </c>
      <c r="C34" s="262"/>
      <c r="D34" s="168"/>
      <c r="E34" s="172">
        <v>0</v>
      </c>
      <c r="F34" s="158"/>
      <c r="G34" s="146"/>
      <c r="H34" s="262"/>
      <c r="I34" s="376"/>
      <c r="J34" s="380">
        <v>0</v>
      </c>
      <c r="K34" s="158"/>
      <c r="L34" s="359"/>
      <c r="M34" s="262"/>
      <c r="N34" s="120"/>
      <c r="P34" s="268"/>
      <c r="Q34" s="302"/>
    </row>
    <row r="35" spans="1:17" hidden="1" outlineLevel="1" x14ac:dyDescent="0.25">
      <c r="A35" s="14"/>
      <c r="B35" s="156" t="s">
        <v>117</v>
      </c>
      <c r="C35" s="262"/>
      <c r="D35" s="168"/>
      <c r="E35" s="172">
        <v>0</v>
      </c>
      <c r="F35" s="158"/>
      <c r="G35" s="146"/>
      <c r="H35" s="262"/>
      <c r="I35" s="376"/>
      <c r="J35" s="380">
        <v>0</v>
      </c>
      <c r="K35" s="158"/>
      <c r="L35" s="359"/>
      <c r="M35" s="262"/>
      <c r="N35" s="120"/>
      <c r="P35" s="268"/>
      <c r="Q35" s="302"/>
    </row>
    <row r="36" spans="1:17" hidden="1" outlineLevel="1" x14ac:dyDescent="0.25">
      <c r="A36" s="14"/>
      <c r="B36" s="156" t="s">
        <v>122</v>
      </c>
      <c r="C36" s="262"/>
      <c r="D36" s="73"/>
      <c r="E36" s="74">
        <v>0</v>
      </c>
      <c r="F36" s="158"/>
      <c r="G36" s="146"/>
      <c r="H36" s="262"/>
      <c r="I36" s="360"/>
      <c r="J36" s="362">
        <v>0</v>
      </c>
      <c r="K36" s="158"/>
      <c r="L36" s="359"/>
      <c r="M36" s="262"/>
      <c r="N36" s="120"/>
      <c r="P36" s="268"/>
      <c r="Q36" s="369"/>
    </row>
    <row r="37" spans="1:17" hidden="1" outlineLevel="1" x14ac:dyDescent="0.25">
      <c r="A37" s="14"/>
      <c r="B37" s="453" t="s">
        <v>114</v>
      </c>
      <c r="C37" s="262"/>
      <c r="D37" s="551"/>
      <c r="E37" s="549"/>
      <c r="F37" s="452"/>
      <c r="G37" s="146"/>
      <c r="H37" s="262"/>
      <c r="I37" s="551"/>
      <c r="J37" s="552"/>
      <c r="K37" s="452"/>
      <c r="L37" s="146"/>
      <c r="M37" s="262"/>
      <c r="N37" s="120"/>
      <c r="P37" s="268"/>
      <c r="Q37" s="369"/>
    </row>
    <row r="38" spans="1:17" hidden="1" outlineLevel="1" x14ac:dyDescent="0.25">
      <c r="A38" s="14"/>
      <c r="B38" s="156" t="s">
        <v>116</v>
      </c>
      <c r="C38" s="262"/>
      <c r="D38" s="168"/>
      <c r="E38" s="172">
        <v>0</v>
      </c>
      <c r="F38" s="158"/>
      <c r="G38" s="146"/>
      <c r="H38" s="262"/>
      <c r="I38" s="376"/>
      <c r="J38" s="381">
        <v>0</v>
      </c>
      <c r="K38" s="158"/>
      <c r="L38" s="146"/>
      <c r="M38" s="262"/>
      <c r="N38" s="120"/>
      <c r="P38" s="268"/>
      <c r="Q38" s="302"/>
    </row>
    <row r="39" spans="1:17" hidden="1" outlineLevel="1" x14ac:dyDescent="0.25">
      <c r="A39" s="14"/>
      <c r="B39" s="156" t="s">
        <v>117</v>
      </c>
      <c r="C39" s="262"/>
      <c r="D39" s="168"/>
      <c r="E39" s="172">
        <v>0</v>
      </c>
      <c r="F39" s="158"/>
      <c r="G39" s="146"/>
      <c r="H39" s="262"/>
      <c r="I39" s="376"/>
      <c r="J39" s="381">
        <v>0</v>
      </c>
      <c r="K39" s="158"/>
      <c r="L39" s="146"/>
      <c r="M39" s="262"/>
      <c r="N39" s="120"/>
      <c r="P39" s="268"/>
      <c r="Q39" s="369"/>
    </row>
    <row r="40" spans="1:17" hidden="1" outlineLevel="1" x14ac:dyDescent="0.25">
      <c r="A40" s="14"/>
      <c r="B40" s="156" t="s">
        <v>122</v>
      </c>
      <c r="C40" s="262"/>
      <c r="D40" s="73"/>
      <c r="E40" s="74">
        <v>0</v>
      </c>
      <c r="F40" s="158"/>
      <c r="G40" s="146"/>
      <c r="H40" s="262"/>
      <c r="I40" s="360"/>
      <c r="J40" s="362">
        <v>0</v>
      </c>
      <c r="K40" s="158"/>
      <c r="L40" s="359"/>
      <c r="M40" s="262"/>
      <c r="N40" s="120"/>
      <c r="P40" s="268"/>
      <c r="Q40" s="369"/>
    </row>
    <row r="41" spans="1:17" hidden="1" outlineLevel="1" x14ac:dyDescent="0.25">
      <c r="A41" s="14"/>
      <c r="B41" s="453" t="s">
        <v>113</v>
      </c>
      <c r="C41" s="262"/>
      <c r="D41" s="551"/>
      <c r="E41" s="549"/>
      <c r="F41" s="452"/>
      <c r="G41" s="146"/>
      <c r="H41" s="262"/>
      <c r="I41" s="551"/>
      <c r="J41" s="552"/>
      <c r="K41" s="452"/>
      <c r="L41" s="146"/>
      <c r="M41" s="262"/>
      <c r="N41" s="120"/>
      <c r="P41" s="268"/>
      <c r="Q41" s="369"/>
    </row>
    <row r="42" spans="1:17" hidden="1" outlineLevel="1" x14ac:dyDescent="0.25">
      <c r="A42" s="14"/>
      <c r="B42" s="156" t="s">
        <v>116</v>
      </c>
      <c r="C42" s="262"/>
      <c r="D42" s="168"/>
      <c r="E42" s="172">
        <v>0</v>
      </c>
      <c r="F42" s="158"/>
      <c r="G42" s="146"/>
      <c r="H42" s="262"/>
      <c r="I42" s="376"/>
      <c r="J42" s="381">
        <v>0</v>
      </c>
      <c r="K42" s="158"/>
      <c r="L42" s="146"/>
      <c r="M42" s="262"/>
      <c r="N42" s="120"/>
      <c r="P42" s="268"/>
      <c r="Q42" s="302"/>
    </row>
    <row r="43" spans="1:17" hidden="1" outlineLevel="1" x14ac:dyDescent="0.25">
      <c r="A43" s="14"/>
      <c r="B43" s="156" t="s">
        <v>117</v>
      </c>
      <c r="C43" s="262"/>
      <c r="D43" s="168"/>
      <c r="E43" s="172">
        <v>0</v>
      </c>
      <c r="F43" s="158"/>
      <c r="G43" s="146"/>
      <c r="H43" s="262"/>
      <c r="I43" s="376"/>
      <c r="J43" s="381">
        <v>0</v>
      </c>
      <c r="K43" s="158"/>
      <c r="L43" s="146"/>
      <c r="M43" s="262"/>
      <c r="N43" s="120"/>
      <c r="P43" s="268"/>
      <c r="Q43" s="369"/>
    </row>
    <row r="44" spans="1:17" hidden="1" outlineLevel="1" x14ac:dyDescent="0.25">
      <c r="A44" s="14"/>
      <c r="B44" s="156" t="s">
        <v>122</v>
      </c>
      <c r="C44" s="262"/>
      <c r="D44" s="73"/>
      <c r="E44" s="74">
        <v>0</v>
      </c>
      <c r="F44" s="158"/>
      <c r="G44" s="146"/>
      <c r="H44" s="262"/>
      <c r="I44" s="360"/>
      <c r="J44" s="362">
        <v>0</v>
      </c>
      <c r="K44" s="158"/>
      <c r="L44" s="359"/>
      <c r="M44" s="262"/>
      <c r="N44" s="120"/>
      <c r="P44" s="268"/>
      <c r="Q44" s="369"/>
    </row>
    <row r="45" spans="1:17" hidden="1" outlineLevel="1" x14ac:dyDescent="0.25">
      <c r="A45" s="14"/>
      <c r="B45" s="453" t="s">
        <v>112</v>
      </c>
      <c r="C45" s="262"/>
      <c r="D45" s="551"/>
      <c r="E45" s="549"/>
      <c r="F45" s="452"/>
      <c r="G45" s="146"/>
      <c r="H45" s="262"/>
      <c r="I45" s="551"/>
      <c r="J45" s="552"/>
      <c r="K45" s="452"/>
      <c r="L45" s="146"/>
      <c r="M45" s="262"/>
      <c r="N45" s="120"/>
      <c r="P45" s="268"/>
      <c r="Q45" s="369"/>
    </row>
    <row r="46" spans="1:17" hidden="1" outlineLevel="1" x14ac:dyDescent="0.25">
      <c r="A46" s="14"/>
      <c r="B46" s="156" t="s">
        <v>116</v>
      </c>
      <c r="C46" s="262"/>
      <c r="D46" s="168"/>
      <c r="E46" s="172">
        <v>0</v>
      </c>
      <c r="F46" s="158"/>
      <c r="G46" s="146"/>
      <c r="H46" s="262"/>
      <c r="I46" s="376"/>
      <c r="J46" s="381">
        <v>0</v>
      </c>
      <c r="K46" s="158"/>
      <c r="L46" s="146"/>
      <c r="M46" s="262"/>
      <c r="N46" s="120"/>
      <c r="P46" s="268"/>
      <c r="Q46" s="302"/>
    </row>
    <row r="47" spans="1:17" hidden="1" outlineLevel="1" x14ac:dyDescent="0.25">
      <c r="A47" s="14"/>
      <c r="B47" s="156" t="s">
        <v>117</v>
      </c>
      <c r="C47" s="262"/>
      <c r="D47" s="168"/>
      <c r="E47" s="172">
        <v>0</v>
      </c>
      <c r="F47" s="158"/>
      <c r="G47" s="146"/>
      <c r="H47" s="262"/>
      <c r="I47" s="376"/>
      <c r="J47" s="381">
        <v>0</v>
      </c>
      <c r="K47" s="158"/>
      <c r="L47" s="146"/>
      <c r="M47" s="262"/>
      <c r="N47" s="120"/>
      <c r="P47" s="268"/>
      <c r="Q47" s="369"/>
    </row>
    <row r="48" spans="1:17" hidden="1" outlineLevel="1" x14ac:dyDescent="0.25">
      <c r="A48" s="14"/>
      <c r="B48" s="156" t="s">
        <v>122</v>
      </c>
      <c r="C48" s="262"/>
      <c r="D48" s="73"/>
      <c r="E48" s="74">
        <v>0</v>
      </c>
      <c r="F48" s="158"/>
      <c r="G48" s="146"/>
      <c r="H48" s="262"/>
      <c r="I48" s="360"/>
      <c r="J48" s="362">
        <v>0</v>
      </c>
      <c r="K48" s="158"/>
      <c r="L48" s="359"/>
      <c r="M48" s="262"/>
      <c r="N48" s="120"/>
      <c r="P48" s="268"/>
      <c r="Q48" s="369"/>
    </row>
    <row r="49" spans="1:17" hidden="1" outlineLevel="1" x14ac:dyDescent="0.25">
      <c r="A49" s="14"/>
      <c r="B49" s="453" t="s">
        <v>111</v>
      </c>
      <c r="C49" s="262"/>
      <c r="D49" s="551"/>
      <c r="E49" s="549"/>
      <c r="F49" s="452"/>
      <c r="G49" s="146"/>
      <c r="H49" s="262"/>
      <c r="I49" s="551"/>
      <c r="J49" s="552"/>
      <c r="K49" s="452"/>
      <c r="L49" s="146"/>
      <c r="M49" s="262"/>
      <c r="N49" s="120"/>
      <c r="P49" s="268"/>
      <c r="Q49" s="369"/>
    </row>
    <row r="50" spans="1:17" hidden="1" outlineLevel="1" x14ac:dyDescent="0.25">
      <c r="A50" s="14"/>
      <c r="B50" s="156" t="s">
        <v>116</v>
      </c>
      <c r="C50" s="262"/>
      <c r="D50" s="168"/>
      <c r="E50" s="172">
        <v>0</v>
      </c>
      <c r="F50" s="158"/>
      <c r="G50" s="146"/>
      <c r="H50" s="262"/>
      <c r="I50" s="376"/>
      <c r="J50" s="381">
        <v>0</v>
      </c>
      <c r="K50" s="158"/>
      <c r="L50" s="146"/>
      <c r="M50" s="262"/>
      <c r="N50" s="120"/>
      <c r="P50" s="268"/>
      <c r="Q50" s="302"/>
    </row>
    <row r="51" spans="1:17" hidden="1" outlineLevel="1" x14ac:dyDescent="0.25">
      <c r="A51" s="14"/>
      <c r="B51" s="156" t="s">
        <v>117</v>
      </c>
      <c r="C51" s="262"/>
      <c r="D51" s="168"/>
      <c r="E51" s="172">
        <v>0</v>
      </c>
      <c r="F51" s="158"/>
      <c r="G51" s="146"/>
      <c r="H51" s="262"/>
      <c r="I51" s="376"/>
      <c r="J51" s="381">
        <v>0</v>
      </c>
      <c r="K51" s="158"/>
      <c r="L51" s="146"/>
      <c r="M51" s="262"/>
      <c r="N51" s="120"/>
      <c r="P51" s="268"/>
      <c r="Q51" s="369"/>
    </row>
    <row r="52" spans="1:17" hidden="1" outlineLevel="1" x14ac:dyDescent="0.25">
      <c r="A52" s="14"/>
      <c r="B52" s="156" t="s">
        <v>122</v>
      </c>
      <c r="C52" s="262"/>
      <c r="D52" s="73"/>
      <c r="E52" s="74">
        <v>0</v>
      </c>
      <c r="F52" s="158"/>
      <c r="G52" s="146"/>
      <c r="H52" s="262"/>
      <c r="I52" s="360"/>
      <c r="J52" s="362">
        <v>0</v>
      </c>
      <c r="K52" s="158"/>
      <c r="L52" s="359"/>
      <c r="M52" s="262"/>
      <c r="N52" s="120"/>
      <c r="P52" s="268"/>
      <c r="Q52" s="369"/>
    </row>
    <row r="53" spans="1:17" ht="6.75" customHeight="1" x14ac:dyDescent="0.25">
      <c r="A53" s="14"/>
      <c r="B53" s="364"/>
      <c r="C53" s="365"/>
      <c r="D53" s="365"/>
      <c r="E53" s="365"/>
      <c r="F53" s="365"/>
      <c r="G53" s="366"/>
      <c r="H53" s="365"/>
      <c r="I53" s="365"/>
      <c r="J53" s="365"/>
      <c r="K53" s="365"/>
      <c r="L53" s="366"/>
      <c r="M53" s="365"/>
      <c r="N53" s="367"/>
      <c r="P53" s="268"/>
      <c r="Q53" s="302"/>
    </row>
    <row r="54" spans="1:17" x14ac:dyDescent="0.25">
      <c r="A54" s="14"/>
      <c r="B54" s="439" t="s">
        <v>332</v>
      </c>
      <c r="C54" s="262"/>
      <c r="D54" s="437"/>
      <c r="E54" s="436"/>
      <c r="F54" s="435">
        <v>0</v>
      </c>
      <c r="G54" s="146"/>
      <c r="H54" s="262"/>
      <c r="I54" s="437"/>
      <c r="J54" s="436"/>
      <c r="K54" s="435">
        <v>0</v>
      </c>
      <c r="L54" s="146"/>
      <c r="M54" s="262"/>
      <c r="N54" s="120"/>
      <c r="P54" s="268"/>
      <c r="Q54" s="369"/>
    </row>
    <row r="55" spans="1:17" x14ac:dyDescent="0.25">
      <c r="A55" s="14"/>
      <c r="B55" s="108" t="s">
        <v>231</v>
      </c>
      <c r="C55" s="262"/>
      <c r="D55" s="72"/>
      <c r="E55" s="382"/>
      <c r="F55" s="163">
        <v>0</v>
      </c>
      <c r="G55" s="146"/>
      <c r="H55" s="262"/>
      <c r="I55" s="72"/>
      <c r="J55" s="382"/>
      <c r="K55" s="163">
        <v>0</v>
      </c>
      <c r="L55" s="359"/>
      <c r="M55" s="262"/>
      <c r="N55" s="120"/>
      <c r="P55" s="268"/>
      <c r="Q55" s="369"/>
    </row>
    <row r="56" spans="1:17" x14ac:dyDescent="0.25">
      <c r="A56" s="14"/>
      <c r="B56" s="187" t="s">
        <v>272</v>
      </c>
      <c r="C56" s="446"/>
      <c r="D56" s="450"/>
      <c r="E56" s="449"/>
      <c r="F56" s="448"/>
      <c r="G56" s="447"/>
      <c r="H56" s="446"/>
      <c r="I56" s="450"/>
      <c r="J56" s="449"/>
      <c r="K56" s="448"/>
      <c r="L56" s="447"/>
      <c r="M56" s="446"/>
      <c r="N56" s="83"/>
      <c r="P56" s="268"/>
      <c r="Q56" s="369"/>
    </row>
    <row r="57" spans="1:17" x14ac:dyDescent="0.25">
      <c r="A57" s="14"/>
      <c r="B57" s="109" t="s">
        <v>119</v>
      </c>
      <c r="C57" s="262"/>
      <c r="D57" s="569">
        <v>0</v>
      </c>
      <c r="E57" s="570"/>
      <c r="F57" s="570"/>
      <c r="G57" s="89">
        <v>1</v>
      </c>
      <c r="H57" s="262"/>
      <c r="I57" s="571">
        <v>0</v>
      </c>
      <c r="J57" s="572"/>
      <c r="K57" s="573"/>
      <c r="L57" s="89">
        <v>1</v>
      </c>
      <c r="M57" s="262"/>
      <c r="N57" s="120"/>
      <c r="P57" s="268"/>
      <c r="Q57" s="369"/>
    </row>
    <row r="58" spans="1:17" x14ac:dyDescent="0.25">
      <c r="A58" s="14"/>
      <c r="B58" s="109" t="s">
        <v>7</v>
      </c>
      <c r="C58" s="368"/>
      <c r="D58" s="548" t="s">
        <v>80</v>
      </c>
      <c r="E58" s="550"/>
      <c r="F58" s="550"/>
      <c r="G58" s="384">
        <v>0.27</v>
      </c>
      <c r="H58" s="368"/>
      <c r="I58" s="551" t="s">
        <v>80</v>
      </c>
      <c r="J58" s="552"/>
      <c r="K58" s="549"/>
      <c r="L58" s="384">
        <v>0.27</v>
      </c>
      <c r="M58" s="368"/>
      <c r="N58" s="120"/>
      <c r="P58" s="268"/>
      <c r="Q58" s="369"/>
    </row>
    <row r="59" spans="1:17" x14ac:dyDescent="0.25">
      <c r="A59" s="15"/>
      <c r="B59" s="110" t="s">
        <v>273</v>
      </c>
      <c r="C59" s="368"/>
      <c r="D59" s="569">
        <v>0</v>
      </c>
      <c r="E59" s="570"/>
      <c r="F59" s="570"/>
      <c r="G59" s="373">
        <v>0.27</v>
      </c>
      <c r="H59" s="368"/>
      <c r="I59" s="571">
        <v>0</v>
      </c>
      <c r="J59" s="572"/>
      <c r="K59" s="573"/>
      <c r="L59" s="373">
        <v>0.27</v>
      </c>
      <c r="M59" s="368"/>
      <c r="N59" s="120"/>
      <c r="P59" s="268"/>
      <c r="Q59" s="369"/>
    </row>
    <row r="60" spans="1:17" ht="6.75" customHeight="1" x14ac:dyDescent="0.25">
      <c r="A60" s="14"/>
      <c r="B60" s="364"/>
      <c r="C60" s="365"/>
      <c r="D60" s="365"/>
      <c r="E60" s="365"/>
      <c r="F60" s="365"/>
      <c r="G60" s="366"/>
      <c r="H60" s="365"/>
      <c r="I60" s="365"/>
      <c r="J60" s="365"/>
      <c r="K60" s="365"/>
      <c r="L60" s="366"/>
      <c r="M60" s="365"/>
      <c r="N60" s="367"/>
      <c r="P60" s="268"/>
      <c r="Q60" s="302"/>
    </row>
    <row r="61" spans="1:17" ht="7.5" customHeight="1" x14ac:dyDescent="0.25">
      <c r="A61" s="133"/>
      <c r="B61" s="262"/>
      <c r="C61" s="262"/>
      <c r="D61" s="262"/>
      <c r="E61" s="368"/>
      <c r="F61" s="368"/>
      <c r="G61" s="368"/>
      <c r="H61" s="262"/>
      <c r="I61" s="262"/>
      <c r="J61" s="368"/>
      <c r="K61" s="368"/>
      <c r="L61" s="368"/>
      <c r="M61" s="262"/>
      <c r="N61" s="120"/>
      <c r="P61" s="268"/>
      <c r="Q61" s="369"/>
    </row>
    <row r="62" spans="1:17" x14ac:dyDescent="0.25">
      <c r="A62" s="14"/>
      <c r="B62" s="385" t="s">
        <v>274</v>
      </c>
      <c r="C62" s="386"/>
      <c r="D62" s="387"/>
      <c r="E62" s="388"/>
      <c r="F62" s="445"/>
      <c r="G62" s="387"/>
      <c r="H62" s="386"/>
      <c r="I62" s="387"/>
      <c r="J62" s="388"/>
      <c r="K62" s="445"/>
      <c r="L62" s="387"/>
      <c r="M62" s="386"/>
      <c r="N62" s="9"/>
      <c r="P62" s="268"/>
      <c r="Q62" s="369"/>
    </row>
    <row r="63" spans="1:17" x14ac:dyDescent="0.25">
      <c r="A63" s="14"/>
      <c r="B63" s="389" t="s">
        <v>150</v>
      </c>
      <c r="C63" s="389"/>
      <c r="D63" s="389"/>
      <c r="E63" s="390"/>
      <c r="F63" s="93"/>
      <c r="G63" s="390"/>
      <c r="H63" s="389"/>
      <c r="I63" s="389"/>
      <c r="J63" s="390"/>
      <c r="K63" s="93"/>
      <c r="L63" s="390"/>
      <c r="M63" s="389"/>
      <c r="N63" s="10"/>
      <c r="P63" s="268"/>
      <c r="Q63" s="369"/>
    </row>
    <row r="64" spans="1:17" x14ac:dyDescent="0.25">
      <c r="A64" s="14"/>
      <c r="B64" s="444" t="s">
        <v>118</v>
      </c>
      <c r="C64" s="443"/>
      <c r="D64" s="551"/>
      <c r="E64" s="552"/>
      <c r="F64" s="549"/>
      <c r="G64" s="89">
        <v>1</v>
      </c>
      <c r="H64" s="443"/>
      <c r="I64" s="551"/>
      <c r="J64" s="552"/>
      <c r="K64" s="549"/>
      <c r="L64" s="89">
        <v>1</v>
      </c>
      <c r="M64" s="443"/>
      <c r="N64" s="442"/>
      <c r="P64" s="268"/>
      <c r="Q64" s="302"/>
    </row>
    <row r="65" spans="1:17" x14ac:dyDescent="0.25">
      <c r="A65" s="14"/>
      <c r="B65" s="105" t="s">
        <v>116</v>
      </c>
      <c r="C65" s="262"/>
      <c r="D65" s="168"/>
      <c r="E65" s="68"/>
      <c r="F65" s="375">
        <v>0</v>
      </c>
      <c r="G65" s="146"/>
      <c r="H65" s="262"/>
      <c r="I65" s="376"/>
      <c r="J65" s="68"/>
      <c r="K65" s="377">
        <v>0</v>
      </c>
      <c r="L65" s="359"/>
      <c r="M65" s="262"/>
      <c r="N65" s="120"/>
      <c r="P65" s="268"/>
      <c r="Q65" s="369"/>
    </row>
    <row r="66" spans="1:17" x14ac:dyDescent="0.25">
      <c r="A66" s="14"/>
      <c r="B66" s="105" t="s">
        <v>117</v>
      </c>
      <c r="C66" s="262"/>
      <c r="D66" s="168">
        <v>0</v>
      </c>
      <c r="E66" s="68"/>
      <c r="F66" s="375">
        <v>0</v>
      </c>
      <c r="G66" s="146"/>
      <c r="H66" s="262"/>
      <c r="I66" s="376">
        <v>0</v>
      </c>
      <c r="J66" s="68"/>
      <c r="K66" s="377">
        <v>0</v>
      </c>
      <c r="L66" s="359"/>
      <c r="M66" s="262"/>
      <c r="N66" s="120"/>
      <c r="P66" s="268"/>
      <c r="Q66" s="369"/>
    </row>
    <row r="67" spans="1:17" x14ac:dyDescent="0.25">
      <c r="A67" s="14"/>
      <c r="B67" s="105" t="s">
        <v>15</v>
      </c>
      <c r="C67" s="262"/>
      <c r="D67" s="574"/>
      <c r="E67" s="575"/>
      <c r="F67" s="576"/>
      <c r="G67" s="373">
        <v>0.27</v>
      </c>
      <c r="H67" s="114"/>
      <c r="I67" s="551"/>
      <c r="J67" s="552"/>
      <c r="K67" s="549"/>
      <c r="L67" s="373">
        <v>0.27</v>
      </c>
      <c r="M67" s="114"/>
      <c r="N67" s="120"/>
      <c r="P67" s="268"/>
      <c r="Q67" s="369"/>
    </row>
    <row r="68" spans="1:17" x14ac:dyDescent="0.25">
      <c r="A68" s="14"/>
      <c r="B68" s="105" t="s">
        <v>6</v>
      </c>
      <c r="C68" s="262"/>
      <c r="D68" s="441"/>
      <c r="E68" s="68"/>
      <c r="F68" s="374">
        <v>0</v>
      </c>
      <c r="G68" s="146"/>
      <c r="H68" s="262"/>
      <c r="I68" s="363"/>
      <c r="J68" s="68"/>
      <c r="K68" s="362">
        <v>0</v>
      </c>
      <c r="L68" s="359"/>
      <c r="M68" s="262"/>
      <c r="N68" s="120"/>
      <c r="P68" s="268"/>
      <c r="Q68" s="369"/>
    </row>
    <row r="69" spans="1:17" x14ac:dyDescent="0.25">
      <c r="A69" s="14"/>
      <c r="B69" s="105" t="s">
        <v>275</v>
      </c>
      <c r="C69" s="262"/>
      <c r="D69" s="441"/>
      <c r="E69" s="68"/>
      <c r="F69" s="264">
        <v>0.82135523613963046</v>
      </c>
      <c r="G69" s="440">
        <v>0.27</v>
      </c>
      <c r="H69" s="262"/>
      <c r="I69" s="363"/>
      <c r="J69" s="68"/>
      <c r="K69" s="266">
        <v>0.82135523613963046</v>
      </c>
      <c r="L69" s="440">
        <v>0.27</v>
      </c>
      <c r="M69" s="262"/>
      <c r="N69" s="120"/>
      <c r="P69" s="268"/>
      <c r="Q69" s="369"/>
    </row>
    <row r="70" spans="1:17" x14ac:dyDescent="0.25">
      <c r="A70" s="14"/>
      <c r="B70" s="105" t="s">
        <v>121</v>
      </c>
      <c r="C70" s="262"/>
      <c r="D70" s="383"/>
      <c r="E70" s="68"/>
      <c r="F70" s="374">
        <v>0</v>
      </c>
      <c r="G70" s="373">
        <v>0.27</v>
      </c>
      <c r="H70" s="262"/>
      <c r="I70" s="363"/>
      <c r="J70" s="68"/>
      <c r="K70" s="362">
        <v>0</v>
      </c>
      <c r="L70" s="373">
        <v>0.27</v>
      </c>
      <c r="M70" s="262"/>
      <c r="N70" s="120"/>
      <c r="P70" s="268"/>
      <c r="Q70" s="369"/>
    </row>
    <row r="71" spans="1:17" x14ac:dyDescent="0.25">
      <c r="A71" s="14"/>
      <c r="B71" s="105" t="s">
        <v>122</v>
      </c>
      <c r="C71" s="262"/>
      <c r="D71" s="383"/>
      <c r="E71" s="68"/>
      <c r="F71" s="374">
        <v>0</v>
      </c>
      <c r="G71" s="373">
        <v>0.27</v>
      </c>
      <c r="H71" s="262"/>
      <c r="I71" s="363"/>
      <c r="J71" s="68"/>
      <c r="K71" s="362">
        <v>0</v>
      </c>
      <c r="L71" s="373">
        <v>0.27</v>
      </c>
      <c r="M71" s="262"/>
      <c r="N71" s="120"/>
      <c r="P71" s="268"/>
      <c r="Q71" s="369"/>
    </row>
    <row r="72" spans="1:17" x14ac:dyDescent="0.25">
      <c r="A72" s="14"/>
      <c r="B72" s="105" t="s">
        <v>156</v>
      </c>
      <c r="C72" s="262"/>
      <c r="D72" s="383"/>
      <c r="E72" s="68"/>
      <c r="F72" s="374">
        <v>0</v>
      </c>
      <c r="G72" s="373">
        <v>0.27</v>
      </c>
      <c r="H72" s="262"/>
      <c r="I72" s="363"/>
      <c r="J72" s="68"/>
      <c r="K72" s="362">
        <v>0</v>
      </c>
      <c r="L72" s="373">
        <v>0.27</v>
      </c>
      <c r="M72" s="262"/>
      <c r="N72" s="120"/>
      <c r="P72" s="268"/>
      <c r="Q72" s="369"/>
    </row>
    <row r="73" spans="1:17" x14ac:dyDescent="0.25">
      <c r="A73" s="14"/>
      <c r="B73" s="105" t="s">
        <v>131</v>
      </c>
      <c r="C73" s="368"/>
      <c r="D73" s="391"/>
      <c r="E73" s="68"/>
      <c r="F73" s="374">
        <v>0</v>
      </c>
      <c r="G73" s="440">
        <v>0.27</v>
      </c>
      <c r="H73" s="368"/>
      <c r="I73" s="363"/>
      <c r="J73" s="68"/>
      <c r="K73" s="362">
        <v>0</v>
      </c>
      <c r="L73" s="440">
        <v>0.27</v>
      </c>
      <c r="M73" s="368"/>
      <c r="N73" s="120"/>
      <c r="P73" s="268"/>
      <c r="Q73" s="369"/>
    </row>
    <row r="74" spans="1:17" x14ac:dyDescent="0.25">
      <c r="A74" s="14"/>
      <c r="B74" s="455" t="s">
        <v>149</v>
      </c>
      <c r="C74" s="455"/>
      <c r="D74" s="455" t="s">
        <v>228</v>
      </c>
      <c r="E74" s="456"/>
      <c r="F74" s="456"/>
      <c r="G74" s="456"/>
      <c r="H74" s="455"/>
      <c r="I74" s="455"/>
      <c r="J74" s="456"/>
      <c r="K74" s="456"/>
      <c r="L74" s="456"/>
      <c r="M74" s="455"/>
      <c r="N74" s="67"/>
      <c r="P74" s="268"/>
      <c r="Q74" s="369"/>
    </row>
    <row r="75" spans="1:17" collapsed="1" x14ac:dyDescent="0.25">
      <c r="A75" s="14"/>
      <c r="B75" s="454"/>
      <c r="C75" s="443"/>
      <c r="D75" s="495" t="s">
        <v>333</v>
      </c>
      <c r="E75" s="568"/>
      <c r="F75" s="499"/>
      <c r="G75" s="181">
        <v>1</v>
      </c>
      <c r="H75" s="443"/>
      <c r="I75" s="495" t="s">
        <v>229</v>
      </c>
      <c r="J75" s="568"/>
      <c r="K75" s="499"/>
      <c r="L75" s="181">
        <v>1</v>
      </c>
      <c r="M75" s="443"/>
      <c r="N75" s="442"/>
      <c r="P75" s="268"/>
      <c r="Q75" s="302"/>
    </row>
    <row r="76" spans="1:17" hidden="1" outlineLevel="1" x14ac:dyDescent="0.25">
      <c r="A76" s="14"/>
      <c r="B76" s="160" t="s">
        <v>115</v>
      </c>
      <c r="C76" s="262"/>
      <c r="D76" s="556" t="s">
        <v>73</v>
      </c>
      <c r="E76" s="557"/>
      <c r="F76" s="158"/>
      <c r="G76" s="146"/>
      <c r="H76" s="262"/>
      <c r="I76" s="556"/>
      <c r="J76" s="557"/>
      <c r="K76" s="158"/>
      <c r="L76" s="359"/>
      <c r="M76" s="262"/>
      <c r="N76" s="120"/>
      <c r="P76" s="268"/>
      <c r="Q76" s="369"/>
    </row>
    <row r="77" spans="1:17" hidden="1" outlineLevel="1" x14ac:dyDescent="0.25">
      <c r="A77" s="14"/>
      <c r="B77" s="156" t="s">
        <v>116</v>
      </c>
      <c r="C77" s="262"/>
      <c r="D77" s="168"/>
      <c r="E77" s="172">
        <v>0</v>
      </c>
      <c r="F77" s="158"/>
      <c r="G77" s="146"/>
      <c r="H77" s="262"/>
      <c r="I77" s="392"/>
      <c r="J77" s="377">
        <v>0</v>
      </c>
      <c r="K77" s="158"/>
      <c r="L77" s="359"/>
      <c r="M77" s="262"/>
      <c r="N77" s="120"/>
      <c r="P77" s="268"/>
      <c r="Q77" s="302"/>
    </row>
    <row r="78" spans="1:17" hidden="1" outlineLevel="1" x14ac:dyDescent="0.25">
      <c r="A78" s="14"/>
      <c r="B78" s="156" t="s">
        <v>117</v>
      </c>
      <c r="C78" s="262"/>
      <c r="D78" s="168"/>
      <c r="E78" s="172">
        <v>4.6199999999999998E-2</v>
      </c>
      <c r="F78" s="158"/>
      <c r="G78" s="146"/>
      <c r="H78" s="262"/>
      <c r="I78" s="392"/>
      <c r="J78" s="377">
        <v>0</v>
      </c>
      <c r="K78" s="158"/>
      <c r="L78" s="359"/>
      <c r="M78" s="262"/>
      <c r="N78" s="120"/>
      <c r="P78" s="268"/>
      <c r="Q78" s="369"/>
    </row>
    <row r="79" spans="1:17" hidden="1" outlineLevel="1" x14ac:dyDescent="0.25">
      <c r="A79" s="14"/>
      <c r="B79" s="156" t="s">
        <v>15</v>
      </c>
      <c r="C79" s="262"/>
      <c r="D79" s="577"/>
      <c r="E79" s="578"/>
      <c r="F79" s="158"/>
      <c r="G79" s="373">
        <v>0.27</v>
      </c>
      <c r="H79" s="262"/>
      <c r="I79" s="551"/>
      <c r="J79" s="552"/>
      <c r="K79" s="158"/>
      <c r="L79" s="373">
        <v>0.27</v>
      </c>
      <c r="M79" s="262"/>
      <c r="N79" s="120"/>
      <c r="P79" s="268"/>
      <c r="Q79" s="369"/>
    </row>
    <row r="80" spans="1:17" hidden="1" outlineLevel="1" x14ac:dyDescent="0.25">
      <c r="A80" s="14"/>
      <c r="B80" s="156" t="s">
        <v>157</v>
      </c>
      <c r="C80" s="262"/>
      <c r="D80" s="73"/>
      <c r="E80" s="74">
        <v>0</v>
      </c>
      <c r="F80" s="158"/>
      <c r="G80" s="146"/>
      <c r="H80" s="262"/>
      <c r="I80" s="360"/>
      <c r="J80" s="362">
        <v>0</v>
      </c>
      <c r="K80" s="158"/>
      <c r="L80" s="146"/>
      <c r="M80" s="262"/>
      <c r="N80" s="120"/>
      <c r="P80" s="268"/>
      <c r="Q80" s="369"/>
    </row>
    <row r="81" spans="1:17" hidden="1" outlineLevel="1" x14ac:dyDescent="0.25">
      <c r="A81" s="14"/>
      <c r="B81" s="156" t="s">
        <v>122</v>
      </c>
      <c r="C81" s="262"/>
      <c r="D81" s="73"/>
      <c r="E81" s="74">
        <v>0</v>
      </c>
      <c r="F81" s="158"/>
      <c r="G81" s="146"/>
      <c r="H81" s="262"/>
      <c r="I81" s="360"/>
      <c r="J81" s="362">
        <v>0</v>
      </c>
      <c r="K81" s="158"/>
      <c r="L81" s="146"/>
      <c r="M81" s="262"/>
      <c r="N81" s="120"/>
      <c r="P81" s="268"/>
      <c r="Q81" s="369"/>
    </row>
    <row r="82" spans="1:17" hidden="1" outlineLevel="1" x14ac:dyDescent="0.25">
      <c r="A82" s="14"/>
      <c r="B82" s="156" t="s">
        <v>156</v>
      </c>
      <c r="C82" s="262"/>
      <c r="D82" s="73"/>
      <c r="E82" s="74">
        <v>0</v>
      </c>
      <c r="F82" s="158"/>
      <c r="G82" s="146"/>
      <c r="H82" s="262"/>
      <c r="I82" s="360"/>
      <c r="J82" s="362">
        <v>0</v>
      </c>
      <c r="K82" s="158"/>
      <c r="L82" s="146"/>
      <c r="M82" s="262"/>
      <c r="N82" s="120"/>
      <c r="P82" s="268"/>
      <c r="Q82" s="369"/>
    </row>
    <row r="83" spans="1:17" hidden="1" outlineLevel="1" x14ac:dyDescent="0.25">
      <c r="A83" s="14"/>
      <c r="B83" s="156" t="s">
        <v>131</v>
      </c>
      <c r="C83" s="262"/>
      <c r="D83" s="459"/>
      <c r="E83" s="458">
        <v>0</v>
      </c>
      <c r="F83" s="158"/>
      <c r="G83" s="151"/>
      <c r="H83" s="262"/>
      <c r="I83" s="360"/>
      <c r="J83" s="362">
        <v>0</v>
      </c>
      <c r="K83" s="158"/>
      <c r="L83" s="151"/>
      <c r="M83" s="262"/>
      <c r="N83" s="120"/>
      <c r="P83" s="268"/>
      <c r="Q83" s="369"/>
    </row>
    <row r="84" spans="1:17" hidden="1" outlineLevel="1" x14ac:dyDescent="0.25">
      <c r="A84" s="460"/>
      <c r="B84" s="453" t="s">
        <v>114</v>
      </c>
      <c r="C84" s="262"/>
      <c r="D84" s="551"/>
      <c r="E84" s="552"/>
      <c r="F84" s="452"/>
      <c r="G84" s="146"/>
      <c r="H84" s="262"/>
      <c r="I84" s="551"/>
      <c r="J84" s="552"/>
      <c r="K84" s="452"/>
      <c r="L84" s="146"/>
      <c r="M84" s="262"/>
      <c r="N84" s="120"/>
      <c r="O84" s="48"/>
      <c r="P84" s="268"/>
      <c r="Q84" s="369"/>
    </row>
    <row r="85" spans="1:17" hidden="1" outlineLevel="1" x14ac:dyDescent="0.25">
      <c r="A85" s="14"/>
      <c r="B85" s="156" t="s">
        <v>116</v>
      </c>
      <c r="C85" s="262"/>
      <c r="D85" s="168"/>
      <c r="E85" s="172">
        <v>0</v>
      </c>
      <c r="F85" s="158"/>
      <c r="G85" s="146"/>
      <c r="H85" s="262"/>
      <c r="I85" s="392"/>
      <c r="J85" s="377">
        <v>0</v>
      </c>
      <c r="K85" s="158"/>
      <c r="L85" s="146"/>
      <c r="M85" s="262"/>
      <c r="N85" s="120"/>
      <c r="P85" s="268"/>
      <c r="Q85" s="302"/>
    </row>
    <row r="86" spans="1:17" hidden="1" outlineLevel="1" x14ac:dyDescent="0.25">
      <c r="A86" s="14"/>
      <c r="B86" s="156" t="s">
        <v>117</v>
      </c>
      <c r="C86" s="262"/>
      <c r="D86" s="168"/>
      <c r="E86" s="172">
        <v>0</v>
      </c>
      <c r="F86" s="158"/>
      <c r="G86" s="146"/>
      <c r="H86" s="262"/>
      <c r="I86" s="392"/>
      <c r="J86" s="377">
        <v>0</v>
      </c>
      <c r="K86" s="158"/>
      <c r="L86" s="146"/>
      <c r="M86" s="262"/>
      <c r="N86" s="120"/>
      <c r="P86" s="268"/>
      <c r="Q86" s="369"/>
    </row>
    <row r="87" spans="1:17" hidden="1" outlineLevel="1" x14ac:dyDescent="0.25">
      <c r="A87" s="14"/>
      <c r="B87" s="156" t="s">
        <v>15</v>
      </c>
      <c r="C87" s="262"/>
      <c r="D87" s="577"/>
      <c r="E87" s="578"/>
      <c r="F87" s="158"/>
      <c r="G87" s="373">
        <v>0.27</v>
      </c>
      <c r="H87" s="262"/>
      <c r="I87" s="551"/>
      <c r="J87" s="552"/>
      <c r="K87" s="158"/>
      <c r="L87" s="373">
        <v>0.27</v>
      </c>
      <c r="M87" s="262"/>
      <c r="N87" s="120"/>
      <c r="P87" s="268"/>
      <c r="Q87" s="369"/>
    </row>
    <row r="88" spans="1:17" hidden="1" outlineLevel="1" x14ac:dyDescent="0.25">
      <c r="A88" s="14"/>
      <c r="B88" s="156" t="s">
        <v>157</v>
      </c>
      <c r="C88" s="262"/>
      <c r="D88" s="73"/>
      <c r="E88" s="74">
        <v>0</v>
      </c>
      <c r="F88" s="158"/>
      <c r="G88" s="146"/>
      <c r="H88" s="262"/>
      <c r="I88" s="360"/>
      <c r="J88" s="362">
        <v>0</v>
      </c>
      <c r="K88" s="158"/>
      <c r="L88" s="146"/>
      <c r="M88" s="262"/>
      <c r="N88" s="120"/>
      <c r="P88" s="268"/>
      <c r="Q88" s="369"/>
    </row>
    <row r="89" spans="1:17" hidden="1" outlineLevel="1" x14ac:dyDescent="0.25">
      <c r="A89" s="14"/>
      <c r="B89" s="156" t="s">
        <v>122</v>
      </c>
      <c r="C89" s="262"/>
      <c r="D89" s="73"/>
      <c r="E89" s="74">
        <v>0</v>
      </c>
      <c r="F89" s="158"/>
      <c r="G89" s="146"/>
      <c r="H89" s="262"/>
      <c r="I89" s="360"/>
      <c r="J89" s="362">
        <v>0</v>
      </c>
      <c r="K89" s="158"/>
      <c r="L89" s="146"/>
      <c r="M89" s="262"/>
      <c r="N89" s="120"/>
      <c r="P89" s="268"/>
      <c r="Q89" s="369"/>
    </row>
    <row r="90" spans="1:17" hidden="1" outlineLevel="1" x14ac:dyDescent="0.25">
      <c r="A90" s="14"/>
      <c r="B90" s="156" t="s">
        <v>156</v>
      </c>
      <c r="C90" s="262"/>
      <c r="D90" s="73"/>
      <c r="E90" s="74">
        <v>0</v>
      </c>
      <c r="F90" s="158"/>
      <c r="G90" s="146"/>
      <c r="H90" s="262"/>
      <c r="I90" s="360"/>
      <c r="J90" s="362">
        <v>0</v>
      </c>
      <c r="K90" s="158"/>
      <c r="L90" s="146"/>
      <c r="M90" s="262"/>
      <c r="N90" s="120"/>
      <c r="P90" s="268"/>
      <c r="Q90" s="369"/>
    </row>
    <row r="91" spans="1:17" hidden="1" outlineLevel="1" x14ac:dyDescent="0.25">
      <c r="A91" s="14"/>
      <c r="B91" s="156" t="s">
        <v>131</v>
      </c>
      <c r="C91" s="262"/>
      <c r="D91" s="459"/>
      <c r="E91" s="458">
        <v>0</v>
      </c>
      <c r="F91" s="158"/>
      <c r="G91" s="151"/>
      <c r="H91" s="262"/>
      <c r="I91" s="360"/>
      <c r="J91" s="362">
        <v>0</v>
      </c>
      <c r="K91" s="158"/>
      <c r="L91" s="151"/>
      <c r="M91" s="262"/>
      <c r="N91" s="120"/>
      <c r="P91" s="268"/>
      <c r="Q91" s="369"/>
    </row>
    <row r="92" spans="1:17" hidden="1" outlineLevel="1" x14ac:dyDescent="0.25">
      <c r="A92" s="460"/>
      <c r="B92" s="453" t="s">
        <v>113</v>
      </c>
      <c r="C92" s="262"/>
      <c r="D92" s="551"/>
      <c r="E92" s="552"/>
      <c r="F92" s="452"/>
      <c r="G92" s="438"/>
      <c r="H92" s="262"/>
      <c r="I92" s="551"/>
      <c r="J92" s="552"/>
      <c r="K92" s="452"/>
      <c r="L92" s="438"/>
      <c r="M92" s="262"/>
      <c r="N92" s="120"/>
      <c r="O92" s="48"/>
      <c r="P92" s="268"/>
      <c r="Q92" s="369"/>
    </row>
    <row r="93" spans="1:17" hidden="1" outlineLevel="1" x14ac:dyDescent="0.25">
      <c r="A93" s="14"/>
      <c r="B93" s="156" t="s">
        <v>116</v>
      </c>
      <c r="C93" s="262"/>
      <c r="D93" s="168"/>
      <c r="E93" s="172">
        <v>0</v>
      </c>
      <c r="F93" s="158"/>
      <c r="G93" s="146"/>
      <c r="H93" s="262"/>
      <c r="I93" s="392"/>
      <c r="J93" s="377">
        <v>0</v>
      </c>
      <c r="K93" s="158"/>
      <c r="L93" s="146"/>
      <c r="M93" s="262"/>
      <c r="N93" s="120"/>
      <c r="P93" s="268"/>
      <c r="Q93" s="302"/>
    </row>
    <row r="94" spans="1:17" hidden="1" outlineLevel="1" x14ac:dyDescent="0.25">
      <c r="A94" s="14"/>
      <c r="B94" s="156" t="s">
        <v>117</v>
      </c>
      <c r="C94" s="262"/>
      <c r="D94" s="168"/>
      <c r="E94" s="172">
        <v>0</v>
      </c>
      <c r="F94" s="158"/>
      <c r="G94" s="146"/>
      <c r="H94" s="262"/>
      <c r="I94" s="392"/>
      <c r="J94" s="377">
        <v>0</v>
      </c>
      <c r="K94" s="158"/>
      <c r="L94" s="146"/>
      <c r="M94" s="262"/>
      <c r="N94" s="120"/>
      <c r="P94" s="268"/>
      <c r="Q94" s="369"/>
    </row>
    <row r="95" spans="1:17" hidden="1" outlineLevel="1" x14ac:dyDescent="0.25">
      <c r="A95" s="14"/>
      <c r="B95" s="156" t="s">
        <v>15</v>
      </c>
      <c r="C95" s="262"/>
      <c r="D95" s="577"/>
      <c r="E95" s="578"/>
      <c r="F95" s="158"/>
      <c r="G95" s="373">
        <v>0.27</v>
      </c>
      <c r="H95" s="262"/>
      <c r="I95" s="551"/>
      <c r="J95" s="552"/>
      <c r="K95" s="158"/>
      <c r="L95" s="373">
        <v>0.27</v>
      </c>
      <c r="M95" s="262"/>
      <c r="N95" s="120"/>
      <c r="P95" s="268"/>
      <c r="Q95" s="369"/>
    </row>
    <row r="96" spans="1:17" hidden="1" outlineLevel="1" x14ac:dyDescent="0.25">
      <c r="A96" s="14"/>
      <c r="B96" s="156" t="s">
        <v>157</v>
      </c>
      <c r="C96" s="262"/>
      <c r="D96" s="73"/>
      <c r="E96" s="74">
        <v>0</v>
      </c>
      <c r="F96" s="158"/>
      <c r="G96" s="146"/>
      <c r="H96" s="262"/>
      <c r="I96" s="360"/>
      <c r="J96" s="362">
        <v>0</v>
      </c>
      <c r="K96" s="158"/>
      <c r="L96" s="146"/>
      <c r="M96" s="262"/>
      <c r="N96" s="120"/>
      <c r="P96" s="268"/>
      <c r="Q96" s="369"/>
    </row>
    <row r="97" spans="1:17" hidden="1" outlineLevel="1" x14ac:dyDescent="0.25">
      <c r="A97" s="14"/>
      <c r="B97" s="156" t="s">
        <v>122</v>
      </c>
      <c r="C97" s="262"/>
      <c r="D97" s="73"/>
      <c r="E97" s="74">
        <v>0</v>
      </c>
      <c r="F97" s="158"/>
      <c r="G97" s="146"/>
      <c r="H97" s="262"/>
      <c r="I97" s="360"/>
      <c r="J97" s="362">
        <v>0</v>
      </c>
      <c r="K97" s="158"/>
      <c r="L97" s="146"/>
      <c r="M97" s="262"/>
      <c r="N97" s="120"/>
      <c r="P97" s="268"/>
      <c r="Q97" s="369"/>
    </row>
    <row r="98" spans="1:17" hidden="1" outlineLevel="1" x14ac:dyDescent="0.25">
      <c r="A98" s="14"/>
      <c r="B98" s="156" t="s">
        <v>156</v>
      </c>
      <c r="C98" s="262"/>
      <c r="D98" s="73"/>
      <c r="E98" s="74">
        <v>0</v>
      </c>
      <c r="F98" s="158"/>
      <c r="G98" s="146"/>
      <c r="H98" s="262"/>
      <c r="I98" s="360"/>
      <c r="J98" s="362">
        <v>0</v>
      </c>
      <c r="K98" s="158"/>
      <c r="L98" s="146"/>
      <c r="M98" s="262"/>
      <c r="N98" s="120"/>
      <c r="P98" s="268"/>
      <c r="Q98" s="369"/>
    </row>
    <row r="99" spans="1:17" hidden="1" outlineLevel="1" x14ac:dyDescent="0.25">
      <c r="A99" s="14"/>
      <c r="B99" s="156" t="s">
        <v>131</v>
      </c>
      <c r="C99" s="262"/>
      <c r="D99" s="459"/>
      <c r="E99" s="458">
        <v>0</v>
      </c>
      <c r="F99" s="158"/>
      <c r="G99" s="151"/>
      <c r="H99" s="262"/>
      <c r="I99" s="360"/>
      <c r="J99" s="362">
        <v>0</v>
      </c>
      <c r="K99" s="158"/>
      <c r="L99" s="151"/>
      <c r="M99" s="262"/>
      <c r="N99" s="120"/>
      <c r="P99" s="268"/>
      <c r="Q99" s="369"/>
    </row>
    <row r="100" spans="1:17" hidden="1" outlineLevel="1" x14ac:dyDescent="0.25">
      <c r="A100" s="460"/>
      <c r="B100" s="453" t="s">
        <v>112</v>
      </c>
      <c r="C100" s="262"/>
      <c r="D100" s="551"/>
      <c r="E100" s="552"/>
      <c r="F100" s="452"/>
      <c r="G100" s="438"/>
      <c r="H100" s="262"/>
      <c r="I100" s="551"/>
      <c r="J100" s="552"/>
      <c r="K100" s="452"/>
      <c r="L100" s="438"/>
      <c r="M100" s="262"/>
      <c r="N100" s="120"/>
      <c r="O100" s="48"/>
      <c r="P100" s="268"/>
      <c r="Q100" s="369"/>
    </row>
    <row r="101" spans="1:17" hidden="1" outlineLevel="1" x14ac:dyDescent="0.25">
      <c r="A101" s="14"/>
      <c r="B101" s="156" t="s">
        <v>116</v>
      </c>
      <c r="C101" s="262"/>
      <c r="D101" s="168"/>
      <c r="E101" s="172">
        <v>0</v>
      </c>
      <c r="F101" s="158"/>
      <c r="G101" s="146"/>
      <c r="H101" s="262"/>
      <c r="I101" s="392"/>
      <c r="J101" s="377">
        <v>0</v>
      </c>
      <c r="K101" s="158"/>
      <c r="L101" s="146"/>
      <c r="M101" s="262"/>
      <c r="N101" s="120"/>
      <c r="P101" s="268"/>
      <c r="Q101" s="302"/>
    </row>
    <row r="102" spans="1:17" hidden="1" outlineLevel="1" x14ac:dyDescent="0.25">
      <c r="A102" s="14"/>
      <c r="B102" s="156" t="s">
        <v>117</v>
      </c>
      <c r="C102" s="262"/>
      <c r="D102" s="168"/>
      <c r="E102" s="172">
        <v>0</v>
      </c>
      <c r="F102" s="158"/>
      <c r="G102" s="146"/>
      <c r="H102" s="262"/>
      <c r="I102" s="392"/>
      <c r="J102" s="377">
        <v>0</v>
      </c>
      <c r="K102" s="158"/>
      <c r="L102" s="146"/>
      <c r="M102" s="262"/>
      <c r="N102" s="120"/>
      <c r="P102" s="268"/>
      <c r="Q102" s="369"/>
    </row>
    <row r="103" spans="1:17" hidden="1" outlineLevel="1" x14ac:dyDescent="0.25">
      <c r="A103" s="14"/>
      <c r="B103" s="156" t="s">
        <v>15</v>
      </c>
      <c r="C103" s="262"/>
      <c r="D103" s="577"/>
      <c r="E103" s="578"/>
      <c r="F103" s="158"/>
      <c r="G103" s="373">
        <v>0.27</v>
      </c>
      <c r="H103" s="262"/>
      <c r="I103" s="551"/>
      <c r="J103" s="552"/>
      <c r="K103" s="158"/>
      <c r="L103" s="373">
        <v>0.27</v>
      </c>
      <c r="M103" s="262"/>
      <c r="N103" s="120"/>
      <c r="P103" s="268"/>
      <c r="Q103" s="369"/>
    </row>
    <row r="104" spans="1:17" hidden="1" outlineLevel="1" x14ac:dyDescent="0.25">
      <c r="A104" s="14"/>
      <c r="B104" s="156" t="s">
        <v>157</v>
      </c>
      <c r="C104" s="262"/>
      <c r="D104" s="73"/>
      <c r="E104" s="74">
        <v>0</v>
      </c>
      <c r="F104" s="158"/>
      <c r="G104" s="146"/>
      <c r="H104" s="262"/>
      <c r="I104" s="360"/>
      <c r="J104" s="362">
        <v>0</v>
      </c>
      <c r="K104" s="158"/>
      <c r="L104" s="146"/>
      <c r="M104" s="262"/>
      <c r="N104" s="120"/>
      <c r="P104" s="268"/>
      <c r="Q104" s="369"/>
    </row>
    <row r="105" spans="1:17" hidden="1" outlineLevel="1" x14ac:dyDescent="0.25">
      <c r="A105" s="14"/>
      <c r="B105" s="156" t="s">
        <v>122</v>
      </c>
      <c r="C105" s="262"/>
      <c r="D105" s="73"/>
      <c r="E105" s="74">
        <v>0</v>
      </c>
      <c r="F105" s="158"/>
      <c r="G105" s="146"/>
      <c r="H105" s="262"/>
      <c r="I105" s="360"/>
      <c r="J105" s="362">
        <v>0</v>
      </c>
      <c r="K105" s="158"/>
      <c r="L105" s="146"/>
      <c r="M105" s="262"/>
      <c r="N105" s="120"/>
      <c r="P105" s="268"/>
      <c r="Q105" s="369"/>
    </row>
    <row r="106" spans="1:17" hidden="1" outlineLevel="1" x14ac:dyDescent="0.25">
      <c r="A106" s="14"/>
      <c r="B106" s="156" t="s">
        <v>156</v>
      </c>
      <c r="C106" s="262"/>
      <c r="D106" s="73"/>
      <c r="E106" s="74">
        <v>0</v>
      </c>
      <c r="F106" s="158"/>
      <c r="G106" s="146"/>
      <c r="H106" s="262"/>
      <c r="I106" s="360"/>
      <c r="J106" s="362">
        <v>0</v>
      </c>
      <c r="K106" s="158"/>
      <c r="L106" s="146"/>
      <c r="M106" s="262"/>
      <c r="N106" s="120"/>
      <c r="P106" s="268"/>
      <c r="Q106" s="369"/>
    </row>
    <row r="107" spans="1:17" hidden="1" outlineLevel="1" x14ac:dyDescent="0.25">
      <c r="A107" s="14"/>
      <c r="B107" s="156" t="s">
        <v>131</v>
      </c>
      <c r="C107" s="262"/>
      <c r="D107" s="459"/>
      <c r="E107" s="458">
        <v>0</v>
      </c>
      <c r="F107" s="158"/>
      <c r="G107" s="151"/>
      <c r="H107" s="262"/>
      <c r="I107" s="360"/>
      <c r="J107" s="362">
        <v>0</v>
      </c>
      <c r="K107" s="158"/>
      <c r="L107" s="151"/>
      <c r="M107" s="262"/>
      <c r="N107" s="120"/>
      <c r="P107" s="268"/>
      <c r="Q107" s="369"/>
    </row>
    <row r="108" spans="1:17" x14ac:dyDescent="0.25">
      <c r="A108" s="14"/>
      <c r="B108" s="439" t="s">
        <v>332</v>
      </c>
      <c r="C108" s="262"/>
      <c r="D108" s="437"/>
      <c r="E108" s="436"/>
      <c r="F108" s="435">
        <v>0</v>
      </c>
      <c r="G108" s="146"/>
      <c r="H108" s="262"/>
      <c r="I108" s="437"/>
      <c r="J108" s="436"/>
      <c r="K108" s="435">
        <v>0</v>
      </c>
      <c r="L108" s="359"/>
      <c r="M108" s="262"/>
      <c r="N108" s="120"/>
      <c r="P108" s="268"/>
      <c r="Q108" s="369"/>
    </row>
    <row r="109" spans="1:17" x14ac:dyDescent="0.25">
      <c r="A109" s="14"/>
      <c r="B109" s="108" t="s">
        <v>231</v>
      </c>
      <c r="C109" s="262"/>
      <c r="D109" s="72"/>
      <c r="E109" s="382"/>
      <c r="F109" s="163">
        <v>0</v>
      </c>
      <c r="G109" s="146"/>
      <c r="H109" s="262"/>
      <c r="I109" s="72"/>
      <c r="J109" s="382"/>
      <c r="K109" s="163">
        <v>0</v>
      </c>
      <c r="L109" s="359"/>
      <c r="M109" s="262"/>
      <c r="N109" s="120"/>
      <c r="P109" s="268"/>
      <c r="Q109" s="369"/>
    </row>
    <row r="110" spans="1:17" ht="6.75" customHeight="1" x14ac:dyDescent="0.25">
      <c r="A110" s="14"/>
      <c r="B110" s="364"/>
      <c r="C110" s="365"/>
      <c r="D110" s="365"/>
      <c r="E110" s="365"/>
      <c r="F110" s="365"/>
      <c r="G110" s="366"/>
      <c r="H110" s="365"/>
      <c r="I110" s="365"/>
      <c r="J110" s="365"/>
      <c r="K110" s="365"/>
      <c r="L110" s="366"/>
      <c r="M110" s="365"/>
      <c r="N110" s="367"/>
      <c r="P110" s="268"/>
      <c r="Q110" s="302"/>
    </row>
    <row r="111" spans="1:17" ht="7.5" customHeight="1" x14ac:dyDescent="0.25">
      <c r="A111" s="133"/>
      <c r="B111" s="262"/>
      <c r="C111" s="262"/>
      <c r="D111" s="262"/>
      <c r="E111" s="368"/>
      <c r="F111" s="368"/>
      <c r="G111" s="368"/>
      <c r="H111" s="262"/>
      <c r="I111" s="262"/>
      <c r="J111" s="368"/>
      <c r="K111" s="368"/>
      <c r="L111" s="368"/>
      <c r="M111" s="262"/>
      <c r="N111" s="120"/>
      <c r="P111" s="268"/>
      <c r="Q111" s="369"/>
    </row>
    <row r="112" spans="1:17" x14ac:dyDescent="0.25">
      <c r="A112" s="14"/>
      <c r="B112" s="450" t="s">
        <v>11</v>
      </c>
      <c r="C112" s="446"/>
      <c r="D112" s="446"/>
      <c r="E112" s="449"/>
      <c r="F112" s="448"/>
      <c r="G112" s="447"/>
      <c r="H112" s="446"/>
      <c r="I112" s="446"/>
      <c r="J112" s="449"/>
      <c r="K112" s="448"/>
      <c r="L112" s="457"/>
      <c r="M112" s="446"/>
      <c r="N112" s="83"/>
      <c r="P112" s="268"/>
      <c r="Q112" s="369"/>
    </row>
    <row r="113" spans="1:17" x14ac:dyDescent="0.25">
      <c r="A113" s="14"/>
      <c r="B113" s="109" t="s">
        <v>119</v>
      </c>
      <c r="C113" s="262"/>
      <c r="D113" s="569">
        <v>15</v>
      </c>
      <c r="E113" s="570"/>
      <c r="F113" s="570"/>
      <c r="G113" s="89">
        <v>1</v>
      </c>
      <c r="H113" s="262"/>
      <c r="I113" s="579">
        <v>15</v>
      </c>
      <c r="J113" s="580"/>
      <c r="K113" s="581"/>
      <c r="L113" s="89">
        <v>1</v>
      </c>
      <c r="M113" s="262"/>
      <c r="N113" s="120"/>
      <c r="P113" s="268"/>
      <c r="Q113" s="369"/>
    </row>
    <row r="114" spans="1:17" x14ac:dyDescent="0.25">
      <c r="A114" s="14"/>
      <c r="B114" s="109" t="s">
        <v>7</v>
      </c>
      <c r="C114" s="368"/>
      <c r="D114" s="548" t="s">
        <v>276</v>
      </c>
      <c r="E114" s="550"/>
      <c r="F114" s="550"/>
      <c r="G114" s="384">
        <v>0.27329819250000004</v>
      </c>
      <c r="H114" s="368"/>
      <c r="I114" s="551" t="s">
        <v>276</v>
      </c>
      <c r="J114" s="552"/>
      <c r="K114" s="549"/>
      <c r="L114" s="373">
        <v>0.27329819250000004</v>
      </c>
      <c r="M114" s="368"/>
      <c r="N114" s="120"/>
      <c r="P114" s="268"/>
      <c r="Q114" s="369"/>
    </row>
    <row r="115" spans="1:17" x14ac:dyDescent="0.25">
      <c r="A115" s="14"/>
      <c r="B115" s="110" t="s">
        <v>277</v>
      </c>
      <c r="C115" s="127"/>
      <c r="D115" s="569">
        <v>0</v>
      </c>
      <c r="E115" s="570"/>
      <c r="F115" s="570"/>
      <c r="G115" s="373">
        <v>0.27329819250000004</v>
      </c>
      <c r="H115" s="368"/>
      <c r="I115" s="571">
        <v>0</v>
      </c>
      <c r="J115" s="572"/>
      <c r="K115" s="573"/>
      <c r="L115" s="373">
        <v>0.27329819250000004</v>
      </c>
      <c r="M115" s="368"/>
      <c r="N115" s="120"/>
      <c r="P115" s="268"/>
      <c r="Q115" s="369"/>
    </row>
    <row r="116" spans="1:17" ht="6.75" customHeight="1" x14ac:dyDescent="0.25">
      <c r="A116" s="14"/>
      <c r="B116" s="364"/>
      <c r="C116" s="365"/>
      <c r="D116" s="365"/>
      <c r="E116" s="365"/>
      <c r="F116" s="365"/>
      <c r="G116" s="366"/>
      <c r="H116" s="365"/>
      <c r="I116" s="365"/>
      <c r="J116" s="393"/>
      <c r="K116" s="365"/>
      <c r="L116" s="366"/>
      <c r="M116" s="365"/>
      <c r="N116" s="367"/>
      <c r="P116" s="268"/>
      <c r="Q116" s="302"/>
    </row>
    <row r="117" spans="1:17" ht="7.5" customHeight="1" x14ac:dyDescent="0.25">
      <c r="A117" s="133"/>
      <c r="B117" s="262"/>
      <c r="C117" s="262"/>
      <c r="D117" s="262"/>
      <c r="E117" s="368"/>
      <c r="F117" s="368"/>
      <c r="G117" s="368"/>
      <c r="H117" s="262"/>
      <c r="I117" s="262"/>
      <c r="J117" s="368"/>
      <c r="K117" s="368"/>
      <c r="L117" s="368"/>
      <c r="M117" s="262"/>
      <c r="N117" s="120"/>
      <c r="P117" s="268"/>
      <c r="Q117" s="369"/>
    </row>
    <row r="118" spans="1:17" x14ac:dyDescent="0.25">
      <c r="A118" s="14"/>
      <c r="B118" s="385" t="s">
        <v>0</v>
      </c>
      <c r="C118" s="386"/>
      <c r="D118" s="386"/>
      <c r="E118" s="388"/>
      <c r="F118" s="445"/>
      <c r="G118" s="387"/>
      <c r="H118" s="386"/>
      <c r="I118" s="386"/>
      <c r="J118" s="388"/>
      <c r="K118" s="445"/>
      <c r="L118" s="387"/>
      <c r="M118" s="386"/>
      <c r="N118" s="9"/>
      <c r="P118" s="268"/>
      <c r="Q118" s="369"/>
    </row>
    <row r="119" spans="1:17" x14ac:dyDescent="0.25">
      <c r="A119" s="14"/>
      <c r="B119" s="389" t="s">
        <v>158</v>
      </c>
      <c r="C119" s="389"/>
      <c r="D119" s="389"/>
      <c r="E119" s="390"/>
      <c r="F119" s="93"/>
      <c r="G119" s="390"/>
      <c r="H119" s="389"/>
      <c r="I119" s="389"/>
      <c r="J119" s="390"/>
      <c r="K119" s="93"/>
      <c r="L119" s="390"/>
      <c r="M119" s="389"/>
      <c r="N119" s="10"/>
      <c r="P119" s="268"/>
      <c r="Q119" s="369"/>
    </row>
    <row r="120" spans="1:17" x14ac:dyDescent="0.25">
      <c r="A120" s="14"/>
      <c r="B120" s="444" t="s">
        <v>160</v>
      </c>
      <c r="C120" s="443"/>
      <c r="D120" s="551"/>
      <c r="E120" s="552"/>
      <c r="F120" s="549"/>
      <c r="G120" s="89">
        <v>1</v>
      </c>
      <c r="H120" s="443"/>
      <c r="I120" s="551"/>
      <c r="J120" s="552"/>
      <c r="K120" s="549"/>
      <c r="L120" s="89">
        <v>1</v>
      </c>
      <c r="M120" s="443"/>
      <c r="N120" s="442"/>
      <c r="P120" s="268"/>
      <c r="Q120" s="302"/>
    </row>
    <row r="121" spans="1:17" x14ac:dyDescent="0.25">
      <c r="A121" s="14"/>
      <c r="B121" s="105" t="s">
        <v>116</v>
      </c>
      <c r="C121" s="262"/>
      <c r="D121" s="168"/>
      <c r="E121" s="68"/>
      <c r="F121" s="375">
        <v>0</v>
      </c>
      <c r="G121" s="146"/>
      <c r="H121" s="262"/>
      <c r="I121" s="376"/>
      <c r="J121" s="68"/>
      <c r="K121" s="377">
        <v>0</v>
      </c>
      <c r="L121" s="359"/>
      <c r="M121" s="262"/>
      <c r="N121" s="120"/>
      <c r="P121" s="268"/>
      <c r="Q121" s="369"/>
    </row>
    <row r="122" spans="1:17" x14ac:dyDescent="0.25">
      <c r="A122" s="14"/>
      <c r="B122" s="105" t="s">
        <v>117</v>
      </c>
      <c r="C122" s="262"/>
      <c r="D122" s="168">
        <v>0</v>
      </c>
      <c r="E122" s="68"/>
      <c r="F122" s="375">
        <v>0</v>
      </c>
      <c r="G122" s="146"/>
      <c r="H122" s="262"/>
      <c r="I122" s="376">
        <v>0</v>
      </c>
      <c r="J122" s="68"/>
      <c r="K122" s="377">
        <v>0</v>
      </c>
      <c r="L122" s="359"/>
      <c r="M122" s="262"/>
      <c r="N122" s="120"/>
      <c r="P122" s="268"/>
      <c r="Q122" s="369"/>
    </row>
    <row r="123" spans="1:17" x14ac:dyDescent="0.25">
      <c r="A123" s="14"/>
      <c r="B123" s="105" t="s">
        <v>15</v>
      </c>
      <c r="C123" s="262"/>
      <c r="D123" s="582"/>
      <c r="E123" s="583"/>
      <c r="F123" s="583"/>
      <c r="G123" s="373">
        <v>0.27329819250000004</v>
      </c>
      <c r="H123" s="262"/>
      <c r="I123" s="551"/>
      <c r="J123" s="552"/>
      <c r="K123" s="549"/>
      <c r="L123" s="373">
        <v>0.27329819250000004</v>
      </c>
      <c r="M123" s="262"/>
      <c r="N123" s="120"/>
      <c r="P123" s="268"/>
      <c r="Q123" s="369"/>
    </row>
    <row r="124" spans="1:17" x14ac:dyDescent="0.25">
      <c r="A124" s="14"/>
      <c r="B124" s="105" t="s">
        <v>125</v>
      </c>
      <c r="C124" s="368"/>
      <c r="D124" s="383"/>
      <c r="E124" s="68"/>
      <c r="F124" s="374">
        <v>0</v>
      </c>
      <c r="G124" s="373">
        <v>0.27329819250000004</v>
      </c>
      <c r="H124" s="368"/>
      <c r="I124" s="363"/>
      <c r="J124" s="68"/>
      <c r="K124" s="362">
        <v>0</v>
      </c>
      <c r="L124" s="373">
        <v>0.27329819250000004</v>
      </c>
      <c r="M124" s="368"/>
      <c r="N124" s="120"/>
      <c r="P124" s="268"/>
      <c r="Q124" s="369"/>
    </row>
    <row r="125" spans="1:17" x14ac:dyDescent="0.25">
      <c r="A125" s="14"/>
      <c r="B125" s="105" t="s">
        <v>126</v>
      </c>
      <c r="C125" s="368"/>
      <c r="D125" s="383"/>
      <c r="E125" s="68"/>
      <c r="F125" s="374">
        <v>0</v>
      </c>
      <c r="G125" s="373">
        <v>0.27329819250000004</v>
      </c>
      <c r="H125" s="368"/>
      <c r="I125" s="363"/>
      <c r="J125" s="68"/>
      <c r="K125" s="362">
        <v>0</v>
      </c>
      <c r="L125" s="373">
        <v>0.27329819250000004</v>
      </c>
      <c r="M125" s="368"/>
      <c r="N125" s="120"/>
      <c r="P125" s="268"/>
      <c r="Q125" s="369"/>
    </row>
    <row r="126" spans="1:17" x14ac:dyDescent="0.25">
      <c r="A126" s="14"/>
      <c r="B126" s="105" t="s">
        <v>127</v>
      </c>
      <c r="C126" s="368"/>
      <c r="D126" s="383">
        <v>0.08</v>
      </c>
      <c r="E126" s="68"/>
      <c r="F126" s="374">
        <v>0.08</v>
      </c>
      <c r="G126" s="373">
        <v>0.29937819250000003</v>
      </c>
      <c r="H126" s="368"/>
      <c r="I126" s="363">
        <v>0.08</v>
      </c>
      <c r="J126" s="68"/>
      <c r="K126" s="362">
        <v>0.08</v>
      </c>
      <c r="L126" s="373">
        <v>0.29937819250000003</v>
      </c>
      <c r="M126" s="368"/>
      <c r="N126" s="120"/>
      <c r="P126" s="268"/>
      <c r="Q126" s="369"/>
    </row>
    <row r="127" spans="1:17" x14ac:dyDescent="0.25">
      <c r="A127" s="14"/>
      <c r="B127" s="105" t="s">
        <v>128</v>
      </c>
      <c r="C127" s="368"/>
      <c r="D127" s="383">
        <v>4.0000000000000001E-3</v>
      </c>
      <c r="E127" s="68"/>
      <c r="F127" s="374">
        <v>4.0000000000000001E-3</v>
      </c>
      <c r="G127" s="146"/>
      <c r="H127" s="368"/>
      <c r="I127" s="363"/>
      <c r="J127" s="68"/>
      <c r="K127" s="362">
        <v>0</v>
      </c>
      <c r="L127" s="146"/>
      <c r="M127" s="368"/>
      <c r="N127" s="120"/>
      <c r="P127" s="268"/>
      <c r="Q127" s="369"/>
    </row>
    <row r="128" spans="1:17" x14ac:dyDescent="0.25">
      <c r="A128" s="14"/>
      <c r="B128" s="105" t="s">
        <v>278</v>
      </c>
      <c r="C128" s="368"/>
      <c r="D128" s="383"/>
      <c r="E128" s="68">
        <v>3</v>
      </c>
      <c r="F128" s="374"/>
      <c r="G128" s="373">
        <v>0.31937819250000005</v>
      </c>
      <c r="H128" s="368"/>
      <c r="I128" s="363">
        <v>3</v>
      </c>
      <c r="J128" s="394">
        <v>3</v>
      </c>
      <c r="K128" s="362"/>
      <c r="L128" s="373">
        <v>0.29937819250000003</v>
      </c>
      <c r="M128" s="368"/>
      <c r="N128" s="120"/>
      <c r="P128" s="268"/>
      <c r="Q128" s="369"/>
    </row>
    <row r="129" spans="1:17" x14ac:dyDescent="0.25">
      <c r="A129" s="14"/>
      <c r="B129" s="105" t="s">
        <v>279</v>
      </c>
      <c r="C129" s="368"/>
      <c r="D129" s="383">
        <v>1.7</v>
      </c>
      <c r="E129" s="68">
        <v>1.7</v>
      </c>
      <c r="F129" s="374"/>
      <c r="G129" s="373">
        <v>0.32617819250000002</v>
      </c>
      <c r="H129" s="368"/>
      <c r="I129" s="363">
        <v>1.7</v>
      </c>
      <c r="J129" s="394">
        <v>1.7</v>
      </c>
      <c r="K129" s="362"/>
      <c r="L129" s="373">
        <v>0.29937819250000003</v>
      </c>
      <c r="M129" s="368"/>
      <c r="N129" s="120"/>
      <c r="P129" s="268"/>
      <c r="Q129" s="369"/>
    </row>
    <row r="130" spans="1:17" x14ac:dyDescent="0.25">
      <c r="A130" s="14"/>
      <c r="B130" s="105" t="s">
        <v>129</v>
      </c>
      <c r="C130" s="368"/>
      <c r="D130" s="383"/>
      <c r="E130" s="68"/>
      <c r="F130" s="374">
        <v>0</v>
      </c>
      <c r="G130" s="373">
        <v>0.32617819250000002</v>
      </c>
      <c r="H130" s="368"/>
      <c r="I130" s="363"/>
      <c r="J130" s="68"/>
      <c r="K130" s="362">
        <v>0</v>
      </c>
      <c r="L130" s="373">
        <v>0.29937819250000003</v>
      </c>
      <c r="M130" s="368"/>
      <c r="N130" s="120"/>
      <c r="P130" s="268"/>
      <c r="Q130" s="369"/>
    </row>
    <row r="131" spans="1:17" x14ac:dyDescent="0.25">
      <c r="A131" s="14"/>
      <c r="B131" s="105" t="s">
        <v>130</v>
      </c>
      <c r="C131" s="395"/>
      <c r="D131" s="383">
        <v>2.2499999999999999E-2</v>
      </c>
      <c r="E131" s="68"/>
      <c r="F131" s="374">
        <v>2.2499999999999999E-2</v>
      </c>
      <c r="G131" s="146"/>
      <c r="H131" s="395"/>
      <c r="I131" s="363">
        <v>2.2499999999999999E-2</v>
      </c>
      <c r="J131" s="68"/>
      <c r="K131" s="362">
        <v>2.2499999999999999E-2</v>
      </c>
      <c r="L131" s="146"/>
      <c r="M131" s="395"/>
      <c r="N131" s="120"/>
      <c r="P131" s="268"/>
      <c r="Q131" s="369"/>
    </row>
    <row r="132" spans="1:17" x14ac:dyDescent="0.25">
      <c r="A132" s="14"/>
      <c r="B132" s="105" t="s">
        <v>6</v>
      </c>
      <c r="C132" s="262"/>
      <c r="D132" s="383">
        <v>2</v>
      </c>
      <c r="E132" s="68"/>
      <c r="F132" s="374">
        <v>2</v>
      </c>
      <c r="G132" s="146"/>
      <c r="H132" s="262"/>
      <c r="I132" s="363">
        <v>2</v>
      </c>
      <c r="J132" s="68"/>
      <c r="K132" s="362">
        <v>2</v>
      </c>
      <c r="L132" s="146"/>
      <c r="M132" s="262"/>
      <c r="N132" s="120"/>
      <c r="P132" s="268"/>
      <c r="Q132" s="369"/>
    </row>
    <row r="133" spans="1:17" x14ac:dyDescent="0.25">
      <c r="A133" s="14"/>
      <c r="B133" s="105" t="s">
        <v>275</v>
      </c>
      <c r="C133" s="262"/>
      <c r="D133" s="441">
        <v>2</v>
      </c>
      <c r="E133" s="68"/>
      <c r="F133" s="264">
        <v>2</v>
      </c>
      <c r="G133" s="373">
        <v>0.32849819250000001</v>
      </c>
      <c r="H133" s="262"/>
      <c r="I133" s="363">
        <v>2</v>
      </c>
      <c r="J133" s="68"/>
      <c r="K133" s="266">
        <v>2</v>
      </c>
      <c r="L133" s="373">
        <v>0.30169819250000002</v>
      </c>
      <c r="M133" s="262"/>
      <c r="N133" s="120"/>
      <c r="P133" s="268"/>
      <c r="Q133" s="369"/>
    </row>
    <row r="134" spans="1:17" x14ac:dyDescent="0.25">
      <c r="A134" s="14"/>
      <c r="B134" s="105" t="s">
        <v>121</v>
      </c>
      <c r="C134" s="262"/>
      <c r="D134" s="383">
        <v>0.04</v>
      </c>
      <c r="E134" s="68"/>
      <c r="F134" s="374">
        <v>0.04</v>
      </c>
      <c r="G134" s="373">
        <v>0.33749819250000002</v>
      </c>
      <c r="H134" s="262"/>
      <c r="I134" s="363">
        <v>0.04</v>
      </c>
      <c r="J134" s="68"/>
      <c r="K134" s="362">
        <v>0.04</v>
      </c>
      <c r="L134" s="373">
        <v>0.31069819250000003</v>
      </c>
      <c r="M134" s="262"/>
      <c r="N134" s="120"/>
      <c r="P134" s="268"/>
      <c r="Q134" s="369"/>
    </row>
    <row r="135" spans="1:17" x14ac:dyDescent="0.25">
      <c r="A135" s="14"/>
      <c r="B135" s="105" t="s">
        <v>124</v>
      </c>
      <c r="C135" s="112"/>
      <c r="D135" s="383"/>
      <c r="E135" s="68"/>
      <c r="F135" s="374">
        <v>0</v>
      </c>
      <c r="G135" s="373">
        <v>0.33749819250000002</v>
      </c>
      <c r="H135" s="112"/>
      <c r="I135" s="363"/>
      <c r="J135" s="68"/>
      <c r="K135" s="362">
        <v>0</v>
      </c>
      <c r="L135" s="373">
        <v>0.31069819250000003</v>
      </c>
      <c r="M135" s="112"/>
      <c r="N135" s="120"/>
      <c r="P135" s="268"/>
      <c r="Q135" s="369"/>
    </row>
    <row r="136" spans="1:17" x14ac:dyDescent="0.25">
      <c r="A136" s="14"/>
      <c r="B136" s="105" t="s">
        <v>120</v>
      </c>
      <c r="C136" s="262"/>
      <c r="D136" s="383"/>
      <c r="E136" s="68"/>
      <c r="F136" s="374">
        <v>0</v>
      </c>
      <c r="G136" s="373">
        <v>0.33749819250000002</v>
      </c>
      <c r="H136" s="262"/>
      <c r="I136" s="363"/>
      <c r="J136" s="68"/>
      <c r="K136" s="362">
        <v>0</v>
      </c>
      <c r="L136" s="373">
        <v>0.31069819250000003</v>
      </c>
      <c r="M136" s="262"/>
      <c r="N136" s="120"/>
      <c r="P136" s="268"/>
      <c r="Q136" s="369"/>
    </row>
    <row r="137" spans="1:17" x14ac:dyDescent="0.25">
      <c r="A137" s="14"/>
      <c r="B137" s="455" t="s">
        <v>159</v>
      </c>
      <c r="C137" s="455"/>
      <c r="D137" s="455" t="s">
        <v>228</v>
      </c>
      <c r="E137" s="456"/>
      <c r="F137" s="456"/>
      <c r="G137" s="456"/>
      <c r="H137" s="455"/>
      <c r="I137" s="455"/>
      <c r="J137" s="456"/>
      <c r="K137" s="456"/>
      <c r="L137" s="456"/>
      <c r="M137" s="455"/>
      <c r="N137" s="67"/>
      <c r="P137" s="268"/>
      <c r="Q137" s="369"/>
    </row>
    <row r="138" spans="1:17" collapsed="1" x14ac:dyDescent="0.25">
      <c r="A138" s="14"/>
      <c r="B138" s="454"/>
      <c r="C138" s="443"/>
      <c r="D138" s="495" t="s">
        <v>229</v>
      </c>
      <c r="E138" s="568"/>
      <c r="F138" s="499"/>
      <c r="G138" s="89">
        <v>1</v>
      </c>
      <c r="H138" s="443"/>
      <c r="I138" s="495" t="s">
        <v>229</v>
      </c>
      <c r="J138" s="568"/>
      <c r="K138" s="499"/>
      <c r="L138" s="89">
        <v>1</v>
      </c>
      <c r="M138" s="443"/>
      <c r="N138" s="442"/>
      <c r="P138" s="268"/>
      <c r="Q138" s="302"/>
    </row>
    <row r="139" spans="1:17" hidden="1" outlineLevel="1" x14ac:dyDescent="0.25">
      <c r="A139" s="14"/>
      <c r="B139" s="453" t="s">
        <v>115</v>
      </c>
      <c r="C139" s="262"/>
      <c r="D139" s="556"/>
      <c r="E139" s="557"/>
      <c r="F139" s="158"/>
      <c r="G139" s="146"/>
      <c r="H139" s="262"/>
      <c r="I139" s="556"/>
      <c r="J139" s="557"/>
      <c r="K139" s="158"/>
      <c r="L139" s="359"/>
      <c r="M139" s="262"/>
      <c r="N139" s="120"/>
      <c r="P139" s="268"/>
      <c r="Q139" s="369"/>
    </row>
    <row r="140" spans="1:17" hidden="1" outlineLevel="1" x14ac:dyDescent="0.25">
      <c r="A140" s="14"/>
      <c r="B140" s="156" t="s">
        <v>116</v>
      </c>
      <c r="C140" s="262"/>
      <c r="D140" s="168"/>
      <c r="E140" s="172">
        <v>0</v>
      </c>
      <c r="F140" s="158"/>
      <c r="G140" s="146"/>
      <c r="H140" s="262"/>
      <c r="I140" s="392"/>
      <c r="J140" s="377">
        <v>0</v>
      </c>
      <c r="K140" s="158"/>
      <c r="L140" s="359"/>
      <c r="M140" s="262"/>
      <c r="N140" s="120"/>
      <c r="P140" s="268"/>
      <c r="Q140" s="302"/>
    </row>
    <row r="141" spans="1:17" hidden="1" outlineLevel="1" x14ac:dyDescent="0.25">
      <c r="A141" s="14"/>
      <c r="B141" s="156" t="s">
        <v>117</v>
      </c>
      <c r="C141" s="262"/>
      <c r="D141" s="168"/>
      <c r="E141" s="172">
        <v>0</v>
      </c>
      <c r="F141" s="158"/>
      <c r="G141" s="146"/>
      <c r="H141" s="262"/>
      <c r="I141" s="392"/>
      <c r="J141" s="377">
        <v>0</v>
      </c>
      <c r="K141" s="158"/>
      <c r="L141" s="359"/>
      <c r="M141" s="262"/>
      <c r="N141" s="120"/>
      <c r="P141" s="268"/>
      <c r="Q141" s="369"/>
    </row>
    <row r="142" spans="1:17" hidden="1" outlineLevel="1" x14ac:dyDescent="0.25">
      <c r="A142" s="14"/>
      <c r="B142" s="156" t="s">
        <v>15</v>
      </c>
      <c r="C142" s="262"/>
      <c r="D142" s="577"/>
      <c r="E142" s="578"/>
      <c r="F142" s="158"/>
      <c r="G142" s="373">
        <v>0.33749819250000002</v>
      </c>
      <c r="H142" s="130"/>
      <c r="I142" s="551"/>
      <c r="J142" s="552"/>
      <c r="K142" s="158"/>
      <c r="L142" s="371">
        <v>0.31069819250000003</v>
      </c>
      <c r="M142" s="130"/>
      <c r="N142" s="120"/>
      <c r="P142" s="268"/>
      <c r="Q142" s="369"/>
    </row>
    <row r="143" spans="1:17" hidden="1" outlineLevel="1" x14ac:dyDescent="0.25">
      <c r="A143" s="14"/>
      <c r="B143" s="156" t="s">
        <v>157</v>
      </c>
      <c r="C143" s="262"/>
      <c r="D143" s="73"/>
      <c r="E143" s="74">
        <v>0</v>
      </c>
      <c r="F143" s="158"/>
      <c r="G143" s="438"/>
      <c r="H143" s="262"/>
      <c r="I143" s="360"/>
      <c r="J143" s="362">
        <v>0</v>
      </c>
      <c r="K143" s="158"/>
      <c r="L143" s="438"/>
      <c r="M143" s="262"/>
      <c r="N143" s="120"/>
      <c r="P143" s="268"/>
      <c r="Q143" s="369"/>
    </row>
    <row r="144" spans="1:17" hidden="1" outlineLevel="1" x14ac:dyDescent="0.25">
      <c r="A144" s="14"/>
      <c r="B144" s="156" t="s">
        <v>122</v>
      </c>
      <c r="C144" s="262"/>
      <c r="D144" s="73"/>
      <c r="E144" s="74">
        <v>0</v>
      </c>
      <c r="F144" s="158"/>
      <c r="G144" s="146"/>
      <c r="H144" s="262"/>
      <c r="I144" s="360"/>
      <c r="J144" s="362">
        <v>0</v>
      </c>
      <c r="K144" s="158"/>
      <c r="L144" s="146"/>
      <c r="M144" s="262"/>
      <c r="N144" s="120"/>
      <c r="P144" s="268"/>
      <c r="Q144" s="369"/>
    </row>
    <row r="145" spans="1:17" hidden="1" outlineLevel="1" x14ac:dyDescent="0.25">
      <c r="A145" s="14"/>
      <c r="B145" s="156" t="s">
        <v>156</v>
      </c>
      <c r="C145" s="262"/>
      <c r="D145" s="73"/>
      <c r="E145" s="74">
        <v>0</v>
      </c>
      <c r="F145" s="158"/>
      <c r="G145" s="146"/>
      <c r="H145" s="262"/>
      <c r="I145" s="360"/>
      <c r="J145" s="362">
        <v>0</v>
      </c>
      <c r="K145" s="158"/>
      <c r="L145" s="146"/>
      <c r="M145" s="262"/>
      <c r="N145" s="120"/>
      <c r="P145" s="268"/>
      <c r="Q145" s="369"/>
    </row>
    <row r="146" spans="1:17" hidden="1" outlineLevel="1" x14ac:dyDescent="0.25">
      <c r="A146" s="14"/>
      <c r="B146" s="453" t="s">
        <v>114</v>
      </c>
      <c r="C146" s="262"/>
      <c r="D146" s="551"/>
      <c r="E146" s="552"/>
      <c r="F146" s="452"/>
      <c r="G146" s="438"/>
      <c r="H146" s="262"/>
      <c r="I146" s="551"/>
      <c r="J146" s="552"/>
      <c r="K146" s="452"/>
      <c r="L146" s="434"/>
      <c r="M146" s="262"/>
      <c r="N146" s="120"/>
      <c r="P146" s="268"/>
      <c r="Q146" s="369"/>
    </row>
    <row r="147" spans="1:17" hidden="1" outlineLevel="1" x14ac:dyDescent="0.25">
      <c r="A147" s="14"/>
      <c r="B147" s="156" t="s">
        <v>116</v>
      </c>
      <c r="C147" s="262"/>
      <c r="D147" s="168"/>
      <c r="E147" s="172">
        <v>0</v>
      </c>
      <c r="F147" s="158"/>
      <c r="G147" s="146"/>
      <c r="H147" s="262"/>
      <c r="I147" s="392"/>
      <c r="J147" s="377">
        <v>0</v>
      </c>
      <c r="K147" s="158"/>
      <c r="L147" s="359"/>
      <c r="M147" s="262"/>
      <c r="N147" s="120"/>
      <c r="P147" s="268"/>
      <c r="Q147" s="302"/>
    </row>
    <row r="148" spans="1:17" hidden="1" outlineLevel="1" x14ac:dyDescent="0.25">
      <c r="A148" s="14"/>
      <c r="B148" s="156" t="s">
        <v>117</v>
      </c>
      <c r="C148" s="262"/>
      <c r="D148" s="168"/>
      <c r="E148" s="172">
        <v>0</v>
      </c>
      <c r="F148" s="158"/>
      <c r="G148" s="146"/>
      <c r="H148" s="262"/>
      <c r="I148" s="392"/>
      <c r="J148" s="377">
        <v>0</v>
      </c>
      <c r="K148" s="158"/>
      <c r="L148" s="359"/>
      <c r="M148" s="262"/>
      <c r="N148" s="120"/>
      <c r="P148" s="268"/>
      <c r="Q148" s="369"/>
    </row>
    <row r="149" spans="1:17" hidden="1" outlineLevel="1" x14ac:dyDescent="0.25">
      <c r="A149" s="14"/>
      <c r="B149" s="156" t="s">
        <v>15</v>
      </c>
      <c r="C149" s="262"/>
      <c r="D149" s="577"/>
      <c r="E149" s="578"/>
      <c r="F149" s="158"/>
      <c r="G149" s="373">
        <v>0.33749819250000002</v>
      </c>
      <c r="H149" s="130"/>
      <c r="I149" s="551"/>
      <c r="J149" s="552"/>
      <c r="K149" s="158"/>
      <c r="L149" s="371">
        <v>0.31069819250000003</v>
      </c>
      <c r="M149" s="130"/>
      <c r="N149" s="120"/>
      <c r="P149" s="268"/>
      <c r="Q149" s="369"/>
    </row>
    <row r="150" spans="1:17" hidden="1" outlineLevel="1" x14ac:dyDescent="0.25">
      <c r="A150" s="14"/>
      <c r="B150" s="156" t="s">
        <v>157</v>
      </c>
      <c r="C150" s="262"/>
      <c r="D150" s="73"/>
      <c r="E150" s="74">
        <v>0</v>
      </c>
      <c r="F150" s="158"/>
      <c r="G150" s="438"/>
      <c r="H150" s="262"/>
      <c r="I150" s="360"/>
      <c r="J150" s="362">
        <v>0</v>
      </c>
      <c r="K150" s="158"/>
      <c r="L150" s="438"/>
      <c r="M150" s="262"/>
      <c r="N150" s="120"/>
      <c r="P150" s="268"/>
      <c r="Q150" s="369"/>
    </row>
    <row r="151" spans="1:17" hidden="1" outlineLevel="1" x14ac:dyDescent="0.25">
      <c r="A151" s="14"/>
      <c r="B151" s="156" t="s">
        <v>122</v>
      </c>
      <c r="C151" s="262"/>
      <c r="D151" s="73"/>
      <c r="E151" s="74">
        <v>0</v>
      </c>
      <c r="F151" s="158"/>
      <c r="G151" s="146"/>
      <c r="H151" s="262"/>
      <c r="I151" s="360"/>
      <c r="J151" s="362">
        <v>0</v>
      </c>
      <c r="K151" s="158"/>
      <c r="L151" s="146"/>
      <c r="M151" s="262"/>
      <c r="N151" s="120"/>
      <c r="P151" s="268"/>
      <c r="Q151" s="369"/>
    </row>
    <row r="152" spans="1:17" hidden="1" outlineLevel="1" x14ac:dyDescent="0.25">
      <c r="A152" s="14"/>
      <c r="B152" s="156" t="s">
        <v>156</v>
      </c>
      <c r="C152" s="262"/>
      <c r="D152" s="73"/>
      <c r="E152" s="74">
        <v>0</v>
      </c>
      <c r="F152" s="158"/>
      <c r="G152" s="146"/>
      <c r="H152" s="262"/>
      <c r="I152" s="360"/>
      <c r="J152" s="362">
        <v>0</v>
      </c>
      <c r="K152" s="158"/>
      <c r="L152" s="146"/>
      <c r="M152" s="262"/>
      <c r="N152" s="120"/>
      <c r="P152" s="268"/>
      <c r="Q152" s="369"/>
    </row>
    <row r="153" spans="1:17" hidden="1" outlineLevel="1" x14ac:dyDescent="0.25">
      <c r="A153" s="14"/>
      <c r="B153" s="453" t="s">
        <v>113</v>
      </c>
      <c r="C153" s="262"/>
      <c r="D153" s="551"/>
      <c r="E153" s="552"/>
      <c r="F153" s="452"/>
      <c r="G153" s="438"/>
      <c r="H153" s="262"/>
      <c r="I153" s="551"/>
      <c r="J153" s="552"/>
      <c r="K153" s="452"/>
      <c r="L153" s="434"/>
      <c r="M153" s="262"/>
      <c r="N153" s="120"/>
      <c r="P153" s="268"/>
      <c r="Q153" s="369"/>
    </row>
    <row r="154" spans="1:17" hidden="1" outlineLevel="1" x14ac:dyDescent="0.25">
      <c r="A154" s="14"/>
      <c r="B154" s="156" t="s">
        <v>116</v>
      </c>
      <c r="C154" s="262"/>
      <c r="D154" s="168"/>
      <c r="E154" s="172">
        <v>0</v>
      </c>
      <c r="F154" s="158"/>
      <c r="G154" s="146"/>
      <c r="H154" s="262"/>
      <c r="I154" s="392"/>
      <c r="J154" s="377">
        <v>0</v>
      </c>
      <c r="K154" s="158"/>
      <c r="L154" s="359"/>
      <c r="M154" s="262"/>
      <c r="N154" s="120"/>
      <c r="P154" s="268"/>
      <c r="Q154" s="302"/>
    </row>
    <row r="155" spans="1:17" hidden="1" outlineLevel="1" x14ac:dyDescent="0.25">
      <c r="A155" s="14"/>
      <c r="B155" s="156" t="s">
        <v>117</v>
      </c>
      <c r="C155" s="262"/>
      <c r="D155" s="168"/>
      <c r="E155" s="172">
        <v>0</v>
      </c>
      <c r="F155" s="158"/>
      <c r="G155" s="146"/>
      <c r="H155" s="262"/>
      <c r="I155" s="392"/>
      <c r="J155" s="377">
        <v>0</v>
      </c>
      <c r="K155" s="158"/>
      <c r="L155" s="359"/>
      <c r="M155" s="262"/>
      <c r="N155" s="120"/>
      <c r="P155" s="268"/>
      <c r="Q155" s="369"/>
    </row>
    <row r="156" spans="1:17" hidden="1" outlineLevel="1" x14ac:dyDescent="0.25">
      <c r="A156" s="14"/>
      <c r="B156" s="156" t="s">
        <v>15</v>
      </c>
      <c r="C156" s="262"/>
      <c r="D156" s="577"/>
      <c r="E156" s="578"/>
      <c r="F156" s="158"/>
      <c r="G156" s="373">
        <v>0.33749819250000002</v>
      </c>
      <c r="H156" s="262"/>
      <c r="I156" s="551"/>
      <c r="J156" s="552"/>
      <c r="K156" s="158"/>
      <c r="L156" s="371">
        <v>0.31069819250000003</v>
      </c>
      <c r="M156" s="262"/>
      <c r="N156" s="120"/>
      <c r="P156" s="268"/>
      <c r="Q156" s="369"/>
    </row>
    <row r="157" spans="1:17" hidden="1" outlineLevel="1" x14ac:dyDescent="0.25">
      <c r="A157" s="14"/>
      <c r="B157" s="156" t="s">
        <v>157</v>
      </c>
      <c r="C157" s="262"/>
      <c r="D157" s="73"/>
      <c r="E157" s="74">
        <v>0</v>
      </c>
      <c r="F157" s="158"/>
      <c r="G157" s="438"/>
      <c r="H157" s="262"/>
      <c r="I157" s="360"/>
      <c r="J157" s="362">
        <v>0</v>
      </c>
      <c r="K157" s="158"/>
      <c r="L157" s="438"/>
      <c r="M157" s="262"/>
      <c r="N157" s="120"/>
      <c r="P157" s="268"/>
      <c r="Q157" s="369"/>
    </row>
    <row r="158" spans="1:17" hidden="1" outlineLevel="1" x14ac:dyDescent="0.25">
      <c r="A158" s="14"/>
      <c r="B158" s="156" t="s">
        <v>122</v>
      </c>
      <c r="C158" s="262"/>
      <c r="D158" s="73"/>
      <c r="E158" s="74">
        <v>0</v>
      </c>
      <c r="F158" s="158"/>
      <c r="G158" s="146"/>
      <c r="H158" s="262"/>
      <c r="I158" s="360"/>
      <c r="J158" s="362">
        <v>0</v>
      </c>
      <c r="K158" s="158"/>
      <c r="L158" s="146"/>
      <c r="M158" s="262"/>
      <c r="N158" s="120"/>
      <c r="P158" s="268"/>
      <c r="Q158" s="369"/>
    </row>
    <row r="159" spans="1:17" hidden="1" outlineLevel="1" x14ac:dyDescent="0.25">
      <c r="A159" s="14"/>
      <c r="B159" s="156" t="s">
        <v>156</v>
      </c>
      <c r="C159" s="262"/>
      <c r="D159" s="73"/>
      <c r="E159" s="74">
        <v>0</v>
      </c>
      <c r="F159" s="158"/>
      <c r="G159" s="146"/>
      <c r="H159" s="262"/>
      <c r="I159" s="360"/>
      <c r="J159" s="362">
        <v>0</v>
      </c>
      <c r="K159" s="158"/>
      <c r="L159" s="146"/>
      <c r="M159" s="262"/>
      <c r="N159" s="120"/>
      <c r="P159" s="268"/>
      <c r="Q159" s="369"/>
    </row>
    <row r="160" spans="1:17" hidden="1" outlineLevel="1" x14ac:dyDescent="0.25">
      <c r="A160" s="14"/>
      <c r="B160" s="453" t="s">
        <v>112</v>
      </c>
      <c r="C160" s="262"/>
      <c r="D160" s="551"/>
      <c r="E160" s="552"/>
      <c r="F160" s="452"/>
      <c r="G160" s="438"/>
      <c r="H160" s="262"/>
      <c r="I160" s="551"/>
      <c r="J160" s="552"/>
      <c r="K160" s="452"/>
      <c r="L160" s="434"/>
      <c r="M160" s="262"/>
      <c r="N160" s="120"/>
      <c r="P160" s="268"/>
      <c r="Q160" s="369"/>
    </row>
    <row r="161" spans="1:17" hidden="1" outlineLevel="1" x14ac:dyDescent="0.25">
      <c r="A161" s="14"/>
      <c r="B161" s="156" t="s">
        <v>116</v>
      </c>
      <c r="C161" s="262"/>
      <c r="D161" s="168"/>
      <c r="E161" s="172">
        <v>0</v>
      </c>
      <c r="F161" s="158"/>
      <c r="G161" s="146"/>
      <c r="H161" s="262"/>
      <c r="I161" s="392"/>
      <c r="J161" s="377">
        <v>0</v>
      </c>
      <c r="K161" s="158"/>
      <c r="L161" s="359"/>
      <c r="M161" s="262"/>
      <c r="N161" s="120"/>
      <c r="P161" s="268"/>
      <c r="Q161" s="302"/>
    </row>
    <row r="162" spans="1:17" hidden="1" outlineLevel="1" x14ac:dyDescent="0.25">
      <c r="A162" s="14"/>
      <c r="B162" s="156" t="s">
        <v>117</v>
      </c>
      <c r="C162" s="262"/>
      <c r="D162" s="451"/>
      <c r="E162" s="178">
        <v>0</v>
      </c>
      <c r="F162" s="158"/>
      <c r="G162" s="146"/>
      <c r="H162" s="262"/>
      <c r="I162" s="392"/>
      <c r="J162" s="377">
        <v>0</v>
      </c>
      <c r="K162" s="158"/>
      <c r="L162" s="359"/>
      <c r="M162" s="262"/>
      <c r="N162" s="120"/>
      <c r="P162" s="268"/>
      <c r="Q162" s="369"/>
    </row>
    <row r="163" spans="1:17" hidden="1" outlineLevel="1" x14ac:dyDescent="0.25">
      <c r="A163" s="14"/>
      <c r="B163" s="156" t="s">
        <v>15</v>
      </c>
      <c r="C163" s="262"/>
      <c r="D163" s="577"/>
      <c r="E163" s="584"/>
      <c r="F163" s="158"/>
      <c r="G163" s="373">
        <v>0.33749819250000002</v>
      </c>
      <c r="H163" s="262"/>
      <c r="I163" s="551"/>
      <c r="J163" s="552"/>
      <c r="K163" s="158"/>
      <c r="L163" s="373">
        <v>0.31069819250000003</v>
      </c>
      <c r="M163" s="262"/>
      <c r="N163" s="120"/>
      <c r="P163" s="268"/>
      <c r="Q163" s="369"/>
    </row>
    <row r="164" spans="1:17" hidden="1" outlineLevel="1" x14ac:dyDescent="0.25">
      <c r="A164" s="14"/>
      <c r="B164" s="156" t="s">
        <v>157</v>
      </c>
      <c r="C164" s="262"/>
      <c r="D164" s="73"/>
      <c r="E164" s="77">
        <v>0</v>
      </c>
      <c r="F164" s="158"/>
      <c r="G164" s="438"/>
      <c r="H164" s="262"/>
      <c r="I164" s="360"/>
      <c r="J164" s="362">
        <v>0</v>
      </c>
      <c r="K164" s="158"/>
      <c r="L164" s="438"/>
      <c r="M164" s="262"/>
      <c r="N164" s="120"/>
      <c r="P164" s="268"/>
      <c r="Q164" s="369"/>
    </row>
    <row r="165" spans="1:17" hidden="1" outlineLevel="1" x14ac:dyDescent="0.25">
      <c r="A165" s="14"/>
      <c r="B165" s="156" t="s">
        <v>122</v>
      </c>
      <c r="C165" s="262"/>
      <c r="D165" s="73"/>
      <c r="E165" s="77">
        <v>0</v>
      </c>
      <c r="F165" s="158"/>
      <c r="G165" s="146"/>
      <c r="H165" s="262"/>
      <c r="I165" s="360"/>
      <c r="J165" s="362">
        <v>0</v>
      </c>
      <c r="K165" s="158"/>
      <c r="L165" s="146"/>
      <c r="M165" s="262"/>
      <c r="N165" s="120"/>
      <c r="P165" s="268"/>
      <c r="Q165" s="369"/>
    </row>
    <row r="166" spans="1:17" hidden="1" outlineLevel="1" x14ac:dyDescent="0.25">
      <c r="A166" s="14"/>
      <c r="B166" s="156" t="s">
        <v>156</v>
      </c>
      <c r="C166" s="262"/>
      <c r="D166" s="73"/>
      <c r="E166" s="77">
        <v>0</v>
      </c>
      <c r="F166" s="158"/>
      <c r="G166" s="151"/>
      <c r="H166" s="262"/>
      <c r="I166" s="360"/>
      <c r="J166" s="362">
        <v>0</v>
      </c>
      <c r="K166" s="158"/>
      <c r="L166" s="151"/>
      <c r="M166" s="262"/>
      <c r="N166" s="120"/>
      <c r="P166" s="268"/>
      <c r="Q166" s="369"/>
    </row>
    <row r="167" spans="1:17" x14ac:dyDescent="0.25">
      <c r="A167" s="15"/>
      <c r="B167" s="439" t="s">
        <v>332</v>
      </c>
      <c r="C167" s="130"/>
      <c r="D167" s="437"/>
      <c r="E167" s="436"/>
      <c r="F167" s="435">
        <v>0</v>
      </c>
      <c r="G167" s="146"/>
      <c r="H167" s="262"/>
      <c r="I167" s="437"/>
      <c r="J167" s="436"/>
      <c r="K167" s="435">
        <v>0</v>
      </c>
      <c r="L167" s="359"/>
      <c r="M167" s="262"/>
      <c r="N167" s="120"/>
      <c r="P167" s="268"/>
      <c r="Q167" s="369"/>
    </row>
    <row r="168" spans="1:17" x14ac:dyDescent="0.25">
      <c r="A168" s="15"/>
      <c r="B168" s="108" t="s">
        <v>231</v>
      </c>
      <c r="C168" s="262"/>
      <c r="D168" s="72"/>
      <c r="E168" s="382"/>
      <c r="F168" s="163">
        <v>0</v>
      </c>
      <c r="G168" s="146"/>
      <c r="H168" s="262"/>
      <c r="I168" s="72"/>
      <c r="J168" s="382"/>
      <c r="K168" s="163">
        <v>0</v>
      </c>
      <c r="L168" s="359"/>
      <c r="M168" s="262"/>
      <c r="N168" s="120"/>
      <c r="P168" s="268"/>
      <c r="Q168" s="369"/>
    </row>
    <row r="169" spans="1:17" ht="6.75" customHeight="1" x14ac:dyDescent="0.25">
      <c r="A169" s="14"/>
      <c r="B169" s="364"/>
      <c r="C169" s="365"/>
      <c r="D169" s="365"/>
      <c r="E169" s="365"/>
      <c r="F169" s="365"/>
      <c r="G169" s="366"/>
      <c r="H169" s="365"/>
      <c r="I169" s="365"/>
      <c r="J169" s="365"/>
      <c r="K169" s="365"/>
      <c r="L169" s="366"/>
      <c r="M169" s="365"/>
      <c r="N169" s="367"/>
      <c r="P169" s="268"/>
      <c r="Q169" s="302"/>
    </row>
    <row r="170" spans="1:17" ht="7.5" customHeight="1" x14ac:dyDescent="0.25">
      <c r="A170" s="133"/>
      <c r="B170" s="262"/>
      <c r="C170" s="262"/>
      <c r="D170" s="262"/>
      <c r="E170" s="368"/>
      <c r="F170" s="368"/>
      <c r="G170" s="368"/>
      <c r="H170" s="262"/>
      <c r="I170" s="262"/>
      <c r="J170" s="368"/>
      <c r="K170" s="368"/>
      <c r="L170" s="368"/>
      <c r="M170" s="262"/>
      <c r="N170" s="120"/>
      <c r="P170" s="268"/>
      <c r="Q170" s="369"/>
    </row>
    <row r="171" spans="1:17" x14ac:dyDescent="0.25">
      <c r="A171" s="14"/>
      <c r="B171" s="450" t="s">
        <v>280</v>
      </c>
      <c r="C171" s="446"/>
      <c r="D171" s="446"/>
      <c r="E171" s="449"/>
      <c r="F171" s="448"/>
      <c r="G171" s="447"/>
      <c r="H171" s="446"/>
      <c r="I171" s="446"/>
      <c r="J171" s="449"/>
      <c r="K171" s="448"/>
      <c r="L171" s="447"/>
      <c r="M171" s="446"/>
      <c r="N171" s="83"/>
      <c r="P171" s="268"/>
      <c r="Q171" s="369"/>
    </row>
    <row r="172" spans="1:17" x14ac:dyDescent="0.25">
      <c r="A172" s="14"/>
      <c r="B172" s="109" t="s">
        <v>132</v>
      </c>
      <c r="C172" s="262"/>
      <c r="D172" s="569">
        <v>386</v>
      </c>
      <c r="E172" s="570"/>
      <c r="F172" s="570"/>
      <c r="G172" s="89">
        <v>1</v>
      </c>
      <c r="H172" s="262"/>
      <c r="I172" s="571">
        <v>386</v>
      </c>
      <c r="J172" s="572"/>
      <c r="K172" s="573"/>
      <c r="L172" s="89">
        <v>1</v>
      </c>
      <c r="M172" s="262"/>
      <c r="N172" s="120"/>
      <c r="P172" s="268"/>
      <c r="Q172" s="369"/>
    </row>
    <row r="173" spans="1:17" x14ac:dyDescent="0.25">
      <c r="A173" s="14"/>
      <c r="B173" s="109" t="s">
        <v>8</v>
      </c>
      <c r="C173" s="368"/>
      <c r="D173" s="548" t="s">
        <v>281</v>
      </c>
      <c r="E173" s="550"/>
      <c r="F173" s="550"/>
      <c r="G173" s="384">
        <v>0.41006003948629999</v>
      </c>
      <c r="H173" s="368"/>
      <c r="I173" s="551" t="s">
        <v>281</v>
      </c>
      <c r="J173" s="552"/>
      <c r="K173" s="549"/>
      <c r="L173" s="384">
        <v>0.38299772824550005</v>
      </c>
      <c r="M173" s="368"/>
      <c r="N173" s="120"/>
      <c r="P173" s="268"/>
      <c r="Q173" s="369"/>
    </row>
    <row r="174" spans="1:17" x14ac:dyDescent="0.25">
      <c r="A174" s="14"/>
      <c r="B174" s="110" t="s">
        <v>277</v>
      </c>
      <c r="C174" s="368"/>
      <c r="D174" s="569">
        <v>1</v>
      </c>
      <c r="E174" s="570"/>
      <c r="F174" s="570"/>
      <c r="G174" s="373">
        <v>0.42457240888356002</v>
      </c>
      <c r="H174" s="368"/>
      <c r="I174" s="571">
        <v>1</v>
      </c>
      <c r="J174" s="572"/>
      <c r="K174" s="573"/>
      <c r="L174" s="373">
        <v>0.39745763539460005</v>
      </c>
      <c r="M174" s="368"/>
      <c r="N174" s="120"/>
      <c r="P174" s="268"/>
      <c r="Q174" s="369"/>
    </row>
    <row r="175" spans="1:17" x14ac:dyDescent="0.25">
      <c r="A175" s="14"/>
      <c r="B175" s="109" t="s">
        <v>133</v>
      </c>
      <c r="C175" s="262"/>
      <c r="D175" s="569">
        <v>8760</v>
      </c>
      <c r="E175" s="570"/>
      <c r="F175" s="570"/>
      <c r="G175" s="146"/>
      <c r="H175" s="262"/>
      <c r="I175" s="571">
        <v>8760</v>
      </c>
      <c r="J175" s="572"/>
      <c r="K175" s="573"/>
      <c r="L175" s="359"/>
      <c r="M175" s="262"/>
      <c r="N175" s="120"/>
      <c r="P175" s="268"/>
      <c r="Q175" s="369"/>
    </row>
    <row r="176" spans="1:17" x14ac:dyDescent="0.25">
      <c r="A176" s="14"/>
      <c r="B176" s="109" t="s">
        <v>9</v>
      </c>
      <c r="C176" s="368"/>
      <c r="D176" s="548" t="s">
        <v>282</v>
      </c>
      <c r="E176" s="550"/>
      <c r="F176" s="550"/>
      <c r="G176" s="373">
        <v>0.62812414888356005</v>
      </c>
      <c r="H176" s="368"/>
      <c r="I176" s="551" t="s">
        <v>282</v>
      </c>
      <c r="J176" s="552"/>
      <c r="K176" s="549"/>
      <c r="L176" s="373">
        <v>0.60027353539460004</v>
      </c>
      <c r="M176" s="368"/>
      <c r="N176" s="120"/>
      <c r="P176" s="268"/>
      <c r="Q176" s="369"/>
    </row>
    <row r="177" spans="1:17" x14ac:dyDescent="0.25">
      <c r="A177" s="14"/>
      <c r="B177" s="110" t="s">
        <v>277</v>
      </c>
      <c r="C177" s="368"/>
      <c r="D177" s="569">
        <v>1</v>
      </c>
      <c r="E177" s="570"/>
      <c r="F177" s="570"/>
      <c r="G177" s="373">
        <v>0.66883449688356</v>
      </c>
      <c r="H177" s="368"/>
      <c r="I177" s="571">
        <v>1</v>
      </c>
      <c r="J177" s="572"/>
      <c r="K177" s="573"/>
      <c r="L177" s="373">
        <v>0.64083671539460008</v>
      </c>
      <c r="M177" s="368"/>
      <c r="N177" s="120"/>
      <c r="P177" s="268"/>
      <c r="Q177" s="369"/>
    </row>
    <row r="178" spans="1:17" x14ac:dyDescent="0.25">
      <c r="A178" s="14"/>
      <c r="B178" s="109" t="s">
        <v>134</v>
      </c>
      <c r="C178" s="262"/>
      <c r="D178" s="569">
        <v>20</v>
      </c>
      <c r="E178" s="570"/>
      <c r="F178" s="570"/>
      <c r="G178" s="146"/>
      <c r="H178" s="262"/>
      <c r="I178" s="571">
        <v>20</v>
      </c>
      <c r="J178" s="572"/>
      <c r="K178" s="573"/>
      <c r="L178" s="359"/>
      <c r="M178" s="262"/>
      <c r="N178" s="120"/>
      <c r="P178" s="268"/>
      <c r="Q178" s="369"/>
    </row>
    <row r="179" spans="1:17" x14ac:dyDescent="0.25">
      <c r="A179" s="14"/>
      <c r="B179" s="109" t="s">
        <v>10</v>
      </c>
      <c r="C179" s="368"/>
      <c r="D179" s="548" t="s">
        <v>281</v>
      </c>
      <c r="E179" s="550"/>
      <c r="F179" s="550"/>
      <c r="G179" s="373">
        <v>0.67259417807456001</v>
      </c>
      <c r="H179" s="368"/>
      <c r="I179" s="551" t="s">
        <v>281</v>
      </c>
      <c r="J179" s="552"/>
      <c r="K179" s="549"/>
      <c r="L179" s="373">
        <v>0.64458280532960011</v>
      </c>
      <c r="M179" s="368"/>
      <c r="N179" s="120"/>
      <c r="P179" s="268"/>
      <c r="Q179" s="369"/>
    </row>
    <row r="180" spans="1:17" x14ac:dyDescent="0.25">
      <c r="A180" s="15"/>
      <c r="B180" s="110" t="s">
        <v>277</v>
      </c>
      <c r="C180" s="368"/>
      <c r="D180" s="569">
        <v>1</v>
      </c>
      <c r="E180" s="570"/>
      <c r="F180" s="570"/>
      <c r="G180" s="373">
        <v>0.67334611431276004</v>
      </c>
      <c r="H180" s="368"/>
      <c r="I180" s="571">
        <v>1</v>
      </c>
      <c r="J180" s="572"/>
      <c r="K180" s="573"/>
      <c r="L180" s="373">
        <v>0.64533202331660011</v>
      </c>
      <c r="M180" s="368"/>
      <c r="N180" s="120"/>
      <c r="P180" s="268"/>
      <c r="Q180" s="369"/>
    </row>
    <row r="181" spans="1:17" ht="6.75" customHeight="1" x14ac:dyDescent="0.25">
      <c r="A181" s="14"/>
      <c r="B181" s="364"/>
      <c r="C181" s="365"/>
      <c r="D181" s="365"/>
      <c r="E181" s="365"/>
      <c r="F181" s="365"/>
      <c r="G181" s="366"/>
      <c r="H181" s="365"/>
      <c r="I181" s="365"/>
      <c r="J181" s="365"/>
      <c r="K181" s="365"/>
      <c r="L181" s="366"/>
      <c r="M181" s="365"/>
      <c r="N181" s="367"/>
      <c r="P181" s="268"/>
      <c r="Q181" s="302"/>
    </row>
    <row r="182" spans="1:17" ht="7.5" customHeight="1" x14ac:dyDescent="0.25">
      <c r="A182" s="133"/>
      <c r="B182" s="262"/>
      <c r="C182" s="262"/>
      <c r="D182" s="262"/>
      <c r="E182" s="368"/>
      <c r="F182" s="368"/>
      <c r="G182" s="368"/>
      <c r="H182" s="262"/>
      <c r="I182" s="262"/>
      <c r="J182" s="368"/>
      <c r="K182" s="368"/>
      <c r="L182" s="368"/>
      <c r="M182" s="262"/>
      <c r="N182" s="120"/>
      <c r="P182" s="268"/>
      <c r="Q182" s="369"/>
    </row>
    <row r="183" spans="1:17" x14ac:dyDescent="0.25">
      <c r="A183" s="14"/>
      <c r="B183" s="385" t="s">
        <v>283</v>
      </c>
      <c r="C183" s="386"/>
      <c r="D183" s="386"/>
      <c r="E183" s="388"/>
      <c r="F183" s="445"/>
      <c r="G183" s="387"/>
      <c r="H183" s="386"/>
      <c r="I183" s="386"/>
      <c r="J183" s="388"/>
      <c r="K183" s="445"/>
      <c r="L183" s="387"/>
      <c r="M183" s="386"/>
      <c r="N183" s="5"/>
      <c r="P183" s="268"/>
      <c r="Q183" s="369"/>
    </row>
    <row r="184" spans="1:17" x14ac:dyDescent="0.25">
      <c r="A184" s="14"/>
      <c r="B184" s="444" t="s">
        <v>118</v>
      </c>
      <c r="C184" s="443"/>
      <c r="D184" s="551"/>
      <c r="E184" s="557"/>
      <c r="F184" s="554"/>
      <c r="G184" s="89">
        <v>1</v>
      </c>
      <c r="H184" s="443"/>
      <c r="I184" s="551"/>
      <c r="J184" s="557"/>
      <c r="K184" s="554"/>
      <c r="L184" s="89">
        <v>1</v>
      </c>
      <c r="M184" s="443"/>
      <c r="N184" s="442"/>
      <c r="P184" s="268"/>
      <c r="Q184" s="302"/>
    </row>
    <row r="185" spans="1:17" x14ac:dyDescent="0.25">
      <c r="A185" s="14"/>
      <c r="B185" s="105" t="s">
        <v>116</v>
      </c>
      <c r="C185" s="262"/>
      <c r="D185" s="168"/>
      <c r="E185" s="68"/>
      <c r="F185" s="375">
        <v>0</v>
      </c>
      <c r="G185" s="146"/>
      <c r="H185" s="262"/>
      <c r="I185" s="376"/>
      <c r="J185" s="361"/>
      <c r="K185" s="377">
        <v>0</v>
      </c>
      <c r="L185" s="359"/>
      <c r="M185" s="262"/>
      <c r="N185" s="120"/>
      <c r="P185" s="268"/>
      <c r="Q185" s="369"/>
    </row>
    <row r="186" spans="1:17" x14ac:dyDescent="0.25">
      <c r="A186" s="14"/>
      <c r="B186" s="105" t="s">
        <v>117</v>
      </c>
      <c r="C186" s="262"/>
      <c r="D186" s="168">
        <v>0.05</v>
      </c>
      <c r="E186" s="68"/>
      <c r="F186" s="375">
        <v>0.05</v>
      </c>
      <c r="G186" s="146"/>
      <c r="H186" s="262"/>
      <c r="I186" s="376">
        <v>0.17499999999999999</v>
      </c>
      <c r="J186" s="361"/>
      <c r="K186" s="377">
        <v>0.17499999999999999</v>
      </c>
      <c r="L186" s="359"/>
      <c r="M186" s="262"/>
      <c r="N186" s="120"/>
      <c r="P186" s="268"/>
      <c r="Q186" s="369"/>
    </row>
    <row r="187" spans="1:17" x14ac:dyDescent="0.25">
      <c r="A187" s="14"/>
      <c r="B187" s="105" t="s">
        <v>15</v>
      </c>
      <c r="C187" s="262"/>
      <c r="D187" s="574" t="s">
        <v>14</v>
      </c>
      <c r="E187" s="575"/>
      <c r="F187" s="576"/>
      <c r="G187" s="373">
        <v>0.66484611431276008</v>
      </c>
      <c r="H187" s="262"/>
      <c r="I187" s="551" t="s">
        <v>14</v>
      </c>
      <c r="J187" s="552"/>
      <c r="K187" s="549"/>
      <c r="L187" s="373">
        <v>0.61558202331660006</v>
      </c>
      <c r="M187" s="262"/>
      <c r="N187" s="120"/>
      <c r="P187" s="268"/>
      <c r="Q187" s="369"/>
    </row>
    <row r="188" spans="1:17" x14ac:dyDescent="0.25">
      <c r="A188" s="14"/>
      <c r="B188" s="105" t="s">
        <v>125</v>
      </c>
      <c r="C188" s="368"/>
      <c r="D188" s="383"/>
      <c r="E188" s="68"/>
      <c r="F188" s="374">
        <v>0</v>
      </c>
      <c r="G188" s="373">
        <v>0.66484611431276008</v>
      </c>
      <c r="H188" s="368"/>
      <c r="I188" s="363"/>
      <c r="J188" s="361"/>
      <c r="K188" s="362">
        <v>0</v>
      </c>
      <c r="L188" s="373">
        <v>0.61558202331660006</v>
      </c>
      <c r="M188" s="368"/>
      <c r="N188" s="120"/>
      <c r="P188" s="268"/>
      <c r="Q188" s="369"/>
    </row>
    <row r="189" spans="1:17" x14ac:dyDescent="0.25">
      <c r="A189" s="14"/>
      <c r="B189" s="105" t="s">
        <v>126</v>
      </c>
      <c r="C189" s="368"/>
      <c r="D189" s="383"/>
      <c r="E189" s="68"/>
      <c r="F189" s="374">
        <v>0</v>
      </c>
      <c r="G189" s="373">
        <v>0.66484611431276008</v>
      </c>
      <c r="H189" s="368"/>
      <c r="I189" s="363"/>
      <c r="J189" s="361"/>
      <c r="K189" s="362">
        <v>0</v>
      </c>
      <c r="L189" s="373">
        <v>0.61558202331660006</v>
      </c>
      <c r="M189" s="368"/>
      <c r="N189" s="120"/>
      <c r="P189" s="268"/>
      <c r="Q189" s="369"/>
    </row>
    <row r="190" spans="1:17" x14ac:dyDescent="0.25">
      <c r="A190" s="14"/>
      <c r="B190" s="105" t="s">
        <v>127</v>
      </c>
      <c r="C190" s="368"/>
      <c r="D190" s="383"/>
      <c r="E190" s="68"/>
      <c r="F190" s="374">
        <v>0</v>
      </c>
      <c r="G190" s="373">
        <v>0.66484611431276008</v>
      </c>
      <c r="H190" s="368"/>
      <c r="I190" s="363"/>
      <c r="J190" s="361"/>
      <c r="K190" s="362">
        <v>0</v>
      </c>
      <c r="L190" s="373">
        <v>0.61558202331660006</v>
      </c>
      <c r="M190" s="368"/>
      <c r="N190" s="120"/>
      <c r="P190" s="268"/>
      <c r="Q190" s="369"/>
    </row>
    <row r="191" spans="1:17" x14ac:dyDescent="0.25">
      <c r="A191" s="14"/>
      <c r="B191" s="105" t="s">
        <v>128</v>
      </c>
      <c r="C191" s="368"/>
      <c r="D191" s="383"/>
      <c r="E191" s="68"/>
      <c r="F191" s="374">
        <v>0</v>
      </c>
      <c r="G191" s="373">
        <v>0.66484611431276008</v>
      </c>
      <c r="H191" s="368"/>
      <c r="I191" s="363"/>
      <c r="J191" s="361"/>
      <c r="K191" s="362">
        <v>0</v>
      </c>
      <c r="L191" s="373">
        <v>0.61558202331660006</v>
      </c>
      <c r="M191" s="368"/>
      <c r="N191" s="120"/>
      <c r="P191" s="268"/>
      <c r="Q191" s="369"/>
    </row>
    <row r="192" spans="1:17" x14ac:dyDescent="0.25">
      <c r="A192" s="14"/>
      <c r="B192" s="105" t="s">
        <v>129</v>
      </c>
      <c r="C192" s="368"/>
      <c r="D192" s="383"/>
      <c r="E192" s="68"/>
      <c r="F192" s="374">
        <v>0</v>
      </c>
      <c r="G192" s="440">
        <v>0.66484611431276008</v>
      </c>
      <c r="H192" s="368"/>
      <c r="I192" s="363"/>
      <c r="J192" s="361"/>
      <c r="K192" s="362">
        <v>0</v>
      </c>
      <c r="L192" s="440">
        <v>0.61558202331660006</v>
      </c>
      <c r="M192" s="368"/>
      <c r="N192" s="120"/>
      <c r="P192" s="268"/>
      <c r="Q192" s="369"/>
    </row>
    <row r="193" spans="1:17" x14ac:dyDescent="0.25">
      <c r="A193" s="14"/>
      <c r="B193" s="105" t="s">
        <v>135</v>
      </c>
      <c r="C193" s="368"/>
      <c r="D193" s="383"/>
      <c r="E193" s="68"/>
      <c r="F193" s="374">
        <v>0</v>
      </c>
      <c r="G193" s="438"/>
      <c r="H193" s="368"/>
      <c r="I193" s="363"/>
      <c r="J193" s="361"/>
      <c r="K193" s="362">
        <v>0</v>
      </c>
      <c r="L193" s="434"/>
      <c r="M193" s="368"/>
      <c r="N193" s="120"/>
      <c r="P193" s="268"/>
      <c r="Q193" s="369"/>
    </row>
    <row r="194" spans="1:17" x14ac:dyDescent="0.25">
      <c r="A194" s="14"/>
      <c r="B194" s="105" t="s">
        <v>130</v>
      </c>
      <c r="C194" s="368"/>
      <c r="D194" s="383"/>
      <c r="E194" s="68"/>
      <c r="F194" s="374">
        <v>0</v>
      </c>
      <c r="G194" s="146"/>
      <c r="H194" s="368"/>
      <c r="I194" s="363"/>
      <c r="J194" s="361"/>
      <c r="K194" s="362">
        <v>0</v>
      </c>
      <c r="L194" s="146"/>
      <c r="M194" s="368"/>
      <c r="N194" s="120"/>
      <c r="P194" s="268"/>
      <c r="Q194" s="369"/>
    </row>
    <row r="195" spans="1:17" x14ac:dyDescent="0.25">
      <c r="A195" s="14"/>
      <c r="B195" s="105" t="s">
        <v>6</v>
      </c>
      <c r="C195" s="262"/>
      <c r="D195" s="383">
        <v>7</v>
      </c>
      <c r="E195" s="68"/>
      <c r="F195" s="374">
        <v>7</v>
      </c>
      <c r="G195" s="151"/>
      <c r="H195" s="262"/>
      <c r="I195" s="363">
        <v>7</v>
      </c>
      <c r="J195" s="68"/>
      <c r="K195" s="362">
        <v>7</v>
      </c>
      <c r="L195" s="396"/>
      <c r="M195" s="262"/>
      <c r="N195" s="120"/>
      <c r="P195" s="268"/>
      <c r="Q195" s="369"/>
    </row>
    <row r="196" spans="1:17" x14ac:dyDescent="0.25">
      <c r="A196" s="14"/>
      <c r="B196" s="105" t="s">
        <v>275</v>
      </c>
      <c r="C196" s="262"/>
      <c r="D196" s="441"/>
      <c r="E196" s="68"/>
      <c r="F196" s="264">
        <v>0.82135523613963046</v>
      </c>
      <c r="G196" s="373">
        <v>0.66613974880967997</v>
      </c>
      <c r="H196" s="262"/>
      <c r="I196" s="363"/>
      <c r="J196" s="68"/>
      <c r="K196" s="266">
        <v>0.82135523613963046</v>
      </c>
      <c r="L196" s="373">
        <v>0.61687565781351994</v>
      </c>
      <c r="M196" s="262"/>
      <c r="N196" s="120"/>
      <c r="P196" s="268"/>
      <c r="Q196" s="369"/>
    </row>
    <row r="197" spans="1:17" x14ac:dyDescent="0.25">
      <c r="A197" s="14"/>
      <c r="B197" s="105" t="s">
        <v>121</v>
      </c>
      <c r="C197" s="262"/>
      <c r="D197" s="383"/>
      <c r="E197" s="68"/>
      <c r="F197" s="374">
        <v>0</v>
      </c>
      <c r="G197" s="373">
        <v>0.66613974880967997</v>
      </c>
      <c r="H197" s="262"/>
      <c r="I197" s="363"/>
      <c r="J197" s="361"/>
      <c r="K197" s="362">
        <v>0</v>
      </c>
      <c r="L197" s="373">
        <v>0.61687565781351994</v>
      </c>
      <c r="M197" s="262"/>
      <c r="N197" s="120"/>
      <c r="P197" s="268"/>
      <c r="Q197" s="369"/>
    </row>
    <row r="198" spans="1:17" x14ac:dyDescent="0.25">
      <c r="A198" s="14"/>
      <c r="B198" s="105" t="s">
        <v>136</v>
      </c>
      <c r="C198" s="262"/>
      <c r="D198" s="383"/>
      <c r="E198" s="68"/>
      <c r="F198" s="374">
        <v>0</v>
      </c>
      <c r="G198" s="373">
        <v>0.66613974880967997</v>
      </c>
      <c r="H198" s="262"/>
      <c r="I198" s="363"/>
      <c r="J198" s="361"/>
      <c r="K198" s="362">
        <v>0</v>
      </c>
      <c r="L198" s="373">
        <v>0.61687565781351994</v>
      </c>
      <c r="M198" s="262"/>
      <c r="N198" s="120"/>
      <c r="P198" s="268"/>
      <c r="Q198" s="369"/>
    </row>
    <row r="199" spans="1:17" x14ac:dyDescent="0.25">
      <c r="A199" s="14"/>
      <c r="B199" s="105" t="s">
        <v>156</v>
      </c>
      <c r="C199" s="262"/>
      <c r="D199" s="383"/>
      <c r="E199" s="68"/>
      <c r="F199" s="374">
        <v>0</v>
      </c>
      <c r="G199" s="373">
        <v>0.66613974880967997</v>
      </c>
      <c r="H199" s="262"/>
      <c r="I199" s="363"/>
      <c r="J199" s="361"/>
      <c r="K199" s="362">
        <v>0</v>
      </c>
      <c r="L199" s="373">
        <v>0.61687565781351994</v>
      </c>
      <c r="M199" s="262"/>
      <c r="N199" s="120"/>
      <c r="P199" s="268"/>
      <c r="Q199" s="369"/>
    </row>
    <row r="200" spans="1:17" x14ac:dyDescent="0.25">
      <c r="A200" s="15"/>
      <c r="B200" s="439" t="s">
        <v>332</v>
      </c>
      <c r="C200" s="130"/>
      <c r="D200" s="437"/>
      <c r="E200" s="436"/>
      <c r="F200" s="435">
        <v>0</v>
      </c>
      <c r="G200" s="146"/>
      <c r="H200" s="262"/>
      <c r="I200" s="437"/>
      <c r="J200" s="436"/>
      <c r="K200" s="435">
        <v>0</v>
      </c>
      <c r="L200" s="359"/>
      <c r="M200" s="262"/>
      <c r="N200" s="120"/>
      <c r="P200" s="268"/>
      <c r="Q200" s="369"/>
    </row>
    <row r="201" spans="1:17" x14ac:dyDescent="0.25">
      <c r="A201" s="15"/>
      <c r="B201" s="108" t="s">
        <v>231</v>
      </c>
      <c r="C201" s="262"/>
      <c r="D201" s="72"/>
      <c r="E201" s="382"/>
      <c r="F201" s="163">
        <v>5.0000000000000044E-2</v>
      </c>
      <c r="G201" s="146"/>
      <c r="H201" s="262"/>
      <c r="I201" s="72"/>
      <c r="J201" s="382"/>
      <c r="K201" s="163">
        <v>0.17500000000000004</v>
      </c>
      <c r="L201" s="359"/>
      <c r="M201" s="262"/>
      <c r="N201" s="120"/>
      <c r="P201" s="268"/>
      <c r="Q201" s="369"/>
    </row>
    <row r="202" spans="1:17" ht="6.75" customHeight="1" x14ac:dyDescent="0.25">
      <c r="A202" s="14"/>
      <c r="B202" s="364"/>
      <c r="C202" s="365"/>
      <c r="D202" s="365"/>
      <c r="E202" s="365"/>
      <c r="F202" s="365"/>
      <c r="G202" s="366"/>
      <c r="H202" s="365"/>
      <c r="I202" s="365"/>
      <c r="J202" s="365"/>
      <c r="K202" s="365"/>
      <c r="L202" s="366"/>
      <c r="M202" s="365"/>
      <c r="N202" s="367"/>
      <c r="P202" s="268"/>
      <c r="Q202" s="302"/>
    </row>
    <row r="203" spans="1:17" ht="7.5" customHeight="1" x14ac:dyDescent="0.25">
      <c r="A203" s="133"/>
      <c r="B203" s="262"/>
      <c r="C203" s="262"/>
      <c r="D203" s="262"/>
      <c r="E203" s="368"/>
      <c r="F203" s="368"/>
      <c r="G203" s="368"/>
      <c r="H203" s="262"/>
      <c r="I203" s="262"/>
      <c r="J203" s="368"/>
      <c r="K203" s="368"/>
      <c r="L203" s="368"/>
      <c r="M203" s="262"/>
      <c r="N203" s="120"/>
      <c r="P203" s="268"/>
      <c r="Q203" s="369"/>
    </row>
    <row r="204" spans="1:17" x14ac:dyDescent="0.25">
      <c r="A204" s="14"/>
      <c r="B204" s="450" t="s">
        <v>1</v>
      </c>
      <c r="C204" s="446"/>
      <c r="D204" s="446"/>
      <c r="E204" s="449"/>
      <c r="F204" s="448"/>
      <c r="G204" s="447"/>
      <c r="H204" s="446"/>
      <c r="I204" s="446"/>
      <c r="J204" s="449"/>
      <c r="K204" s="448"/>
      <c r="L204" s="447"/>
      <c r="M204" s="446"/>
      <c r="N204" s="83"/>
      <c r="P204" s="268"/>
      <c r="Q204" s="369"/>
    </row>
    <row r="205" spans="1:17" x14ac:dyDescent="0.25">
      <c r="A205" s="14"/>
      <c r="B205" s="109" t="s">
        <v>119</v>
      </c>
      <c r="C205" s="262"/>
      <c r="D205" s="569">
        <v>0</v>
      </c>
      <c r="E205" s="570"/>
      <c r="F205" s="570"/>
      <c r="G205" s="89">
        <v>0.95</v>
      </c>
      <c r="H205" s="262"/>
      <c r="I205" s="571">
        <v>0</v>
      </c>
      <c r="J205" s="572"/>
      <c r="K205" s="573"/>
      <c r="L205" s="89">
        <v>0.82499999999999996</v>
      </c>
      <c r="M205" s="262"/>
      <c r="N205" s="120"/>
      <c r="P205" s="268"/>
      <c r="Q205" s="369"/>
    </row>
    <row r="206" spans="1:17" x14ac:dyDescent="0.25">
      <c r="A206" s="14"/>
      <c r="B206" s="109" t="s">
        <v>7</v>
      </c>
      <c r="C206" s="368"/>
      <c r="D206" s="548" t="s">
        <v>276</v>
      </c>
      <c r="E206" s="550"/>
      <c r="F206" s="550"/>
      <c r="G206" s="384">
        <v>0.66613974880967997</v>
      </c>
      <c r="H206" s="368"/>
      <c r="I206" s="551" t="s">
        <v>276</v>
      </c>
      <c r="J206" s="552"/>
      <c r="K206" s="549"/>
      <c r="L206" s="384">
        <v>0.61687565781351994</v>
      </c>
      <c r="M206" s="368"/>
      <c r="N206" s="120"/>
      <c r="P206" s="268"/>
      <c r="Q206" s="369"/>
    </row>
    <row r="207" spans="1:17" x14ac:dyDescent="0.25">
      <c r="A207" s="15"/>
      <c r="B207" s="110" t="s">
        <v>273</v>
      </c>
      <c r="C207" s="368"/>
      <c r="D207" s="569">
        <v>0</v>
      </c>
      <c r="E207" s="570"/>
      <c r="F207" s="570"/>
      <c r="G207" s="373">
        <v>0.66613974880967997</v>
      </c>
      <c r="H207" s="368"/>
      <c r="I207" s="571">
        <v>0</v>
      </c>
      <c r="J207" s="572"/>
      <c r="K207" s="573"/>
      <c r="L207" s="373">
        <v>0.61687565781351994</v>
      </c>
      <c r="M207" s="368"/>
      <c r="N207" s="120"/>
      <c r="P207" s="268"/>
      <c r="Q207" s="369"/>
    </row>
    <row r="208" spans="1:17" ht="6.75" customHeight="1" x14ac:dyDescent="0.25">
      <c r="A208" s="14"/>
      <c r="B208" s="364"/>
      <c r="C208" s="365"/>
      <c r="D208" s="365"/>
      <c r="E208" s="365"/>
      <c r="F208" s="365"/>
      <c r="G208" s="366"/>
      <c r="H208" s="365"/>
      <c r="I208" s="365"/>
      <c r="J208" s="365"/>
      <c r="K208" s="365"/>
      <c r="L208" s="366"/>
      <c r="M208" s="365"/>
      <c r="N208" s="367"/>
      <c r="P208" s="268"/>
      <c r="Q208" s="302"/>
    </row>
    <row r="209" spans="1:17" ht="7.5" customHeight="1" x14ac:dyDescent="0.25">
      <c r="A209" s="133"/>
      <c r="B209" s="262"/>
      <c r="C209" s="262"/>
      <c r="D209" s="262"/>
      <c r="E209" s="368"/>
      <c r="F209" s="368"/>
      <c r="G209" s="368"/>
      <c r="H209" s="262"/>
      <c r="I209" s="262"/>
      <c r="J209" s="368"/>
      <c r="K209" s="368"/>
      <c r="L209" s="368"/>
      <c r="M209" s="262"/>
      <c r="N209" s="120"/>
      <c r="P209" s="268"/>
      <c r="Q209" s="369"/>
    </row>
    <row r="210" spans="1:17" x14ac:dyDescent="0.25">
      <c r="A210" s="14"/>
      <c r="B210" s="385" t="s">
        <v>48</v>
      </c>
      <c r="C210" s="386"/>
      <c r="D210" s="386"/>
      <c r="E210" s="388"/>
      <c r="F210" s="445"/>
      <c r="G210" s="387"/>
      <c r="H210" s="386"/>
      <c r="I210" s="386"/>
      <c r="J210" s="388"/>
      <c r="K210" s="445"/>
      <c r="L210" s="387"/>
      <c r="M210" s="386"/>
      <c r="N210" s="5"/>
      <c r="P210" s="268"/>
      <c r="Q210" s="369"/>
    </row>
    <row r="211" spans="1:17" x14ac:dyDescent="0.25">
      <c r="A211" s="14"/>
      <c r="B211" s="444" t="s">
        <v>118</v>
      </c>
      <c r="C211" s="443"/>
      <c r="D211" s="551"/>
      <c r="E211" s="557"/>
      <c r="F211" s="554"/>
      <c r="G211" s="89">
        <v>0.95</v>
      </c>
      <c r="H211" s="443"/>
      <c r="I211" s="551"/>
      <c r="J211" s="557"/>
      <c r="K211" s="554"/>
      <c r="L211" s="89">
        <v>0.82499999999999996</v>
      </c>
      <c r="M211" s="443"/>
      <c r="N211" s="442"/>
      <c r="P211" s="268"/>
      <c r="Q211" s="302"/>
    </row>
    <row r="212" spans="1:17" x14ac:dyDescent="0.25">
      <c r="A212" s="14"/>
      <c r="B212" s="105" t="s">
        <v>117</v>
      </c>
      <c r="C212" s="262"/>
      <c r="D212" s="168">
        <v>0</v>
      </c>
      <c r="E212" s="68"/>
      <c r="F212" s="375">
        <v>0</v>
      </c>
      <c r="G212" s="146"/>
      <c r="H212" s="262"/>
      <c r="I212" s="376">
        <v>0</v>
      </c>
      <c r="J212" s="361"/>
      <c r="K212" s="377">
        <v>0</v>
      </c>
      <c r="L212" s="359"/>
      <c r="M212" s="262"/>
      <c r="N212" s="120"/>
      <c r="P212" s="268"/>
      <c r="Q212" s="369"/>
    </row>
    <row r="213" spans="1:17" x14ac:dyDescent="0.25">
      <c r="A213" s="14"/>
      <c r="B213" s="105" t="s">
        <v>15</v>
      </c>
      <c r="C213" s="262"/>
      <c r="D213" s="574" t="s">
        <v>13</v>
      </c>
      <c r="E213" s="575"/>
      <c r="F213" s="576"/>
      <c r="G213" s="373">
        <v>0.66613974880967997</v>
      </c>
      <c r="H213" s="114"/>
      <c r="I213" s="551" t="s">
        <v>13</v>
      </c>
      <c r="J213" s="552"/>
      <c r="K213" s="549"/>
      <c r="L213" s="373">
        <v>0.61687565781351994</v>
      </c>
      <c r="M213" s="114"/>
      <c r="N213" s="120"/>
      <c r="P213" s="268"/>
      <c r="Q213" s="369"/>
    </row>
    <row r="214" spans="1:17" x14ac:dyDescent="0.25">
      <c r="A214" s="14"/>
      <c r="B214" s="105" t="s">
        <v>6</v>
      </c>
      <c r="C214" s="262"/>
      <c r="D214" s="383"/>
      <c r="E214" s="68"/>
      <c r="F214" s="374">
        <v>0</v>
      </c>
      <c r="G214" s="146"/>
      <c r="H214" s="262"/>
      <c r="I214" s="363"/>
      <c r="J214" s="361"/>
      <c r="K214" s="362">
        <v>0</v>
      </c>
      <c r="L214" s="359"/>
      <c r="M214" s="262"/>
      <c r="N214" s="120"/>
      <c r="P214" s="268"/>
      <c r="Q214" s="369"/>
    </row>
    <row r="215" spans="1:17" x14ac:dyDescent="0.25">
      <c r="A215" s="14"/>
      <c r="B215" s="105" t="s">
        <v>275</v>
      </c>
      <c r="C215" s="262"/>
      <c r="D215" s="441"/>
      <c r="E215" s="68"/>
      <c r="F215" s="374">
        <v>60</v>
      </c>
      <c r="G215" s="440">
        <v>0.66613974880967997</v>
      </c>
      <c r="H215" s="262"/>
      <c r="I215" s="363"/>
      <c r="J215" s="68"/>
      <c r="K215" s="362">
        <v>60</v>
      </c>
      <c r="L215" s="440">
        <v>0.61687565781351994</v>
      </c>
      <c r="M215" s="262"/>
      <c r="N215" s="120"/>
      <c r="P215" s="268"/>
      <c r="Q215" s="369"/>
    </row>
    <row r="216" spans="1:17" x14ac:dyDescent="0.25">
      <c r="A216" s="14"/>
      <c r="B216" s="105" t="s">
        <v>121</v>
      </c>
      <c r="C216" s="262"/>
      <c r="D216" s="383"/>
      <c r="E216" s="68"/>
      <c r="F216" s="374">
        <v>0</v>
      </c>
      <c r="G216" s="373">
        <v>0.66613974880967997</v>
      </c>
      <c r="H216" s="262"/>
      <c r="I216" s="363"/>
      <c r="J216" s="361"/>
      <c r="K216" s="362">
        <v>0</v>
      </c>
      <c r="L216" s="373">
        <v>0.61687565781351994</v>
      </c>
      <c r="M216" s="262"/>
      <c r="N216" s="120"/>
      <c r="P216" s="268"/>
      <c r="Q216" s="369"/>
    </row>
    <row r="217" spans="1:17" x14ac:dyDescent="0.25">
      <c r="A217" s="14"/>
      <c r="B217" s="105" t="s">
        <v>137</v>
      </c>
      <c r="C217" s="262"/>
      <c r="D217" s="383"/>
      <c r="E217" s="68"/>
      <c r="F217" s="374">
        <v>0</v>
      </c>
      <c r="G217" s="373">
        <v>0.66613974880967997</v>
      </c>
      <c r="H217" s="262"/>
      <c r="I217" s="363"/>
      <c r="J217" s="361"/>
      <c r="K217" s="362">
        <v>0</v>
      </c>
      <c r="L217" s="373">
        <v>0.61687565781351994</v>
      </c>
      <c r="M217" s="262"/>
      <c r="N217" s="120"/>
      <c r="P217" s="268"/>
      <c r="Q217" s="369"/>
    </row>
    <row r="218" spans="1:17" x14ac:dyDescent="0.25">
      <c r="A218" s="14"/>
      <c r="B218" s="105" t="s">
        <v>156</v>
      </c>
      <c r="C218" s="262"/>
      <c r="D218" s="383"/>
      <c r="E218" s="68"/>
      <c r="F218" s="374">
        <v>0</v>
      </c>
      <c r="G218" s="373">
        <v>0.66613974880967997</v>
      </c>
      <c r="H218" s="262"/>
      <c r="I218" s="363"/>
      <c r="J218" s="361"/>
      <c r="K218" s="362">
        <v>0</v>
      </c>
      <c r="L218" s="373">
        <v>0.61687565781351994</v>
      </c>
      <c r="M218" s="262"/>
      <c r="N218" s="120"/>
      <c r="P218" s="268"/>
      <c r="Q218" s="369"/>
    </row>
    <row r="219" spans="1:17" x14ac:dyDescent="0.25">
      <c r="A219" s="15"/>
      <c r="B219" s="439" t="s">
        <v>332</v>
      </c>
      <c r="C219" s="262"/>
      <c r="D219" s="437"/>
      <c r="E219" s="436"/>
      <c r="F219" s="435">
        <v>0</v>
      </c>
      <c r="G219" s="438"/>
      <c r="H219" s="262"/>
      <c r="I219" s="437"/>
      <c r="J219" s="436"/>
      <c r="K219" s="435">
        <v>0</v>
      </c>
      <c r="L219" s="434"/>
      <c r="M219" s="262"/>
      <c r="N219" s="120"/>
      <c r="P219" s="268"/>
      <c r="Q219" s="369"/>
    </row>
    <row r="220" spans="1:17" x14ac:dyDescent="0.25">
      <c r="A220" s="15"/>
      <c r="B220" s="108" t="s">
        <v>231</v>
      </c>
      <c r="C220" s="262"/>
      <c r="D220" s="72"/>
      <c r="E220" s="382"/>
      <c r="F220" s="163">
        <v>5.0000000000000044E-2</v>
      </c>
      <c r="G220" s="146"/>
      <c r="H220" s="262"/>
      <c r="I220" s="72"/>
      <c r="J220" s="382"/>
      <c r="K220" s="163">
        <v>0.17500000000000004</v>
      </c>
      <c r="L220" s="359"/>
      <c r="M220" s="262"/>
      <c r="N220" s="120"/>
      <c r="P220" s="268"/>
      <c r="Q220" s="369"/>
    </row>
    <row r="221" spans="1:17" x14ac:dyDescent="0.25">
      <c r="A221" s="15"/>
      <c r="B221" s="140" t="s">
        <v>141</v>
      </c>
      <c r="C221" s="262"/>
      <c r="D221" s="138"/>
      <c r="E221" s="433"/>
      <c r="F221" s="167">
        <v>0.95</v>
      </c>
      <c r="G221" s="183"/>
      <c r="H221" s="262"/>
      <c r="I221" s="138"/>
      <c r="J221" s="433"/>
      <c r="K221" s="167">
        <v>0.82499999999999996</v>
      </c>
      <c r="L221" s="151"/>
      <c r="M221" s="262"/>
      <c r="N221" s="132"/>
      <c r="P221" s="268"/>
      <c r="Q221" s="369"/>
    </row>
    <row r="222" spans="1:17" ht="6.75" customHeight="1" x14ac:dyDescent="0.25">
      <c r="A222" s="14"/>
      <c r="B222" s="364"/>
      <c r="C222" s="365"/>
      <c r="D222" s="365"/>
      <c r="E222" s="365"/>
      <c r="F222" s="365"/>
      <c r="G222" s="366"/>
      <c r="H222" s="365"/>
      <c r="I222" s="365"/>
      <c r="J222" s="365"/>
      <c r="K222" s="365"/>
      <c r="L222" s="366"/>
      <c r="M222" s="365"/>
      <c r="N222" s="367"/>
      <c r="P222" s="268"/>
      <c r="Q222" s="302"/>
    </row>
    <row r="223" spans="1:17" ht="7.5" customHeight="1" thickBot="1" x14ac:dyDescent="0.3">
      <c r="A223" s="184"/>
      <c r="B223" s="135"/>
      <c r="C223" s="135"/>
      <c r="D223" s="135"/>
      <c r="E223" s="136"/>
      <c r="F223" s="136"/>
      <c r="G223" s="136"/>
      <c r="H223" s="135"/>
      <c r="I223" s="135"/>
      <c r="J223" s="136"/>
      <c r="K223" s="136"/>
      <c r="L223" s="136"/>
      <c r="M223" s="135"/>
      <c r="N223" s="137"/>
      <c r="P223" s="268"/>
      <c r="Q223" s="369"/>
    </row>
    <row r="224" spans="1:17" s="402" customFormat="1" ht="33.75" customHeight="1" thickBot="1" x14ac:dyDescent="0.3">
      <c r="A224" s="397"/>
      <c r="B224" s="398" t="s">
        <v>284</v>
      </c>
      <c r="C224" s="399"/>
      <c r="D224" s="585" t="s">
        <v>331</v>
      </c>
      <c r="E224" s="585"/>
      <c r="F224" s="585"/>
      <c r="G224" s="400"/>
      <c r="H224" s="399"/>
      <c r="I224" s="585" t="s">
        <v>293</v>
      </c>
      <c r="J224" s="585"/>
      <c r="K224" s="585"/>
      <c r="L224" s="400"/>
      <c r="M224" s="399"/>
      <c r="N224" s="401"/>
      <c r="P224" s="403"/>
      <c r="Q224" s="404"/>
    </row>
    <row r="225" spans="1:17" x14ac:dyDescent="0.25">
      <c r="A225" s="405"/>
      <c r="B225" s="406" t="s">
        <v>285</v>
      </c>
      <c r="C225" s="407"/>
      <c r="D225" s="408" t="s">
        <v>162</v>
      </c>
      <c r="E225" s="409" t="s">
        <v>286</v>
      </c>
      <c r="F225" s="410" t="s">
        <v>287</v>
      </c>
      <c r="G225" s="410"/>
      <c r="H225" s="411"/>
      <c r="I225" s="408" t="s">
        <v>162</v>
      </c>
      <c r="J225" s="409" t="s">
        <v>286</v>
      </c>
      <c r="K225" s="410" t="s">
        <v>287</v>
      </c>
      <c r="L225" s="410"/>
      <c r="M225" s="411"/>
      <c r="N225" s="412"/>
      <c r="P225" s="268"/>
      <c r="Q225" s="369"/>
    </row>
    <row r="226" spans="1:17" x14ac:dyDescent="0.25">
      <c r="A226" s="14"/>
      <c r="B226" s="413" t="s">
        <v>161</v>
      </c>
      <c r="C226" s="414"/>
      <c r="D226" s="415">
        <v>0.27</v>
      </c>
      <c r="E226" s="416">
        <v>0</v>
      </c>
      <c r="F226" s="417"/>
      <c r="G226" s="108"/>
      <c r="H226" s="418"/>
      <c r="I226" s="415">
        <v>0.27</v>
      </c>
      <c r="J226" s="416">
        <v>0</v>
      </c>
      <c r="K226" s="417"/>
      <c r="L226" s="108"/>
      <c r="M226" s="418"/>
      <c r="N226" s="419"/>
      <c r="P226" s="268"/>
      <c r="Q226" s="369"/>
    </row>
    <row r="227" spans="1:17" hidden="1" x14ac:dyDescent="0.25">
      <c r="A227" s="14"/>
      <c r="B227" s="413" t="s">
        <v>272</v>
      </c>
      <c r="C227" s="414"/>
      <c r="D227" s="415">
        <v>0</v>
      </c>
      <c r="E227" s="416"/>
      <c r="F227" s="417"/>
      <c r="G227" s="108"/>
      <c r="H227" s="418"/>
      <c r="I227" s="415">
        <v>0</v>
      </c>
      <c r="J227" s="416"/>
      <c r="K227" s="417"/>
      <c r="L227" s="108"/>
      <c r="M227" s="418"/>
      <c r="N227" s="419"/>
      <c r="P227" s="268"/>
      <c r="Q227" s="369"/>
    </row>
    <row r="228" spans="1:17" hidden="1" x14ac:dyDescent="0.25">
      <c r="A228" s="14"/>
      <c r="B228" s="413" t="s">
        <v>274</v>
      </c>
      <c r="C228" s="414"/>
      <c r="D228" s="415">
        <v>0</v>
      </c>
      <c r="E228" s="416">
        <v>0</v>
      </c>
      <c r="F228" s="417">
        <v>0</v>
      </c>
      <c r="G228" s="108"/>
      <c r="H228" s="418"/>
      <c r="I228" s="415">
        <v>0</v>
      </c>
      <c r="J228" s="416">
        <v>0</v>
      </c>
      <c r="K228" s="417">
        <v>0</v>
      </c>
      <c r="L228" s="108"/>
      <c r="M228" s="418"/>
      <c r="N228" s="419"/>
      <c r="P228" s="268"/>
      <c r="Q228" s="369"/>
    </row>
    <row r="229" spans="1:17" x14ac:dyDescent="0.25">
      <c r="A229" s="14"/>
      <c r="B229" s="413" t="s">
        <v>11</v>
      </c>
      <c r="C229" s="414"/>
      <c r="D229" s="415">
        <v>3.298192500000019E-3</v>
      </c>
      <c r="E229" s="416"/>
      <c r="F229" s="417"/>
      <c r="G229" s="108"/>
      <c r="H229" s="418"/>
      <c r="I229" s="415">
        <v>3.298192500000019E-3</v>
      </c>
      <c r="J229" s="416"/>
      <c r="K229" s="417"/>
      <c r="L229" s="108"/>
      <c r="M229" s="418"/>
      <c r="N229" s="419"/>
      <c r="P229" s="268"/>
      <c r="Q229" s="369"/>
    </row>
    <row r="230" spans="1:17" x14ac:dyDescent="0.25">
      <c r="A230" s="14"/>
      <c r="B230" s="413" t="s">
        <v>288</v>
      </c>
      <c r="C230" s="414"/>
      <c r="D230" s="415">
        <v>1.1319999999999997E-2</v>
      </c>
      <c r="E230" s="416">
        <v>0</v>
      </c>
      <c r="F230" s="417">
        <v>0</v>
      </c>
      <c r="G230" s="108"/>
      <c r="H230" s="418"/>
      <c r="I230" s="415">
        <v>1.1319999999999997E-2</v>
      </c>
      <c r="J230" s="416">
        <v>0</v>
      </c>
      <c r="K230" s="417">
        <v>0</v>
      </c>
      <c r="L230" s="108"/>
      <c r="M230" s="418"/>
      <c r="N230" s="419"/>
      <c r="P230" s="268"/>
      <c r="Q230" s="369"/>
    </row>
    <row r="231" spans="1:17" x14ac:dyDescent="0.25">
      <c r="A231" s="14"/>
      <c r="B231" s="413" t="s">
        <v>289</v>
      </c>
      <c r="C231" s="414"/>
      <c r="D231" s="415">
        <v>0.01</v>
      </c>
      <c r="E231" s="416"/>
      <c r="F231" s="417"/>
      <c r="G231" s="108"/>
      <c r="H231" s="418"/>
      <c r="I231" s="415">
        <v>0</v>
      </c>
      <c r="J231" s="416"/>
      <c r="K231" s="417"/>
      <c r="L231" s="108"/>
      <c r="M231" s="418"/>
      <c r="N231" s="419"/>
      <c r="P231" s="268"/>
      <c r="Q231" s="369"/>
    </row>
    <row r="232" spans="1:17" x14ac:dyDescent="0.25">
      <c r="A232" s="14"/>
      <c r="B232" s="413" t="s">
        <v>290</v>
      </c>
      <c r="C232" s="414"/>
      <c r="D232" s="415">
        <v>6.7999999999999727E-3</v>
      </c>
      <c r="E232" s="416"/>
      <c r="F232" s="417"/>
      <c r="G232" s="108"/>
      <c r="H232" s="418"/>
      <c r="I232" s="415">
        <v>0</v>
      </c>
      <c r="J232" s="416"/>
      <c r="K232" s="417"/>
      <c r="L232" s="108"/>
      <c r="M232" s="418"/>
      <c r="N232" s="419"/>
      <c r="P232" s="268"/>
      <c r="Q232" s="369"/>
    </row>
    <row r="233" spans="1:17" x14ac:dyDescent="0.25">
      <c r="A233" s="14"/>
      <c r="B233" s="413" t="s">
        <v>291</v>
      </c>
      <c r="C233" s="414"/>
      <c r="D233" s="415">
        <v>2.6079999999999992E-2</v>
      </c>
      <c r="E233" s="416"/>
      <c r="F233" s="417"/>
      <c r="G233" s="108"/>
      <c r="H233" s="418"/>
      <c r="I233" s="415">
        <v>2.6079999999999992E-2</v>
      </c>
      <c r="J233" s="416"/>
      <c r="K233" s="417"/>
      <c r="L233" s="108"/>
      <c r="M233" s="418"/>
      <c r="N233" s="419"/>
      <c r="P233" s="268"/>
      <c r="Q233" s="369"/>
    </row>
    <row r="234" spans="1:17" x14ac:dyDescent="0.25">
      <c r="A234" s="14"/>
      <c r="B234" s="413" t="s">
        <v>280</v>
      </c>
      <c r="C234" s="414"/>
      <c r="D234" s="415">
        <v>0.33584792181276002</v>
      </c>
      <c r="E234" s="416"/>
      <c r="F234" s="417"/>
      <c r="G234" s="108"/>
      <c r="H234" s="418"/>
      <c r="I234" s="415">
        <v>0.33463383081660009</v>
      </c>
      <c r="J234" s="416"/>
      <c r="K234" s="417"/>
      <c r="L234" s="108"/>
      <c r="M234" s="418"/>
      <c r="N234" s="419"/>
      <c r="P234" s="268"/>
      <c r="Q234" s="369"/>
    </row>
    <row r="235" spans="1:17" x14ac:dyDescent="0.25">
      <c r="A235" s="14"/>
      <c r="B235" s="413" t="s">
        <v>283</v>
      </c>
      <c r="C235" s="414"/>
      <c r="D235" s="415">
        <v>1.2936344969198821E-3</v>
      </c>
      <c r="E235" s="416">
        <v>3.5059986779456875E-2</v>
      </c>
      <c r="F235" s="417">
        <v>-8.499999999999952E-3</v>
      </c>
      <c r="G235" s="108"/>
      <c r="H235" s="418"/>
      <c r="I235" s="415">
        <v>1.2936344969198821E-3</v>
      </c>
      <c r="J235" s="416">
        <v>0.13085241226347399</v>
      </c>
      <c r="K235" s="417">
        <v>-2.9750000000000054E-2</v>
      </c>
      <c r="L235" s="108"/>
      <c r="M235" s="418"/>
      <c r="N235" s="419"/>
      <c r="P235" s="268"/>
      <c r="Q235" s="369"/>
    </row>
    <row r="236" spans="1:17" hidden="1" x14ac:dyDescent="0.25">
      <c r="A236" s="14"/>
      <c r="B236" s="413" t="s">
        <v>1</v>
      </c>
      <c r="C236" s="414"/>
      <c r="D236" s="415">
        <v>0</v>
      </c>
      <c r="E236" s="416"/>
      <c r="F236" s="417"/>
      <c r="G236" s="108"/>
      <c r="H236" s="418"/>
      <c r="I236" s="415">
        <v>0</v>
      </c>
      <c r="J236" s="416"/>
      <c r="K236" s="417"/>
      <c r="L236" s="108"/>
      <c r="M236" s="418"/>
      <c r="N236" s="419"/>
      <c r="P236" s="268"/>
      <c r="Q236" s="369"/>
    </row>
    <row r="237" spans="1:17" hidden="1" x14ac:dyDescent="0.25">
      <c r="A237" s="14"/>
      <c r="B237" s="413" t="s">
        <v>48</v>
      </c>
      <c r="C237" s="414"/>
      <c r="D237" s="415">
        <v>0</v>
      </c>
      <c r="E237" s="416">
        <v>0</v>
      </c>
      <c r="F237" s="417">
        <v>0</v>
      </c>
      <c r="G237" s="108"/>
      <c r="H237" s="418"/>
      <c r="I237" s="415">
        <v>0</v>
      </c>
      <c r="J237" s="416">
        <v>0</v>
      </c>
      <c r="K237" s="417">
        <v>0</v>
      </c>
      <c r="L237" s="108"/>
      <c r="M237" s="418"/>
      <c r="N237" s="419"/>
      <c r="P237" s="268"/>
      <c r="Q237" s="369"/>
    </row>
    <row r="238" spans="1:17" ht="15.75" thickBot="1" x14ac:dyDescent="0.3">
      <c r="A238" s="184"/>
      <c r="B238" s="420" t="s">
        <v>169</v>
      </c>
      <c r="C238" s="421"/>
      <c r="D238" s="422">
        <v>0.67463974880967992</v>
      </c>
      <c r="E238" s="423">
        <v>3.5059986779456875E-2</v>
      </c>
      <c r="F238" s="424">
        <v>-8.499999999999952E-3</v>
      </c>
      <c r="G238" s="273"/>
      <c r="H238" s="425"/>
      <c r="I238" s="422">
        <v>0.64662565781351999</v>
      </c>
      <c r="J238" s="423">
        <v>0.13085241226347399</v>
      </c>
      <c r="K238" s="424">
        <v>-2.9750000000000054E-2</v>
      </c>
      <c r="L238" s="273">
        <v>0.74772807007699393</v>
      </c>
      <c r="M238" s="425"/>
      <c r="N238" s="426"/>
      <c r="P238" s="268"/>
      <c r="Q238" s="369"/>
    </row>
    <row r="239" spans="1:17" ht="15.75" thickBot="1" x14ac:dyDescent="0.3">
      <c r="A239" s="14"/>
      <c r="B239" s="427" t="s">
        <v>163</v>
      </c>
      <c r="C239" s="428"/>
      <c r="D239" s="274"/>
      <c r="E239" s="429"/>
      <c r="F239" s="275">
        <v>0.70119973558913684</v>
      </c>
      <c r="G239" s="430"/>
      <c r="H239" s="428"/>
      <c r="I239" s="274"/>
      <c r="J239" s="429"/>
      <c r="K239" s="275">
        <v>0.74772807007699393</v>
      </c>
      <c r="L239" s="430"/>
      <c r="M239" s="428"/>
      <c r="N239" s="419"/>
      <c r="P239" s="268"/>
      <c r="Q239" s="369"/>
    </row>
    <row r="240" spans="1:17" ht="6.75" customHeight="1" thickBot="1" x14ac:dyDescent="0.3">
      <c r="A240" s="14"/>
      <c r="B240" s="364"/>
      <c r="C240" s="365"/>
      <c r="D240" s="365"/>
      <c r="E240" s="365"/>
      <c r="F240" s="365"/>
      <c r="G240" s="366"/>
      <c r="H240" s="365"/>
      <c r="I240" s="365"/>
      <c r="J240" s="365"/>
      <c r="K240" s="365"/>
      <c r="L240" s="366"/>
      <c r="M240" s="365"/>
      <c r="N240" s="367"/>
      <c r="P240" s="431"/>
      <c r="Q240" s="432"/>
    </row>
    <row r="241" spans="1:17" ht="14.25" customHeight="1" thickBot="1" x14ac:dyDescent="0.3">
      <c r="A241" s="184"/>
      <c r="B241" s="262" t="s">
        <v>167</v>
      </c>
      <c r="C241" s="262"/>
      <c r="D241" s="262"/>
      <c r="E241" s="368"/>
      <c r="F241" s="368"/>
      <c r="G241" s="368"/>
      <c r="H241" s="262"/>
      <c r="I241" s="262"/>
      <c r="J241" s="368"/>
      <c r="K241" s="368" t="s">
        <v>292</v>
      </c>
      <c r="L241" s="368"/>
      <c r="M241" s="262"/>
      <c r="N241" s="120"/>
      <c r="P241" s="268"/>
      <c r="Q241" s="369"/>
    </row>
    <row r="242" spans="1:17" ht="6.75" customHeight="1" thickBot="1" x14ac:dyDescent="0.3">
      <c r="A242" s="14"/>
      <c r="B242" s="364"/>
      <c r="C242" s="365"/>
      <c r="D242" s="365"/>
      <c r="E242" s="365"/>
      <c r="F242" s="365"/>
      <c r="G242" s="366"/>
      <c r="H242" s="365"/>
      <c r="I242" s="365"/>
      <c r="J242" s="365"/>
      <c r="K242" s="365"/>
      <c r="L242" s="366"/>
      <c r="M242" s="365"/>
      <c r="N242" s="367"/>
      <c r="P242" s="431"/>
      <c r="Q242" s="432"/>
    </row>
  </sheetData>
  <sheetProtection formatRows="0" selectLockedCells="1"/>
  <protectedRanges>
    <protectedRange sqref="D57:D59 D20 D113:D115 D172:D180 D205:D207 D10:D16 I57:I59 I20 I113:I115 I172:I180 I205:I207 I10:I16 J214:K214 L20 J11 J13 J28:K30 J65:K66 J77:J78 J85:J86 J93:J94 J101:J102 J121:J122 J140:J141 J147:J148 J154:J155 J161:J162 J38:J40 J42:J44 J46:J48 J50:J52 D73:E73 E214:F214 G20 E77:E78 E140:E141 E85:E86 E93:E94 E101:E102 E147:E148 E154:E155 E161:E162 E34:E36 E38:E40 E42:E44 E46:E48 E50:E52 E65:F66 F121:F122 F33:F52 J34:J36 K33:K52 E19 J19 I68:K69 D22:F22 I22:K22 D24:F25 I24:K25 D68:F69 I133:K133 D133:F133 I73:K73 J70:K72 K76:K81 F76:F81 E80:E81 E83 E82:F82 J80:J81 J83 J82:K82 E188:F195 J164:J166 F146:F166 J157:J159 J150:J152 F139:F144 K146:K166 K139:K144 E143:E144 J216:K218 E145:F145 J143:J144 E28:F30 J145:K145 J134:K136 E104:E107 J104:J107 K99:K107 F99:F107 E96:E97 E99 E98:F98 J96:J97 J99 J98:K98 F83:F97 K83:K97 E88:E91 J88:J91 E197:F199 J197:K199 I196:K196 D196:F196 I215:K215 D215:F215 E216:F218 E150:E152 E157:E159 E164:E166 E134:E136 J128:J129 E124:F127 E130:F132 J124:K127 J130:K132 E128:E129 J188:K195" name="Range1"/>
    <protectedRange sqref="D103 D123 D67 D163 D156 D142 D149 D79 D87 D95 I103 I123 I67 I163 I156 I142 I149 I79 I87 I95" name="Range1_3"/>
    <protectedRange sqref="D187 I187" name="Range1_4"/>
    <protectedRange sqref="D213 I213" name="Range1_5"/>
    <protectedRange sqref="K121:K122 J185:K186 J212:K212 E185:F186 E212:F212 E121:E122" name="Range1_1"/>
  </protectedRanges>
  <dataConsolidate/>
  <mergeCells count="131">
    <mergeCell ref="D207:F207"/>
    <mergeCell ref="I207:K207"/>
    <mergeCell ref="D206:F206"/>
    <mergeCell ref="I206:K206"/>
    <mergeCell ref="D205:F205"/>
    <mergeCell ref="I205:K205"/>
    <mergeCell ref="D224:F224"/>
    <mergeCell ref="I224:K224"/>
    <mergeCell ref="D213:F213"/>
    <mergeCell ref="I213:K213"/>
    <mergeCell ref="D211:F211"/>
    <mergeCell ref="I211:K211"/>
    <mergeCell ref="D179:F179"/>
    <mergeCell ref="I179:K179"/>
    <mergeCell ref="D178:F178"/>
    <mergeCell ref="I178:K178"/>
    <mergeCell ref="D177:F177"/>
    <mergeCell ref="I177:K177"/>
    <mergeCell ref="D187:F187"/>
    <mergeCell ref="I187:K187"/>
    <mergeCell ref="D184:F184"/>
    <mergeCell ref="I184:K184"/>
    <mergeCell ref="D180:F180"/>
    <mergeCell ref="I180:K180"/>
    <mergeCell ref="D173:F173"/>
    <mergeCell ref="I173:K173"/>
    <mergeCell ref="D172:F172"/>
    <mergeCell ref="I172:K172"/>
    <mergeCell ref="D163:E163"/>
    <mergeCell ref="I163:J163"/>
    <mergeCell ref="D176:F176"/>
    <mergeCell ref="I176:K176"/>
    <mergeCell ref="D175:F175"/>
    <mergeCell ref="I175:K175"/>
    <mergeCell ref="D174:F174"/>
    <mergeCell ref="I174:K174"/>
    <mergeCell ref="D149:E149"/>
    <mergeCell ref="I149:J149"/>
    <mergeCell ref="D146:E146"/>
    <mergeCell ref="I146:J146"/>
    <mergeCell ref="D142:E142"/>
    <mergeCell ref="I142:J142"/>
    <mergeCell ref="D160:E160"/>
    <mergeCell ref="I160:J160"/>
    <mergeCell ref="D156:E156"/>
    <mergeCell ref="I156:J156"/>
    <mergeCell ref="D153:E153"/>
    <mergeCell ref="I153:J153"/>
    <mergeCell ref="D120:F120"/>
    <mergeCell ref="I120:K120"/>
    <mergeCell ref="D115:F115"/>
    <mergeCell ref="I115:K115"/>
    <mergeCell ref="D114:F114"/>
    <mergeCell ref="I114:K114"/>
    <mergeCell ref="D139:E139"/>
    <mergeCell ref="I139:J139"/>
    <mergeCell ref="D138:F138"/>
    <mergeCell ref="I138:K138"/>
    <mergeCell ref="D123:F123"/>
    <mergeCell ref="I123:K123"/>
    <mergeCell ref="D95:E95"/>
    <mergeCell ref="I95:J95"/>
    <mergeCell ref="D92:E92"/>
    <mergeCell ref="I92:J92"/>
    <mergeCell ref="D87:E87"/>
    <mergeCell ref="I87:J87"/>
    <mergeCell ref="D113:F113"/>
    <mergeCell ref="I113:K113"/>
    <mergeCell ref="D103:E103"/>
    <mergeCell ref="I103:J103"/>
    <mergeCell ref="D100:E100"/>
    <mergeCell ref="I100:J100"/>
    <mergeCell ref="D75:F75"/>
    <mergeCell ref="I75:K75"/>
    <mergeCell ref="D67:F67"/>
    <mergeCell ref="I67:K67"/>
    <mergeCell ref="D64:F64"/>
    <mergeCell ref="I64:K64"/>
    <mergeCell ref="D84:E84"/>
    <mergeCell ref="I84:J84"/>
    <mergeCell ref="D79:E79"/>
    <mergeCell ref="I79:J79"/>
    <mergeCell ref="D76:E76"/>
    <mergeCell ref="I76:J76"/>
    <mergeCell ref="D49:E49"/>
    <mergeCell ref="I49:J49"/>
    <mergeCell ref="D45:E45"/>
    <mergeCell ref="I45:J45"/>
    <mergeCell ref="D41:E41"/>
    <mergeCell ref="I41:J41"/>
    <mergeCell ref="D59:F59"/>
    <mergeCell ref="I59:K59"/>
    <mergeCell ref="D58:F58"/>
    <mergeCell ref="I58:K58"/>
    <mergeCell ref="D57:F57"/>
    <mergeCell ref="I57:K57"/>
    <mergeCell ref="D27:F27"/>
    <mergeCell ref="I27:K27"/>
    <mergeCell ref="D21:F21"/>
    <mergeCell ref="I21:K21"/>
    <mergeCell ref="D20:F20"/>
    <mergeCell ref="I20:K20"/>
    <mergeCell ref="D37:E37"/>
    <mergeCell ref="I37:J37"/>
    <mergeCell ref="D33:E33"/>
    <mergeCell ref="I33:J33"/>
    <mergeCell ref="D32:F32"/>
    <mergeCell ref="I32:K32"/>
    <mergeCell ref="D12:F12"/>
    <mergeCell ref="I12:K12"/>
    <mergeCell ref="D10:F10"/>
    <mergeCell ref="I10:K10"/>
    <mergeCell ref="D7:F7"/>
    <mergeCell ref="I7:K7"/>
    <mergeCell ref="D16:F16"/>
    <mergeCell ref="I16:K16"/>
    <mergeCell ref="D15:F15"/>
    <mergeCell ref="I15:K15"/>
    <mergeCell ref="D14:F14"/>
    <mergeCell ref="I14:K14"/>
    <mergeCell ref="F3:I3"/>
    <mergeCell ref="D5:F5"/>
    <mergeCell ref="I5:K5"/>
    <mergeCell ref="D4:F4"/>
    <mergeCell ref="I4:K4"/>
    <mergeCell ref="B1:B3"/>
    <mergeCell ref="C1:E1"/>
    <mergeCell ref="F1:I1"/>
    <mergeCell ref="C2:E2"/>
    <mergeCell ref="F2:I2"/>
    <mergeCell ref="C3:E3"/>
  </mergeCells>
  <conditionalFormatting sqref="I11 I46:I48 I42:I44 I38:I40 I34:I36 I28:I30 I13 I101:I102 I93:I94 I85:I86 I77:I78 I68 I65:I66 I121:I122 I212 I185:I186 I161:I162 I154:I155 I147:I148 I140:I141 I22 I24 I70:I73 I80:I83 I188:I195 I134:I136 I104:I107 I96:I99 I88:I91 I197:I199 I216:I218 I143:I145 I150:I152 I157:I159 I164:I166">
    <cfRule type="expression" dxfId="296" priority="66">
      <formula>I11&lt;&gt;D11</formula>
    </cfRule>
  </conditionalFormatting>
  <conditionalFormatting sqref="I50:I52">
    <cfRule type="expression" dxfId="295" priority="65">
      <formula>I50&lt;&gt;D50</formula>
    </cfRule>
  </conditionalFormatting>
  <conditionalFormatting sqref="I124:I128 I130:I132">
    <cfRule type="expression" dxfId="294" priority="64">
      <formula>I124&lt;&gt;D124</formula>
    </cfRule>
  </conditionalFormatting>
  <conditionalFormatting sqref="I214">
    <cfRule type="expression" dxfId="293" priority="63">
      <formula>I214&lt;&gt;D214</formula>
    </cfRule>
  </conditionalFormatting>
  <conditionalFormatting sqref="I10 I12 I14:I16 I45 I41 I37 I33 I27 I20 I49 I57:I59 I113:I115 I103 I100 I95 I92 I87 I84 I79 I76 I67 I64 I187 I184 I172:I180 I163 I160 I156 I153 I149 I146 I142 I139 I123 I120 I213 I211 I205:I207">
    <cfRule type="expression" dxfId="292" priority="62">
      <formula>I10&lt;&gt;D10</formula>
    </cfRule>
  </conditionalFormatting>
  <conditionalFormatting sqref="K11">
    <cfRule type="expression" dxfId="291" priority="61">
      <formula>K11&lt;&gt;F11</formula>
    </cfRule>
  </conditionalFormatting>
  <conditionalFormatting sqref="K185:K186 K121:K122 K65:K66 J34:J35 J38:J39 J42:J43 J46:J47 J50:J51 J77:J78 J85:J86 J93:J94 J101:J102 J140:J141 J147:J148 J154:J155 J161:J162">
    <cfRule type="expression" dxfId="290" priority="60">
      <formula>J34&lt;E34</formula>
    </cfRule>
  </conditionalFormatting>
  <conditionalFormatting sqref="K13">
    <cfRule type="expression" dxfId="289" priority="59">
      <formula>K13&lt;&gt;F13</formula>
    </cfRule>
  </conditionalFormatting>
  <conditionalFormatting sqref="K22">
    <cfRule type="expression" dxfId="288" priority="30">
      <formula>K22&gt;F22</formula>
    </cfRule>
    <cfRule type="expression" dxfId="287" priority="58">
      <formula>K22&lt;F22</formula>
    </cfRule>
  </conditionalFormatting>
  <conditionalFormatting sqref="K124:K127 K68 K70:K73 J80:J83 K188:K195 K134:K136 J104:J107 J96:J99 J88:J91 K197:K199 K216:K218 J143:J145 J150:J152 J157:J159 J164:J166 K130:K132">
    <cfRule type="expression" dxfId="286" priority="57">
      <formula>J68&lt;&gt;E68</formula>
    </cfRule>
  </conditionalFormatting>
  <conditionalFormatting sqref="K185:K186 K121:K122 K65:K66 K124:K127 J34:J35 J38:J39 J42:J43 J46:J47 J50:J51 J77:J78 J85:J86 J93:J94 J101:J102 J140:J141 J147:J148 J154:J155 J161:J162 K70:K73 J80:J83 K188:K195 K134:K136 J104:J107 J96:J99 J88:J91 K197:K199 K216:K218 J143:J145 J150:J152 J157:J159 J164:J166 K130:K132">
    <cfRule type="expression" dxfId="285" priority="56">
      <formula>J34&gt;E34</formula>
    </cfRule>
  </conditionalFormatting>
  <conditionalFormatting sqref="K212">
    <cfRule type="expression" dxfId="284" priority="55">
      <formula>K212&gt;F212</formula>
    </cfRule>
  </conditionalFormatting>
  <conditionalFormatting sqref="K212">
    <cfRule type="expression" dxfId="283" priority="54">
      <formula>K212&lt;F212</formula>
    </cfRule>
  </conditionalFormatting>
  <conditionalFormatting sqref="K68">
    <cfRule type="expression" dxfId="282" priority="53">
      <formula>K68&gt;F68</formula>
    </cfRule>
  </conditionalFormatting>
  <conditionalFormatting sqref="K214">
    <cfRule type="expression" dxfId="281" priority="52">
      <formula>K214&gt;F214</formula>
    </cfRule>
  </conditionalFormatting>
  <conditionalFormatting sqref="K214">
    <cfRule type="expression" dxfId="280" priority="51">
      <formula>K214&lt;&gt;F214</formula>
    </cfRule>
  </conditionalFormatting>
  <conditionalFormatting sqref="K28:K29">
    <cfRule type="expression" dxfId="279" priority="50">
      <formula>K28&lt;F28</formula>
    </cfRule>
  </conditionalFormatting>
  <conditionalFormatting sqref="K28:K29">
    <cfRule type="expression" dxfId="278" priority="49">
      <formula>K28&gt;F28</formula>
    </cfRule>
  </conditionalFormatting>
  <conditionalFormatting sqref="J188:J194 J197:J199 J216:J218">
    <cfRule type="expression" dxfId="277" priority="48">
      <formula>J188&lt;&gt;D188</formula>
    </cfRule>
  </conditionalFormatting>
  <conditionalFormatting sqref="J212">
    <cfRule type="expression" dxfId="276" priority="47">
      <formula>J212&gt;D212</formula>
    </cfRule>
  </conditionalFormatting>
  <conditionalFormatting sqref="J212">
    <cfRule type="expression" dxfId="275" priority="46">
      <formula>J212&lt;D212</formula>
    </cfRule>
  </conditionalFormatting>
  <conditionalFormatting sqref="J214">
    <cfRule type="expression" dxfId="274" priority="45">
      <formula>J214&gt;D214</formula>
    </cfRule>
  </conditionalFormatting>
  <conditionalFormatting sqref="J214">
    <cfRule type="expression" dxfId="273" priority="44">
      <formula>J214&lt;&gt;D214</formula>
    </cfRule>
  </conditionalFormatting>
  <conditionalFormatting sqref="I32:K32">
    <cfRule type="expression" dxfId="272" priority="43">
      <formula>OR(I32&lt;&gt;D32, I33&lt;&gt;D33, I37&lt;&gt;D37,I41&lt;&gt;D41,I45&lt;&gt;D45,I49&lt;&gt;D49)</formula>
    </cfRule>
  </conditionalFormatting>
  <conditionalFormatting sqref="I75:K75">
    <cfRule type="expression" dxfId="271" priority="42">
      <formula>OR(I75&lt;&gt;D75,I76&lt;&gt;D76,I84&lt;&gt;D84,I92&lt;&gt;D92,I100&lt;&gt;D100)</formula>
    </cfRule>
  </conditionalFormatting>
  <conditionalFormatting sqref="J36">
    <cfRule type="expression" dxfId="270" priority="41">
      <formula>J36&lt;&gt;E36</formula>
    </cfRule>
  </conditionalFormatting>
  <conditionalFormatting sqref="J36">
    <cfRule type="expression" dxfId="269" priority="40">
      <formula>J36&gt;E36</formula>
    </cfRule>
  </conditionalFormatting>
  <conditionalFormatting sqref="J40">
    <cfRule type="expression" dxfId="268" priority="39">
      <formula>J40&lt;&gt;E40</formula>
    </cfRule>
  </conditionalFormatting>
  <conditionalFormatting sqref="J40">
    <cfRule type="expression" dxfId="267" priority="38">
      <formula>J40&gt;E40</formula>
    </cfRule>
  </conditionalFormatting>
  <conditionalFormatting sqref="J44">
    <cfRule type="expression" dxfId="266" priority="37">
      <formula>J44&lt;&gt;E44</formula>
    </cfRule>
  </conditionalFormatting>
  <conditionalFormatting sqref="J44">
    <cfRule type="expression" dxfId="265" priority="36">
      <formula>J44&gt;E44</formula>
    </cfRule>
  </conditionalFormatting>
  <conditionalFormatting sqref="J48">
    <cfRule type="expression" dxfId="264" priority="35">
      <formula>J48&lt;&gt;E48</formula>
    </cfRule>
  </conditionalFormatting>
  <conditionalFormatting sqref="J48">
    <cfRule type="expression" dxfId="263" priority="34">
      <formula>J48&gt;E48</formula>
    </cfRule>
  </conditionalFormatting>
  <conditionalFormatting sqref="J52">
    <cfRule type="expression" dxfId="262" priority="33">
      <formula>J52&lt;&gt;E52</formula>
    </cfRule>
  </conditionalFormatting>
  <conditionalFormatting sqref="J52">
    <cfRule type="expression" dxfId="261" priority="32">
      <formula>J52&gt;E52</formula>
    </cfRule>
  </conditionalFormatting>
  <conditionalFormatting sqref="I25">
    <cfRule type="expression" dxfId="260" priority="31">
      <formula>I25&lt;&gt;D25</formula>
    </cfRule>
  </conditionalFormatting>
  <conditionalFormatting sqref="K24">
    <cfRule type="expression" dxfId="259" priority="28">
      <formula>K24&lt;F24</formula>
    </cfRule>
    <cfRule type="expression" dxfId="258" priority="29">
      <formula>K24&gt;F24</formula>
    </cfRule>
  </conditionalFormatting>
  <conditionalFormatting sqref="K25">
    <cfRule type="expression" dxfId="257" priority="26">
      <formula>K25&lt;F25</formula>
    </cfRule>
    <cfRule type="expression" dxfId="256" priority="27">
      <formula>K25&gt;F25</formula>
    </cfRule>
  </conditionalFormatting>
  <conditionalFormatting sqref="K30">
    <cfRule type="expression" dxfId="255" priority="25">
      <formula>K30&lt;F30</formula>
    </cfRule>
  </conditionalFormatting>
  <conditionalFormatting sqref="K30">
    <cfRule type="expression" dxfId="254" priority="24">
      <formula>K30&gt;F30</formula>
    </cfRule>
  </conditionalFormatting>
  <conditionalFormatting sqref="I69">
    <cfRule type="expression" dxfId="253" priority="23">
      <formula>I69&lt;&gt;D69</formula>
    </cfRule>
  </conditionalFormatting>
  <conditionalFormatting sqref="K69">
    <cfRule type="expression" dxfId="252" priority="22">
      <formula>K69&lt;&gt;F69</formula>
    </cfRule>
  </conditionalFormatting>
  <conditionalFormatting sqref="K69">
    <cfRule type="expression" dxfId="251" priority="21">
      <formula>K69&gt;F69</formula>
    </cfRule>
  </conditionalFormatting>
  <conditionalFormatting sqref="I133">
    <cfRule type="expression" dxfId="250" priority="20">
      <formula>I133&lt;&gt;D133</formula>
    </cfRule>
  </conditionalFormatting>
  <conditionalFormatting sqref="K133">
    <cfRule type="expression" dxfId="249" priority="19">
      <formula>K133&lt;&gt;F133</formula>
    </cfRule>
  </conditionalFormatting>
  <conditionalFormatting sqref="K133">
    <cfRule type="expression" dxfId="248" priority="18">
      <formula>K133&gt;F133</formula>
    </cfRule>
  </conditionalFormatting>
  <conditionalFormatting sqref="I196">
    <cfRule type="expression" dxfId="247" priority="17">
      <formula>I196&lt;&gt;D196</formula>
    </cfRule>
  </conditionalFormatting>
  <conditionalFormatting sqref="K196">
    <cfRule type="expression" dxfId="246" priority="16">
      <formula>K196&lt;&gt;F196</formula>
    </cfRule>
  </conditionalFormatting>
  <conditionalFormatting sqref="K196">
    <cfRule type="expression" dxfId="245" priority="15">
      <formula>K196&gt;F196</formula>
    </cfRule>
  </conditionalFormatting>
  <conditionalFormatting sqref="I215">
    <cfRule type="expression" dxfId="244" priority="14">
      <formula>I215&lt;&gt;D215</formula>
    </cfRule>
  </conditionalFormatting>
  <conditionalFormatting sqref="K215">
    <cfRule type="expression" dxfId="243" priority="13">
      <formula>K215&lt;&gt;F215</formula>
    </cfRule>
  </conditionalFormatting>
  <conditionalFormatting sqref="K215">
    <cfRule type="expression" dxfId="242" priority="12">
      <formula>K215&gt;F215</formula>
    </cfRule>
  </conditionalFormatting>
  <conditionalFormatting sqref="I138:K138">
    <cfRule type="expression" dxfId="241" priority="67">
      <formula>OR(I138&lt;&gt;D138,I139&lt;&gt;D139,I146&lt;&gt;D146,I153&lt;&gt;D153,I160&lt;&gt;D160)</formula>
    </cfRule>
  </conditionalFormatting>
  <conditionalFormatting sqref="I21:K21">
    <cfRule type="expression" dxfId="240" priority="11">
      <formula>$I$21&lt;&gt;""</formula>
    </cfRule>
  </conditionalFormatting>
  <conditionalFormatting sqref="D21:F21">
    <cfRule type="expression" dxfId="239" priority="10">
      <formula>D21&lt;&gt;""</formula>
    </cfRule>
  </conditionalFormatting>
  <conditionalFormatting sqref="K128">
    <cfRule type="expression" dxfId="238" priority="9">
      <formula>K128&lt;&gt;F128</formula>
    </cfRule>
  </conditionalFormatting>
  <conditionalFormatting sqref="K128">
    <cfRule type="expression" dxfId="237" priority="8">
      <formula>K128&gt;F128</formula>
    </cfRule>
  </conditionalFormatting>
  <conditionalFormatting sqref="J128">
    <cfRule type="expression" dxfId="236" priority="7">
      <formula>J128&lt;&gt;E128</formula>
    </cfRule>
  </conditionalFormatting>
  <conditionalFormatting sqref="J128">
    <cfRule type="expression" dxfId="235" priority="6">
      <formula>J128&gt;E128</formula>
    </cfRule>
  </conditionalFormatting>
  <conditionalFormatting sqref="I129">
    <cfRule type="expression" dxfId="234" priority="5">
      <formula>I129&lt;&gt;D129</formula>
    </cfRule>
  </conditionalFormatting>
  <conditionalFormatting sqref="K129">
    <cfRule type="expression" dxfId="233" priority="4">
      <formula>K129&lt;&gt;F129</formula>
    </cfRule>
  </conditionalFormatting>
  <conditionalFormatting sqref="K129">
    <cfRule type="expression" dxfId="232" priority="3">
      <formula>K129&gt;F129</formula>
    </cfRule>
  </conditionalFormatting>
  <conditionalFormatting sqref="J129">
    <cfRule type="expression" dxfId="231" priority="2">
      <formula>J129&lt;&gt;E129</formula>
    </cfRule>
  </conditionalFormatting>
  <conditionalFormatting sqref="J129">
    <cfRule type="expression" dxfId="230" priority="1">
      <formula>J129&gt;E129</formula>
    </cfRule>
  </conditionalFormatting>
  <dataValidations count="12">
    <dataValidation type="list" allowBlank="1" showInputMessage="1" showErrorMessage="1" sqref="I207 D174 D177 I180 I115 D59 D180 I174 I177 D115 I59 D207" xr:uid="{058254C7-8B10-4743-A186-2CE6C4172B60}">
      <formula1>"0, 1"</formula1>
    </dataValidation>
    <dataValidation type="list" allowBlank="1" showInputMessage="1" showErrorMessage="1" sqref="I213 D213" xr:uid="{986189E6-CA1C-4C14-9611-1C7F048C302E}">
      <formula1>ListResiduesProcessingOptions1</formula1>
    </dataValidation>
    <dataValidation type="list" allowBlank="1" showInputMessage="1" showErrorMessage="1" sqref="I14:K14 D14:F14" xr:uid="{09ABB1ED-4B9A-47D6-82BF-FAE49614913A}">
      <formula1>Crops</formula1>
    </dataValidation>
    <dataValidation type="list" allowBlank="1" showInputMessage="1" showErrorMessage="1" sqref="D12 I10 I12 D10" xr:uid="{29C6DA83-BD66-4026-8004-43D2743B1470}">
      <formula1>Regions</formula1>
    </dataValidation>
    <dataValidation type="list" allowBlank="1" showInputMessage="1" showErrorMessage="1" sqref="D41 D37 D49 D33 I45 I41 I37 I49 I33 D45" xr:uid="{095E3CC1-E2CC-4F95-94CA-67D504D40F90}">
      <formula1>INDIRECT("Processes"&amp;$D$14)</formula1>
    </dataValidation>
    <dataValidation type="list" allowBlank="1" showInputMessage="1" showErrorMessage="1" sqref="I27:K27 D27:F27" xr:uid="{95CEC6E8-9075-40AE-AC81-6536A6EF6B4B}">
      <formula1>INDIRECT("Losses"&amp;$D$10&amp;$D$14)</formula1>
    </dataValidation>
    <dataValidation type="list" allowBlank="1" showInputMessage="1" showErrorMessage="1" sqref="I11 D11" xr:uid="{E8C7E277-1407-4E30-A71F-9C168C09A7E8}">
      <formula1>INDIRECT("GHGEmFactorsCountrylist"&amp;D$10)</formula1>
    </dataValidation>
    <dataValidation type="list" allowBlank="1" showInputMessage="1" showErrorMessage="1" sqref="I13 D13" xr:uid="{058591FE-157A-4D0A-8263-77936A7074AB}">
      <formula1>INDIRECT("GHGEmFactorsCountrylist"&amp;D$12)</formula1>
    </dataValidation>
    <dataValidation type="list" allowBlank="1" showInputMessage="1" showErrorMessage="1" sqref="I15:K16 D15:F16 D64:F64 I64:K64" xr:uid="{E441E1EC-2CD3-48E6-B14E-657022F2FC37}">
      <formula1>INDIRECT("Losses"&amp;D$10&amp;D$14)</formula1>
    </dataValidation>
    <dataValidation type="list" allowBlank="1" showInputMessage="1" showErrorMessage="1" sqref="D20:F20 I20:K20" xr:uid="{71ABBF97-D9AC-47FE-A9A3-CD35797FA691}">
      <formula1>INDIRECT("GHGEF"&amp;D$10&amp;D$14)</formula1>
    </dataValidation>
    <dataValidation type="list" allowBlank="1" showInputMessage="1" showErrorMessage="1" sqref="D84 D76 I100 I76 I84 I139 D139 D153 D160 D100 D92 I92 D146 I160 I153 I146" xr:uid="{2FCC96FC-4C56-4482-96B7-C9B19FAC26AE}">
      <formula1>INDIRECT("Processes"&amp;D$14)</formula1>
    </dataValidation>
    <dataValidation type="list" allowBlank="1" showInputMessage="1" showErrorMessage="1" sqref="I120:K120 I211:K211 I184:K184 D211:F211 D184:F184 D120:F120" xr:uid="{4E587017-6EAD-4F59-9084-2EF6F72490B7}">
      <formula1>INDIRECT("Losses"&amp;$D$10&amp;D$14)</formula1>
    </dataValidation>
  </dataValidations>
  <hyperlinks>
    <hyperlink ref="C1" location="'ACE Calculator'!B17:S57" display="'ACE Calculator'!B17:S57" xr:uid="{864AA013-0B7F-439A-AEFC-09E3BE8088BD}"/>
    <hyperlink ref="C2" location="'ACE Calculator'!B60" display="'ACE Calculator'!B60" xr:uid="{288E85E1-BF5F-4D15-A2EC-AA66D50780B4}"/>
    <hyperlink ref="C3" location="'ACE Calculator'!B116" display="'ACE Calculator'!B116" xr:uid="{4497A8BC-3B5F-4900-B361-2129478C9DA5}"/>
    <hyperlink ref="F1" location="'ACE Calculator'!B179" display="'ACE Calculator'!B179" xr:uid="{0375B77C-A12F-45F5-9318-5F9DA2D0150D}"/>
    <hyperlink ref="F2" location="'ACE Calculator'!B179" display="'ACE Calculator'!B179" xr:uid="{BD8FCA2D-D34D-414B-BB7A-1BE1F95FA5A9}"/>
    <hyperlink ref="F3" location="'ACE Calculator'!B206" display="'ACE Calculator'!B206" xr:uid="{3325F9B8-5DF4-4113-A5DA-0C6FACF00C8F}"/>
  </hyperlinks>
  <printOptions horizontalCentered="1"/>
  <pageMargins left="0.62992125984251968" right="0.62992125984251968" top="0.59055118110236227" bottom="0.59055118110236227" header="0.31496062992125984" footer="0.31496062992125984"/>
  <pageSetup paperSize="9" scale="41" fitToHeight="0" orientation="portrait" horizontalDpi="4294967293" r:id="rId1"/>
  <headerFooter>
    <oddHeader>&amp;LAgro-Chain Greenhous gases Emissions (ACGE) calculator&amp;RJan Broeze, Wageningen  Research</oddHeader>
    <oddFooter>Page &amp;P</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FCB07-FCDD-4B3B-AED3-9E668C593EEB}">
  <sheetPr>
    <tabColor theme="5" tint="0.59999389629810485"/>
    <outlinePr summaryBelow="0" summaryRight="0"/>
    <pageSetUpPr fitToPage="1"/>
  </sheetPr>
  <dimension ref="A1:V273"/>
  <sheetViews>
    <sheetView zoomScale="115" zoomScaleNormal="115" zoomScaleSheetLayoutView="145" workbookViewId="0">
      <pane xSplit="2" ySplit="8" topLeftCell="C9" activePane="bottomRight" state="frozen"/>
      <selection pane="topRight" activeCell="B1" sqref="B1"/>
      <selection pane="bottomLeft" activeCell="A8" sqref="A8"/>
      <selection pane="bottomRight" activeCell="I22" sqref="I22"/>
    </sheetView>
  </sheetViews>
  <sheetFormatPr defaultColWidth="36.5703125" defaultRowHeight="15" outlineLevelRow="1" x14ac:dyDescent="0.25"/>
  <cols>
    <col min="1" max="1" width="0.85546875" style="12" customWidth="1"/>
    <col min="2" max="2" width="45.28515625" style="76" customWidth="1"/>
    <col min="3" max="3" width="1.28515625" style="76" customWidth="1"/>
    <col min="4" max="4" width="18.28515625" style="12" customWidth="1"/>
    <col min="5" max="6" width="18.28515625" style="11" customWidth="1"/>
    <col min="7" max="7" width="12.28515625" style="152" hidden="1" customWidth="1"/>
    <col min="8" max="8" width="1.42578125" style="12" customWidth="1"/>
    <col min="9" max="9" width="18.28515625" style="12" customWidth="1"/>
    <col min="10" max="10" width="18.28515625" style="11" customWidth="1"/>
    <col min="11" max="11" width="18.140625" style="11" customWidth="1"/>
    <col min="12" max="12" width="12.28515625" style="152" hidden="1" customWidth="1"/>
    <col min="13" max="13" width="1.42578125" style="12" customWidth="1"/>
    <col min="14" max="14" width="18.28515625" style="12" customWidth="1"/>
    <col min="15" max="15" width="18.28515625" style="11" customWidth="1"/>
    <col min="16" max="16" width="18.140625" style="11" customWidth="1"/>
    <col min="17" max="17" width="12.28515625" style="152" hidden="1" customWidth="1"/>
    <col min="18" max="18" width="1.42578125" style="12" customWidth="1"/>
    <col min="19" max="19" width="1.140625" style="12" customWidth="1"/>
    <col min="20" max="20" width="2.140625" style="12" customWidth="1"/>
    <col min="21" max="21" width="36.5703125" style="6"/>
    <col min="22" max="22" width="14.42578125" style="12" customWidth="1"/>
    <col min="23" max="23" width="14.85546875" style="12" customWidth="1"/>
    <col min="24" max="24" width="17.28515625" style="12" customWidth="1"/>
    <col min="25" max="16384" width="36.5703125" style="12"/>
  </cols>
  <sheetData>
    <row r="1" spans="1:22" s="4" customFormat="1" ht="15.75" customHeight="1" thickTop="1" x14ac:dyDescent="0.25">
      <c r="A1" s="13"/>
      <c r="B1" s="535" t="s">
        <v>164</v>
      </c>
      <c r="C1" s="538" t="str">
        <f>$B19</f>
        <v xml:space="preserve">Harvesting and on-field post-harvest operations </v>
      </c>
      <c r="D1" s="538"/>
      <c r="E1" s="538"/>
      <c r="F1" s="538" t="str">
        <f>$B189</f>
        <v>(Possibly multi-modal) Transport</v>
      </c>
      <c r="G1" s="538"/>
      <c r="H1" s="538"/>
      <c r="I1" s="538"/>
      <c r="J1" s="189"/>
      <c r="K1" s="189"/>
      <c r="L1" s="208"/>
      <c r="M1" s="189"/>
      <c r="N1" s="201"/>
      <c r="O1" s="189"/>
      <c r="P1" s="190"/>
      <c r="Q1" s="208"/>
      <c r="R1" s="85"/>
      <c r="S1" s="86"/>
      <c r="U1" s="36"/>
      <c r="V1" s="35"/>
    </row>
    <row r="2" spans="1:22" s="4" customFormat="1" ht="15.75" customHeight="1" x14ac:dyDescent="0.25">
      <c r="A2" s="194"/>
      <c r="B2" s="536"/>
      <c r="C2" s="539" t="str">
        <f>$B62</f>
        <v>Farm: Postharvest handling and storage</v>
      </c>
      <c r="D2" s="539"/>
      <c r="E2" s="539"/>
      <c r="F2" s="539" t="str">
        <f>$B201</f>
        <v>Processing / repackaging / distribution centre</v>
      </c>
      <c r="G2" s="539"/>
      <c r="H2" s="539"/>
      <c r="I2" s="539"/>
      <c r="J2" s="202"/>
      <c r="K2" s="202"/>
      <c r="L2" s="203"/>
      <c r="M2" s="203"/>
      <c r="N2" s="204"/>
      <c r="O2" s="196"/>
      <c r="P2" s="197"/>
      <c r="Q2" s="203"/>
      <c r="R2" s="195"/>
      <c r="S2" s="198"/>
      <c r="U2" s="36"/>
      <c r="V2" s="35"/>
    </row>
    <row r="3" spans="1:22" s="4" customFormat="1" ht="15.75" customHeight="1" thickBot="1" x14ac:dyDescent="0.3">
      <c r="A3" s="194"/>
      <c r="B3" s="537"/>
      <c r="C3" s="540" t="str">
        <f>$B126</f>
        <v>Processing and Packaging</v>
      </c>
      <c r="D3" s="540"/>
      <c r="E3" s="540"/>
      <c r="F3" s="540" t="str">
        <f>$B230</f>
        <v>Market / Retail shop / Out-of-home consumption</v>
      </c>
      <c r="G3" s="540"/>
      <c r="H3" s="540"/>
      <c r="I3" s="540"/>
      <c r="J3" s="205"/>
      <c r="K3" s="205"/>
      <c r="L3" s="206"/>
      <c r="M3" s="206"/>
      <c r="N3" s="207"/>
      <c r="O3" s="199"/>
      <c r="P3" s="200"/>
      <c r="Q3" s="206"/>
      <c r="R3" s="209"/>
      <c r="S3" s="210"/>
      <c r="U3" s="36"/>
      <c r="V3" s="35"/>
    </row>
    <row r="4" spans="1:22" ht="15.75" x14ac:dyDescent="0.25">
      <c r="A4" s="87"/>
      <c r="B4" s="211" t="s">
        <v>302</v>
      </c>
      <c r="C4" s="101"/>
      <c r="D4" s="530" t="s">
        <v>303</v>
      </c>
      <c r="E4" s="531"/>
      <c r="F4" s="531"/>
      <c r="G4" s="103"/>
      <c r="H4" s="101"/>
      <c r="I4" s="530" t="s">
        <v>304</v>
      </c>
      <c r="J4" s="531"/>
      <c r="K4" s="531"/>
      <c r="L4" s="280"/>
      <c r="M4" s="101"/>
      <c r="N4" s="530" t="s">
        <v>305</v>
      </c>
      <c r="O4" s="531"/>
      <c r="P4" s="531"/>
      <c r="Q4" s="103"/>
      <c r="R4" s="101"/>
      <c r="S4" s="102"/>
      <c r="U4" s="40" t="s">
        <v>78</v>
      </c>
      <c r="V4" s="37"/>
    </row>
    <row r="5" spans="1:22" s="76" customFormat="1" x14ac:dyDescent="0.25">
      <c r="A5" s="142"/>
      <c r="B5" s="141" t="s">
        <v>299</v>
      </c>
      <c r="C5" s="125"/>
      <c r="D5" s="532" t="s">
        <v>307</v>
      </c>
      <c r="E5" s="533"/>
      <c r="F5" s="534"/>
      <c r="G5" s="91" t="s">
        <v>147</v>
      </c>
      <c r="H5" s="116"/>
      <c r="I5" s="532" t="s">
        <v>308</v>
      </c>
      <c r="J5" s="533"/>
      <c r="K5" s="534"/>
      <c r="L5" s="91" t="s">
        <v>147</v>
      </c>
      <c r="M5" s="116"/>
      <c r="N5" s="532" t="s">
        <v>309</v>
      </c>
      <c r="O5" s="533"/>
      <c r="P5" s="534"/>
      <c r="Q5" s="91" t="s">
        <v>147</v>
      </c>
      <c r="R5" s="116"/>
      <c r="S5" s="117"/>
      <c r="U5" s="63"/>
      <c r="V5" s="38"/>
    </row>
    <row r="6" spans="1:22" s="76" customFormat="1" x14ac:dyDescent="0.25">
      <c r="A6" s="142"/>
      <c r="B6" s="141" t="s">
        <v>300</v>
      </c>
      <c r="C6" s="125"/>
      <c r="D6" s="166">
        <v>7.1145000000000014E-2</v>
      </c>
      <c r="E6" s="49"/>
      <c r="F6" s="308" t="s">
        <v>326</v>
      </c>
      <c r="G6" s="91" t="s">
        <v>148</v>
      </c>
      <c r="H6" s="116"/>
      <c r="I6" s="166">
        <v>4.5760000000000023E-2</v>
      </c>
      <c r="J6" s="49"/>
      <c r="K6" s="308" t="s">
        <v>327</v>
      </c>
      <c r="L6" s="91" t="s">
        <v>148</v>
      </c>
      <c r="M6" s="116"/>
      <c r="N6" s="166">
        <v>4.5760000000000023E-2</v>
      </c>
      <c r="O6" s="49"/>
      <c r="P6" s="308" t="s">
        <v>328</v>
      </c>
      <c r="Q6" s="91" t="s">
        <v>148</v>
      </c>
      <c r="R6" s="116"/>
      <c r="S6" s="118"/>
      <c r="U6" s="54"/>
      <c r="V6" s="55"/>
    </row>
    <row r="7" spans="1:22" s="76" customFormat="1" x14ac:dyDescent="0.25">
      <c r="A7" s="142"/>
      <c r="B7" s="141" t="s">
        <v>301</v>
      </c>
      <c r="C7" s="125"/>
      <c r="D7" s="525" t="s">
        <v>329</v>
      </c>
      <c r="E7" s="526"/>
      <c r="F7" s="527"/>
      <c r="G7" s="214" t="s">
        <v>145</v>
      </c>
      <c r="H7" s="116"/>
      <c r="I7" s="525" t="s">
        <v>330</v>
      </c>
      <c r="J7" s="526"/>
      <c r="K7" s="527"/>
      <c r="L7" s="214" t="s">
        <v>145</v>
      </c>
      <c r="M7" s="116"/>
      <c r="N7" s="525" t="s">
        <v>330</v>
      </c>
      <c r="O7" s="526"/>
      <c r="P7" s="527"/>
      <c r="Q7" s="214" t="s">
        <v>145</v>
      </c>
      <c r="R7" s="116"/>
      <c r="S7" s="117"/>
      <c r="U7" s="54"/>
      <c r="V7" s="55"/>
    </row>
    <row r="8" spans="1:22" s="76" customFormat="1" ht="15.75" thickBot="1" x14ac:dyDescent="0.3">
      <c r="A8" s="142"/>
      <c r="B8" s="141" t="s">
        <v>116</v>
      </c>
      <c r="C8" s="125"/>
      <c r="D8" s="166">
        <v>0</v>
      </c>
      <c r="E8" s="49"/>
      <c r="F8" s="78"/>
      <c r="G8" s="215" t="s">
        <v>146</v>
      </c>
      <c r="H8" s="116"/>
      <c r="I8" s="166">
        <v>0</v>
      </c>
      <c r="J8" s="49"/>
      <c r="K8" s="78"/>
      <c r="L8" s="215" t="s">
        <v>146</v>
      </c>
      <c r="M8" s="116"/>
      <c r="N8" s="166">
        <v>0</v>
      </c>
      <c r="O8" s="49"/>
      <c r="P8" s="78"/>
      <c r="Q8" s="215" t="s">
        <v>146</v>
      </c>
      <c r="R8" s="116"/>
      <c r="S8" s="118"/>
      <c r="U8" s="54"/>
      <c r="V8" s="55"/>
    </row>
    <row r="9" spans="1:22" ht="15.75" customHeight="1" x14ac:dyDescent="0.25">
      <c r="A9" s="14"/>
      <c r="B9" s="81" t="s">
        <v>151</v>
      </c>
      <c r="C9" s="84"/>
      <c r="D9" s="81"/>
      <c r="E9" s="84"/>
      <c r="F9" s="84"/>
      <c r="G9" s="213"/>
      <c r="H9" s="84"/>
      <c r="I9" s="81"/>
      <c r="J9" s="84"/>
      <c r="K9" s="84"/>
      <c r="L9" s="213"/>
      <c r="M9" s="84"/>
      <c r="N9" s="81"/>
      <c r="O9" s="84"/>
      <c r="P9" s="84"/>
      <c r="Q9" s="213"/>
      <c r="R9" s="84"/>
      <c r="S9" s="83"/>
      <c r="U9" s="56"/>
      <c r="V9" s="55"/>
    </row>
    <row r="10" spans="1:22" x14ac:dyDescent="0.25">
      <c r="A10" s="14"/>
      <c r="B10" s="104" t="s">
        <v>4</v>
      </c>
      <c r="C10" s="125"/>
      <c r="D10" s="528" t="s">
        <v>19</v>
      </c>
      <c r="E10" s="481"/>
      <c r="F10" s="529"/>
      <c r="G10" s="153"/>
      <c r="H10" s="125"/>
      <c r="I10" s="501" t="s">
        <v>19</v>
      </c>
      <c r="J10" s="480"/>
      <c r="K10" s="481"/>
      <c r="L10" s="153"/>
      <c r="M10" s="125"/>
      <c r="N10" s="501" t="s">
        <v>19</v>
      </c>
      <c r="O10" s="480"/>
      <c r="P10" s="481"/>
      <c r="Q10" s="153"/>
      <c r="R10" s="125"/>
      <c r="S10" s="119"/>
      <c r="U10" s="54"/>
      <c r="V10" s="55"/>
    </row>
    <row r="11" spans="1:22" x14ac:dyDescent="0.25">
      <c r="A11" s="14"/>
      <c r="B11" s="104" t="s">
        <v>214</v>
      </c>
      <c r="C11" s="125"/>
      <c r="D11" s="143" t="s">
        <v>51</v>
      </c>
      <c r="E11" s="337"/>
      <c r="F11" s="212">
        <v>0.2888</v>
      </c>
      <c r="G11" s="153"/>
      <c r="H11" s="125"/>
      <c r="I11" s="143" t="s">
        <v>51</v>
      </c>
      <c r="J11" s="337"/>
      <c r="K11" s="212">
        <v>0.2888</v>
      </c>
      <c r="L11" s="153"/>
      <c r="M11" s="125"/>
      <c r="N11" s="143" t="s">
        <v>51</v>
      </c>
      <c r="O11" s="337"/>
      <c r="P11" s="212">
        <v>0.2888</v>
      </c>
      <c r="Q11" s="153"/>
      <c r="R11" s="125"/>
      <c r="S11" s="119"/>
      <c r="U11" s="54"/>
      <c r="V11" s="55"/>
    </row>
    <row r="12" spans="1:22" x14ac:dyDescent="0.25">
      <c r="A12" s="14"/>
      <c r="B12" s="104" t="s">
        <v>63</v>
      </c>
      <c r="C12" s="125"/>
      <c r="D12" s="520" t="s">
        <v>19</v>
      </c>
      <c r="E12" s="473"/>
      <c r="F12" s="521"/>
      <c r="G12" s="153"/>
      <c r="H12" s="125"/>
      <c r="I12" s="471" t="s">
        <v>19</v>
      </c>
      <c r="J12" s="472"/>
      <c r="K12" s="473"/>
      <c r="L12" s="153"/>
      <c r="M12" s="125"/>
      <c r="N12" s="471" t="s">
        <v>19</v>
      </c>
      <c r="O12" s="472"/>
      <c r="P12" s="473"/>
      <c r="Q12" s="153"/>
      <c r="R12" s="125"/>
      <c r="S12" s="119"/>
      <c r="U12" s="54"/>
      <c r="V12" s="55"/>
    </row>
    <row r="13" spans="1:22" x14ac:dyDescent="0.25">
      <c r="A13" s="14"/>
      <c r="B13" s="104" t="s">
        <v>214</v>
      </c>
      <c r="C13" s="125"/>
      <c r="D13" s="143" t="s">
        <v>51</v>
      </c>
      <c r="E13" s="337"/>
      <c r="F13" s="212">
        <v>0.2888</v>
      </c>
      <c r="G13" s="153"/>
      <c r="H13" s="125"/>
      <c r="I13" s="143" t="s">
        <v>51</v>
      </c>
      <c r="J13" s="337"/>
      <c r="K13" s="212">
        <v>0.2888</v>
      </c>
      <c r="L13" s="153"/>
      <c r="M13" s="125"/>
      <c r="N13" s="143" t="s">
        <v>51</v>
      </c>
      <c r="O13" s="337"/>
      <c r="P13" s="212">
        <v>0.2888</v>
      </c>
      <c r="Q13" s="153"/>
      <c r="R13" s="125"/>
      <c r="S13" s="119"/>
      <c r="U13" s="54"/>
      <c r="V13" s="55"/>
    </row>
    <row r="14" spans="1:22" x14ac:dyDescent="0.25">
      <c r="A14" s="14"/>
      <c r="B14" s="104" t="s">
        <v>16</v>
      </c>
      <c r="C14" s="125"/>
      <c r="D14" s="522" t="s">
        <v>3</v>
      </c>
      <c r="E14" s="523"/>
      <c r="F14" s="524"/>
      <c r="G14" s="153"/>
      <c r="H14" s="125"/>
      <c r="I14" s="471" t="s">
        <v>3</v>
      </c>
      <c r="J14" s="472"/>
      <c r="K14" s="473"/>
      <c r="L14" s="153"/>
      <c r="M14" s="125"/>
      <c r="N14" s="471" t="s">
        <v>3</v>
      </c>
      <c r="O14" s="472"/>
      <c r="P14" s="473"/>
      <c r="Q14" s="153"/>
      <c r="R14" s="125"/>
      <c r="S14" s="119"/>
      <c r="U14" s="56"/>
      <c r="V14" s="55"/>
    </row>
    <row r="15" spans="1:22" ht="15.75" customHeight="1" x14ac:dyDescent="0.25">
      <c r="A15" s="14"/>
      <c r="B15" s="104" t="s">
        <v>142</v>
      </c>
      <c r="C15" s="125"/>
      <c r="D15" s="471" t="s">
        <v>208</v>
      </c>
      <c r="E15" s="472"/>
      <c r="F15" s="473"/>
      <c r="G15" s="153"/>
      <c r="H15" s="125"/>
      <c r="I15" s="471" t="s">
        <v>208</v>
      </c>
      <c r="J15" s="472"/>
      <c r="K15" s="473"/>
      <c r="L15" s="153"/>
      <c r="M15" s="125"/>
      <c r="N15" s="471" t="s">
        <v>208</v>
      </c>
      <c r="O15" s="472"/>
      <c r="P15" s="473"/>
      <c r="Q15" s="153"/>
      <c r="R15" s="125"/>
      <c r="S15" s="119"/>
      <c r="U15" s="54"/>
      <c r="V15" s="55"/>
    </row>
    <row r="16" spans="1:22" ht="15.75" customHeight="1" x14ac:dyDescent="0.25">
      <c r="A16" s="14"/>
      <c r="B16" s="104" t="s">
        <v>143</v>
      </c>
      <c r="C16" s="125"/>
      <c r="D16" s="517" t="s">
        <v>208</v>
      </c>
      <c r="E16" s="518"/>
      <c r="F16" s="519"/>
      <c r="G16" s="153"/>
      <c r="H16" s="125"/>
      <c r="I16" s="517" t="s">
        <v>208</v>
      </c>
      <c r="J16" s="518"/>
      <c r="K16" s="519"/>
      <c r="L16" s="153"/>
      <c r="M16" s="125"/>
      <c r="N16" s="517" t="s">
        <v>208</v>
      </c>
      <c r="O16" s="518"/>
      <c r="P16" s="519"/>
      <c r="Q16" s="153"/>
      <c r="R16" s="125"/>
      <c r="S16" s="119"/>
      <c r="U16" s="56"/>
      <c r="V16" s="55"/>
    </row>
    <row r="17" spans="1:22" ht="6.75" customHeight="1" x14ac:dyDescent="0.25">
      <c r="A17" s="14"/>
      <c r="B17" s="99"/>
      <c r="C17" s="97"/>
      <c r="D17" s="97"/>
      <c r="E17" s="97"/>
      <c r="F17" s="97"/>
      <c r="G17" s="100"/>
      <c r="H17" s="97"/>
      <c r="I17" s="97"/>
      <c r="J17" s="97"/>
      <c r="K17" s="97"/>
      <c r="L17" s="100"/>
      <c r="M17" s="97"/>
      <c r="N17" s="97"/>
      <c r="O17" s="97"/>
      <c r="P17" s="97"/>
      <c r="Q17" s="100"/>
      <c r="R17" s="97"/>
      <c r="S17" s="98"/>
      <c r="U17" s="63"/>
      <c r="V17" s="38"/>
    </row>
    <row r="18" spans="1:22" ht="7.5" customHeight="1" x14ac:dyDescent="0.25">
      <c r="A18" s="133"/>
      <c r="B18" s="126"/>
      <c r="C18" s="126"/>
      <c r="D18" s="126"/>
      <c r="E18" s="134"/>
      <c r="F18" s="134"/>
      <c r="G18" s="134"/>
      <c r="H18" s="126"/>
      <c r="I18" s="126"/>
      <c r="J18" s="134"/>
      <c r="K18" s="134"/>
      <c r="L18" s="134"/>
      <c r="M18" s="126"/>
      <c r="N18" s="126"/>
      <c r="O18" s="134"/>
      <c r="P18" s="134"/>
      <c r="Q18" s="134"/>
      <c r="R18" s="126"/>
      <c r="S18" s="120"/>
      <c r="U18" s="63"/>
      <c r="V18" s="38"/>
    </row>
    <row r="19" spans="1:22" ht="15.75" customHeight="1" x14ac:dyDescent="0.25">
      <c r="A19" s="14"/>
      <c r="B19" s="251" t="s">
        <v>161</v>
      </c>
      <c r="C19" s="84"/>
      <c r="D19" s="94"/>
      <c r="E19" s="95"/>
      <c r="F19" s="88"/>
      <c r="G19" s="147"/>
      <c r="H19" s="84"/>
      <c r="I19" s="94"/>
      <c r="J19" s="95"/>
      <c r="K19" s="88"/>
      <c r="L19" s="147"/>
      <c r="M19" s="84"/>
      <c r="N19" s="94"/>
      <c r="O19" s="95"/>
      <c r="P19" s="88"/>
      <c r="Q19" s="147"/>
      <c r="R19" s="84"/>
      <c r="S19" s="83"/>
      <c r="U19" s="58"/>
      <c r="V19" s="38"/>
    </row>
    <row r="20" spans="1:22" x14ac:dyDescent="0.25">
      <c r="A20" s="14"/>
      <c r="B20" s="229" t="s">
        <v>166</v>
      </c>
      <c r="C20" s="125"/>
      <c r="D20" s="471" t="s">
        <v>206</v>
      </c>
      <c r="E20" s="502"/>
      <c r="F20" s="503"/>
      <c r="G20" s="89">
        <v>1</v>
      </c>
      <c r="H20" s="125"/>
      <c r="I20" s="511" t="s">
        <v>206</v>
      </c>
      <c r="J20" s="512"/>
      <c r="K20" s="513"/>
      <c r="L20" s="89">
        <v>1</v>
      </c>
      <c r="M20" s="125"/>
      <c r="N20" s="511" t="s">
        <v>206</v>
      </c>
      <c r="O20" s="512"/>
      <c r="P20" s="513"/>
      <c r="Q20" s="89">
        <v>1</v>
      </c>
      <c r="R20" s="125"/>
      <c r="S20" s="119"/>
      <c r="U20" s="56"/>
      <c r="V20" s="55"/>
    </row>
    <row r="21" spans="1:22" x14ac:dyDescent="0.25">
      <c r="A21" s="14"/>
      <c r="B21" s="108" t="s">
        <v>165</v>
      </c>
      <c r="C21" s="126"/>
      <c r="D21" s="514" t="s">
        <v>207</v>
      </c>
      <c r="E21" s="515"/>
      <c r="F21" s="516"/>
      <c r="G21" s="146"/>
      <c r="H21" s="126"/>
      <c r="I21" s="514" t="s">
        <v>207</v>
      </c>
      <c r="J21" s="515"/>
      <c r="K21" s="516"/>
      <c r="L21" s="146"/>
      <c r="M21" s="126"/>
      <c r="N21" s="514" t="s">
        <v>207</v>
      </c>
      <c r="O21" s="515"/>
      <c r="P21" s="516"/>
      <c r="Q21" s="146"/>
      <c r="R21" s="126"/>
      <c r="S21" s="120"/>
      <c r="U21" s="63"/>
      <c r="V21" s="38"/>
    </row>
    <row r="22" spans="1:22" collapsed="1" x14ac:dyDescent="0.25">
      <c r="A22" s="14"/>
      <c r="B22" s="105" t="s">
        <v>154</v>
      </c>
      <c r="C22" s="126"/>
      <c r="D22" s="336"/>
      <c r="E22" s="68"/>
      <c r="F22" s="192">
        <v>3</v>
      </c>
      <c r="G22" s="223">
        <v>3</v>
      </c>
      <c r="H22" s="126"/>
      <c r="I22" s="144"/>
      <c r="J22" s="68"/>
      <c r="K22" s="193">
        <v>3</v>
      </c>
      <c r="L22" s="223">
        <v>3</v>
      </c>
      <c r="M22" s="126"/>
      <c r="N22" s="144"/>
      <c r="O22" s="68"/>
      <c r="P22" s="193">
        <v>3</v>
      </c>
      <c r="Q22" s="223">
        <v>3</v>
      </c>
      <c r="R22" s="126"/>
      <c r="S22" s="120"/>
      <c r="U22" s="58"/>
      <c r="V22" s="38"/>
    </row>
    <row r="23" spans="1:22" hidden="1" outlineLevel="1" x14ac:dyDescent="0.25">
      <c r="A23" s="14"/>
      <c r="B23" s="65" t="s">
        <v>155</v>
      </c>
      <c r="C23" s="65"/>
      <c r="D23" s="65"/>
      <c r="E23" s="8"/>
      <c r="F23" s="8"/>
      <c r="G23" s="216"/>
      <c r="H23" s="62"/>
      <c r="I23" s="7"/>
      <c r="J23" s="8"/>
      <c r="K23" s="8"/>
      <c r="L23" s="216"/>
      <c r="M23" s="62"/>
      <c r="N23" s="7"/>
      <c r="O23" s="8"/>
      <c r="P23" s="8"/>
      <c r="Q23" s="216"/>
      <c r="R23" s="62"/>
      <c r="S23" s="47"/>
      <c r="U23" s="58"/>
      <c r="V23" s="38"/>
    </row>
    <row r="24" spans="1:22" hidden="1" outlineLevel="1" x14ac:dyDescent="0.25">
      <c r="A24" s="14"/>
      <c r="B24" s="105" t="s">
        <v>152</v>
      </c>
      <c r="C24" s="126"/>
      <c r="D24" s="336"/>
      <c r="E24" s="68"/>
      <c r="F24" s="164">
        <v>0</v>
      </c>
      <c r="G24" s="151"/>
      <c r="H24" s="126"/>
      <c r="I24" s="144"/>
      <c r="J24" s="68"/>
      <c r="K24" s="164">
        <v>0</v>
      </c>
      <c r="L24" s="151"/>
      <c r="M24" s="126"/>
      <c r="N24" s="144"/>
      <c r="O24" s="68"/>
      <c r="P24" s="164">
        <v>0</v>
      </c>
      <c r="Q24" s="151"/>
      <c r="R24" s="126"/>
      <c r="S24" s="120"/>
      <c r="U24" s="63"/>
      <c r="V24" s="38"/>
    </row>
    <row r="25" spans="1:22" hidden="1" outlineLevel="1" x14ac:dyDescent="0.25">
      <c r="A25" s="14"/>
      <c r="B25" s="105" t="s">
        <v>153</v>
      </c>
      <c r="C25" s="126"/>
      <c r="D25" s="336"/>
      <c r="E25" s="68"/>
      <c r="F25" s="164">
        <v>0</v>
      </c>
      <c r="G25" s="151"/>
      <c r="H25" s="126"/>
      <c r="I25" s="144"/>
      <c r="J25" s="68"/>
      <c r="K25" s="164">
        <v>0</v>
      </c>
      <c r="L25" s="151"/>
      <c r="M25" s="126"/>
      <c r="N25" s="144"/>
      <c r="O25" s="68"/>
      <c r="P25" s="164">
        <v>0</v>
      </c>
      <c r="Q25" s="151"/>
      <c r="R25" s="126"/>
      <c r="S25" s="120"/>
      <c r="U25" s="63"/>
      <c r="V25" s="38"/>
    </row>
    <row r="26" spans="1:22" hidden="1" outlineLevel="1" x14ac:dyDescent="0.25">
      <c r="A26" s="14"/>
      <c r="B26" s="65" t="s">
        <v>79</v>
      </c>
      <c r="C26" s="65"/>
      <c r="D26" s="65"/>
      <c r="E26" s="8"/>
      <c r="F26" s="8"/>
      <c r="G26" s="217"/>
      <c r="H26" s="62"/>
      <c r="I26" s="7"/>
      <c r="J26" s="8"/>
      <c r="K26" s="8"/>
      <c r="L26" s="217"/>
      <c r="M26" s="62"/>
      <c r="N26" s="7"/>
      <c r="O26" s="8"/>
      <c r="P26" s="8"/>
      <c r="Q26" s="217"/>
      <c r="R26" s="62"/>
      <c r="S26" s="47"/>
      <c r="U26" s="58"/>
      <c r="V26" s="38"/>
    </row>
    <row r="27" spans="1:22" hidden="1" outlineLevel="1" x14ac:dyDescent="0.25">
      <c r="A27" s="14"/>
      <c r="B27" s="106" t="s">
        <v>144</v>
      </c>
      <c r="C27" s="111"/>
      <c r="D27" s="477"/>
      <c r="E27" s="494"/>
      <c r="F27" s="510"/>
      <c r="G27" s="150"/>
      <c r="H27" s="115"/>
      <c r="I27" s="471"/>
      <c r="J27" s="472"/>
      <c r="K27" s="476"/>
      <c r="L27" s="150"/>
      <c r="M27" s="115"/>
      <c r="N27" s="471"/>
      <c r="O27" s="472"/>
      <c r="P27" s="476"/>
      <c r="Q27" s="150"/>
      <c r="R27" s="115"/>
      <c r="S27" s="121"/>
      <c r="U27" s="63"/>
      <c r="V27" s="38"/>
    </row>
    <row r="28" spans="1:22" hidden="1" outlineLevel="1" x14ac:dyDescent="0.25">
      <c r="A28" s="14"/>
      <c r="B28" s="105" t="s">
        <v>196</v>
      </c>
      <c r="C28" s="126"/>
      <c r="D28" s="168"/>
      <c r="E28" s="68"/>
      <c r="F28" s="169">
        <v>0</v>
      </c>
      <c r="G28" s="146"/>
      <c r="H28" s="126"/>
      <c r="I28" s="170"/>
      <c r="J28" s="68"/>
      <c r="K28" s="171">
        <v>0</v>
      </c>
      <c r="L28" s="146"/>
      <c r="M28" s="126"/>
      <c r="N28" s="170"/>
      <c r="O28" s="68"/>
      <c r="P28" s="171">
        <v>0</v>
      </c>
      <c r="Q28" s="146"/>
      <c r="R28" s="126"/>
      <c r="S28" s="120"/>
      <c r="U28" s="57"/>
      <c r="V28" s="38"/>
    </row>
    <row r="29" spans="1:22" hidden="1" outlineLevel="1" x14ac:dyDescent="0.25">
      <c r="A29" s="14"/>
      <c r="B29" s="105" t="s">
        <v>117</v>
      </c>
      <c r="C29" s="126"/>
      <c r="D29" s="168">
        <v>0</v>
      </c>
      <c r="E29" s="68"/>
      <c r="F29" s="169">
        <v>0</v>
      </c>
      <c r="G29" s="146"/>
      <c r="H29" s="126"/>
      <c r="I29" s="170">
        <v>0</v>
      </c>
      <c r="J29" s="68"/>
      <c r="K29" s="171">
        <v>0</v>
      </c>
      <c r="L29" s="146"/>
      <c r="M29" s="126"/>
      <c r="N29" s="170">
        <v>0</v>
      </c>
      <c r="O29" s="68"/>
      <c r="P29" s="171">
        <v>0</v>
      </c>
      <c r="Q29" s="146"/>
      <c r="R29" s="126"/>
      <c r="S29" s="120"/>
      <c r="U29" s="39"/>
      <c r="V29" s="38"/>
    </row>
    <row r="30" spans="1:22" hidden="1" outlineLevel="1" x14ac:dyDescent="0.25">
      <c r="A30" s="14"/>
      <c r="B30" s="105" t="s">
        <v>123</v>
      </c>
      <c r="C30" s="112"/>
      <c r="D30" s="336"/>
      <c r="E30" s="68"/>
      <c r="F30" s="164">
        <v>0</v>
      </c>
      <c r="G30" s="218">
        <v>3</v>
      </c>
      <c r="H30" s="112"/>
      <c r="I30" s="144"/>
      <c r="J30" s="68"/>
      <c r="K30" s="165">
        <v>0</v>
      </c>
      <c r="L30" s="218">
        <v>3</v>
      </c>
      <c r="M30" s="112"/>
      <c r="N30" s="144"/>
      <c r="O30" s="68"/>
      <c r="P30" s="165">
        <v>0</v>
      </c>
      <c r="Q30" s="218">
        <v>3</v>
      </c>
      <c r="R30" s="112"/>
      <c r="S30" s="120"/>
      <c r="U30" s="63"/>
      <c r="V30" s="38"/>
    </row>
    <row r="31" spans="1:22" hidden="1" outlineLevel="1" collapsed="1" x14ac:dyDescent="0.25">
      <c r="A31" s="14"/>
      <c r="B31" s="66" t="s">
        <v>149</v>
      </c>
      <c r="C31" s="66"/>
      <c r="D31" s="66" t="s">
        <v>228</v>
      </c>
      <c r="E31" s="145"/>
      <c r="F31" s="145"/>
      <c r="G31" s="219"/>
      <c r="H31" s="66"/>
      <c r="I31" s="66"/>
      <c r="J31" s="145"/>
      <c r="K31" s="145"/>
      <c r="L31" s="219"/>
      <c r="M31" s="66"/>
      <c r="N31" s="66"/>
      <c r="O31" s="145"/>
      <c r="P31" s="145"/>
      <c r="Q31" s="219"/>
      <c r="R31" s="66"/>
      <c r="S31" s="67"/>
      <c r="U31" s="63"/>
      <c r="V31" s="38"/>
    </row>
    <row r="32" spans="1:22" hidden="1" outlineLevel="1" x14ac:dyDescent="0.25">
      <c r="A32" s="14"/>
      <c r="B32" s="154"/>
      <c r="C32" s="113"/>
      <c r="D32" s="495" t="s">
        <v>229</v>
      </c>
      <c r="E32" s="496"/>
      <c r="F32" s="497"/>
      <c r="G32" s="182"/>
      <c r="H32" s="113"/>
      <c r="I32" s="495" t="s">
        <v>229</v>
      </c>
      <c r="J32" s="498"/>
      <c r="K32" s="499"/>
      <c r="L32" s="182"/>
      <c r="M32" s="113"/>
      <c r="N32" s="495" t="s">
        <v>229</v>
      </c>
      <c r="O32" s="498"/>
      <c r="P32" s="499"/>
      <c r="Q32" s="182"/>
      <c r="R32" s="113"/>
      <c r="S32" s="188"/>
      <c r="U32" s="63"/>
      <c r="V32" s="38"/>
    </row>
    <row r="33" spans="1:22" hidden="1" outlineLevel="1" x14ac:dyDescent="0.25">
      <c r="A33" s="14"/>
      <c r="B33" s="155" t="s">
        <v>115</v>
      </c>
      <c r="C33" s="114"/>
      <c r="D33" s="477"/>
      <c r="E33" s="510"/>
      <c r="F33" s="157"/>
      <c r="G33" s="146"/>
      <c r="H33" s="114"/>
      <c r="I33" s="471"/>
      <c r="J33" s="472"/>
      <c r="K33" s="157"/>
      <c r="L33" s="146"/>
      <c r="M33" s="114"/>
      <c r="N33" s="471"/>
      <c r="O33" s="472"/>
      <c r="P33" s="157"/>
      <c r="Q33" s="146"/>
      <c r="R33" s="114"/>
      <c r="S33" s="122"/>
      <c r="U33" s="63"/>
      <c r="V33" s="38"/>
    </row>
    <row r="34" spans="1:22" hidden="1" outlineLevel="1" x14ac:dyDescent="0.25">
      <c r="A34" s="14"/>
      <c r="B34" s="156" t="s">
        <v>196</v>
      </c>
      <c r="C34" s="126"/>
      <c r="D34" s="168"/>
      <c r="E34" s="172">
        <v>0</v>
      </c>
      <c r="F34" s="158"/>
      <c r="G34" s="146"/>
      <c r="H34" s="126"/>
      <c r="I34" s="170"/>
      <c r="J34" s="173">
        <v>0</v>
      </c>
      <c r="K34" s="158"/>
      <c r="L34" s="146"/>
      <c r="M34" s="126"/>
      <c r="N34" s="170"/>
      <c r="O34" s="173">
        <v>0</v>
      </c>
      <c r="P34" s="158"/>
      <c r="Q34" s="146"/>
      <c r="R34" s="126"/>
      <c r="S34" s="120"/>
      <c r="U34" s="63"/>
      <c r="V34" s="38"/>
    </row>
    <row r="35" spans="1:22" hidden="1" outlineLevel="1" x14ac:dyDescent="0.25">
      <c r="A35" s="14"/>
      <c r="B35" s="156" t="s">
        <v>117</v>
      </c>
      <c r="C35" s="126"/>
      <c r="D35" s="168"/>
      <c r="E35" s="172">
        <v>0</v>
      </c>
      <c r="F35" s="158"/>
      <c r="G35" s="146"/>
      <c r="H35" s="126"/>
      <c r="I35" s="170"/>
      <c r="J35" s="173">
        <v>0</v>
      </c>
      <c r="K35" s="158"/>
      <c r="L35" s="146"/>
      <c r="M35" s="126"/>
      <c r="N35" s="170"/>
      <c r="O35" s="173">
        <v>0</v>
      </c>
      <c r="P35" s="158"/>
      <c r="Q35" s="146"/>
      <c r="R35" s="126"/>
      <c r="S35" s="120"/>
      <c r="U35" s="63"/>
      <c r="V35" s="38"/>
    </row>
    <row r="36" spans="1:22" hidden="1" outlineLevel="1" x14ac:dyDescent="0.25">
      <c r="A36" s="14"/>
      <c r="B36" s="156" t="s">
        <v>122</v>
      </c>
      <c r="C36" s="126"/>
      <c r="D36" s="73"/>
      <c r="E36" s="74">
        <v>0</v>
      </c>
      <c r="F36" s="158"/>
      <c r="G36" s="146"/>
      <c r="H36" s="126"/>
      <c r="I36" s="143"/>
      <c r="J36" s="161">
        <v>0</v>
      </c>
      <c r="K36" s="158"/>
      <c r="L36" s="146"/>
      <c r="M36" s="126"/>
      <c r="N36" s="143"/>
      <c r="O36" s="161">
        <v>0</v>
      </c>
      <c r="P36" s="158"/>
      <c r="Q36" s="146"/>
      <c r="R36" s="126"/>
      <c r="S36" s="120"/>
      <c r="U36" s="63"/>
      <c r="V36" s="38"/>
    </row>
    <row r="37" spans="1:22" hidden="1" outlineLevel="1" x14ac:dyDescent="0.25">
      <c r="A37" s="14"/>
      <c r="B37" s="155" t="s">
        <v>114</v>
      </c>
      <c r="C37" s="126"/>
      <c r="D37" s="477"/>
      <c r="E37" s="510"/>
      <c r="F37" s="159"/>
      <c r="G37" s="146"/>
      <c r="H37" s="126"/>
      <c r="I37" s="471"/>
      <c r="J37" s="472"/>
      <c r="K37" s="159"/>
      <c r="L37" s="146"/>
      <c r="M37" s="126"/>
      <c r="N37" s="471"/>
      <c r="O37" s="472"/>
      <c r="P37" s="159"/>
      <c r="Q37" s="146"/>
      <c r="R37" s="126"/>
      <c r="S37" s="120"/>
      <c r="U37" s="63"/>
      <c r="V37" s="38"/>
    </row>
    <row r="38" spans="1:22" hidden="1" outlineLevel="1" x14ac:dyDescent="0.25">
      <c r="A38" s="14"/>
      <c r="B38" s="156" t="s">
        <v>196</v>
      </c>
      <c r="C38" s="126"/>
      <c r="D38" s="168"/>
      <c r="E38" s="172">
        <v>0</v>
      </c>
      <c r="F38" s="158"/>
      <c r="G38" s="146"/>
      <c r="H38" s="126"/>
      <c r="I38" s="170"/>
      <c r="J38" s="174">
        <v>0</v>
      </c>
      <c r="K38" s="158"/>
      <c r="L38" s="146"/>
      <c r="M38" s="126"/>
      <c r="N38" s="170"/>
      <c r="O38" s="174">
        <v>0</v>
      </c>
      <c r="P38" s="158"/>
      <c r="Q38" s="146"/>
      <c r="R38" s="126"/>
      <c r="S38" s="120"/>
      <c r="U38" s="63"/>
      <c r="V38" s="38"/>
    </row>
    <row r="39" spans="1:22" hidden="1" outlineLevel="1" x14ac:dyDescent="0.25">
      <c r="A39" s="14"/>
      <c r="B39" s="156" t="s">
        <v>117</v>
      </c>
      <c r="C39" s="126"/>
      <c r="D39" s="168"/>
      <c r="E39" s="172">
        <v>0</v>
      </c>
      <c r="F39" s="158"/>
      <c r="G39" s="146"/>
      <c r="H39" s="126"/>
      <c r="I39" s="170"/>
      <c r="J39" s="174">
        <v>0</v>
      </c>
      <c r="K39" s="158"/>
      <c r="L39" s="146"/>
      <c r="M39" s="126"/>
      <c r="N39" s="170"/>
      <c r="O39" s="174">
        <v>0</v>
      </c>
      <c r="P39" s="158"/>
      <c r="Q39" s="146"/>
      <c r="R39" s="126"/>
      <c r="S39" s="120"/>
      <c r="U39" s="63"/>
      <c r="V39" s="38"/>
    </row>
    <row r="40" spans="1:22" hidden="1" outlineLevel="1" x14ac:dyDescent="0.25">
      <c r="A40" s="14"/>
      <c r="B40" s="156" t="s">
        <v>122</v>
      </c>
      <c r="C40" s="126"/>
      <c r="D40" s="73"/>
      <c r="E40" s="74">
        <v>0</v>
      </c>
      <c r="F40" s="158"/>
      <c r="G40" s="146"/>
      <c r="H40" s="126"/>
      <c r="I40" s="143"/>
      <c r="J40" s="161">
        <v>0</v>
      </c>
      <c r="K40" s="158"/>
      <c r="L40" s="146"/>
      <c r="M40" s="126"/>
      <c r="N40" s="143"/>
      <c r="O40" s="161">
        <v>0</v>
      </c>
      <c r="P40" s="158"/>
      <c r="Q40" s="146"/>
      <c r="R40" s="126"/>
      <c r="S40" s="120"/>
      <c r="U40" s="63"/>
      <c r="V40" s="38"/>
    </row>
    <row r="41" spans="1:22" hidden="1" outlineLevel="1" x14ac:dyDescent="0.25">
      <c r="A41" s="14"/>
      <c r="B41" s="155" t="s">
        <v>113</v>
      </c>
      <c r="C41" s="126"/>
      <c r="D41" s="477"/>
      <c r="E41" s="510"/>
      <c r="F41" s="159"/>
      <c r="G41" s="146"/>
      <c r="H41" s="126"/>
      <c r="I41" s="471"/>
      <c r="J41" s="472"/>
      <c r="K41" s="159"/>
      <c r="L41" s="146"/>
      <c r="M41" s="126"/>
      <c r="N41" s="471"/>
      <c r="O41" s="472"/>
      <c r="P41" s="159"/>
      <c r="Q41" s="146"/>
      <c r="R41" s="126"/>
      <c r="S41" s="120"/>
      <c r="U41" s="63"/>
      <c r="V41" s="38"/>
    </row>
    <row r="42" spans="1:22" hidden="1" outlineLevel="1" x14ac:dyDescent="0.25">
      <c r="A42" s="14"/>
      <c r="B42" s="156" t="s">
        <v>196</v>
      </c>
      <c r="C42" s="126"/>
      <c r="D42" s="168"/>
      <c r="E42" s="172">
        <v>0</v>
      </c>
      <c r="F42" s="158"/>
      <c r="G42" s="146"/>
      <c r="H42" s="126"/>
      <c r="I42" s="170"/>
      <c r="J42" s="174">
        <v>0</v>
      </c>
      <c r="K42" s="158"/>
      <c r="L42" s="146"/>
      <c r="M42" s="126"/>
      <c r="N42" s="170"/>
      <c r="O42" s="174">
        <v>0</v>
      </c>
      <c r="P42" s="158"/>
      <c r="Q42" s="146"/>
      <c r="R42" s="126"/>
      <c r="S42" s="120"/>
      <c r="U42" s="63"/>
      <c r="V42" s="38"/>
    </row>
    <row r="43" spans="1:22" hidden="1" outlineLevel="1" x14ac:dyDescent="0.25">
      <c r="A43" s="14"/>
      <c r="B43" s="156" t="s">
        <v>117</v>
      </c>
      <c r="C43" s="126"/>
      <c r="D43" s="168"/>
      <c r="E43" s="172">
        <v>0</v>
      </c>
      <c r="F43" s="158"/>
      <c r="G43" s="146"/>
      <c r="H43" s="126"/>
      <c r="I43" s="170"/>
      <c r="J43" s="174">
        <v>0</v>
      </c>
      <c r="K43" s="158"/>
      <c r="L43" s="146"/>
      <c r="M43" s="126"/>
      <c r="N43" s="170"/>
      <c r="O43" s="174">
        <v>0</v>
      </c>
      <c r="P43" s="158"/>
      <c r="Q43" s="146"/>
      <c r="R43" s="126"/>
      <c r="S43" s="120"/>
      <c r="U43" s="63"/>
      <c r="V43" s="38"/>
    </row>
    <row r="44" spans="1:22" hidden="1" outlineLevel="1" x14ac:dyDescent="0.25">
      <c r="A44" s="14"/>
      <c r="B44" s="156" t="s">
        <v>122</v>
      </c>
      <c r="C44" s="126"/>
      <c r="D44" s="73"/>
      <c r="E44" s="74">
        <v>0</v>
      </c>
      <c r="F44" s="158"/>
      <c r="G44" s="146"/>
      <c r="H44" s="126"/>
      <c r="I44" s="143"/>
      <c r="J44" s="161">
        <v>0</v>
      </c>
      <c r="K44" s="158"/>
      <c r="L44" s="146"/>
      <c r="M44" s="126"/>
      <c r="N44" s="143"/>
      <c r="O44" s="161">
        <v>0</v>
      </c>
      <c r="P44" s="158"/>
      <c r="Q44" s="146"/>
      <c r="R44" s="126"/>
      <c r="S44" s="120"/>
      <c r="U44" s="63"/>
      <c r="V44" s="38"/>
    </row>
    <row r="45" spans="1:22" hidden="1" outlineLevel="1" x14ac:dyDescent="0.25">
      <c r="A45" s="14"/>
      <c r="B45" s="155" t="s">
        <v>112</v>
      </c>
      <c r="C45" s="126"/>
      <c r="D45" s="477"/>
      <c r="E45" s="510"/>
      <c r="F45" s="159"/>
      <c r="G45" s="146"/>
      <c r="H45" s="126"/>
      <c r="I45" s="471"/>
      <c r="J45" s="472"/>
      <c r="K45" s="159"/>
      <c r="L45" s="146"/>
      <c r="M45" s="126"/>
      <c r="N45" s="471"/>
      <c r="O45" s="472"/>
      <c r="P45" s="159"/>
      <c r="Q45" s="146"/>
      <c r="R45" s="126"/>
      <c r="S45" s="120"/>
      <c r="U45" s="63"/>
      <c r="V45" s="38"/>
    </row>
    <row r="46" spans="1:22" hidden="1" outlineLevel="1" x14ac:dyDescent="0.25">
      <c r="A46" s="14"/>
      <c r="B46" s="156" t="s">
        <v>196</v>
      </c>
      <c r="C46" s="126"/>
      <c r="D46" s="168"/>
      <c r="E46" s="172">
        <v>0</v>
      </c>
      <c r="F46" s="158"/>
      <c r="G46" s="146"/>
      <c r="H46" s="126"/>
      <c r="I46" s="170"/>
      <c r="J46" s="174">
        <v>0</v>
      </c>
      <c r="K46" s="158"/>
      <c r="L46" s="146"/>
      <c r="M46" s="126"/>
      <c r="N46" s="170"/>
      <c r="O46" s="174">
        <v>0</v>
      </c>
      <c r="P46" s="158"/>
      <c r="Q46" s="146"/>
      <c r="R46" s="126"/>
      <c r="S46" s="120"/>
      <c r="U46" s="63"/>
      <c r="V46" s="38"/>
    </row>
    <row r="47" spans="1:22" hidden="1" outlineLevel="1" x14ac:dyDescent="0.25">
      <c r="A47" s="14"/>
      <c r="B47" s="156" t="s">
        <v>117</v>
      </c>
      <c r="C47" s="126"/>
      <c r="D47" s="168"/>
      <c r="E47" s="172">
        <v>0</v>
      </c>
      <c r="F47" s="158"/>
      <c r="G47" s="146"/>
      <c r="H47" s="126"/>
      <c r="I47" s="170"/>
      <c r="J47" s="174">
        <v>0</v>
      </c>
      <c r="K47" s="158"/>
      <c r="L47" s="146"/>
      <c r="M47" s="126"/>
      <c r="N47" s="170"/>
      <c r="O47" s="174">
        <v>0</v>
      </c>
      <c r="P47" s="158"/>
      <c r="Q47" s="146"/>
      <c r="R47" s="126"/>
      <c r="S47" s="120"/>
      <c r="U47" s="63"/>
      <c r="V47" s="38"/>
    </row>
    <row r="48" spans="1:22" hidden="1" outlineLevel="1" x14ac:dyDescent="0.25">
      <c r="A48" s="14"/>
      <c r="B48" s="156" t="s">
        <v>122</v>
      </c>
      <c r="C48" s="126"/>
      <c r="D48" s="73"/>
      <c r="E48" s="74">
        <v>0</v>
      </c>
      <c r="F48" s="158"/>
      <c r="G48" s="146"/>
      <c r="H48" s="126"/>
      <c r="I48" s="143"/>
      <c r="J48" s="161">
        <v>0</v>
      </c>
      <c r="K48" s="158"/>
      <c r="L48" s="146"/>
      <c r="M48" s="126"/>
      <c r="N48" s="143"/>
      <c r="O48" s="161">
        <v>0</v>
      </c>
      <c r="P48" s="158"/>
      <c r="Q48" s="146"/>
      <c r="R48" s="126"/>
      <c r="S48" s="120"/>
      <c r="U48" s="63"/>
      <c r="V48" s="38"/>
    </row>
    <row r="49" spans="1:22" hidden="1" outlineLevel="1" x14ac:dyDescent="0.25">
      <c r="A49" s="14"/>
      <c r="B49" s="155" t="s">
        <v>111</v>
      </c>
      <c r="C49" s="126"/>
      <c r="D49" s="477"/>
      <c r="E49" s="510"/>
      <c r="F49" s="159"/>
      <c r="G49" s="146"/>
      <c r="H49" s="126"/>
      <c r="I49" s="471"/>
      <c r="J49" s="472"/>
      <c r="K49" s="159"/>
      <c r="L49" s="146"/>
      <c r="M49" s="126"/>
      <c r="N49" s="471"/>
      <c r="O49" s="472"/>
      <c r="P49" s="159"/>
      <c r="Q49" s="146"/>
      <c r="R49" s="126"/>
      <c r="S49" s="120"/>
      <c r="U49" s="63"/>
      <c r="V49" s="38"/>
    </row>
    <row r="50" spans="1:22" hidden="1" outlineLevel="1" x14ac:dyDescent="0.25">
      <c r="A50" s="14"/>
      <c r="B50" s="156" t="s">
        <v>196</v>
      </c>
      <c r="C50" s="126"/>
      <c r="D50" s="168"/>
      <c r="E50" s="172">
        <v>0</v>
      </c>
      <c r="F50" s="158"/>
      <c r="G50" s="146"/>
      <c r="H50" s="126"/>
      <c r="I50" s="170"/>
      <c r="J50" s="174">
        <v>0</v>
      </c>
      <c r="K50" s="158"/>
      <c r="L50" s="146"/>
      <c r="M50" s="126"/>
      <c r="N50" s="170"/>
      <c r="O50" s="174">
        <v>0</v>
      </c>
      <c r="P50" s="158"/>
      <c r="Q50" s="146"/>
      <c r="R50" s="126"/>
      <c r="S50" s="120"/>
      <c r="U50" s="63"/>
      <c r="V50" s="38"/>
    </row>
    <row r="51" spans="1:22" hidden="1" outlineLevel="1" x14ac:dyDescent="0.25">
      <c r="A51" s="14"/>
      <c r="B51" s="156" t="s">
        <v>117</v>
      </c>
      <c r="C51" s="126"/>
      <c r="D51" s="168"/>
      <c r="E51" s="172">
        <v>0</v>
      </c>
      <c r="F51" s="158"/>
      <c r="G51" s="146"/>
      <c r="H51" s="126"/>
      <c r="I51" s="170"/>
      <c r="J51" s="174">
        <v>0</v>
      </c>
      <c r="K51" s="158"/>
      <c r="L51" s="146"/>
      <c r="M51" s="126"/>
      <c r="N51" s="170"/>
      <c r="O51" s="174">
        <v>0</v>
      </c>
      <c r="P51" s="158"/>
      <c r="Q51" s="146"/>
      <c r="R51" s="126"/>
      <c r="S51" s="120"/>
      <c r="U51" s="63"/>
      <c r="V51" s="38"/>
    </row>
    <row r="52" spans="1:22" hidden="1" outlineLevel="1" x14ac:dyDescent="0.25">
      <c r="A52" s="14"/>
      <c r="B52" s="156" t="s">
        <v>122</v>
      </c>
      <c r="C52" s="126"/>
      <c r="D52" s="73"/>
      <c r="E52" s="74">
        <v>0</v>
      </c>
      <c r="F52" s="158"/>
      <c r="G52" s="146"/>
      <c r="H52" s="126"/>
      <c r="I52" s="143"/>
      <c r="J52" s="161">
        <v>0</v>
      </c>
      <c r="K52" s="158"/>
      <c r="L52" s="146"/>
      <c r="M52" s="126"/>
      <c r="N52" s="143"/>
      <c r="O52" s="161">
        <v>0</v>
      </c>
      <c r="P52" s="158"/>
      <c r="Q52" s="146"/>
      <c r="R52" s="126"/>
      <c r="S52" s="120"/>
      <c r="U52" s="63"/>
      <c r="V52" s="38"/>
    </row>
    <row r="53" spans="1:22" ht="6.75" hidden="1" customHeight="1" outlineLevel="1" x14ac:dyDescent="0.25">
      <c r="A53" s="14"/>
      <c r="B53" s="99"/>
      <c r="C53" s="97"/>
      <c r="D53" s="97"/>
      <c r="E53" s="97"/>
      <c r="F53" s="97"/>
      <c r="G53" s="220"/>
      <c r="H53" s="97"/>
      <c r="I53" s="97"/>
      <c r="J53" s="97"/>
      <c r="K53" s="97"/>
      <c r="L53" s="220"/>
      <c r="M53" s="97"/>
      <c r="N53" s="97"/>
      <c r="O53" s="97"/>
      <c r="P53" s="97"/>
      <c r="Q53" s="220"/>
      <c r="R53" s="97"/>
      <c r="S53" s="98"/>
      <c r="U53" s="63"/>
      <c r="V53" s="38"/>
    </row>
    <row r="54" spans="1:22" x14ac:dyDescent="0.25">
      <c r="A54" s="14"/>
      <c r="B54" s="107" t="s">
        <v>230</v>
      </c>
      <c r="C54" s="126"/>
      <c r="D54" s="71"/>
      <c r="E54" s="70"/>
      <c r="F54" s="175">
        <v>0</v>
      </c>
      <c r="G54" s="146"/>
      <c r="H54" s="126"/>
      <c r="I54" s="71"/>
      <c r="J54" s="60"/>
      <c r="K54" s="175">
        <v>0</v>
      </c>
      <c r="L54" s="146"/>
      <c r="M54" s="126"/>
      <c r="N54" s="71"/>
      <c r="O54" s="60"/>
      <c r="P54" s="175">
        <v>0</v>
      </c>
      <c r="Q54" s="146"/>
      <c r="R54" s="126"/>
      <c r="S54" s="120"/>
      <c r="U54" s="63"/>
      <c r="V54" s="38"/>
    </row>
    <row r="55" spans="1:22" x14ac:dyDescent="0.25">
      <c r="A55" s="14"/>
      <c r="B55" s="108" t="s">
        <v>231</v>
      </c>
      <c r="C55" s="126"/>
      <c r="D55" s="72"/>
      <c r="E55" s="59"/>
      <c r="F55" s="163">
        <v>0</v>
      </c>
      <c r="G55" s="146"/>
      <c r="H55" s="126"/>
      <c r="I55" s="72"/>
      <c r="J55" s="59"/>
      <c r="K55" s="163">
        <v>0</v>
      </c>
      <c r="L55" s="146"/>
      <c r="M55" s="126"/>
      <c r="N55" s="72"/>
      <c r="O55" s="59"/>
      <c r="P55" s="163">
        <v>0</v>
      </c>
      <c r="Q55" s="146"/>
      <c r="R55" s="126"/>
      <c r="S55" s="120"/>
      <c r="U55" s="63"/>
      <c r="V55" s="38"/>
    </row>
    <row r="56" spans="1:22" x14ac:dyDescent="0.25">
      <c r="A56" s="14"/>
      <c r="B56" s="187" t="s">
        <v>11</v>
      </c>
      <c r="C56" s="84"/>
      <c r="D56" s="81"/>
      <c r="E56" s="82"/>
      <c r="F56" s="90"/>
      <c r="G56" s="147"/>
      <c r="H56" s="84"/>
      <c r="I56" s="81"/>
      <c r="J56" s="82"/>
      <c r="K56" s="90"/>
      <c r="L56" s="147"/>
      <c r="M56" s="84"/>
      <c r="N56" s="81"/>
      <c r="O56" s="82"/>
      <c r="P56" s="90"/>
      <c r="Q56" s="147"/>
      <c r="R56" s="84"/>
      <c r="S56" s="83"/>
      <c r="U56" s="63"/>
      <c r="V56" s="38"/>
    </row>
    <row r="57" spans="1:22" x14ac:dyDescent="0.25">
      <c r="A57" s="14"/>
      <c r="B57" s="109" t="s">
        <v>119</v>
      </c>
      <c r="C57" s="126"/>
      <c r="D57" s="482">
        <v>0</v>
      </c>
      <c r="E57" s="483"/>
      <c r="F57" s="483"/>
      <c r="G57" s="89">
        <v>1</v>
      </c>
      <c r="H57" s="126"/>
      <c r="I57" s="484">
        <v>0</v>
      </c>
      <c r="J57" s="485"/>
      <c r="K57" s="486"/>
      <c r="L57" s="89">
        <v>1</v>
      </c>
      <c r="M57" s="126"/>
      <c r="N57" s="484">
        <v>0</v>
      </c>
      <c r="O57" s="485"/>
      <c r="P57" s="486"/>
      <c r="Q57" s="89">
        <v>1</v>
      </c>
      <c r="R57" s="126"/>
      <c r="S57" s="120"/>
      <c r="U57" s="63"/>
      <c r="V57" s="38"/>
    </row>
    <row r="58" spans="1:22" x14ac:dyDescent="0.25">
      <c r="A58" s="14"/>
      <c r="B58" s="109" t="s">
        <v>7</v>
      </c>
      <c r="C58" s="134"/>
      <c r="D58" s="474" t="s">
        <v>173</v>
      </c>
      <c r="E58" s="475"/>
      <c r="F58" s="475"/>
      <c r="G58" s="222"/>
      <c r="H58" s="134"/>
      <c r="I58" s="471" t="s">
        <v>173</v>
      </c>
      <c r="J58" s="472"/>
      <c r="K58" s="476"/>
      <c r="L58" s="222"/>
      <c r="M58" s="134"/>
      <c r="N58" s="471" t="s">
        <v>173</v>
      </c>
      <c r="O58" s="472"/>
      <c r="P58" s="476"/>
      <c r="Q58" s="222"/>
      <c r="R58" s="134"/>
      <c r="S58" s="120"/>
      <c r="U58" s="63"/>
      <c r="V58" s="38"/>
    </row>
    <row r="59" spans="1:22" x14ac:dyDescent="0.25">
      <c r="A59" s="15"/>
      <c r="B59" s="110" t="s">
        <v>179</v>
      </c>
      <c r="C59" s="134"/>
      <c r="D59" s="168"/>
      <c r="E59" s="68"/>
      <c r="F59" s="227">
        <v>0.52529077000000002</v>
      </c>
      <c r="G59" s="223">
        <v>3</v>
      </c>
      <c r="H59" s="134"/>
      <c r="I59" s="144"/>
      <c r="J59" s="68"/>
      <c r="K59" s="228">
        <v>0.52529077000000002</v>
      </c>
      <c r="L59" s="223">
        <v>3</v>
      </c>
      <c r="M59" s="134"/>
      <c r="N59" s="144"/>
      <c r="O59" s="68"/>
      <c r="P59" s="228">
        <v>0.52529077000000002</v>
      </c>
      <c r="Q59" s="223">
        <v>3</v>
      </c>
      <c r="R59" s="134"/>
      <c r="S59" s="120"/>
      <c r="U59" s="63"/>
      <c r="V59" s="38"/>
    </row>
    <row r="60" spans="1:22" ht="6.75" customHeight="1" x14ac:dyDescent="0.25">
      <c r="A60" s="14"/>
      <c r="B60" s="99"/>
      <c r="C60" s="97"/>
      <c r="D60" s="97"/>
      <c r="E60" s="97"/>
      <c r="F60" s="97"/>
      <c r="G60" s="147"/>
      <c r="H60" s="97"/>
      <c r="I60" s="97"/>
      <c r="J60" s="97"/>
      <c r="K60" s="97"/>
      <c r="L60" s="147"/>
      <c r="M60" s="97"/>
      <c r="N60" s="97"/>
      <c r="O60" s="97"/>
      <c r="P60" s="97"/>
      <c r="Q60" s="147"/>
      <c r="R60" s="97"/>
      <c r="S60" s="98"/>
      <c r="U60" s="63"/>
      <c r="V60" s="38"/>
    </row>
    <row r="61" spans="1:22" ht="7.5" customHeight="1" x14ac:dyDescent="0.25">
      <c r="A61" s="133"/>
      <c r="B61" s="112"/>
      <c r="C61" s="126"/>
      <c r="D61" s="126"/>
      <c r="E61" s="134"/>
      <c r="F61" s="134"/>
      <c r="G61" s="224"/>
      <c r="H61" s="126"/>
      <c r="I61" s="126"/>
      <c r="J61" s="134"/>
      <c r="K61" s="134"/>
      <c r="L61" s="224"/>
      <c r="M61" s="126"/>
      <c r="N61" s="126"/>
      <c r="O61" s="134"/>
      <c r="P61" s="134"/>
      <c r="Q61" s="224"/>
      <c r="R61" s="126"/>
      <c r="S61" s="120"/>
      <c r="U61" s="63"/>
      <c r="V61" s="38"/>
    </row>
    <row r="62" spans="1:22" x14ac:dyDescent="0.25">
      <c r="A62" s="14"/>
      <c r="B62" s="254" t="s">
        <v>212</v>
      </c>
      <c r="C62" s="3"/>
      <c r="D62" s="148"/>
      <c r="E62" s="64"/>
      <c r="F62" s="96"/>
      <c r="G62" s="147"/>
      <c r="H62" s="3"/>
      <c r="I62" s="148"/>
      <c r="J62" s="64"/>
      <c r="K62" s="96"/>
      <c r="L62" s="147"/>
      <c r="M62" s="3"/>
      <c r="N62" s="148"/>
      <c r="O62" s="64"/>
      <c r="P62" s="96"/>
      <c r="Q62" s="147"/>
      <c r="R62" s="3"/>
      <c r="S62" s="9"/>
      <c r="U62" s="63"/>
      <c r="V62" s="38"/>
    </row>
    <row r="63" spans="1:22" x14ac:dyDescent="0.25">
      <c r="A63" s="14"/>
      <c r="B63" s="335" t="s">
        <v>150</v>
      </c>
      <c r="C63" s="335"/>
      <c r="D63" s="335"/>
      <c r="E63" s="149"/>
      <c r="F63" s="93"/>
      <c r="G63" s="93"/>
      <c r="H63" s="335"/>
      <c r="I63" s="335"/>
      <c r="J63" s="149"/>
      <c r="K63" s="93"/>
      <c r="L63" s="93"/>
      <c r="M63" s="335"/>
      <c r="N63" s="335"/>
      <c r="O63" s="149"/>
      <c r="P63" s="93"/>
      <c r="Q63" s="93"/>
      <c r="R63" s="335"/>
      <c r="S63" s="10"/>
      <c r="U63" s="63"/>
      <c r="V63" s="38"/>
    </row>
    <row r="64" spans="1:22" x14ac:dyDescent="0.25">
      <c r="A64" s="14"/>
      <c r="B64" s="106" t="s">
        <v>183</v>
      </c>
      <c r="C64" s="111"/>
      <c r="D64" s="477"/>
      <c r="E64" s="494"/>
      <c r="F64" s="510"/>
      <c r="G64" s="89">
        <v>1</v>
      </c>
      <c r="H64" s="123"/>
      <c r="I64" s="471"/>
      <c r="J64" s="472"/>
      <c r="K64" s="476"/>
      <c r="L64" s="89">
        <v>1</v>
      </c>
      <c r="M64" s="123"/>
      <c r="N64" s="471"/>
      <c r="O64" s="472"/>
      <c r="P64" s="476"/>
      <c r="Q64" s="89">
        <v>1</v>
      </c>
      <c r="R64" s="123"/>
      <c r="S64" s="121"/>
      <c r="U64" s="63"/>
      <c r="V64" s="38"/>
    </row>
    <row r="65" spans="1:22" x14ac:dyDescent="0.25">
      <c r="A65" s="14"/>
      <c r="B65" s="105" t="s">
        <v>117</v>
      </c>
      <c r="C65" s="126"/>
      <c r="D65" s="168">
        <v>5.7000000000000002E-2</v>
      </c>
      <c r="E65" s="68"/>
      <c r="F65" s="169">
        <v>5.7000000000000002E-2</v>
      </c>
      <c r="G65" s="221"/>
      <c r="H65" s="126"/>
      <c r="I65" s="170">
        <v>0.04</v>
      </c>
      <c r="J65" s="68"/>
      <c r="K65" s="171">
        <v>0.04</v>
      </c>
      <c r="L65" s="146"/>
      <c r="M65" s="126"/>
      <c r="N65" s="170">
        <v>0.04</v>
      </c>
      <c r="O65" s="68"/>
      <c r="P65" s="171">
        <v>0.04</v>
      </c>
      <c r="Q65" s="146"/>
      <c r="R65" s="126"/>
      <c r="S65" s="120"/>
      <c r="U65" s="63"/>
      <c r="V65" s="38"/>
    </row>
    <row r="66" spans="1:22" x14ac:dyDescent="0.25">
      <c r="A66" s="14"/>
      <c r="B66" s="105" t="s">
        <v>15</v>
      </c>
      <c r="C66" s="125"/>
      <c r="D66" s="468"/>
      <c r="E66" s="469"/>
      <c r="F66" s="470"/>
      <c r="G66" s="225">
        <v>3</v>
      </c>
      <c r="H66" s="124"/>
      <c r="I66" s="509"/>
      <c r="J66" s="472"/>
      <c r="K66" s="476"/>
      <c r="L66" s="225">
        <v>3</v>
      </c>
      <c r="M66" s="124"/>
      <c r="N66" s="471"/>
      <c r="O66" s="472"/>
      <c r="P66" s="476"/>
      <c r="Q66" s="225">
        <v>3</v>
      </c>
      <c r="R66" s="124"/>
      <c r="S66" s="120"/>
      <c r="U66" s="63"/>
      <c r="V66" s="38"/>
    </row>
    <row r="67" spans="1:22" x14ac:dyDescent="0.25">
      <c r="A67" s="14"/>
      <c r="B67" s="105" t="s">
        <v>193</v>
      </c>
      <c r="C67" s="126"/>
      <c r="D67" s="168"/>
      <c r="E67" s="68"/>
      <c r="F67" s="169">
        <v>0</v>
      </c>
      <c r="G67" s="146"/>
      <c r="H67" s="126"/>
      <c r="I67" s="170"/>
      <c r="J67" s="68"/>
      <c r="K67" s="171">
        <v>0</v>
      </c>
      <c r="L67" s="146"/>
      <c r="M67" s="126"/>
      <c r="N67" s="170"/>
      <c r="O67" s="68"/>
      <c r="P67" s="171">
        <v>0</v>
      </c>
      <c r="Q67" s="146"/>
      <c r="R67" s="126"/>
      <c r="S67" s="120"/>
      <c r="U67" s="63"/>
      <c r="V67" s="38"/>
    </row>
    <row r="68" spans="1:22" x14ac:dyDescent="0.25">
      <c r="A68" s="14"/>
      <c r="B68" s="105" t="s">
        <v>125</v>
      </c>
      <c r="C68" s="134"/>
      <c r="D68" s="336"/>
      <c r="E68" s="68"/>
      <c r="F68" s="164">
        <v>0</v>
      </c>
      <c r="G68" s="223">
        <v>3</v>
      </c>
      <c r="H68" s="134"/>
      <c r="I68" s="144"/>
      <c r="J68" s="68"/>
      <c r="K68" s="161">
        <v>0</v>
      </c>
      <c r="L68" s="223">
        <v>3</v>
      </c>
      <c r="M68" s="134"/>
      <c r="N68" s="144"/>
      <c r="O68" s="68"/>
      <c r="P68" s="161">
        <v>0</v>
      </c>
      <c r="Q68" s="223">
        <v>3</v>
      </c>
      <c r="R68" s="134"/>
      <c r="S68" s="120"/>
      <c r="U68" s="63"/>
      <c r="V68" s="38"/>
    </row>
    <row r="69" spans="1:22" x14ac:dyDescent="0.25">
      <c r="A69" s="14"/>
      <c r="B69" s="105" t="s">
        <v>126</v>
      </c>
      <c r="C69" s="134"/>
      <c r="D69" s="336"/>
      <c r="E69" s="68"/>
      <c r="F69" s="164">
        <v>0</v>
      </c>
      <c r="G69" s="223">
        <v>3</v>
      </c>
      <c r="H69" s="134"/>
      <c r="I69" s="144"/>
      <c r="J69" s="68"/>
      <c r="K69" s="161">
        <v>0</v>
      </c>
      <c r="L69" s="223">
        <v>3</v>
      </c>
      <c r="M69" s="134"/>
      <c r="N69" s="144"/>
      <c r="O69" s="68"/>
      <c r="P69" s="161">
        <v>0</v>
      </c>
      <c r="Q69" s="223">
        <v>3</v>
      </c>
      <c r="R69" s="134"/>
      <c r="S69" s="120"/>
      <c r="U69" s="63"/>
      <c r="V69" s="38"/>
    </row>
    <row r="70" spans="1:22" x14ac:dyDescent="0.25">
      <c r="A70" s="14"/>
      <c r="B70" s="105" t="s">
        <v>127</v>
      </c>
      <c r="C70" s="134"/>
      <c r="D70" s="336"/>
      <c r="E70" s="68"/>
      <c r="F70" s="164">
        <v>0</v>
      </c>
      <c r="G70" s="223">
        <v>3</v>
      </c>
      <c r="H70" s="134"/>
      <c r="I70" s="144"/>
      <c r="J70" s="68"/>
      <c r="K70" s="161">
        <v>0</v>
      </c>
      <c r="L70" s="223">
        <v>3</v>
      </c>
      <c r="M70" s="134"/>
      <c r="N70" s="144"/>
      <c r="O70" s="68"/>
      <c r="P70" s="161">
        <v>0</v>
      </c>
      <c r="Q70" s="223">
        <v>3</v>
      </c>
      <c r="R70" s="134"/>
      <c r="S70" s="120"/>
      <c r="U70" s="63"/>
      <c r="V70" s="38"/>
    </row>
    <row r="71" spans="1:22" x14ac:dyDescent="0.25">
      <c r="A71" s="14"/>
      <c r="B71" s="105" t="s">
        <v>128</v>
      </c>
      <c r="C71" s="134"/>
      <c r="D71" s="336"/>
      <c r="E71" s="68"/>
      <c r="F71" s="164">
        <v>0</v>
      </c>
      <c r="G71" s="223">
        <v>3</v>
      </c>
      <c r="H71" s="134"/>
      <c r="I71" s="144"/>
      <c r="J71" s="68"/>
      <c r="K71" s="161">
        <v>0</v>
      </c>
      <c r="L71" s="223">
        <v>3</v>
      </c>
      <c r="M71" s="134"/>
      <c r="N71" s="144"/>
      <c r="O71" s="68"/>
      <c r="P71" s="161">
        <v>0</v>
      </c>
      <c r="Q71" s="223">
        <v>3</v>
      </c>
      <c r="R71" s="134"/>
      <c r="S71" s="120"/>
      <c r="U71" s="63"/>
      <c r="V71" s="38"/>
    </row>
    <row r="72" spans="1:22" x14ac:dyDescent="0.25">
      <c r="A72" s="14"/>
      <c r="B72" s="105" t="s">
        <v>170</v>
      </c>
      <c r="C72" s="134"/>
      <c r="D72" s="336"/>
      <c r="E72" s="68">
        <v>3</v>
      </c>
      <c r="F72" s="164"/>
      <c r="G72" s="218"/>
      <c r="H72" s="134"/>
      <c r="I72" s="144"/>
      <c r="J72" s="69">
        <v>3</v>
      </c>
      <c r="K72" s="161"/>
      <c r="L72" s="218"/>
      <c r="M72" s="134"/>
      <c r="N72" s="144"/>
      <c r="O72" s="68">
        <v>3</v>
      </c>
      <c r="P72" s="161"/>
      <c r="Q72" s="218"/>
      <c r="R72" s="134"/>
      <c r="S72" s="120"/>
      <c r="U72" s="63"/>
      <c r="V72" s="38"/>
    </row>
    <row r="73" spans="1:22" x14ac:dyDescent="0.25">
      <c r="A73" s="14"/>
      <c r="B73" s="105" t="s">
        <v>129</v>
      </c>
      <c r="C73" s="134"/>
      <c r="D73" s="336"/>
      <c r="E73" s="68"/>
      <c r="F73" s="164">
        <v>0</v>
      </c>
      <c r="G73" s="223">
        <v>3</v>
      </c>
      <c r="H73" s="134"/>
      <c r="I73" s="144"/>
      <c r="J73" s="68"/>
      <c r="K73" s="161">
        <v>0</v>
      </c>
      <c r="L73" s="223">
        <v>3</v>
      </c>
      <c r="M73" s="134"/>
      <c r="N73" s="144"/>
      <c r="O73" s="68"/>
      <c r="P73" s="161">
        <v>0</v>
      </c>
      <c r="Q73" s="223">
        <v>3</v>
      </c>
      <c r="R73" s="134"/>
      <c r="S73" s="120"/>
      <c r="U73" s="63"/>
      <c r="V73" s="38"/>
    </row>
    <row r="74" spans="1:22" x14ac:dyDescent="0.25">
      <c r="A74" s="14"/>
      <c r="B74" s="105" t="s">
        <v>130</v>
      </c>
      <c r="C74" s="128"/>
      <c r="D74" s="336"/>
      <c r="E74" s="68"/>
      <c r="F74" s="164">
        <v>0</v>
      </c>
      <c r="G74" s="182"/>
      <c r="H74" s="128"/>
      <c r="I74" s="144"/>
      <c r="J74" s="68"/>
      <c r="K74" s="161">
        <v>0</v>
      </c>
      <c r="L74" s="182"/>
      <c r="M74" s="128"/>
      <c r="N74" s="144"/>
      <c r="O74" s="68"/>
      <c r="P74" s="161">
        <v>0</v>
      </c>
      <c r="Q74" s="182"/>
      <c r="R74" s="128"/>
      <c r="S74" s="120"/>
      <c r="U74" s="63"/>
      <c r="V74" s="38"/>
    </row>
    <row r="75" spans="1:22" x14ac:dyDescent="0.25">
      <c r="A75" s="14"/>
      <c r="B75" s="105" t="s">
        <v>6</v>
      </c>
      <c r="C75" s="126"/>
      <c r="D75" s="80"/>
      <c r="E75" s="68"/>
      <c r="F75" s="164">
        <v>0</v>
      </c>
      <c r="G75" s="151"/>
      <c r="H75" s="126"/>
      <c r="I75" s="144"/>
      <c r="J75" s="68"/>
      <c r="K75" s="161">
        <v>0</v>
      </c>
      <c r="L75" s="151"/>
      <c r="M75" s="126"/>
      <c r="N75" s="144"/>
      <c r="O75" s="68"/>
      <c r="P75" s="161">
        <v>0</v>
      </c>
      <c r="Q75" s="151"/>
      <c r="R75" s="126"/>
      <c r="S75" s="120"/>
      <c r="U75" s="63"/>
      <c r="V75" s="38"/>
    </row>
    <row r="76" spans="1:22" x14ac:dyDescent="0.25">
      <c r="A76" s="14"/>
      <c r="B76" s="105" t="s">
        <v>190</v>
      </c>
      <c r="C76" s="126"/>
      <c r="D76" s="321"/>
      <c r="E76" s="322"/>
      <c r="F76" s="257">
        <v>1E-3</v>
      </c>
      <c r="G76" s="226">
        <v>3</v>
      </c>
      <c r="H76" s="126"/>
      <c r="I76" s="259"/>
      <c r="J76" s="322"/>
      <c r="K76" s="258">
        <v>1E-3</v>
      </c>
      <c r="L76" s="226">
        <v>3</v>
      </c>
      <c r="M76" s="126"/>
      <c r="N76" s="259"/>
      <c r="O76" s="322"/>
      <c r="P76" s="258">
        <v>1E-3</v>
      </c>
      <c r="Q76" s="226">
        <v>3</v>
      </c>
      <c r="R76" s="126"/>
      <c r="S76" s="120"/>
      <c r="U76" s="63"/>
      <c r="V76" s="38"/>
    </row>
    <row r="77" spans="1:22" x14ac:dyDescent="0.25">
      <c r="A77" s="14"/>
      <c r="B77" s="105" t="s">
        <v>194</v>
      </c>
      <c r="C77" s="126"/>
      <c r="D77" s="261"/>
      <c r="E77" s="322"/>
      <c r="F77" s="257">
        <v>0</v>
      </c>
      <c r="G77" s="223">
        <v>3</v>
      </c>
      <c r="H77" s="126"/>
      <c r="I77" s="259"/>
      <c r="J77" s="322"/>
      <c r="K77" s="258">
        <v>0</v>
      </c>
      <c r="L77" s="223">
        <v>3</v>
      </c>
      <c r="M77" s="126"/>
      <c r="N77" s="259"/>
      <c r="O77" s="322"/>
      <c r="P77" s="258">
        <v>0</v>
      </c>
      <c r="Q77" s="223">
        <v>3</v>
      </c>
      <c r="R77" s="126"/>
      <c r="S77" s="120"/>
      <c r="U77" s="63"/>
      <c r="V77" s="38"/>
    </row>
    <row r="78" spans="1:22" x14ac:dyDescent="0.25">
      <c r="A78" s="14"/>
      <c r="B78" s="105" t="s">
        <v>121</v>
      </c>
      <c r="C78" s="126"/>
      <c r="D78" s="256"/>
      <c r="E78" s="322"/>
      <c r="F78" s="257">
        <v>0</v>
      </c>
      <c r="G78" s="223">
        <v>3</v>
      </c>
      <c r="H78" s="126"/>
      <c r="I78" s="256"/>
      <c r="J78" s="322"/>
      <c r="K78" s="258">
        <v>0</v>
      </c>
      <c r="L78" s="223">
        <v>3</v>
      </c>
      <c r="M78" s="126"/>
      <c r="N78" s="259"/>
      <c r="O78" s="322"/>
      <c r="P78" s="258">
        <v>0</v>
      </c>
      <c r="Q78" s="223">
        <v>3</v>
      </c>
      <c r="R78" s="126"/>
      <c r="S78" s="120"/>
      <c r="U78" s="63"/>
      <c r="V78" s="38"/>
    </row>
    <row r="79" spans="1:22" x14ac:dyDescent="0.25">
      <c r="A79" s="14"/>
      <c r="B79" s="105" t="s">
        <v>122</v>
      </c>
      <c r="C79" s="126"/>
      <c r="D79" s="256"/>
      <c r="E79" s="322"/>
      <c r="F79" s="257">
        <v>0</v>
      </c>
      <c r="G79" s="223">
        <v>3</v>
      </c>
      <c r="H79" s="126"/>
      <c r="I79" s="259"/>
      <c r="J79" s="322"/>
      <c r="K79" s="258">
        <v>0</v>
      </c>
      <c r="L79" s="223">
        <v>3</v>
      </c>
      <c r="M79" s="126"/>
      <c r="N79" s="259"/>
      <c r="O79" s="322"/>
      <c r="P79" s="258">
        <v>0</v>
      </c>
      <c r="Q79" s="223">
        <v>3</v>
      </c>
      <c r="R79" s="126"/>
      <c r="S79" s="120"/>
      <c r="U79" s="63"/>
      <c r="V79" s="38"/>
    </row>
    <row r="80" spans="1:22" x14ac:dyDescent="0.25">
      <c r="A80" s="14"/>
      <c r="B80" s="105" t="s">
        <v>156</v>
      </c>
      <c r="C80" s="126"/>
      <c r="D80" s="256"/>
      <c r="E80" s="322"/>
      <c r="F80" s="257">
        <v>0</v>
      </c>
      <c r="G80" s="223">
        <v>3</v>
      </c>
      <c r="H80" s="126"/>
      <c r="I80" s="259"/>
      <c r="J80" s="322"/>
      <c r="K80" s="258">
        <v>0</v>
      </c>
      <c r="L80" s="223">
        <v>3</v>
      </c>
      <c r="M80" s="126"/>
      <c r="N80" s="259"/>
      <c r="O80" s="322"/>
      <c r="P80" s="258">
        <v>0</v>
      </c>
      <c r="Q80" s="223">
        <v>3</v>
      </c>
      <c r="R80" s="126"/>
      <c r="S80" s="120"/>
      <c r="U80" s="63"/>
      <c r="V80" s="38"/>
    </row>
    <row r="81" spans="1:22" x14ac:dyDescent="0.25">
      <c r="A81" s="14"/>
      <c r="B81" s="105" t="s">
        <v>131</v>
      </c>
      <c r="C81" s="134"/>
      <c r="D81" s="323"/>
      <c r="E81" s="322"/>
      <c r="F81" s="257">
        <v>0</v>
      </c>
      <c r="G81" s="226">
        <v>3</v>
      </c>
      <c r="H81" s="134"/>
      <c r="I81" s="259"/>
      <c r="J81" s="322"/>
      <c r="K81" s="258">
        <v>0</v>
      </c>
      <c r="L81" s="226">
        <v>3</v>
      </c>
      <c r="M81" s="134"/>
      <c r="N81" s="259"/>
      <c r="O81" s="322"/>
      <c r="P81" s="258">
        <v>0</v>
      </c>
      <c r="Q81" s="226">
        <v>3</v>
      </c>
      <c r="R81" s="134"/>
      <c r="S81" s="120"/>
      <c r="U81" s="63"/>
      <c r="V81" s="38"/>
    </row>
    <row r="82" spans="1:22" collapsed="1" x14ac:dyDescent="0.25">
      <c r="A82" s="14"/>
      <c r="B82" s="66" t="s">
        <v>149</v>
      </c>
      <c r="C82" s="66"/>
      <c r="D82" s="66" t="s">
        <v>228</v>
      </c>
      <c r="E82" s="145"/>
      <c r="F82" s="145"/>
      <c r="G82" s="145"/>
      <c r="H82" s="66"/>
      <c r="I82" s="66"/>
      <c r="J82" s="145"/>
      <c r="K82" s="145"/>
      <c r="L82" s="145"/>
      <c r="M82" s="66"/>
      <c r="N82" s="66"/>
      <c r="O82" s="145"/>
      <c r="P82" s="145"/>
      <c r="Q82" s="145"/>
      <c r="R82" s="66"/>
      <c r="S82" s="67"/>
      <c r="U82" s="63"/>
      <c r="V82" s="38"/>
    </row>
    <row r="83" spans="1:22" hidden="1" outlineLevel="1" x14ac:dyDescent="0.25">
      <c r="A83" s="14"/>
      <c r="B83" s="154"/>
      <c r="C83" s="111"/>
      <c r="D83" s="495" t="s">
        <v>229</v>
      </c>
      <c r="E83" s="496"/>
      <c r="F83" s="497"/>
      <c r="G83" s="181">
        <v>1</v>
      </c>
      <c r="H83" s="123"/>
      <c r="I83" s="495" t="s">
        <v>229</v>
      </c>
      <c r="J83" s="498"/>
      <c r="K83" s="499"/>
      <c r="L83" s="181">
        <v>1</v>
      </c>
      <c r="M83" s="123"/>
      <c r="N83" s="495" t="s">
        <v>229</v>
      </c>
      <c r="O83" s="498"/>
      <c r="P83" s="499"/>
      <c r="Q83" s="181">
        <v>1</v>
      </c>
      <c r="R83" s="123"/>
      <c r="S83" s="121"/>
      <c r="U83" s="63"/>
      <c r="V83" s="38"/>
    </row>
    <row r="84" spans="1:22" hidden="1" outlineLevel="1" x14ac:dyDescent="0.25">
      <c r="A84" s="14"/>
      <c r="B84" s="160" t="s">
        <v>115</v>
      </c>
      <c r="C84" s="126"/>
      <c r="D84" s="500"/>
      <c r="E84" s="478"/>
      <c r="F84" s="158"/>
      <c r="G84" s="146"/>
      <c r="H84" s="126"/>
      <c r="I84" s="501"/>
      <c r="J84" s="480"/>
      <c r="K84" s="158"/>
      <c r="L84" s="146"/>
      <c r="M84" s="126"/>
      <c r="N84" s="501"/>
      <c r="O84" s="480"/>
      <c r="P84" s="158"/>
      <c r="Q84" s="146"/>
      <c r="R84" s="126"/>
      <c r="S84" s="120"/>
      <c r="U84" s="63"/>
      <c r="V84" s="38"/>
    </row>
    <row r="85" spans="1:22" hidden="1" outlineLevel="1" x14ac:dyDescent="0.25">
      <c r="A85" s="14"/>
      <c r="B85" s="156" t="s">
        <v>196</v>
      </c>
      <c r="C85" s="126"/>
      <c r="D85" s="168"/>
      <c r="E85" s="172">
        <v>0</v>
      </c>
      <c r="F85" s="158"/>
      <c r="G85" s="146"/>
      <c r="H85" s="126"/>
      <c r="I85" s="176"/>
      <c r="J85" s="171">
        <v>0</v>
      </c>
      <c r="K85" s="158"/>
      <c r="L85" s="146"/>
      <c r="M85" s="126"/>
      <c r="N85" s="176"/>
      <c r="O85" s="171">
        <v>0</v>
      </c>
      <c r="P85" s="158"/>
      <c r="Q85" s="146"/>
      <c r="R85" s="126"/>
      <c r="S85" s="120"/>
      <c r="U85" s="63"/>
      <c r="V85" s="38"/>
    </row>
    <row r="86" spans="1:22" hidden="1" outlineLevel="1" x14ac:dyDescent="0.25">
      <c r="A86" s="14"/>
      <c r="B86" s="156" t="s">
        <v>117</v>
      </c>
      <c r="C86" s="126"/>
      <c r="D86" s="168"/>
      <c r="E86" s="172">
        <v>0</v>
      </c>
      <c r="F86" s="158"/>
      <c r="G86" s="146"/>
      <c r="H86" s="126"/>
      <c r="I86" s="176"/>
      <c r="J86" s="171">
        <v>0</v>
      </c>
      <c r="K86" s="158"/>
      <c r="L86" s="146"/>
      <c r="M86" s="126"/>
      <c r="N86" s="176"/>
      <c r="O86" s="171">
        <v>0</v>
      </c>
      <c r="P86" s="158"/>
      <c r="Q86" s="146"/>
      <c r="R86" s="126"/>
      <c r="S86" s="120"/>
      <c r="U86" s="63"/>
      <c r="V86" s="38"/>
    </row>
    <row r="87" spans="1:22" hidden="1" outlineLevel="1" x14ac:dyDescent="0.25">
      <c r="A87" s="14"/>
      <c r="B87" s="156" t="s">
        <v>15</v>
      </c>
      <c r="C87" s="126"/>
      <c r="D87" s="491"/>
      <c r="E87" s="493"/>
      <c r="F87" s="158"/>
      <c r="G87" s="179">
        <v>3</v>
      </c>
      <c r="H87" s="126"/>
      <c r="I87" s="471"/>
      <c r="J87" s="472"/>
      <c r="K87" s="158"/>
      <c r="L87" s="179">
        <v>3</v>
      </c>
      <c r="M87" s="126"/>
      <c r="N87" s="471"/>
      <c r="O87" s="472"/>
      <c r="P87" s="158"/>
      <c r="Q87" s="179">
        <v>3</v>
      </c>
      <c r="R87" s="126"/>
      <c r="S87" s="120"/>
      <c r="U87" s="63"/>
      <c r="V87" s="38"/>
    </row>
    <row r="88" spans="1:22" hidden="1" outlineLevel="1" x14ac:dyDescent="0.25">
      <c r="A88" s="14"/>
      <c r="B88" s="156" t="s">
        <v>157</v>
      </c>
      <c r="C88" s="126"/>
      <c r="D88" s="73"/>
      <c r="E88" s="74">
        <v>0</v>
      </c>
      <c r="F88" s="158"/>
      <c r="G88" s="146"/>
      <c r="H88" s="126"/>
      <c r="I88" s="143"/>
      <c r="J88" s="161">
        <v>0</v>
      </c>
      <c r="K88" s="158"/>
      <c r="L88" s="146"/>
      <c r="M88" s="126"/>
      <c r="N88" s="143"/>
      <c r="O88" s="161">
        <v>0</v>
      </c>
      <c r="P88" s="158"/>
      <c r="Q88" s="146"/>
      <c r="R88" s="126"/>
      <c r="S88" s="120"/>
      <c r="U88" s="63"/>
      <c r="V88" s="38"/>
    </row>
    <row r="89" spans="1:22" hidden="1" outlineLevel="1" x14ac:dyDescent="0.25">
      <c r="A89" s="14"/>
      <c r="B89" s="156" t="s">
        <v>122</v>
      </c>
      <c r="C89" s="126"/>
      <c r="D89" s="73"/>
      <c r="E89" s="74">
        <v>0</v>
      </c>
      <c r="F89" s="158"/>
      <c r="G89" s="146"/>
      <c r="H89" s="126"/>
      <c r="I89" s="143"/>
      <c r="J89" s="161">
        <v>0</v>
      </c>
      <c r="K89" s="158"/>
      <c r="L89" s="146"/>
      <c r="M89" s="126"/>
      <c r="N89" s="143"/>
      <c r="O89" s="161">
        <v>0</v>
      </c>
      <c r="P89" s="158"/>
      <c r="Q89" s="146"/>
      <c r="R89" s="126"/>
      <c r="S89" s="120"/>
      <c r="U89" s="63"/>
      <c r="V89" s="38"/>
    </row>
    <row r="90" spans="1:22" hidden="1" outlineLevel="1" x14ac:dyDescent="0.25">
      <c r="A90" s="14"/>
      <c r="B90" s="156" t="s">
        <v>156</v>
      </c>
      <c r="C90" s="126"/>
      <c r="D90" s="73"/>
      <c r="E90" s="74">
        <v>0</v>
      </c>
      <c r="F90" s="158"/>
      <c r="G90" s="146"/>
      <c r="H90" s="126"/>
      <c r="I90" s="143"/>
      <c r="J90" s="161">
        <v>0</v>
      </c>
      <c r="K90" s="158"/>
      <c r="L90" s="146"/>
      <c r="M90" s="126"/>
      <c r="N90" s="143"/>
      <c r="O90" s="161">
        <v>0</v>
      </c>
      <c r="P90" s="158"/>
      <c r="Q90" s="146"/>
      <c r="R90" s="126"/>
      <c r="S90" s="120"/>
      <c r="U90" s="63"/>
      <c r="V90" s="38"/>
    </row>
    <row r="91" spans="1:22" hidden="1" outlineLevel="1" x14ac:dyDescent="0.25">
      <c r="A91" s="14"/>
      <c r="B91" s="156" t="s">
        <v>131</v>
      </c>
      <c r="C91" s="126"/>
      <c r="D91" s="75"/>
      <c r="E91" s="79">
        <v>0</v>
      </c>
      <c r="F91" s="158"/>
      <c r="G91" s="151"/>
      <c r="H91" s="126"/>
      <c r="I91" s="143"/>
      <c r="J91" s="161">
        <v>0</v>
      </c>
      <c r="K91" s="158"/>
      <c r="L91" s="151"/>
      <c r="M91" s="126"/>
      <c r="N91" s="143"/>
      <c r="O91" s="161">
        <v>0</v>
      </c>
      <c r="P91" s="158"/>
      <c r="Q91" s="151"/>
      <c r="R91" s="126"/>
      <c r="S91" s="120"/>
      <c r="U91" s="63"/>
      <c r="V91" s="38"/>
    </row>
    <row r="92" spans="1:22" s="76" customFormat="1" hidden="1" outlineLevel="1" x14ac:dyDescent="0.25">
      <c r="A92" s="46"/>
      <c r="B92" s="155" t="s">
        <v>114</v>
      </c>
      <c r="C92" s="126"/>
      <c r="D92" s="477"/>
      <c r="E92" s="494"/>
      <c r="F92" s="159"/>
      <c r="G92" s="146"/>
      <c r="H92" s="126"/>
      <c r="I92" s="471"/>
      <c r="J92" s="472"/>
      <c r="K92" s="159"/>
      <c r="L92" s="146"/>
      <c r="M92" s="126"/>
      <c r="N92" s="471"/>
      <c r="O92" s="472"/>
      <c r="P92" s="159"/>
      <c r="Q92" s="146"/>
      <c r="R92" s="126"/>
      <c r="S92" s="120"/>
      <c r="T92" s="48"/>
      <c r="U92" s="63"/>
      <c r="V92" s="38"/>
    </row>
    <row r="93" spans="1:22" hidden="1" outlineLevel="1" x14ac:dyDescent="0.25">
      <c r="A93" s="14"/>
      <c r="B93" s="156" t="s">
        <v>196</v>
      </c>
      <c r="C93" s="126"/>
      <c r="D93" s="168"/>
      <c r="E93" s="172">
        <v>0</v>
      </c>
      <c r="F93" s="158"/>
      <c r="G93" s="146"/>
      <c r="H93" s="126"/>
      <c r="I93" s="176"/>
      <c r="J93" s="171">
        <v>0</v>
      </c>
      <c r="K93" s="158"/>
      <c r="L93" s="146"/>
      <c r="M93" s="126"/>
      <c r="N93" s="176"/>
      <c r="O93" s="171">
        <v>0</v>
      </c>
      <c r="P93" s="158"/>
      <c r="Q93" s="146"/>
      <c r="R93" s="126"/>
      <c r="S93" s="120"/>
      <c r="U93" s="63"/>
      <c r="V93" s="38"/>
    </row>
    <row r="94" spans="1:22" hidden="1" outlineLevel="1" x14ac:dyDescent="0.25">
      <c r="A94" s="14"/>
      <c r="B94" s="156" t="s">
        <v>117</v>
      </c>
      <c r="C94" s="126"/>
      <c r="D94" s="168"/>
      <c r="E94" s="172">
        <v>0</v>
      </c>
      <c r="F94" s="158"/>
      <c r="G94" s="146"/>
      <c r="H94" s="126"/>
      <c r="I94" s="176"/>
      <c r="J94" s="171">
        <v>0</v>
      </c>
      <c r="K94" s="158"/>
      <c r="L94" s="146"/>
      <c r="M94" s="126"/>
      <c r="N94" s="176"/>
      <c r="O94" s="171">
        <v>0</v>
      </c>
      <c r="P94" s="158"/>
      <c r="Q94" s="146"/>
      <c r="R94" s="126"/>
      <c r="S94" s="120"/>
      <c r="U94" s="63"/>
      <c r="V94" s="38"/>
    </row>
    <row r="95" spans="1:22" hidden="1" outlineLevel="1" x14ac:dyDescent="0.25">
      <c r="A95" s="14"/>
      <c r="B95" s="156" t="s">
        <v>15</v>
      </c>
      <c r="C95" s="126"/>
      <c r="D95" s="491"/>
      <c r="E95" s="493"/>
      <c r="F95" s="158"/>
      <c r="G95" s="180">
        <v>3</v>
      </c>
      <c r="H95" s="126"/>
      <c r="I95" s="471"/>
      <c r="J95" s="472"/>
      <c r="K95" s="158"/>
      <c r="L95" s="180">
        <v>3</v>
      </c>
      <c r="M95" s="126"/>
      <c r="N95" s="471"/>
      <c r="O95" s="472"/>
      <c r="P95" s="158"/>
      <c r="Q95" s="180">
        <v>3</v>
      </c>
      <c r="R95" s="126"/>
      <c r="S95" s="120"/>
      <c r="U95" s="63"/>
      <c r="V95" s="38"/>
    </row>
    <row r="96" spans="1:22" hidden="1" outlineLevel="1" x14ac:dyDescent="0.25">
      <c r="A96" s="14"/>
      <c r="B96" s="156" t="s">
        <v>157</v>
      </c>
      <c r="C96" s="126"/>
      <c r="D96" s="73"/>
      <c r="E96" s="74">
        <v>0</v>
      </c>
      <c r="F96" s="158"/>
      <c r="G96" s="146"/>
      <c r="H96" s="126"/>
      <c r="I96" s="143"/>
      <c r="J96" s="161">
        <v>0</v>
      </c>
      <c r="K96" s="158"/>
      <c r="L96" s="146"/>
      <c r="M96" s="126"/>
      <c r="N96" s="143"/>
      <c r="O96" s="161">
        <v>0</v>
      </c>
      <c r="P96" s="158"/>
      <c r="Q96" s="146"/>
      <c r="R96" s="126"/>
      <c r="S96" s="120"/>
      <c r="U96" s="63"/>
      <c r="V96" s="38"/>
    </row>
    <row r="97" spans="1:22" hidden="1" outlineLevel="1" x14ac:dyDescent="0.25">
      <c r="A97" s="14"/>
      <c r="B97" s="156" t="s">
        <v>122</v>
      </c>
      <c r="C97" s="126"/>
      <c r="D97" s="73"/>
      <c r="E97" s="74">
        <v>0</v>
      </c>
      <c r="F97" s="158"/>
      <c r="G97" s="146"/>
      <c r="H97" s="126"/>
      <c r="I97" s="143"/>
      <c r="J97" s="161">
        <v>0</v>
      </c>
      <c r="K97" s="158"/>
      <c r="L97" s="146"/>
      <c r="M97" s="126"/>
      <c r="N97" s="143"/>
      <c r="O97" s="161">
        <v>0</v>
      </c>
      <c r="P97" s="158"/>
      <c r="Q97" s="146"/>
      <c r="R97" s="126"/>
      <c r="S97" s="120"/>
      <c r="U97" s="63"/>
      <c r="V97" s="38"/>
    </row>
    <row r="98" spans="1:22" hidden="1" outlineLevel="1" x14ac:dyDescent="0.25">
      <c r="A98" s="14"/>
      <c r="B98" s="156" t="s">
        <v>156</v>
      </c>
      <c r="C98" s="126"/>
      <c r="D98" s="73"/>
      <c r="E98" s="74">
        <v>0</v>
      </c>
      <c r="F98" s="158"/>
      <c r="G98" s="146"/>
      <c r="H98" s="126"/>
      <c r="I98" s="143"/>
      <c r="J98" s="161">
        <v>0</v>
      </c>
      <c r="K98" s="158"/>
      <c r="L98" s="146"/>
      <c r="M98" s="126"/>
      <c r="N98" s="143"/>
      <c r="O98" s="161">
        <v>0</v>
      </c>
      <c r="P98" s="158"/>
      <c r="Q98" s="146"/>
      <c r="R98" s="126"/>
      <c r="S98" s="120"/>
      <c r="U98" s="63"/>
      <c r="V98" s="38"/>
    </row>
    <row r="99" spans="1:22" hidden="1" outlineLevel="1" x14ac:dyDescent="0.25">
      <c r="A99" s="14"/>
      <c r="B99" s="156" t="s">
        <v>131</v>
      </c>
      <c r="C99" s="126"/>
      <c r="D99" s="75"/>
      <c r="E99" s="79">
        <v>0</v>
      </c>
      <c r="F99" s="158"/>
      <c r="G99" s="151"/>
      <c r="H99" s="126"/>
      <c r="I99" s="143"/>
      <c r="J99" s="161">
        <v>0</v>
      </c>
      <c r="K99" s="158"/>
      <c r="L99" s="151"/>
      <c r="M99" s="126"/>
      <c r="N99" s="143"/>
      <c r="O99" s="161">
        <v>0</v>
      </c>
      <c r="P99" s="158"/>
      <c r="Q99" s="151"/>
      <c r="R99" s="126"/>
      <c r="S99" s="120"/>
      <c r="U99" s="63"/>
      <c r="V99" s="38"/>
    </row>
    <row r="100" spans="1:22" s="76" customFormat="1" hidden="1" outlineLevel="1" x14ac:dyDescent="0.25">
      <c r="A100" s="61"/>
      <c r="B100" s="155" t="s">
        <v>113</v>
      </c>
      <c r="C100" s="126"/>
      <c r="D100" s="477"/>
      <c r="E100" s="494"/>
      <c r="F100" s="159"/>
      <c r="G100" s="150"/>
      <c r="H100" s="126"/>
      <c r="I100" s="471"/>
      <c r="J100" s="472"/>
      <c r="K100" s="159"/>
      <c r="L100" s="150"/>
      <c r="M100" s="126"/>
      <c r="N100" s="471"/>
      <c r="O100" s="472"/>
      <c r="P100" s="159"/>
      <c r="Q100" s="150"/>
      <c r="R100" s="126"/>
      <c r="S100" s="120"/>
      <c r="T100" s="48"/>
      <c r="U100" s="63"/>
      <c r="V100" s="38"/>
    </row>
    <row r="101" spans="1:22" hidden="1" outlineLevel="1" x14ac:dyDescent="0.25">
      <c r="A101" s="14"/>
      <c r="B101" s="156" t="s">
        <v>196</v>
      </c>
      <c r="C101" s="126"/>
      <c r="D101" s="168"/>
      <c r="E101" s="172">
        <v>0</v>
      </c>
      <c r="F101" s="158"/>
      <c r="G101" s="146"/>
      <c r="H101" s="126"/>
      <c r="I101" s="176"/>
      <c r="J101" s="171">
        <v>0</v>
      </c>
      <c r="K101" s="158"/>
      <c r="L101" s="146"/>
      <c r="M101" s="126"/>
      <c r="N101" s="176"/>
      <c r="O101" s="171">
        <v>0</v>
      </c>
      <c r="P101" s="158"/>
      <c r="Q101" s="146"/>
      <c r="R101" s="126"/>
      <c r="S101" s="120"/>
      <c r="U101" s="63"/>
      <c r="V101" s="38"/>
    </row>
    <row r="102" spans="1:22" hidden="1" outlineLevel="1" x14ac:dyDescent="0.25">
      <c r="A102" s="14"/>
      <c r="B102" s="156" t="s">
        <v>117</v>
      </c>
      <c r="C102" s="126"/>
      <c r="D102" s="168"/>
      <c r="E102" s="172">
        <v>0</v>
      </c>
      <c r="F102" s="158"/>
      <c r="G102" s="146"/>
      <c r="H102" s="126"/>
      <c r="I102" s="176"/>
      <c r="J102" s="171">
        <v>0</v>
      </c>
      <c r="K102" s="158"/>
      <c r="L102" s="146"/>
      <c r="M102" s="126"/>
      <c r="N102" s="176"/>
      <c r="O102" s="171">
        <v>0</v>
      </c>
      <c r="P102" s="158"/>
      <c r="Q102" s="146"/>
      <c r="R102" s="126"/>
      <c r="S102" s="120"/>
      <c r="U102" s="63"/>
      <c r="V102" s="38"/>
    </row>
    <row r="103" spans="1:22" hidden="1" outlineLevel="1" x14ac:dyDescent="0.25">
      <c r="A103" s="14"/>
      <c r="B103" s="156" t="s">
        <v>15</v>
      </c>
      <c r="C103" s="126"/>
      <c r="D103" s="491"/>
      <c r="E103" s="493"/>
      <c r="F103" s="158"/>
      <c r="G103" s="180">
        <v>3</v>
      </c>
      <c r="H103" s="126"/>
      <c r="I103" s="471"/>
      <c r="J103" s="472"/>
      <c r="K103" s="158"/>
      <c r="L103" s="180">
        <v>3</v>
      </c>
      <c r="M103" s="126"/>
      <c r="N103" s="471"/>
      <c r="O103" s="472"/>
      <c r="P103" s="158"/>
      <c r="Q103" s="180">
        <v>3</v>
      </c>
      <c r="R103" s="126"/>
      <c r="S103" s="120"/>
      <c r="U103" s="63"/>
      <c r="V103" s="38"/>
    </row>
    <row r="104" spans="1:22" hidden="1" outlineLevel="1" x14ac:dyDescent="0.25">
      <c r="A104" s="14"/>
      <c r="B104" s="156" t="s">
        <v>157</v>
      </c>
      <c r="C104" s="126"/>
      <c r="D104" s="73"/>
      <c r="E104" s="74">
        <v>0</v>
      </c>
      <c r="F104" s="158"/>
      <c r="G104" s="146"/>
      <c r="H104" s="126"/>
      <c r="I104" s="143"/>
      <c r="J104" s="161">
        <v>0</v>
      </c>
      <c r="K104" s="158"/>
      <c r="L104" s="146"/>
      <c r="M104" s="126"/>
      <c r="N104" s="143"/>
      <c r="O104" s="161">
        <v>0</v>
      </c>
      <c r="P104" s="158"/>
      <c r="Q104" s="146"/>
      <c r="R104" s="126"/>
      <c r="S104" s="120"/>
      <c r="U104" s="63"/>
      <c r="V104" s="38"/>
    </row>
    <row r="105" spans="1:22" hidden="1" outlineLevel="1" x14ac:dyDescent="0.25">
      <c r="A105" s="14"/>
      <c r="B105" s="156" t="s">
        <v>122</v>
      </c>
      <c r="C105" s="126"/>
      <c r="D105" s="73"/>
      <c r="E105" s="74">
        <v>0</v>
      </c>
      <c r="F105" s="158"/>
      <c r="G105" s="146"/>
      <c r="H105" s="126"/>
      <c r="I105" s="143"/>
      <c r="J105" s="161">
        <v>0</v>
      </c>
      <c r="K105" s="158"/>
      <c r="L105" s="146"/>
      <c r="M105" s="126"/>
      <c r="N105" s="143"/>
      <c r="O105" s="161">
        <v>0</v>
      </c>
      <c r="P105" s="158"/>
      <c r="Q105" s="146"/>
      <c r="R105" s="126"/>
      <c r="S105" s="120"/>
      <c r="U105" s="63"/>
      <c r="V105" s="38"/>
    </row>
    <row r="106" spans="1:22" hidden="1" outlineLevel="1" x14ac:dyDescent="0.25">
      <c r="A106" s="14"/>
      <c r="B106" s="156" t="s">
        <v>156</v>
      </c>
      <c r="C106" s="126"/>
      <c r="D106" s="73"/>
      <c r="E106" s="74">
        <v>0</v>
      </c>
      <c r="F106" s="158"/>
      <c r="G106" s="146"/>
      <c r="H106" s="126"/>
      <c r="I106" s="143"/>
      <c r="J106" s="161">
        <v>0</v>
      </c>
      <c r="K106" s="158"/>
      <c r="L106" s="146"/>
      <c r="M106" s="126"/>
      <c r="N106" s="143"/>
      <c r="O106" s="161">
        <v>0</v>
      </c>
      <c r="P106" s="158"/>
      <c r="Q106" s="146"/>
      <c r="R106" s="126"/>
      <c r="S106" s="120"/>
      <c r="U106" s="63"/>
      <c r="V106" s="38"/>
    </row>
    <row r="107" spans="1:22" hidden="1" outlineLevel="1" x14ac:dyDescent="0.25">
      <c r="A107" s="14"/>
      <c r="B107" s="156" t="s">
        <v>131</v>
      </c>
      <c r="C107" s="126"/>
      <c r="D107" s="75"/>
      <c r="E107" s="79">
        <v>0</v>
      </c>
      <c r="F107" s="158"/>
      <c r="G107" s="151"/>
      <c r="H107" s="126"/>
      <c r="I107" s="143"/>
      <c r="J107" s="161">
        <v>0</v>
      </c>
      <c r="K107" s="158"/>
      <c r="L107" s="151"/>
      <c r="M107" s="126"/>
      <c r="N107" s="143"/>
      <c r="O107" s="161">
        <v>0</v>
      </c>
      <c r="P107" s="158"/>
      <c r="Q107" s="151"/>
      <c r="R107" s="126"/>
      <c r="S107" s="120"/>
      <c r="U107" s="63"/>
      <c r="V107" s="38"/>
    </row>
    <row r="108" spans="1:22" s="76" customFormat="1" hidden="1" outlineLevel="1" x14ac:dyDescent="0.25">
      <c r="A108" s="46"/>
      <c r="B108" s="155" t="s">
        <v>112</v>
      </c>
      <c r="C108" s="126"/>
      <c r="D108" s="477"/>
      <c r="E108" s="494"/>
      <c r="F108" s="159"/>
      <c r="G108" s="150"/>
      <c r="H108" s="126"/>
      <c r="I108" s="471"/>
      <c r="J108" s="472"/>
      <c r="K108" s="159"/>
      <c r="L108" s="150"/>
      <c r="M108" s="126"/>
      <c r="N108" s="471"/>
      <c r="O108" s="472"/>
      <c r="P108" s="159"/>
      <c r="Q108" s="150"/>
      <c r="R108" s="126"/>
      <c r="S108" s="120"/>
      <c r="T108" s="48"/>
      <c r="U108" s="63"/>
      <c r="V108" s="38"/>
    </row>
    <row r="109" spans="1:22" hidden="1" outlineLevel="1" x14ac:dyDescent="0.25">
      <c r="A109" s="14"/>
      <c r="B109" s="156" t="s">
        <v>196</v>
      </c>
      <c r="C109" s="126"/>
      <c r="D109" s="168"/>
      <c r="E109" s="172">
        <v>0</v>
      </c>
      <c r="F109" s="158"/>
      <c r="G109" s="146"/>
      <c r="H109" s="126"/>
      <c r="I109" s="176"/>
      <c r="J109" s="171">
        <v>0</v>
      </c>
      <c r="K109" s="158"/>
      <c r="L109" s="146"/>
      <c r="M109" s="126"/>
      <c r="N109" s="176"/>
      <c r="O109" s="171">
        <v>0</v>
      </c>
      <c r="P109" s="158"/>
      <c r="Q109" s="146"/>
      <c r="R109" s="126"/>
      <c r="S109" s="120"/>
      <c r="U109" s="63"/>
      <c r="V109" s="38"/>
    </row>
    <row r="110" spans="1:22" hidden="1" outlineLevel="1" x14ac:dyDescent="0.25">
      <c r="A110" s="14"/>
      <c r="B110" s="156" t="s">
        <v>117</v>
      </c>
      <c r="C110" s="126"/>
      <c r="D110" s="168"/>
      <c r="E110" s="172">
        <v>0</v>
      </c>
      <c r="F110" s="158"/>
      <c r="G110" s="146"/>
      <c r="H110" s="126"/>
      <c r="I110" s="176"/>
      <c r="J110" s="171">
        <v>0</v>
      </c>
      <c r="K110" s="158"/>
      <c r="L110" s="146"/>
      <c r="M110" s="126"/>
      <c r="N110" s="176"/>
      <c r="O110" s="171">
        <v>0</v>
      </c>
      <c r="P110" s="158"/>
      <c r="Q110" s="146"/>
      <c r="R110" s="126"/>
      <c r="S110" s="120"/>
      <c r="U110" s="63"/>
      <c r="V110" s="38"/>
    </row>
    <row r="111" spans="1:22" hidden="1" outlineLevel="1" x14ac:dyDescent="0.25">
      <c r="A111" s="14"/>
      <c r="B111" s="156" t="s">
        <v>15</v>
      </c>
      <c r="C111" s="126"/>
      <c r="D111" s="491"/>
      <c r="E111" s="493"/>
      <c r="F111" s="158"/>
      <c r="G111" s="180">
        <v>3</v>
      </c>
      <c r="H111" s="126"/>
      <c r="I111" s="471"/>
      <c r="J111" s="472"/>
      <c r="K111" s="158"/>
      <c r="L111" s="180">
        <v>3</v>
      </c>
      <c r="M111" s="126"/>
      <c r="N111" s="471"/>
      <c r="O111" s="472"/>
      <c r="P111" s="158"/>
      <c r="Q111" s="180">
        <v>3</v>
      </c>
      <c r="R111" s="126"/>
      <c r="S111" s="120"/>
      <c r="U111" s="63"/>
      <c r="V111" s="38"/>
    </row>
    <row r="112" spans="1:22" hidden="1" outlineLevel="1" x14ac:dyDescent="0.25">
      <c r="A112" s="14"/>
      <c r="B112" s="156" t="s">
        <v>157</v>
      </c>
      <c r="C112" s="126"/>
      <c r="D112" s="73"/>
      <c r="E112" s="74">
        <v>0</v>
      </c>
      <c r="F112" s="158"/>
      <c r="G112" s="146"/>
      <c r="H112" s="126"/>
      <c r="I112" s="143"/>
      <c r="J112" s="161">
        <v>0</v>
      </c>
      <c r="K112" s="158"/>
      <c r="L112" s="146"/>
      <c r="M112" s="126"/>
      <c r="N112" s="143"/>
      <c r="O112" s="161">
        <v>0</v>
      </c>
      <c r="P112" s="158"/>
      <c r="Q112" s="146"/>
      <c r="R112" s="126"/>
      <c r="S112" s="120"/>
      <c r="U112" s="63"/>
      <c r="V112" s="38"/>
    </row>
    <row r="113" spans="1:22" hidden="1" outlineLevel="1" x14ac:dyDescent="0.25">
      <c r="A113" s="14"/>
      <c r="B113" s="156" t="s">
        <v>122</v>
      </c>
      <c r="C113" s="126"/>
      <c r="D113" s="73"/>
      <c r="E113" s="74">
        <v>0</v>
      </c>
      <c r="F113" s="158"/>
      <c r="G113" s="146"/>
      <c r="H113" s="126"/>
      <c r="I113" s="143"/>
      <c r="J113" s="161">
        <v>0</v>
      </c>
      <c r="K113" s="158"/>
      <c r="L113" s="146"/>
      <c r="M113" s="126"/>
      <c r="N113" s="143"/>
      <c r="O113" s="161">
        <v>0</v>
      </c>
      <c r="P113" s="158"/>
      <c r="Q113" s="146"/>
      <c r="R113" s="126"/>
      <c r="S113" s="120"/>
      <c r="U113" s="63"/>
      <c r="V113" s="38"/>
    </row>
    <row r="114" spans="1:22" hidden="1" outlineLevel="1" x14ac:dyDescent="0.25">
      <c r="A114" s="14"/>
      <c r="B114" s="156" t="s">
        <v>156</v>
      </c>
      <c r="C114" s="126"/>
      <c r="D114" s="73"/>
      <c r="E114" s="74">
        <v>0</v>
      </c>
      <c r="F114" s="158"/>
      <c r="G114" s="146"/>
      <c r="H114" s="126"/>
      <c r="I114" s="143"/>
      <c r="J114" s="161">
        <v>0</v>
      </c>
      <c r="K114" s="158"/>
      <c r="L114" s="146"/>
      <c r="M114" s="126"/>
      <c r="N114" s="143"/>
      <c r="O114" s="161">
        <v>0</v>
      </c>
      <c r="P114" s="158"/>
      <c r="Q114" s="146"/>
      <c r="R114" s="126"/>
      <c r="S114" s="120"/>
      <c r="U114" s="63"/>
      <c r="V114" s="38"/>
    </row>
    <row r="115" spans="1:22" hidden="1" outlineLevel="1" x14ac:dyDescent="0.25">
      <c r="A115" s="14"/>
      <c r="B115" s="156" t="s">
        <v>131</v>
      </c>
      <c r="C115" s="126"/>
      <c r="D115" s="75"/>
      <c r="E115" s="79">
        <v>0</v>
      </c>
      <c r="F115" s="158"/>
      <c r="G115" s="151"/>
      <c r="H115" s="126"/>
      <c r="I115" s="143"/>
      <c r="J115" s="161">
        <v>0</v>
      </c>
      <c r="K115" s="158"/>
      <c r="L115" s="151"/>
      <c r="M115" s="126"/>
      <c r="N115" s="143"/>
      <c r="O115" s="161">
        <v>0</v>
      </c>
      <c r="P115" s="158"/>
      <c r="Q115" s="151"/>
      <c r="R115" s="126"/>
      <c r="S115" s="120"/>
      <c r="U115" s="63"/>
      <c r="V115" s="38"/>
    </row>
    <row r="116" spans="1:22" x14ac:dyDescent="0.25">
      <c r="A116" s="14"/>
      <c r="B116" s="107" t="s">
        <v>230</v>
      </c>
      <c r="C116" s="126"/>
      <c r="D116" s="71"/>
      <c r="E116" s="70"/>
      <c r="F116" s="175">
        <v>0</v>
      </c>
      <c r="G116" s="146"/>
      <c r="H116" s="126"/>
      <c r="I116" s="71"/>
      <c r="J116" s="60"/>
      <c r="K116" s="175">
        <v>0</v>
      </c>
      <c r="L116" s="146"/>
      <c r="M116" s="126"/>
      <c r="N116" s="71"/>
      <c r="O116" s="60"/>
      <c r="P116" s="175">
        <v>0</v>
      </c>
      <c r="Q116" s="146"/>
      <c r="R116" s="126"/>
      <c r="S116" s="120"/>
      <c r="U116" s="63"/>
      <c r="V116" s="38"/>
    </row>
    <row r="117" spans="1:22" x14ac:dyDescent="0.25">
      <c r="A117" s="14"/>
      <c r="B117" s="108" t="s">
        <v>231</v>
      </c>
      <c r="C117" s="126"/>
      <c r="D117" s="72"/>
      <c r="E117" s="59"/>
      <c r="F117" s="163">
        <v>5.7000000000000051E-2</v>
      </c>
      <c r="G117" s="146"/>
      <c r="H117" s="126"/>
      <c r="I117" s="72"/>
      <c r="J117" s="59"/>
      <c r="K117" s="163">
        <v>4.0000000000000036E-2</v>
      </c>
      <c r="L117" s="146"/>
      <c r="M117" s="126"/>
      <c r="N117" s="72"/>
      <c r="O117" s="59"/>
      <c r="P117" s="163">
        <v>4.0000000000000036E-2</v>
      </c>
      <c r="Q117" s="146"/>
      <c r="R117" s="126"/>
      <c r="S117" s="120"/>
      <c r="U117" s="63"/>
      <c r="V117" s="38"/>
    </row>
    <row r="118" spans="1:22" ht="6.75" customHeight="1" x14ac:dyDescent="0.25">
      <c r="A118" s="14"/>
      <c r="B118" s="99"/>
      <c r="C118" s="97"/>
      <c r="D118" s="97"/>
      <c r="E118" s="97"/>
      <c r="F118" s="97"/>
      <c r="G118" s="100"/>
      <c r="H118" s="97"/>
      <c r="I118" s="97"/>
      <c r="J118" s="97"/>
      <c r="K118" s="97"/>
      <c r="L118" s="100"/>
      <c r="M118" s="97"/>
      <c r="N118" s="97"/>
      <c r="O118" s="97"/>
      <c r="P118" s="97"/>
      <c r="Q118" s="100"/>
      <c r="R118" s="97"/>
      <c r="S118" s="98"/>
      <c r="U118" s="63"/>
      <c r="V118" s="38"/>
    </row>
    <row r="119" spans="1:22" ht="7.5" customHeight="1" x14ac:dyDescent="0.25">
      <c r="A119" s="133"/>
      <c r="B119" s="126"/>
      <c r="C119" s="126"/>
      <c r="D119" s="126"/>
      <c r="E119" s="134"/>
      <c r="F119" s="134"/>
      <c r="G119" s="134"/>
      <c r="H119" s="126"/>
      <c r="I119" s="126"/>
      <c r="J119" s="134"/>
      <c r="K119" s="134"/>
      <c r="L119" s="134"/>
      <c r="M119" s="126"/>
      <c r="N119" s="126"/>
      <c r="O119" s="134"/>
      <c r="P119" s="134"/>
      <c r="Q119" s="134"/>
      <c r="R119" s="126"/>
      <c r="S119" s="120"/>
      <c r="U119" s="63"/>
      <c r="V119" s="38"/>
    </row>
    <row r="120" spans="1:22" x14ac:dyDescent="0.25">
      <c r="A120" s="14"/>
      <c r="B120" s="81" t="s">
        <v>11</v>
      </c>
      <c r="C120" s="84"/>
      <c r="D120" s="84"/>
      <c r="E120" s="82"/>
      <c r="F120" s="90"/>
      <c r="G120" s="147"/>
      <c r="H120" s="84"/>
      <c r="I120" s="84"/>
      <c r="J120" s="82"/>
      <c r="K120" s="90"/>
      <c r="L120" s="147"/>
      <c r="M120" s="84"/>
      <c r="N120" s="84"/>
      <c r="O120" s="82"/>
      <c r="P120" s="90"/>
      <c r="Q120" s="147"/>
      <c r="R120" s="84"/>
      <c r="S120" s="83"/>
      <c r="U120" s="63"/>
      <c r="V120" s="38"/>
    </row>
    <row r="121" spans="1:22" x14ac:dyDescent="0.25">
      <c r="A121" s="14"/>
      <c r="B121" s="109" t="s">
        <v>119</v>
      </c>
      <c r="C121" s="126"/>
      <c r="D121" s="482"/>
      <c r="E121" s="483"/>
      <c r="F121" s="483"/>
      <c r="G121" s="89">
        <v>0.94299999999999995</v>
      </c>
      <c r="H121" s="126"/>
      <c r="I121" s="506">
        <v>0</v>
      </c>
      <c r="J121" s="507"/>
      <c r="K121" s="508"/>
      <c r="L121" s="89">
        <v>0.96</v>
      </c>
      <c r="M121" s="126"/>
      <c r="N121" s="506">
        <v>0</v>
      </c>
      <c r="O121" s="507"/>
      <c r="P121" s="508"/>
      <c r="Q121" s="89">
        <v>0.96</v>
      </c>
      <c r="R121" s="126"/>
      <c r="S121" s="120"/>
      <c r="U121" s="63"/>
      <c r="V121" s="38"/>
    </row>
    <row r="122" spans="1:22" x14ac:dyDescent="0.25">
      <c r="A122" s="14"/>
      <c r="B122" s="109" t="s">
        <v>7</v>
      </c>
      <c r="C122" s="134"/>
      <c r="D122" s="474" t="s">
        <v>174</v>
      </c>
      <c r="E122" s="475"/>
      <c r="F122" s="475"/>
      <c r="G122" s="222"/>
      <c r="H122" s="134"/>
      <c r="I122" s="471" t="s">
        <v>174</v>
      </c>
      <c r="J122" s="472"/>
      <c r="K122" s="476"/>
      <c r="L122" s="222"/>
      <c r="M122" s="134"/>
      <c r="N122" s="471" t="s">
        <v>174</v>
      </c>
      <c r="O122" s="472"/>
      <c r="P122" s="476"/>
      <c r="Q122" s="222"/>
      <c r="R122" s="134"/>
      <c r="S122" s="120"/>
      <c r="U122" s="63"/>
      <c r="V122" s="38"/>
    </row>
    <row r="123" spans="1:22" x14ac:dyDescent="0.25">
      <c r="A123" s="14"/>
      <c r="B123" s="110" t="s">
        <v>186</v>
      </c>
      <c r="C123" s="127"/>
      <c r="D123" s="255"/>
      <c r="E123" s="68"/>
      <c r="F123" s="227">
        <v>0.21987950000000001</v>
      </c>
      <c r="G123" s="223">
        <v>3</v>
      </c>
      <c r="H123" s="134"/>
      <c r="I123" s="144"/>
      <c r="J123" s="68"/>
      <c r="K123" s="228">
        <v>0.21987950000000001</v>
      </c>
      <c r="L123" s="223">
        <v>3</v>
      </c>
      <c r="M123" s="134"/>
      <c r="N123" s="144"/>
      <c r="O123" s="68"/>
      <c r="P123" s="228">
        <v>0.21987950000000001</v>
      </c>
      <c r="Q123" s="223">
        <v>3</v>
      </c>
      <c r="R123" s="134"/>
      <c r="S123" s="120"/>
      <c r="U123" s="63"/>
      <c r="V123" s="38"/>
    </row>
    <row r="124" spans="1:22" ht="6.75" customHeight="1" x14ac:dyDescent="0.25">
      <c r="A124" s="14"/>
      <c r="B124" s="99"/>
      <c r="C124" s="97"/>
      <c r="D124" s="97"/>
      <c r="E124" s="97"/>
      <c r="F124" s="97"/>
      <c r="G124" s="100"/>
      <c r="H124" s="97"/>
      <c r="I124" s="97"/>
      <c r="J124" s="191"/>
      <c r="K124" s="97"/>
      <c r="L124" s="100"/>
      <c r="M124" s="97"/>
      <c r="N124" s="97"/>
      <c r="O124" s="97"/>
      <c r="P124" s="97"/>
      <c r="Q124" s="100"/>
      <c r="R124" s="97"/>
      <c r="S124" s="98"/>
      <c r="U124" s="63"/>
      <c r="V124" s="38"/>
    </row>
    <row r="125" spans="1:22" ht="7.5" customHeight="1" x14ac:dyDescent="0.25">
      <c r="A125" s="133"/>
      <c r="B125" s="112"/>
      <c r="C125" s="126"/>
      <c r="D125" s="126"/>
      <c r="E125" s="134"/>
      <c r="F125" s="134"/>
      <c r="G125" s="134"/>
      <c r="H125" s="126"/>
      <c r="I125" s="126"/>
      <c r="J125" s="134"/>
      <c r="K125" s="134"/>
      <c r="L125" s="134"/>
      <c r="M125" s="126"/>
      <c r="N125" s="126"/>
      <c r="O125" s="134"/>
      <c r="P125" s="134"/>
      <c r="Q125" s="134"/>
      <c r="R125" s="126"/>
      <c r="S125" s="120"/>
      <c r="U125" s="63"/>
      <c r="V125" s="38"/>
    </row>
    <row r="126" spans="1:22" x14ac:dyDescent="0.25">
      <c r="A126" s="14"/>
      <c r="B126" s="253" t="s">
        <v>0</v>
      </c>
      <c r="C126" s="3"/>
      <c r="D126" s="3"/>
      <c r="E126" s="64"/>
      <c r="F126" s="92"/>
      <c r="G126" s="148"/>
      <c r="H126" s="3"/>
      <c r="I126" s="3"/>
      <c r="J126" s="64"/>
      <c r="K126" s="96"/>
      <c r="L126" s="148"/>
      <c r="M126" s="3"/>
      <c r="N126" s="3"/>
      <c r="O126" s="64"/>
      <c r="P126" s="96"/>
      <c r="Q126" s="148"/>
      <c r="R126" s="3"/>
      <c r="S126" s="9"/>
      <c r="U126" s="63"/>
      <c r="V126" s="38"/>
    </row>
    <row r="127" spans="1:22" hidden="1" x14ac:dyDescent="0.25">
      <c r="A127" s="14"/>
      <c r="B127" s="335" t="s">
        <v>158</v>
      </c>
      <c r="C127" s="335"/>
      <c r="D127" s="335"/>
      <c r="E127" s="149"/>
      <c r="F127" s="93"/>
      <c r="G127" s="149"/>
      <c r="H127" s="335"/>
      <c r="I127" s="335"/>
      <c r="J127" s="149"/>
      <c r="K127" s="93"/>
      <c r="L127" s="149"/>
      <c r="M127" s="335"/>
      <c r="N127" s="335"/>
      <c r="O127" s="149"/>
      <c r="P127" s="93"/>
      <c r="Q127" s="149"/>
      <c r="R127" s="335"/>
      <c r="S127" s="10"/>
      <c r="U127" s="63"/>
      <c r="V127" s="38"/>
    </row>
    <row r="128" spans="1:22" x14ac:dyDescent="0.25">
      <c r="A128" s="14"/>
      <c r="B128" s="106" t="s">
        <v>160</v>
      </c>
      <c r="C128" s="111"/>
      <c r="D128" s="477"/>
      <c r="E128" s="489"/>
      <c r="F128" s="490"/>
      <c r="G128" s="89">
        <v>0.94299999999999995</v>
      </c>
      <c r="H128" s="123"/>
      <c r="I128" s="471"/>
      <c r="J128" s="502"/>
      <c r="K128" s="503"/>
      <c r="L128" s="89">
        <v>0.96</v>
      </c>
      <c r="M128" s="123"/>
      <c r="N128" s="471"/>
      <c r="O128" s="502"/>
      <c r="P128" s="503"/>
      <c r="Q128" s="89">
        <v>0.96</v>
      </c>
      <c r="R128" s="123"/>
      <c r="S128" s="121"/>
      <c r="U128" s="63"/>
      <c r="V128" s="38"/>
    </row>
    <row r="129" spans="1:22" x14ac:dyDescent="0.25">
      <c r="A129" s="14"/>
      <c r="B129" s="105" t="s">
        <v>117</v>
      </c>
      <c r="C129" s="126"/>
      <c r="D129" s="168">
        <v>1.4999999999999999E-2</v>
      </c>
      <c r="E129" s="68"/>
      <c r="F129" s="169">
        <v>1.4999999999999999E-2</v>
      </c>
      <c r="G129" s="146"/>
      <c r="H129" s="126"/>
      <c r="I129" s="170">
        <v>6.0000000000000001E-3</v>
      </c>
      <c r="J129" s="68"/>
      <c r="K129" s="171">
        <v>6.0000000000000001E-3</v>
      </c>
      <c r="L129" s="146"/>
      <c r="M129" s="126"/>
      <c r="N129" s="170">
        <v>6.0000000000000001E-3</v>
      </c>
      <c r="O129" s="68"/>
      <c r="P129" s="171">
        <v>6.0000000000000001E-3</v>
      </c>
      <c r="Q129" s="146"/>
      <c r="R129" s="126"/>
      <c r="S129" s="120"/>
      <c r="U129" s="63"/>
      <c r="V129" s="38"/>
    </row>
    <row r="130" spans="1:22" x14ac:dyDescent="0.25">
      <c r="A130" s="14"/>
      <c r="B130" s="105" t="s">
        <v>15</v>
      </c>
      <c r="C130" s="125"/>
      <c r="D130" s="504"/>
      <c r="E130" s="505"/>
      <c r="F130" s="505"/>
      <c r="G130" s="225">
        <v>3</v>
      </c>
      <c r="H130" s="125"/>
      <c r="I130" s="471"/>
      <c r="J130" s="472"/>
      <c r="K130" s="476"/>
      <c r="L130" s="225">
        <v>3</v>
      </c>
      <c r="M130" s="125"/>
      <c r="N130" s="471"/>
      <c r="O130" s="472"/>
      <c r="P130" s="476"/>
      <c r="Q130" s="225">
        <v>3</v>
      </c>
      <c r="R130" s="125"/>
      <c r="S130" s="120"/>
      <c r="U130" s="63"/>
      <c r="V130" s="38"/>
    </row>
    <row r="131" spans="1:22" x14ac:dyDescent="0.25">
      <c r="A131" s="14"/>
      <c r="B131" s="105" t="s">
        <v>193</v>
      </c>
      <c r="C131" s="126"/>
      <c r="D131" s="168"/>
      <c r="E131" s="68"/>
      <c r="F131" s="169">
        <v>0</v>
      </c>
      <c r="G131" s="146"/>
      <c r="H131" s="126"/>
      <c r="I131" s="170">
        <v>0</v>
      </c>
      <c r="J131" s="68"/>
      <c r="K131" s="171">
        <v>0</v>
      </c>
      <c r="L131" s="146"/>
      <c r="M131" s="126"/>
      <c r="N131" s="170">
        <v>0</v>
      </c>
      <c r="O131" s="68"/>
      <c r="P131" s="171">
        <v>0</v>
      </c>
      <c r="Q131" s="146"/>
      <c r="R131" s="126"/>
      <c r="S131" s="120"/>
      <c r="U131" s="63"/>
      <c r="V131" s="38"/>
    </row>
    <row r="132" spans="1:22" x14ac:dyDescent="0.25">
      <c r="A132" s="14"/>
      <c r="B132" s="105" t="s">
        <v>185</v>
      </c>
      <c r="C132" s="126"/>
      <c r="D132" s="168"/>
      <c r="E132" s="68"/>
      <c r="F132" s="169">
        <v>0</v>
      </c>
      <c r="G132" s="146"/>
      <c r="H132" s="126"/>
      <c r="I132" s="170">
        <v>0</v>
      </c>
      <c r="J132" s="68"/>
      <c r="K132" s="171">
        <v>0</v>
      </c>
      <c r="L132" s="146"/>
      <c r="M132" s="126"/>
      <c r="N132" s="170"/>
      <c r="O132" s="68"/>
      <c r="P132" s="171">
        <v>0</v>
      </c>
      <c r="Q132" s="146"/>
      <c r="R132" s="126"/>
      <c r="S132" s="120"/>
      <c r="U132" s="63"/>
      <c r="V132" s="38"/>
    </row>
    <row r="133" spans="1:22" x14ac:dyDescent="0.25">
      <c r="A133" s="14"/>
      <c r="B133" s="105" t="s">
        <v>184</v>
      </c>
      <c r="C133" s="126"/>
      <c r="D133" s="168"/>
      <c r="E133" s="68"/>
      <c r="F133" s="169">
        <v>1</v>
      </c>
      <c r="G133" s="225">
        <v>3</v>
      </c>
      <c r="H133" s="126"/>
      <c r="I133" s="170"/>
      <c r="J133" s="68"/>
      <c r="K133" s="171">
        <v>1</v>
      </c>
      <c r="L133" s="225">
        <v>3</v>
      </c>
      <c r="M133" s="126"/>
      <c r="N133" s="170"/>
      <c r="O133" s="68"/>
      <c r="P133" s="171">
        <v>1</v>
      </c>
      <c r="Q133" s="225">
        <v>3</v>
      </c>
      <c r="R133" s="126"/>
      <c r="S133" s="120"/>
      <c r="U133" s="63"/>
      <c r="V133" s="38"/>
    </row>
    <row r="134" spans="1:22" x14ac:dyDescent="0.25">
      <c r="A134" s="14"/>
      <c r="B134" s="105" t="s">
        <v>191</v>
      </c>
      <c r="C134" s="262"/>
      <c r="D134" s="281"/>
      <c r="E134" s="68"/>
      <c r="F134" s="282">
        <v>0</v>
      </c>
      <c r="G134" s="146"/>
      <c r="H134" s="262"/>
      <c r="I134" s="281">
        <v>0</v>
      </c>
      <c r="J134" s="265"/>
      <c r="K134" s="283">
        <v>0</v>
      </c>
      <c r="L134" s="146"/>
      <c r="M134" s="262"/>
      <c r="N134" s="281">
        <v>0</v>
      </c>
      <c r="O134" s="265"/>
      <c r="P134" s="283">
        <v>0</v>
      </c>
      <c r="Q134" s="146"/>
      <c r="R134" s="262"/>
      <c r="S134" s="120"/>
      <c r="U134" s="268"/>
      <c r="V134" s="302"/>
    </row>
    <row r="135" spans="1:22" x14ac:dyDescent="0.25">
      <c r="A135" s="14"/>
      <c r="B135" s="105" t="s">
        <v>192</v>
      </c>
      <c r="C135" s="262"/>
      <c r="D135" s="263"/>
      <c r="E135" s="269">
        <v>0</v>
      </c>
      <c r="F135" s="264"/>
      <c r="G135" s="218">
        <v>3</v>
      </c>
      <c r="H135" s="262"/>
      <c r="I135" s="267"/>
      <c r="J135" s="269">
        <v>0</v>
      </c>
      <c r="K135" s="266"/>
      <c r="L135" s="218">
        <v>3</v>
      </c>
      <c r="M135" s="262"/>
      <c r="N135" s="267">
        <v>0</v>
      </c>
      <c r="O135" s="269">
        <v>0</v>
      </c>
      <c r="P135" s="266"/>
      <c r="Q135" s="218">
        <v>3</v>
      </c>
      <c r="R135" s="262"/>
      <c r="S135" s="120"/>
      <c r="U135" s="268"/>
      <c r="V135" s="302"/>
    </row>
    <row r="136" spans="1:22" x14ac:dyDescent="0.25">
      <c r="A136" s="14"/>
      <c r="B136" s="105" t="s">
        <v>125</v>
      </c>
      <c r="C136" s="134"/>
      <c r="D136" s="336"/>
      <c r="E136" s="68"/>
      <c r="F136" s="164">
        <v>0</v>
      </c>
      <c r="G136" s="223">
        <v>3</v>
      </c>
      <c r="H136" s="134"/>
      <c r="I136" s="144"/>
      <c r="J136" s="68"/>
      <c r="K136" s="161">
        <v>0</v>
      </c>
      <c r="L136" s="223">
        <v>3</v>
      </c>
      <c r="M136" s="134"/>
      <c r="N136" s="144"/>
      <c r="O136" s="68"/>
      <c r="P136" s="161">
        <v>0</v>
      </c>
      <c r="Q136" s="223">
        <v>3</v>
      </c>
      <c r="R136" s="134"/>
      <c r="S136" s="120"/>
      <c r="U136" s="63"/>
      <c r="V136" s="38"/>
    </row>
    <row r="137" spans="1:22" x14ac:dyDescent="0.25">
      <c r="A137" s="14"/>
      <c r="B137" s="105" t="s">
        <v>126</v>
      </c>
      <c r="C137" s="134"/>
      <c r="D137" s="336"/>
      <c r="E137" s="68"/>
      <c r="F137" s="164">
        <v>0</v>
      </c>
      <c r="G137" s="223">
        <v>3</v>
      </c>
      <c r="H137" s="134"/>
      <c r="I137" s="144"/>
      <c r="J137" s="68"/>
      <c r="K137" s="161">
        <v>0</v>
      </c>
      <c r="L137" s="223">
        <v>3</v>
      </c>
      <c r="M137" s="134"/>
      <c r="N137" s="144"/>
      <c r="O137" s="68"/>
      <c r="P137" s="161">
        <v>0</v>
      </c>
      <c r="Q137" s="223">
        <v>3</v>
      </c>
      <c r="R137" s="134"/>
      <c r="S137" s="120"/>
      <c r="U137" s="63"/>
      <c r="V137" s="38"/>
    </row>
    <row r="138" spans="1:22" x14ac:dyDescent="0.25">
      <c r="A138" s="14"/>
      <c r="B138" s="105" t="s">
        <v>127</v>
      </c>
      <c r="C138" s="134"/>
      <c r="D138" s="295"/>
      <c r="E138" s="68"/>
      <c r="F138" s="298">
        <v>0</v>
      </c>
      <c r="G138" s="223">
        <v>3</v>
      </c>
      <c r="H138" s="134"/>
      <c r="I138" s="296">
        <v>0</v>
      </c>
      <c r="J138" s="68"/>
      <c r="K138" s="297">
        <v>0</v>
      </c>
      <c r="L138" s="223">
        <v>3</v>
      </c>
      <c r="M138" s="134"/>
      <c r="N138" s="296">
        <v>0</v>
      </c>
      <c r="O138" s="68"/>
      <c r="P138" s="297">
        <v>0</v>
      </c>
      <c r="Q138" s="223">
        <v>3</v>
      </c>
      <c r="R138" s="134"/>
      <c r="S138" s="120"/>
      <c r="U138" s="63"/>
      <c r="V138" s="38"/>
    </row>
    <row r="139" spans="1:22" x14ac:dyDescent="0.25">
      <c r="A139" s="14"/>
      <c r="B139" s="105" t="s">
        <v>128</v>
      </c>
      <c r="C139" s="134"/>
      <c r="D139" s="295"/>
      <c r="E139" s="68"/>
      <c r="F139" s="298">
        <v>0</v>
      </c>
      <c r="G139" s="223">
        <v>3</v>
      </c>
      <c r="H139" s="134"/>
      <c r="I139" s="296">
        <v>0</v>
      </c>
      <c r="J139" s="68"/>
      <c r="K139" s="297">
        <v>0</v>
      </c>
      <c r="L139" s="223">
        <v>3</v>
      </c>
      <c r="M139" s="134"/>
      <c r="N139" s="296">
        <v>0</v>
      </c>
      <c r="O139" s="68"/>
      <c r="P139" s="297">
        <v>0</v>
      </c>
      <c r="Q139" s="223">
        <v>3</v>
      </c>
      <c r="R139" s="134"/>
      <c r="S139" s="120"/>
      <c r="U139" s="63"/>
      <c r="V139" s="38"/>
    </row>
    <row r="140" spans="1:22" x14ac:dyDescent="0.25">
      <c r="A140" s="14"/>
      <c r="B140" s="105" t="s">
        <v>170</v>
      </c>
      <c r="C140" s="134"/>
      <c r="D140" s="336"/>
      <c r="E140" s="68">
        <v>3</v>
      </c>
      <c r="F140" s="164"/>
      <c r="G140" s="218"/>
      <c r="H140" s="134"/>
      <c r="I140" s="144"/>
      <c r="J140" s="69">
        <v>3</v>
      </c>
      <c r="K140" s="161"/>
      <c r="L140" s="218"/>
      <c r="M140" s="134"/>
      <c r="N140" s="144"/>
      <c r="O140" s="68">
        <v>3</v>
      </c>
      <c r="P140" s="161"/>
      <c r="Q140" s="218"/>
      <c r="R140" s="134"/>
      <c r="S140" s="120"/>
      <c r="U140" s="63"/>
      <c r="V140" s="38"/>
    </row>
    <row r="141" spans="1:22" x14ac:dyDescent="0.25">
      <c r="A141" s="14"/>
      <c r="B141" s="105" t="s">
        <v>129</v>
      </c>
      <c r="C141" s="134"/>
      <c r="D141" s="336"/>
      <c r="E141" s="68"/>
      <c r="F141" s="164">
        <v>0</v>
      </c>
      <c r="G141" s="223">
        <v>3</v>
      </c>
      <c r="H141" s="134"/>
      <c r="I141" s="144"/>
      <c r="J141" s="68"/>
      <c r="K141" s="161">
        <v>0</v>
      </c>
      <c r="L141" s="223">
        <v>3</v>
      </c>
      <c r="M141" s="134"/>
      <c r="N141" s="144"/>
      <c r="O141" s="68"/>
      <c r="P141" s="161">
        <v>0</v>
      </c>
      <c r="Q141" s="223">
        <v>3</v>
      </c>
      <c r="R141" s="134"/>
      <c r="S141" s="120"/>
      <c r="U141" s="63"/>
      <c r="V141" s="38"/>
    </row>
    <row r="142" spans="1:22" x14ac:dyDescent="0.25">
      <c r="A142" s="14"/>
      <c r="B142" s="105" t="s">
        <v>130</v>
      </c>
      <c r="C142" s="128"/>
      <c r="D142" s="336"/>
      <c r="E142" s="68"/>
      <c r="F142" s="164">
        <v>0</v>
      </c>
      <c r="G142" s="146"/>
      <c r="H142" s="128"/>
      <c r="I142" s="144"/>
      <c r="J142" s="68"/>
      <c r="K142" s="161">
        <v>0</v>
      </c>
      <c r="L142" s="146"/>
      <c r="M142" s="128"/>
      <c r="N142" s="144"/>
      <c r="O142" s="68"/>
      <c r="P142" s="161">
        <v>0</v>
      </c>
      <c r="Q142" s="146"/>
      <c r="R142" s="128"/>
      <c r="S142" s="120"/>
      <c r="U142" s="63"/>
      <c r="V142" s="38"/>
    </row>
    <row r="143" spans="1:22" x14ac:dyDescent="0.25">
      <c r="A143" s="14"/>
      <c r="B143" s="105" t="s">
        <v>6</v>
      </c>
      <c r="C143" s="126"/>
      <c r="D143" s="336"/>
      <c r="E143" s="68"/>
      <c r="F143" s="164">
        <v>0</v>
      </c>
      <c r="G143" s="146"/>
      <c r="H143" s="126"/>
      <c r="I143" s="144"/>
      <c r="J143" s="68"/>
      <c r="K143" s="161">
        <v>0</v>
      </c>
      <c r="L143" s="146"/>
      <c r="M143" s="126"/>
      <c r="N143" s="144"/>
      <c r="O143" s="68"/>
      <c r="P143" s="161">
        <v>0</v>
      </c>
      <c r="Q143" s="146"/>
      <c r="R143" s="126"/>
      <c r="S143" s="120"/>
      <c r="U143" s="63"/>
      <c r="V143" s="38"/>
    </row>
    <row r="144" spans="1:22" x14ac:dyDescent="0.25">
      <c r="A144" s="14"/>
      <c r="B144" s="105" t="s">
        <v>190</v>
      </c>
      <c r="C144" s="126"/>
      <c r="D144" s="261"/>
      <c r="E144" s="68"/>
      <c r="F144" s="257">
        <v>1E-3</v>
      </c>
      <c r="G144" s="286"/>
      <c r="H144" s="126"/>
      <c r="I144" s="259"/>
      <c r="J144" s="68"/>
      <c r="K144" s="258">
        <v>1E-3</v>
      </c>
      <c r="L144" s="286"/>
      <c r="M144" s="126"/>
      <c r="N144" s="259"/>
      <c r="O144" s="68"/>
      <c r="P144" s="258">
        <v>1E-3</v>
      </c>
      <c r="Q144" s="286"/>
      <c r="R144" s="126"/>
      <c r="S144" s="120"/>
      <c r="U144" s="63"/>
      <c r="V144" s="38"/>
    </row>
    <row r="145" spans="1:22" x14ac:dyDescent="0.25">
      <c r="A145" s="14"/>
      <c r="B145" s="105" t="s">
        <v>121</v>
      </c>
      <c r="C145" s="126"/>
      <c r="D145" s="260"/>
      <c r="E145" s="68"/>
      <c r="F145" s="257">
        <v>0</v>
      </c>
      <c r="G145" s="286"/>
      <c r="H145" s="126"/>
      <c r="I145" s="259">
        <v>0.01</v>
      </c>
      <c r="J145" s="68"/>
      <c r="K145" s="258">
        <v>0.01</v>
      </c>
      <c r="L145" s="286"/>
      <c r="M145" s="126"/>
      <c r="N145" s="259">
        <v>0.01</v>
      </c>
      <c r="O145" s="68"/>
      <c r="P145" s="258">
        <v>0.01</v>
      </c>
      <c r="Q145" s="286"/>
      <c r="R145" s="126"/>
      <c r="S145" s="120"/>
      <c r="U145" s="63"/>
      <c r="V145" s="38"/>
    </row>
    <row r="146" spans="1:22" x14ac:dyDescent="0.25">
      <c r="A146" s="14"/>
      <c r="B146" s="105" t="s">
        <v>198</v>
      </c>
      <c r="C146" s="262"/>
      <c r="D146" s="284">
        <v>0</v>
      </c>
      <c r="E146" s="68"/>
      <c r="F146" s="285">
        <v>0</v>
      </c>
      <c r="G146" s="286"/>
      <c r="H146" s="262"/>
      <c r="I146" s="287">
        <v>0</v>
      </c>
      <c r="J146" s="68"/>
      <c r="K146" s="288">
        <v>0</v>
      </c>
      <c r="L146" s="286"/>
      <c r="M146" s="262"/>
      <c r="N146" s="287">
        <v>0</v>
      </c>
      <c r="O146" s="68"/>
      <c r="P146" s="288">
        <v>0</v>
      </c>
      <c r="Q146" s="286"/>
      <c r="R146" s="262"/>
      <c r="S146" s="120"/>
      <c r="U146" s="268"/>
      <c r="V146" s="302"/>
    </row>
    <row r="147" spans="1:22" x14ac:dyDescent="0.25">
      <c r="A147" s="14"/>
      <c r="B147" s="105" t="s">
        <v>199</v>
      </c>
      <c r="C147" s="262"/>
      <c r="D147" s="289" t="s">
        <v>202</v>
      </c>
      <c r="E147" s="290"/>
      <c r="F147" s="299">
        <v>0</v>
      </c>
      <c r="G147" s="286"/>
      <c r="H147" s="262"/>
      <c r="I147" s="287" t="s">
        <v>202</v>
      </c>
      <c r="J147" s="291"/>
      <c r="K147" s="283">
        <v>0</v>
      </c>
      <c r="L147" s="286"/>
      <c r="M147" s="262"/>
      <c r="N147" s="287" t="s">
        <v>202</v>
      </c>
      <c r="O147" s="291"/>
      <c r="P147" s="283">
        <v>0</v>
      </c>
      <c r="Q147" s="286"/>
      <c r="R147" s="262"/>
      <c r="S147" s="120"/>
      <c r="U147" s="268"/>
      <c r="V147" s="302"/>
    </row>
    <row r="148" spans="1:22" x14ac:dyDescent="0.25">
      <c r="A148" s="14"/>
      <c r="B148" s="105" t="s">
        <v>200</v>
      </c>
      <c r="C148" s="262"/>
      <c r="D148" s="284">
        <v>0</v>
      </c>
      <c r="E148" s="68"/>
      <c r="F148" s="285">
        <v>0</v>
      </c>
      <c r="G148" s="286"/>
      <c r="H148" s="262"/>
      <c r="I148" s="287">
        <v>0</v>
      </c>
      <c r="J148" s="68"/>
      <c r="K148" s="288">
        <v>0</v>
      </c>
      <c r="L148" s="286"/>
      <c r="M148" s="262"/>
      <c r="N148" s="287">
        <v>0</v>
      </c>
      <c r="O148" s="68"/>
      <c r="P148" s="288">
        <v>0</v>
      </c>
      <c r="Q148" s="286"/>
      <c r="R148" s="262"/>
      <c r="S148" s="120"/>
      <c r="U148" s="268"/>
      <c r="V148" s="302"/>
    </row>
    <row r="149" spans="1:22" x14ac:dyDescent="0.25">
      <c r="A149" s="14"/>
      <c r="B149" s="105" t="s">
        <v>201</v>
      </c>
      <c r="C149" s="262"/>
      <c r="D149" s="289" t="s">
        <v>203</v>
      </c>
      <c r="E149" s="290"/>
      <c r="F149" s="299">
        <v>0.20657142857142857</v>
      </c>
      <c r="G149" s="218">
        <v>3</v>
      </c>
      <c r="H149" s="262"/>
      <c r="I149" s="287" t="s">
        <v>203</v>
      </c>
      <c r="J149" s="291"/>
      <c r="K149" s="283">
        <v>0.20657142857142857</v>
      </c>
      <c r="L149" s="218">
        <v>3.0027558451199998</v>
      </c>
      <c r="M149" s="262"/>
      <c r="N149" s="287" t="s">
        <v>203</v>
      </c>
      <c r="O149" s="291"/>
      <c r="P149" s="283">
        <v>0.20657142857142857</v>
      </c>
      <c r="Q149" s="218">
        <v>3.0027558451199998</v>
      </c>
      <c r="R149" s="262"/>
      <c r="S149" s="120"/>
      <c r="U149" s="268"/>
      <c r="V149" s="302"/>
    </row>
    <row r="150" spans="1:22" x14ac:dyDescent="0.25">
      <c r="A150" s="14"/>
      <c r="B150" s="105" t="s">
        <v>194</v>
      </c>
      <c r="C150" s="126"/>
      <c r="D150" s="261"/>
      <c r="E150" s="322"/>
      <c r="F150" s="257">
        <v>0</v>
      </c>
      <c r="G150" s="223">
        <v>3</v>
      </c>
      <c r="H150" s="126"/>
      <c r="I150" s="259"/>
      <c r="J150" s="322"/>
      <c r="K150" s="258">
        <v>0</v>
      </c>
      <c r="L150" s="223">
        <v>3.0027558451199998</v>
      </c>
      <c r="M150" s="126"/>
      <c r="N150" s="259"/>
      <c r="O150" s="322"/>
      <c r="P150" s="258">
        <v>0</v>
      </c>
      <c r="Q150" s="223">
        <v>3.0027558451199998</v>
      </c>
      <c r="R150" s="126"/>
      <c r="S150" s="120"/>
      <c r="U150" s="63"/>
      <c r="V150" s="38"/>
    </row>
    <row r="151" spans="1:22" x14ac:dyDescent="0.25">
      <c r="A151" s="14"/>
      <c r="B151" s="105" t="s">
        <v>195</v>
      </c>
      <c r="C151" s="262"/>
      <c r="D151" s="260">
        <v>0</v>
      </c>
      <c r="E151" s="322"/>
      <c r="F151" s="324">
        <v>0</v>
      </c>
      <c r="G151" s="218">
        <v>3</v>
      </c>
      <c r="H151" s="262"/>
      <c r="I151" s="325">
        <v>0</v>
      </c>
      <c r="J151" s="322"/>
      <c r="K151" s="326">
        <v>0</v>
      </c>
      <c r="L151" s="218">
        <v>3.0027558451199998</v>
      </c>
      <c r="M151" s="262"/>
      <c r="N151" s="325">
        <v>0</v>
      </c>
      <c r="O151" s="322"/>
      <c r="P151" s="326">
        <v>0</v>
      </c>
      <c r="Q151" s="218">
        <v>3.0027558451199998</v>
      </c>
      <c r="R151" s="262"/>
      <c r="S151" s="120"/>
      <c r="U151" s="268"/>
      <c r="V151" s="302"/>
    </row>
    <row r="152" spans="1:22" x14ac:dyDescent="0.25">
      <c r="A152" s="14"/>
      <c r="B152" s="105" t="s">
        <v>124</v>
      </c>
      <c r="C152" s="112"/>
      <c r="D152" s="256"/>
      <c r="E152" s="322"/>
      <c r="F152" s="257">
        <v>0</v>
      </c>
      <c r="G152" s="223">
        <v>3</v>
      </c>
      <c r="H152" s="112"/>
      <c r="I152" s="259"/>
      <c r="J152" s="322"/>
      <c r="K152" s="258">
        <v>0</v>
      </c>
      <c r="L152" s="223">
        <v>3.0027558451199998</v>
      </c>
      <c r="M152" s="112"/>
      <c r="N152" s="259"/>
      <c r="O152" s="322"/>
      <c r="P152" s="258">
        <v>0</v>
      </c>
      <c r="Q152" s="223">
        <v>3.0027558451199998</v>
      </c>
      <c r="R152" s="112"/>
      <c r="S152" s="120"/>
      <c r="U152" s="63"/>
      <c r="V152" s="38"/>
    </row>
    <row r="153" spans="1:22" x14ac:dyDescent="0.25">
      <c r="A153" s="14"/>
      <c r="B153" s="105" t="s">
        <v>120</v>
      </c>
      <c r="C153" s="126"/>
      <c r="D153" s="256"/>
      <c r="E153" s="322"/>
      <c r="F153" s="257">
        <v>0</v>
      </c>
      <c r="G153" s="223">
        <v>3</v>
      </c>
      <c r="H153" s="126"/>
      <c r="I153" s="259">
        <v>0</v>
      </c>
      <c r="J153" s="322"/>
      <c r="K153" s="258">
        <v>0</v>
      </c>
      <c r="L153" s="223">
        <v>3.0027558451199998</v>
      </c>
      <c r="M153" s="126"/>
      <c r="N153" s="259">
        <v>0</v>
      </c>
      <c r="O153" s="322"/>
      <c r="P153" s="258">
        <v>0</v>
      </c>
      <c r="Q153" s="223">
        <v>3.0027558451199998</v>
      </c>
      <c r="R153" s="126"/>
      <c r="S153" s="120"/>
      <c r="U153" s="63"/>
      <c r="V153" s="38"/>
    </row>
    <row r="154" spans="1:22" x14ac:dyDescent="0.25">
      <c r="A154" s="14"/>
      <c r="B154" s="105" t="s">
        <v>306</v>
      </c>
      <c r="C154" s="126"/>
      <c r="D154" s="260"/>
      <c r="E154" s="322"/>
      <c r="F154" s="257">
        <v>0</v>
      </c>
      <c r="G154" s="223">
        <v>3</v>
      </c>
      <c r="H154" s="126"/>
      <c r="I154" s="259">
        <v>5.0000000000000001E-3</v>
      </c>
      <c r="J154" s="322"/>
      <c r="K154" s="258">
        <v>5.0000000000000001E-3</v>
      </c>
      <c r="L154" s="223">
        <v>3.0075270451199998</v>
      </c>
      <c r="M154" s="126"/>
      <c r="N154" s="259">
        <v>0.01</v>
      </c>
      <c r="O154" s="322"/>
      <c r="P154" s="258">
        <v>0.01</v>
      </c>
      <c r="Q154" s="223">
        <v>3.0122982451199998</v>
      </c>
      <c r="R154" s="126"/>
      <c r="S154" s="120"/>
      <c r="U154" s="63"/>
      <c r="V154" s="38"/>
    </row>
    <row r="155" spans="1:22" x14ac:dyDescent="0.25">
      <c r="A155" s="14"/>
      <c r="B155" s="66" t="s">
        <v>159</v>
      </c>
      <c r="C155" s="66"/>
      <c r="D155" s="66"/>
      <c r="E155" s="145"/>
      <c r="F155" s="145"/>
      <c r="G155" s="145"/>
      <c r="H155" s="66"/>
      <c r="I155" s="66"/>
      <c r="J155" s="145"/>
      <c r="K155" s="145"/>
      <c r="L155" s="145"/>
      <c r="M155" s="66"/>
      <c r="N155" s="66"/>
      <c r="O155" s="145"/>
      <c r="P155" s="145"/>
      <c r="Q155" s="145"/>
      <c r="R155" s="66"/>
      <c r="S155" s="67"/>
      <c r="U155" s="63"/>
      <c r="V155" s="38"/>
    </row>
    <row r="156" spans="1:22" collapsed="1" x14ac:dyDescent="0.25">
      <c r="A156" s="14"/>
      <c r="B156" s="154"/>
      <c r="C156" s="111"/>
      <c r="D156" s="495" t="s">
        <v>229</v>
      </c>
      <c r="E156" s="496"/>
      <c r="F156" s="497"/>
      <c r="G156" s="89">
        <v>0.94299999999999995</v>
      </c>
      <c r="H156" s="123"/>
      <c r="I156" s="495" t="s">
        <v>229</v>
      </c>
      <c r="J156" s="498"/>
      <c r="K156" s="499"/>
      <c r="L156" s="89">
        <v>0.96</v>
      </c>
      <c r="M156" s="123"/>
      <c r="N156" s="495" t="s">
        <v>229</v>
      </c>
      <c r="O156" s="498"/>
      <c r="P156" s="499"/>
      <c r="Q156" s="89">
        <v>0.96</v>
      </c>
      <c r="R156" s="123"/>
      <c r="S156" s="121"/>
      <c r="U156" s="63"/>
      <c r="V156" s="38"/>
    </row>
    <row r="157" spans="1:22" hidden="1" outlineLevel="1" x14ac:dyDescent="0.25">
      <c r="A157" s="14"/>
      <c r="B157" s="155" t="s">
        <v>115</v>
      </c>
      <c r="C157" s="126"/>
      <c r="D157" s="500"/>
      <c r="E157" s="478"/>
      <c r="F157" s="158"/>
      <c r="G157" s="146"/>
      <c r="H157" s="126"/>
      <c r="I157" s="501"/>
      <c r="J157" s="480"/>
      <c r="K157" s="158"/>
      <c r="L157" s="146"/>
      <c r="M157" s="126"/>
      <c r="N157" s="501"/>
      <c r="O157" s="480"/>
      <c r="P157" s="158"/>
      <c r="Q157" s="146"/>
      <c r="R157" s="126"/>
      <c r="S157" s="120"/>
      <c r="U157" s="63"/>
      <c r="V157" s="38"/>
    </row>
    <row r="158" spans="1:22" hidden="1" outlineLevel="1" x14ac:dyDescent="0.25">
      <c r="A158" s="14"/>
      <c r="B158" s="156" t="s">
        <v>196</v>
      </c>
      <c r="C158" s="126"/>
      <c r="D158" s="168"/>
      <c r="E158" s="172">
        <v>0</v>
      </c>
      <c r="F158" s="158"/>
      <c r="G158" s="146"/>
      <c r="H158" s="126"/>
      <c r="I158" s="176"/>
      <c r="J158" s="171">
        <v>0</v>
      </c>
      <c r="K158" s="158"/>
      <c r="L158" s="146"/>
      <c r="M158" s="126"/>
      <c r="N158" s="176"/>
      <c r="O158" s="171">
        <v>0</v>
      </c>
      <c r="P158" s="158"/>
      <c r="Q158" s="146"/>
      <c r="R158" s="126"/>
      <c r="S158" s="120"/>
      <c r="U158" s="63"/>
      <c r="V158" s="38"/>
    </row>
    <row r="159" spans="1:22" hidden="1" outlineLevel="1" x14ac:dyDescent="0.25">
      <c r="A159" s="14"/>
      <c r="B159" s="156" t="s">
        <v>117</v>
      </c>
      <c r="C159" s="126"/>
      <c r="D159" s="168"/>
      <c r="E159" s="172">
        <v>0</v>
      </c>
      <c r="F159" s="158"/>
      <c r="G159" s="146"/>
      <c r="H159" s="126"/>
      <c r="I159" s="176"/>
      <c r="J159" s="171">
        <v>0</v>
      </c>
      <c r="K159" s="158"/>
      <c r="L159" s="146"/>
      <c r="M159" s="126"/>
      <c r="N159" s="176"/>
      <c r="O159" s="171">
        <v>0</v>
      </c>
      <c r="P159" s="158"/>
      <c r="Q159" s="146"/>
      <c r="R159" s="126"/>
      <c r="S159" s="120"/>
      <c r="U159" s="63"/>
      <c r="V159" s="38"/>
    </row>
    <row r="160" spans="1:22" hidden="1" outlineLevel="1" x14ac:dyDescent="0.25">
      <c r="A160" s="14"/>
      <c r="B160" s="156" t="s">
        <v>15</v>
      </c>
      <c r="C160" s="125"/>
      <c r="D160" s="491"/>
      <c r="E160" s="493"/>
      <c r="F160" s="158"/>
      <c r="G160" s="180">
        <v>3</v>
      </c>
      <c r="H160" s="129"/>
      <c r="I160" s="471"/>
      <c r="J160" s="472"/>
      <c r="K160" s="158"/>
      <c r="L160" s="180">
        <v>3.0075270451199998</v>
      </c>
      <c r="M160" s="129"/>
      <c r="N160" s="471"/>
      <c r="O160" s="472"/>
      <c r="P160" s="158"/>
      <c r="Q160" s="180">
        <v>3.0122982451199998</v>
      </c>
      <c r="R160" s="126"/>
      <c r="S160" s="120"/>
      <c r="U160" s="63"/>
      <c r="V160" s="38"/>
    </row>
    <row r="161" spans="1:22" hidden="1" outlineLevel="1" x14ac:dyDescent="0.25">
      <c r="A161" s="14"/>
      <c r="B161" s="156" t="s">
        <v>157</v>
      </c>
      <c r="C161" s="126"/>
      <c r="D161" s="73"/>
      <c r="E161" s="74">
        <v>0</v>
      </c>
      <c r="F161" s="158"/>
      <c r="G161" s="150"/>
      <c r="H161" s="126"/>
      <c r="I161" s="143"/>
      <c r="J161" s="161">
        <v>0</v>
      </c>
      <c r="K161" s="158"/>
      <c r="L161" s="150"/>
      <c r="M161" s="126"/>
      <c r="N161" s="143"/>
      <c r="O161" s="161">
        <v>0</v>
      </c>
      <c r="P161" s="158"/>
      <c r="Q161" s="150"/>
      <c r="R161" s="126"/>
      <c r="S161" s="120"/>
      <c r="U161" s="63"/>
      <c r="V161" s="38"/>
    </row>
    <row r="162" spans="1:22" hidden="1" outlineLevel="1" x14ac:dyDescent="0.25">
      <c r="A162" s="14"/>
      <c r="B162" s="156" t="s">
        <v>122</v>
      </c>
      <c r="C162" s="126"/>
      <c r="D162" s="73"/>
      <c r="E162" s="74">
        <v>0</v>
      </c>
      <c r="F162" s="158"/>
      <c r="G162" s="146"/>
      <c r="H162" s="126"/>
      <c r="I162" s="143"/>
      <c r="J162" s="161">
        <v>0</v>
      </c>
      <c r="K162" s="158"/>
      <c r="L162" s="146"/>
      <c r="M162" s="126"/>
      <c r="N162" s="143"/>
      <c r="O162" s="161">
        <v>0</v>
      </c>
      <c r="P162" s="158"/>
      <c r="Q162" s="146"/>
      <c r="R162" s="126"/>
      <c r="S162" s="120"/>
      <c r="U162" s="63"/>
      <c r="V162" s="38"/>
    </row>
    <row r="163" spans="1:22" hidden="1" outlineLevel="1" x14ac:dyDescent="0.25">
      <c r="A163" s="14"/>
      <c r="B163" s="156" t="s">
        <v>156</v>
      </c>
      <c r="C163" s="126"/>
      <c r="D163" s="73"/>
      <c r="E163" s="74">
        <v>0</v>
      </c>
      <c r="F163" s="158"/>
      <c r="G163" s="146"/>
      <c r="H163" s="126"/>
      <c r="I163" s="143"/>
      <c r="J163" s="161">
        <v>0</v>
      </c>
      <c r="K163" s="158"/>
      <c r="L163" s="146"/>
      <c r="M163" s="126"/>
      <c r="N163" s="143"/>
      <c r="O163" s="161">
        <v>0</v>
      </c>
      <c r="P163" s="158"/>
      <c r="Q163" s="146"/>
      <c r="R163" s="126"/>
      <c r="S163" s="120"/>
      <c r="U163" s="63"/>
      <c r="V163" s="38"/>
    </row>
    <row r="164" spans="1:22" hidden="1" outlineLevel="1" x14ac:dyDescent="0.25">
      <c r="A164" s="14"/>
      <c r="B164" s="155" t="s">
        <v>114</v>
      </c>
      <c r="C164" s="126"/>
      <c r="D164" s="477"/>
      <c r="E164" s="494"/>
      <c r="F164" s="159"/>
      <c r="G164" s="150"/>
      <c r="H164" s="126"/>
      <c r="I164" s="471"/>
      <c r="J164" s="472"/>
      <c r="K164" s="159"/>
      <c r="L164" s="150"/>
      <c r="M164" s="126"/>
      <c r="N164" s="471"/>
      <c r="O164" s="472"/>
      <c r="P164" s="159"/>
      <c r="Q164" s="150"/>
      <c r="R164" s="126"/>
      <c r="S164" s="120"/>
      <c r="U164" s="63"/>
      <c r="V164" s="38"/>
    </row>
    <row r="165" spans="1:22" hidden="1" outlineLevel="1" x14ac:dyDescent="0.25">
      <c r="A165" s="14"/>
      <c r="B165" s="156" t="s">
        <v>196</v>
      </c>
      <c r="C165" s="126"/>
      <c r="D165" s="168"/>
      <c r="E165" s="172">
        <v>0</v>
      </c>
      <c r="F165" s="158"/>
      <c r="G165" s="146"/>
      <c r="H165" s="126"/>
      <c r="I165" s="176"/>
      <c r="J165" s="171">
        <v>0</v>
      </c>
      <c r="K165" s="158"/>
      <c r="L165" s="146"/>
      <c r="M165" s="126"/>
      <c r="N165" s="176"/>
      <c r="O165" s="171">
        <v>0</v>
      </c>
      <c r="P165" s="158"/>
      <c r="Q165" s="146"/>
      <c r="R165" s="126"/>
      <c r="S165" s="120"/>
      <c r="U165" s="63"/>
      <c r="V165" s="38"/>
    </row>
    <row r="166" spans="1:22" hidden="1" outlineLevel="1" x14ac:dyDescent="0.25">
      <c r="A166" s="14"/>
      <c r="B166" s="156" t="s">
        <v>117</v>
      </c>
      <c r="C166" s="126"/>
      <c r="D166" s="168"/>
      <c r="E166" s="172">
        <v>0</v>
      </c>
      <c r="F166" s="158"/>
      <c r="G166" s="146"/>
      <c r="H166" s="126"/>
      <c r="I166" s="176"/>
      <c r="J166" s="171">
        <v>0</v>
      </c>
      <c r="K166" s="158"/>
      <c r="L166" s="146"/>
      <c r="M166" s="126"/>
      <c r="N166" s="176"/>
      <c r="O166" s="171">
        <v>0</v>
      </c>
      <c r="P166" s="158"/>
      <c r="Q166" s="146"/>
      <c r="R166" s="126"/>
      <c r="S166" s="120"/>
      <c r="U166" s="63"/>
      <c r="V166" s="38"/>
    </row>
    <row r="167" spans="1:22" hidden="1" outlineLevel="1" x14ac:dyDescent="0.25">
      <c r="A167" s="14"/>
      <c r="B167" s="156" t="s">
        <v>15</v>
      </c>
      <c r="C167" s="125"/>
      <c r="D167" s="491"/>
      <c r="E167" s="493"/>
      <c r="F167" s="158"/>
      <c r="G167" s="180">
        <v>3</v>
      </c>
      <c r="H167" s="129"/>
      <c r="I167" s="471"/>
      <c r="J167" s="472"/>
      <c r="K167" s="158"/>
      <c r="L167" s="180">
        <v>3.0075270451199998</v>
      </c>
      <c r="M167" s="129"/>
      <c r="N167" s="471"/>
      <c r="O167" s="472"/>
      <c r="P167" s="158"/>
      <c r="Q167" s="180">
        <v>3.0122982451199998</v>
      </c>
      <c r="R167" s="126"/>
      <c r="S167" s="120"/>
      <c r="U167" s="63"/>
      <c r="V167" s="38"/>
    </row>
    <row r="168" spans="1:22" hidden="1" outlineLevel="1" x14ac:dyDescent="0.25">
      <c r="A168" s="14"/>
      <c r="B168" s="156" t="s">
        <v>157</v>
      </c>
      <c r="C168" s="126"/>
      <c r="D168" s="73"/>
      <c r="E168" s="74">
        <v>0</v>
      </c>
      <c r="F168" s="158"/>
      <c r="G168" s="150"/>
      <c r="H168" s="126"/>
      <c r="I168" s="143"/>
      <c r="J168" s="161">
        <v>0</v>
      </c>
      <c r="K168" s="158"/>
      <c r="L168" s="150"/>
      <c r="M168" s="126"/>
      <c r="N168" s="143"/>
      <c r="O168" s="161">
        <v>0</v>
      </c>
      <c r="P168" s="158"/>
      <c r="Q168" s="150"/>
      <c r="R168" s="126"/>
      <c r="S168" s="120"/>
      <c r="U168" s="63"/>
      <c r="V168" s="38"/>
    </row>
    <row r="169" spans="1:22" hidden="1" outlineLevel="1" x14ac:dyDescent="0.25">
      <c r="A169" s="14"/>
      <c r="B169" s="156" t="s">
        <v>122</v>
      </c>
      <c r="C169" s="126"/>
      <c r="D169" s="73"/>
      <c r="E169" s="74">
        <v>0</v>
      </c>
      <c r="F169" s="158"/>
      <c r="G169" s="146"/>
      <c r="H169" s="126"/>
      <c r="I169" s="143"/>
      <c r="J169" s="161">
        <v>0</v>
      </c>
      <c r="K169" s="158"/>
      <c r="L169" s="146"/>
      <c r="M169" s="126"/>
      <c r="N169" s="143"/>
      <c r="O169" s="161">
        <v>0</v>
      </c>
      <c r="P169" s="158"/>
      <c r="Q169" s="146"/>
      <c r="R169" s="126"/>
      <c r="S169" s="120"/>
      <c r="U169" s="63"/>
      <c r="V169" s="38"/>
    </row>
    <row r="170" spans="1:22" hidden="1" outlineLevel="1" x14ac:dyDescent="0.25">
      <c r="A170" s="14"/>
      <c r="B170" s="156" t="s">
        <v>156</v>
      </c>
      <c r="C170" s="126"/>
      <c r="D170" s="73"/>
      <c r="E170" s="74">
        <v>0</v>
      </c>
      <c r="F170" s="158"/>
      <c r="G170" s="146"/>
      <c r="H170" s="126"/>
      <c r="I170" s="143"/>
      <c r="J170" s="161">
        <v>0</v>
      </c>
      <c r="K170" s="158"/>
      <c r="L170" s="146"/>
      <c r="M170" s="126"/>
      <c r="N170" s="143"/>
      <c r="O170" s="161">
        <v>0</v>
      </c>
      <c r="P170" s="158"/>
      <c r="Q170" s="146"/>
      <c r="R170" s="126"/>
      <c r="S170" s="120"/>
      <c r="U170" s="63"/>
      <c r="V170" s="38"/>
    </row>
    <row r="171" spans="1:22" hidden="1" outlineLevel="1" x14ac:dyDescent="0.25">
      <c r="A171" s="14"/>
      <c r="B171" s="155" t="s">
        <v>113</v>
      </c>
      <c r="C171" s="126"/>
      <c r="D171" s="477"/>
      <c r="E171" s="494"/>
      <c r="F171" s="159"/>
      <c r="G171" s="150"/>
      <c r="H171" s="126"/>
      <c r="I171" s="471"/>
      <c r="J171" s="472"/>
      <c r="K171" s="159"/>
      <c r="L171" s="150"/>
      <c r="M171" s="126"/>
      <c r="N171" s="471"/>
      <c r="O171" s="472"/>
      <c r="P171" s="159"/>
      <c r="Q171" s="150"/>
      <c r="R171" s="126"/>
      <c r="S171" s="120"/>
      <c r="U171" s="63"/>
      <c r="V171" s="38"/>
    </row>
    <row r="172" spans="1:22" hidden="1" outlineLevel="1" x14ac:dyDescent="0.25">
      <c r="A172" s="14"/>
      <c r="B172" s="156" t="s">
        <v>196</v>
      </c>
      <c r="C172" s="126"/>
      <c r="D172" s="168"/>
      <c r="E172" s="172">
        <v>0</v>
      </c>
      <c r="F172" s="158"/>
      <c r="G172" s="146"/>
      <c r="H172" s="126"/>
      <c r="I172" s="176"/>
      <c r="J172" s="171">
        <v>0</v>
      </c>
      <c r="K172" s="158"/>
      <c r="L172" s="146"/>
      <c r="M172" s="126"/>
      <c r="N172" s="176"/>
      <c r="O172" s="171">
        <v>0</v>
      </c>
      <c r="P172" s="158"/>
      <c r="Q172" s="146"/>
      <c r="R172" s="126"/>
      <c r="S172" s="120"/>
      <c r="U172" s="63"/>
      <c r="V172" s="38"/>
    </row>
    <row r="173" spans="1:22" hidden="1" outlineLevel="1" x14ac:dyDescent="0.25">
      <c r="A173" s="14"/>
      <c r="B173" s="156" t="s">
        <v>117</v>
      </c>
      <c r="C173" s="126"/>
      <c r="D173" s="168"/>
      <c r="E173" s="172">
        <v>0</v>
      </c>
      <c r="F173" s="158"/>
      <c r="G173" s="146"/>
      <c r="H173" s="126"/>
      <c r="I173" s="176"/>
      <c r="J173" s="171">
        <v>0</v>
      </c>
      <c r="K173" s="158"/>
      <c r="L173" s="146"/>
      <c r="M173" s="126"/>
      <c r="N173" s="176"/>
      <c r="O173" s="171">
        <v>0</v>
      </c>
      <c r="P173" s="158"/>
      <c r="Q173" s="146"/>
      <c r="R173" s="126"/>
      <c r="S173" s="120"/>
      <c r="U173" s="63"/>
      <c r="V173" s="38"/>
    </row>
    <row r="174" spans="1:22" hidden="1" outlineLevel="1" x14ac:dyDescent="0.25">
      <c r="A174" s="14"/>
      <c r="B174" s="156" t="s">
        <v>15</v>
      </c>
      <c r="C174" s="125"/>
      <c r="D174" s="491"/>
      <c r="E174" s="493"/>
      <c r="F174" s="158"/>
      <c r="G174" s="180">
        <v>3</v>
      </c>
      <c r="H174" s="125"/>
      <c r="I174" s="471"/>
      <c r="J174" s="472"/>
      <c r="K174" s="158"/>
      <c r="L174" s="180">
        <v>3.0075270451199998</v>
      </c>
      <c r="M174" s="125"/>
      <c r="N174" s="471"/>
      <c r="O174" s="472"/>
      <c r="P174" s="158"/>
      <c r="Q174" s="180">
        <v>3.0122982451199998</v>
      </c>
      <c r="R174" s="125"/>
      <c r="S174" s="120"/>
      <c r="U174" s="63"/>
      <c r="V174" s="38"/>
    </row>
    <row r="175" spans="1:22" hidden="1" outlineLevel="1" x14ac:dyDescent="0.25">
      <c r="A175" s="14"/>
      <c r="B175" s="156" t="s">
        <v>157</v>
      </c>
      <c r="C175" s="126"/>
      <c r="D175" s="73"/>
      <c r="E175" s="74">
        <v>0</v>
      </c>
      <c r="F175" s="158"/>
      <c r="G175" s="150"/>
      <c r="H175" s="126"/>
      <c r="I175" s="143"/>
      <c r="J175" s="161">
        <v>0</v>
      </c>
      <c r="K175" s="158"/>
      <c r="L175" s="150"/>
      <c r="M175" s="126"/>
      <c r="N175" s="143"/>
      <c r="O175" s="161">
        <v>0</v>
      </c>
      <c r="P175" s="158"/>
      <c r="Q175" s="150"/>
      <c r="R175" s="126"/>
      <c r="S175" s="120"/>
      <c r="U175" s="63"/>
      <c r="V175" s="38"/>
    </row>
    <row r="176" spans="1:22" hidden="1" outlineLevel="1" x14ac:dyDescent="0.25">
      <c r="A176" s="14"/>
      <c r="B176" s="156" t="s">
        <v>122</v>
      </c>
      <c r="C176" s="126"/>
      <c r="D176" s="73"/>
      <c r="E176" s="74">
        <v>0</v>
      </c>
      <c r="F176" s="158"/>
      <c r="G176" s="146"/>
      <c r="H176" s="126"/>
      <c r="I176" s="143"/>
      <c r="J176" s="161">
        <v>0</v>
      </c>
      <c r="K176" s="158"/>
      <c r="L176" s="146"/>
      <c r="M176" s="126"/>
      <c r="N176" s="143"/>
      <c r="O176" s="161">
        <v>0</v>
      </c>
      <c r="P176" s="158"/>
      <c r="Q176" s="146"/>
      <c r="R176" s="126"/>
      <c r="S176" s="120"/>
      <c r="U176" s="63"/>
      <c r="V176" s="38"/>
    </row>
    <row r="177" spans="1:22" hidden="1" outlineLevel="1" x14ac:dyDescent="0.25">
      <c r="A177" s="14"/>
      <c r="B177" s="156" t="s">
        <v>156</v>
      </c>
      <c r="C177" s="126"/>
      <c r="D177" s="73"/>
      <c r="E177" s="74">
        <v>0</v>
      </c>
      <c r="F177" s="158"/>
      <c r="G177" s="146"/>
      <c r="H177" s="126"/>
      <c r="I177" s="143"/>
      <c r="J177" s="161">
        <v>0</v>
      </c>
      <c r="K177" s="158"/>
      <c r="L177" s="146"/>
      <c r="M177" s="126"/>
      <c r="N177" s="143"/>
      <c r="O177" s="161">
        <v>0</v>
      </c>
      <c r="P177" s="158"/>
      <c r="Q177" s="146"/>
      <c r="R177" s="126"/>
      <c r="S177" s="120"/>
      <c r="U177" s="63"/>
      <c r="V177" s="38"/>
    </row>
    <row r="178" spans="1:22" hidden="1" outlineLevel="1" x14ac:dyDescent="0.25">
      <c r="A178" s="14"/>
      <c r="B178" s="155" t="s">
        <v>112</v>
      </c>
      <c r="C178" s="126"/>
      <c r="D178" s="477"/>
      <c r="E178" s="494"/>
      <c r="F178" s="159"/>
      <c r="G178" s="150"/>
      <c r="H178" s="126"/>
      <c r="I178" s="471"/>
      <c r="J178" s="472"/>
      <c r="K178" s="159"/>
      <c r="L178" s="150"/>
      <c r="M178" s="126"/>
      <c r="N178" s="471"/>
      <c r="O178" s="472"/>
      <c r="P178" s="159"/>
      <c r="Q178" s="150"/>
      <c r="R178" s="126"/>
      <c r="S178" s="120"/>
      <c r="U178" s="63"/>
      <c r="V178" s="38"/>
    </row>
    <row r="179" spans="1:22" hidden="1" outlineLevel="1" x14ac:dyDescent="0.25">
      <c r="A179" s="14"/>
      <c r="B179" s="156" t="s">
        <v>196</v>
      </c>
      <c r="C179" s="126"/>
      <c r="D179" s="168"/>
      <c r="E179" s="172">
        <v>0</v>
      </c>
      <c r="F179" s="158"/>
      <c r="G179" s="146"/>
      <c r="H179" s="126"/>
      <c r="I179" s="176"/>
      <c r="J179" s="171">
        <v>0</v>
      </c>
      <c r="K179" s="158"/>
      <c r="L179" s="146"/>
      <c r="M179" s="126"/>
      <c r="N179" s="176"/>
      <c r="O179" s="171">
        <v>0</v>
      </c>
      <c r="P179" s="158"/>
      <c r="Q179" s="146"/>
      <c r="R179" s="126"/>
      <c r="S179" s="120"/>
      <c r="U179" s="63"/>
      <c r="V179" s="38"/>
    </row>
    <row r="180" spans="1:22" hidden="1" outlineLevel="1" x14ac:dyDescent="0.25">
      <c r="A180" s="14"/>
      <c r="B180" s="156" t="s">
        <v>117</v>
      </c>
      <c r="C180" s="126"/>
      <c r="D180" s="177"/>
      <c r="E180" s="178">
        <v>0</v>
      </c>
      <c r="F180" s="158"/>
      <c r="G180" s="146"/>
      <c r="H180" s="126"/>
      <c r="I180" s="176"/>
      <c r="J180" s="171">
        <v>0</v>
      </c>
      <c r="K180" s="158"/>
      <c r="L180" s="146"/>
      <c r="M180" s="126"/>
      <c r="N180" s="176"/>
      <c r="O180" s="171">
        <v>0</v>
      </c>
      <c r="P180" s="158"/>
      <c r="Q180" s="146"/>
      <c r="R180" s="126"/>
      <c r="S180" s="120"/>
      <c r="U180" s="63"/>
      <c r="V180" s="38"/>
    </row>
    <row r="181" spans="1:22" hidden="1" outlineLevel="1" x14ac:dyDescent="0.25">
      <c r="A181" s="14"/>
      <c r="B181" s="156" t="s">
        <v>15</v>
      </c>
      <c r="C181" s="125"/>
      <c r="D181" s="491"/>
      <c r="E181" s="492"/>
      <c r="F181" s="158"/>
      <c r="G181" s="180">
        <v>3</v>
      </c>
      <c r="H181" s="125"/>
      <c r="I181" s="471"/>
      <c r="J181" s="472"/>
      <c r="K181" s="158"/>
      <c r="L181" s="180">
        <v>3.0075270451199998</v>
      </c>
      <c r="M181" s="125"/>
      <c r="N181" s="471"/>
      <c r="O181" s="472"/>
      <c r="P181" s="158"/>
      <c r="Q181" s="180">
        <v>3.0122982451199998</v>
      </c>
      <c r="R181" s="125"/>
      <c r="S181" s="120"/>
      <c r="U181" s="63"/>
      <c r="V181" s="38"/>
    </row>
    <row r="182" spans="1:22" hidden="1" outlineLevel="1" x14ac:dyDescent="0.25">
      <c r="A182" s="14"/>
      <c r="B182" s="156" t="s">
        <v>157</v>
      </c>
      <c r="C182" s="126"/>
      <c r="D182" s="73"/>
      <c r="E182" s="77">
        <v>0</v>
      </c>
      <c r="F182" s="158"/>
      <c r="G182" s="150"/>
      <c r="H182" s="126"/>
      <c r="I182" s="143"/>
      <c r="J182" s="161">
        <v>0</v>
      </c>
      <c r="K182" s="158"/>
      <c r="L182" s="150"/>
      <c r="M182" s="126"/>
      <c r="N182" s="143"/>
      <c r="O182" s="161">
        <v>0</v>
      </c>
      <c r="P182" s="158"/>
      <c r="Q182" s="150"/>
      <c r="R182" s="126"/>
      <c r="S182" s="120"/>
      <c r="U182" s="63"/>
      <c r="V182" s="38"/>
    </row>
    <row r="183" spans="1:22" hidden="1" outlineLevel="1" x14ac:dyDescent="0.25">
      <c r="A183" s="14"/>
      <c r="B183" s="156" t="s">
        <v>122</v>
      </c>
      <c r="C183" s="126"/>
      <c r="D183" s="73"/>
      <c r="E183" s="77">
        <v>0</v>
      </c>
      <c r="F183" s="158"/>
      <c r="G183" s="146"/>
      <c r="H183" s="126"/>
      <c r="I183" s="143"/>
      <c r="J183" s="161">
        <v>0</v>
      </c>
      <c r="K183" s="158"/>
      <c r="L183" s="146"/>
      <c r="M183" s="126"/>
      <c r="N183" s="143"/>
      <c r="O183" s="161">
        <v>0</v>
      </c>
      <c r="P183" s="158"/>
      <c r="Q183" s="146"/>
      <c r="R183" s="126"/>
      <c r="S183" s="120"/>
      <c r="U183" s="63"/>
      <c r="V183" s="38"/>
    </row>
    <row r="184" spans="1:22" hidden="1" outlineLevel="1" x14ac:dyDescent="0.25">
      <c r="A184" s="14"/>
      <c r="B184" s="156" t="s">
        <v>156</v>
      </c>
      <c r="C184" s="126"/>
      <c r="D184" s="73"/>
      <c r="E184" s="77">
        <v>0</v>
      </c>
      <c r="F184" s="158"/>
      <c r="G184" s="151"/>
      <c r="H184" s="126"/>
      <c r="I184" s="143"/>
      <c r="J184" s="161">
        <v>0</v>
      </c>
      <c r="K184" s="158"/>
      <c r="L184" s="151"/>
      <c r="M184" s="126"/>
      <c r="N184" s="143"/>
      <c r="O184" s="161">
        <v>0</v>
      </c>
      <c r="P184" s="158"/>
      <c r="Q184" s="151"/>
      <c r="R184" s="126"/>
      <c r="S184" s="120"/>
      <c r="U184" s="63"/>
      <c r="V184" s="38"/>
    </row>
    <row r="185" spans="1:22" x14ac:dyDescent="0.25">
      <c r="A185" s="15"/>
      <c r="B185" s="107" t="s">
        <v>230</v>
      </c>
      <c r="C185" s="130"/>
      <c r="D185" s="71"/>
      <c r="E185" s="70"/>
      <c r="F185" s="175">
        <v>0</v>
      </c>
      <c r="G185" s="146"/>
      <c r="H185" s="126"/>
      <c r="I185" s="71"/>
      <c r="J185" s="60"/>
      <c r="K185" s="175">
        <v>0</v>
      </c>
      <c r="L185" s="146"/>
      <c r="M185" s="126"/>
      <c r="N185" s="71"/>
      <c r="O185" s="60"/>
      <c r="P185" s="175">
        <v>0</v>
      </c>
      <c r="Q185" s="146"/>
      <c r="R185" s="126"/>
      <c r="S185" s="120"/>
      <c r="U185" s="63"/>
      <c r="V185" s="38"/>
    </row>
    <row r="186" spans="1:22" x14ac:dyDescent="0.25">
      <c r="A186" s="15"/>
      <c r="B186" s="108" t="s">
        <v>231</v>
      </c>
      <c r="C186" s="126"/>
      <c r="D186" s="72"/>
      <c r="E186" s="59"/>
      <c r="F186" s="163">
        <v>7.1145000000000014E-2</v>
      </c>
      <c r="G186" s="146"/>
      <c r="H186" s="126"/>
      <c r="I186" s="72"/>
      <c r="J186" s="59"/>
      <c r="K186" s="163">
        <v>4.5760000000000023E-2</v>
      </c>
      <c r="L186" s="146"/>
      <c r="M186" s="126"/>
      <c r="N186" s="72"/>
      <c r="O186" s="59"/>
      <c r="P186" s="163">
        <v>4.5760000000000023E-2</v>
      </c>
      <c r="Q186" s="146"/>
      <c r="R186" s="126"/>
      <c r="S186" s="120"/>
      <c r="U186" s="63"/>
      <c r="V186" s="38"/>
    </row>
    <row r="187" spans="1:22" ht="6.75" customHeight="1" x14ac:dyDescent="0.25">
      <c r="A187" s="14"/>
      <c r="B187" s="99"/>
      <c r="C187" s="97"/>
      <c r="D187" s="97"/>
      <c r="E187" s="97"/>
      <c r="F187" s="97"/>
      <c r="G187" s="100"/>
      <c r="H187" s="97"/>
      <c r="I187" s="97"/>
      <c r="J187" s="97"/>
      <c r="K187" s="97"/>
      <c r="L187" s="100"/>
      <c r="M187" s="97"/>
      <c r="N187" s="97"/>
      <c r="O187" s="97"/>
      <c r="P187" s="97"/>
      <c r="Q187" s="100"/>
      <c r="R187" s="97"/>
      <c r="S187" s="98"/>
      <c r="U187" s="63"/>
      <c r="V187" s="38"/>
    </row>
    <row r="188" spans="1:22" ht="7.5" customHeight="1" x14ac:dyDescent="0.25">
      <c r="A188" s="133"/>
      <c r="B188" s="126"/>
      <c r="C188" s="126"/>
      <c r="D188" s="126"/>
      <c r="E188" s="134"/>
      <c r="F188" s="134"/>
      <c r="G188" s="134"/>
      <c r="H188" s="126"/>
      <c r="I188" s="126"/>
      <c r="J188" s="134"/>
      <c r="K188" s="134"/>
      <c r="L188" s="134"/>
      <c r="M188" s="126"/>
      <c r="N188" s="126"/>
      <c r="O188" s="134"/>
      <c r="P188" s="134"/>
      <c r="Q188" s="134"/>
      <c r="R188" s="126"/>
      <c r="S188" s="120"/>
      <c r="U188" s="63"/>
      <c r="V188" s="38"/>
    </row>
    <row r="189" spans="1:22" x14ac:dyDescent="0.25">
      <c r="A189" s="14"/>
      <c r="B189" s="250" t="s">
        <v>171</v>
      </c>
      <c r="C189" s="84"/>
      <c r="D189" s="84"/>
      <c r="E189" s="82"/>
      <c r="F189" s="90"/>
      <c r="G189" s="147"/>
      <c r="H189" s="84"/>
      <c r="I189" s="84"/>
      <c r="J189" s="82"/>
      <c r="K189" s="90"/>
      <c r="L189" s="147"/>
      <c r="M189" s="84"/>
      <c r="N189" s="84"/>
      <c r="O189" s="82"/>
      <c r="P189" s="90"/>
      <c r="Q189" s="147"/>
      <c r="R189" s="84"/>
      <c r="S189" s="83"/>
      <c r="U189" s="63"/>
      <c r="V189" s="38"/>
    </row>
    <row r="190" spans="1:22" x14ac:dyDescent="0.25">
      <c r="A190" s="14"/>
      <c r="B190" s="109" t="s">
        <v>132</v>
      </c>
      <c r="C190" s="126"/>
      <c r="D190" s="482">
        <v>0</v>
      </c>
      <c r="E190" s="483"/>
      <c r="F190" s="483"/>
      <c r="G190" s="89">
        <v>0.92885499999999999</v>
      </c>
      <c r="H190" s="126"/>
      <c r="I190" s="484">
        <v>0</v>
      </c>
      <c r="J190" s="485"/>
      <c r="K190" s="486"/>
      <c r="L190" s="89">
        <v>0.95423999999999998</v>
      </c>
      <c r="M190" s="126"/>
      <c r="N190" s="484">
        <v>0</v>
      </c>
      <c r="O190" s="485"/>
      <c r="P190" s="486"/>
      <c r="Q190" s="89">
        <v>0.95423999999999998</v>
      </c>
      <c r="R190" s="126"/>
      <c r="S190" s="120"/>
      <c r="U190" s="63"/>
      <c r="V190" s="38"/>
    </row>
    <row r="191" spans="1:22" x14ac:dyDescent="0.25">
      <c r="A191" s="14"/>
      <c r="B191" s="109" t="s">
        <v>8</v>
      </c>
      <c r="C191" s="134"/>
      <c r="D191" s="477" t="s">
        <v>175</v>
      </c>
      <c r="E191" s="489"/>
      <c r="F191" s="490"/>
      <c r="G191" s="222"/>
      <c r="H191" s="134"/>
      <c r="I191" s="471" t="s">
        <v>175</v>
      </c>
      <c r="J191" s="472"/>
      <c r="K191" s="476"/>
      <c r="L191" s="222"/>
      <c r="M191" s="134"/>
      <c r="N191" s="471" t="s">
        <v>175</v>
      </c>
      <c r="O191" s="472"/>
      <c r="P191" s="476"/>
      <c r="Q191" s="222"/>
      <c r="R191" s="134"/>
      <c r="S191" s="120"/>
      <c r="U191" s="63"/>
      <c r="V191" s="38"/>
    </row>
    <row r="192" spans="1:22" x14ac:dyDescent="0.25">
      <c r="A192" s="14"/>
      <c r="B192" s="110" t="s">
        <v>186</v>
      </c>
      <c r="C192" s="134"/>
      <c r="D192" s="255"/>
      <c r="E192" s="68"/>
      <c r="F192" s="227">
        <v>0.20386884</v>
      </c>
      <c r="G192" s="223">
        <v>3</v>
      </c>
      <c r="H192" s="134"/>
      <c r="I192" s="144"/>
      <c r="J192" s="68"/>
      <c r="K192" s="228">
        <v>0.20386884</v>
      </c>
      <c r="L192" s="223">
        <v>3.0075270451199998</v>
      </c>
      <c r="M192" s="134"/>
      <c r="N192" s="144"/>
      <c r="O192" s="68"/>
      <c r="P192" s="228">
        <v>0.20386884</v>
      </c>
      <c r="Q192" s="223">
        <v>3.0122982451199998</v>
      </c>
      <c r="R192" s="134"/>
      <c r="S192" s="120"/>
      <c r="U192" s="63"/>
      <c r="V192" s="38"/>
    </row>
    <row r="193" spans="1:22" x14ac:dyDescent="0.25">
      <c r="A193" s="14"/>
      <c r="B193" s="109" t="s">
        <v>133</v>
      </c>
      <c r="C193" s="126"/>
      <c r="D193" s="482">
        <v>0</v>
      </c>
      <c r="E193" s="483"/>
      <c r="F193" s="483"/>
      <c r="G193" s="146"/>
      <c r="H193" s="126"/>
      <c r="I193" s="484">
        <v>0</v>
      </c>
      <c r="J193" s="487"/>
      <c r="K193" s="488"/>
      <c r="L193" s="146"/>
      <c r="M193" s="126"/>
      <c r="N193" s="484">
        <v>0</v>
      </c>
      <c r="O193" s="487"/>
      <c r="P193" s="488"/>
      <c r="Q193" s="146"/>
      <c r="R193" s="126"/>
      <c r="S193" s="120"/>
      <c r="U193" s="63"/>
      <c r="V193" s="38"/>
    </row>
    <row r="194" spans="1:22" x14ac:dyDescent="0.25">
      <c r="A194" s="14"/>
      <c r="B194" s="109" t="s">
        <v>9</v>
      </c>
      <c r="C194" s="134"/>
      <c r="D194" s="474" t="s">
        <v>178</v>
      </c>
      <c r="E194" s="475"/>
      <c r="F194" s="475"/>
      <c r="G194" s="222"/>
      <c r="H194" s="134"/>
      <c r="I194" s="471" t="s">
        <v>178</v>
      </c>
      <c r="J194" s="472"/>
      <c r="K194" s="476"/>
      <c r="L194" s="223"/>
      <c r="M194" s="134"/>
      <c r="N194" s="471" t="s">
        <v>178</v>
      </c>
      <c r="O194" s="472"/>
      <c r="P194" s="476"/>
      <c r="Q194" s="223"/>
      <c r="R194" s="134"/>
      <c r="S194" s="120"/>
      <c r="U194" s="63"/>
      <c r="V194" s="38"/>
    </row>
    <row r="195" spans="1:22" x14ac:dyDescent="0.25">
      <c r="A195" s="14"/>
      <c r="B195" s="110" t="s">
        <v>186</v>
      </c>
      <c r="C195" s="134"/>
      <c r="D195" s="255"/>
      <c r="E195" s="68"/>
      <c r="F195" s="227">
        <v>1.8000000000000002E-2</v>
      </c>
      <c r="G195" s="223">
        <v>3</v>
      </c>
      <c r="H195" s="134"/>
      <c r="I195" s="144"/>
      <c r="J195" s="68"/>
      <c r="K195" s="228">
        <v>1.8000000000000002E-2</v>
      </c>
      <c r="L195" s="223">
        <v>3.0075270451199998</v>
      </c>
      <c r="M195" s="134"/>
      <c r="N195" s="144"/>
      <c r="O195" s="68"/>
      <c r="P195" s="228">
        <v>1.8000000000000002E-2</v>
      </c>
      <c r="Q195" s="223">
        <v>3.0122982451199998</v>
      </c>
      <c r="R195" s="134"/>
      <c r="S195" s="120"/>
      <c r="U195" s="63"/>
      <c r="V195" s="38"/>
    </row>
    <row r="196" spans="1:22" x14ac:dyDescent="0.25">
      <c r="A196" s="14"/>
      <c r="B196" s="109" t="s">
        <v>134</v>
      </c>
      <c r="C196" s="126"/>
      <c r="D196" s="482">
        <v>0</v>
      </c>
      <c r="E196" s="483"/>
      <c r="F196" s="483"/>
      <c r="G196" s="146"/>
      <c r="H196" s="126"/>
      <c r="I196" s="484">
        <v>0</v>
      </c>
      <c r="J196" s="487"/>
      <c r="K196" s="488"/>
      <c r="L196" s="146"/>
      <c r="M196" s="126"/>
      <c r="N196" s="484">
        <v>0</v>
      </c>
      <c r="O196" s="487"/>
      <c r="P196" s="488"/>
      <c r="Q196" s="146"/>
      <c r="R196" s="126"/>
      <c r="S196" s="120"/>
      <c r="U196" s="63"/>
      <c r="V196" s="38"/>
    </row>
    <row r="197" spans="1:22" x14ac:dyDescent="0.25">
      <c r="A197" s="14"/>
      <c r="B197" s="109" t="s">
        <v>10</v>
      </c>
      <c r="C197" s="134"/>
      <c r="D197" s="474" t="s">
        <v>177</v>
      </c>
      <c r="E197" s="475"/>
      <c r="F197" s="475"/>
      <c r="G197" s="222"/>
      <c r="H197" s="134"/>
      <c r="I197" s="471" t="s">
        <v>177</v>
      </c>
      <c r="J197" s="472"/>
      <c r="K197" s="476"/>
      <c r="L197" s="223"/>
      <c r="M197" s="134"/>
      <c r="N197" s="471" t="s">
        <v>177</v>
      </c>
      <c r="O197" s="472"/>
      <c r="P197" s="476"/>
      <c r="Q197" s="223"/>
      <c r="R197" s="134"/>
      <c r="S197" s="120"/>
      <c r="U197" s="63"/>
      <c r="V197" s="38"/>
    </row>
    <row r="198" spans="1:22" x14ac:dyDescent="0.25">
      <c r="A198" s="15"/>
      <c r="B198" s="110" t="s">
        <v>186</v>
      </c>
      <c r="C198" s="134"/>
      <c r="D198" s="255"/>
      <c r="E198" s="68"/>
      <c r="F198" s="227">
        <v>0.63034892399999998</v>
      </c>
      <c r="G198" s="223">
        <v>3</v>
      </c>
      <c r="H198" s="134"/>
      <c r="I198" s="144"/>
      <c r="J198" s="68"/>
      <c r="K198" s="228">
        <v>0.63034892399999998</v>
      </c>
      <c r="L198" s="223">
        <v>3.0075270451199998</v>
      </c>
      <c r="M198" s="134"/>
      <c r="N198" s="144"/>
      <c r="O198" s="68"/>
      <c r="P198" s="228">
        <v>0.63034892399999998</v>
      </c>
      <c r="Q198" s="223">
        <v>3.0122982451199998</v>
      </c>
      <c r="R198" s="134"/>
      <c r="S198" s="120"/>
      <c r="U198" s="63"/>
      <c r="V198" s="38"/>
    </row>
    <row r="199" spans="1:22" ht="6.75" customHeight="1" x14ac:dyDescent="0.25">
      <c r="A199" s="14"/>
      <c r="B199" s="99"/>
      <c r="C199" s="97"/>
      <c r="D199" s="97"/>
      <c r="E199" s="97"/>
      <c r="F199" s="97"/>
      <c r="G199" s="100"/>
      <c r="H199" s="97"/>
      <c r="I199" s="97"/>
      <c r="J199" s="97"/>
      <c r="K199" s="97"/>
      <c r="L199" s="100"/>
      <c r="M199" s="97"/>
      <c r="N199" s="97"/>
      <c r="O199" s="97"/>
      <c r="P199" s="97"/>
      <c r="Q199" s="100"/>
      <c r="R199" s="97"/>
      <c r="S199" s="98"/>
      <c r="U199" s="63"/>
      <c r="V199" s="38"/>
    </row>
    <row r="200" spans="1:22" ht="7.5" customHeight="1" x14ac:dyDescent="0.25">
      <c r="A200" s="133"/>
      <c r="B200" s="112"/>
      <c r="C200" s="126"/>
      <c r="D200" s="126"/>
      <c r="E200" s="134"/>
      <c r="F200" s="134"/>
      <c r="G200" s="134"/>
      <c r="H200" s="126"/>
      <c r="I200" s="126"/>
      <c r="J200" s="134"/>
      <c r="K200" s="134"/>
      <c r="L200" s="134"/>
      <c r="M200" s="126"/>
      <c r="N200" s="126"/>
      <c r="O200" s="134"/>
      <c r="P200" s="134"/>
      <c r="Q200" s="134"/>
      <c r="R200" s="126"/>
      <c r="S200" s="120"/>
      <c r="U200" s="63"/>
      <c r="V200" s="38"/>
    </row>
    <row r="201" spans="1:22" x14ac:dyDescent="0.25">
      <c r="A201" s="14"/>
      <c r="B201" s="252" t="s">
        <v>181</v>
      </c>
      <c r="C201" s="3"/>
      <c r="D201" s="3"/>
      <c r="E201" s="64"/>
      <c r="F201" s="96"/>
      <c r="G201" s="148"/>
      <c r="H201" s="3"/>
      <c r="I201" s="3"/>
      <c r="J201" s="64"/>
      <c r="K201" s="96"/>
      <c r="L201" s="148"/>
      <c r="M201" s="3"/>
      <c r="N201" s="3"/>
      <c r="O201" s="64"/>
      <c r="P201" s="96"/>
      <c r="Q201" s="148"/>
      <c r="R201" s="3"/>
      <c r="S201" s="5"/>
      <c r="U201" s="63"/>
      <c r="V201" s="38"/>
    </row>
    <row r="202" spans="1:22" x14ac:dyDescent="0.25">
      <c r="A202" s="14"/>
      <c r="B202" s="106" t="s">
        <v>118</v>
      </c>
      <c r="C202" s="111"/>
      <c r="D202" s="477"/>
      <c r="E202" s="478"/>
      <c r="F202" s="479"/>
      <c r="G202" s="89">
        <v>0.92885499999999999</v>
      </c>
      <c r="H202" s="123"/>
      <c r="I202" s="471"/>
      <c r="J202" s="480"/>
      <c r="K202" s="481"/>
      <c r="L202" s="89">
        <v>0.95423999999999998</v>
      </c>
      <c r="M202" s="123"/>
      <c r="N202" s="471"/>
      <c r="O202" s="480"/>
      <c r="P202" s="481"/>
      <c r="Q202" s="89">
        <v>0.95423999999999998</v>
      </c>
      <c r="R202" s="123"/>
      <c r="S202" s="121"/>
      <c r="U202" s="63"/>
      <c r="V202" s="38"/>
    </row>
    <row r="203" spans="1:22" x14ac:dyDescent="0.25">
      <c r="A203" s="14"/>
      <c r="B203" s="105" t="s">
        <v>117</v>
      </c>
      <c r="C203" s="126"/>
      <c r="D203" s="168"/>
      <c r="E203" s="68"/>
      <c r="F203" s="169">
        <v>0</v>
      </c>
      <c r="G203" s="146"/>
      <c r="H203" s="126"/>
      <c r="I203" s="170"/>
      <c r="J203" s="69"/>
      <c r="K203" s="171">
        <v>0</v>
      </c>
      <c r="L203" s="146"/>
      <c r="M203" s="126"/>
      <c r="N203" s="170">
        <v>0</v>
      </c>
      <c r="O203" s="69"/>
      <c r="P203" s="171">
        <v>0</v>
      </c>
      <c r="Q203" s="146"/>
      <c r="R203" s="126"/>
      <c r="S203" s="120"/>
      <c r="U203" s="63"/>
      <c r="V203" s="38"/>
    </row>
    <row r="204" spans="1:22" x14ac:dyDescent="0.25">
      <c r="A204" s="14"/>
      <c r="B204" s="105" t="s">
        <v>15</v>
      </c>
      <c r="C204" s="125"/>
      <c r="D204" s="468"/>
      <c r="E204" s="469"/>
      <c r="F204" s="470"/>
      <c r="G204" s="225">
        <v>3</v>
      </c>
      <c r="H204" s="125"/>
      <c r="I204" s="471"/>
      <c r="J204" s="472"/>
      <c r="K204" s="476"/>
      <c r="L204" s="225">
        <v>3.0075270451199998</v>
      </c>
      <c r="M204" s="125"/>
      <c r="N204" s="471"/>
      <c r="O204" s="472"/>
      <c r="P204" s="476"/>
      <c r="Q204" s="225">
        <v>3.0122982451199998</v>
      </c>
      <c r="R204" s="125"/>
      <c r="S204" s="120"/>
      <c r="U204" s="63"/>
      <c r="V204" s="38"/>
    </row>
    <row r="205" spans="1:22" x14ac:dyDescent="0.25">
      <c r="A205" s="14"/>
      <c r="B205" s="105" t="s">
        <v>193</v>
      </c>
      <c r="C205" s="126"/>
      <c r="D205" s="168"/>
      <c r="E205" s="68"/>
      <c r="F205" s="169">
        <v>0</v>
      </c>
      <c r="G205" s="146"/>
      <c r="H205" s="126"/>
      <c r="I205" s="170"/>
      <c r="J205" s="69"/>
      <c r="K205" s="171">
        <v>0</v>
      </c>
      <c r="L205" s="146"/>
      <c r="M205" s="126"/>
      <c r="N205" s="170"/>
      <c r="O205" s="69"/>
      <c r="P205" s="171">
        <v>0</v>
      </c>
      <c r="Q205" s="146"/>
      <c r="R205" s="126"/>
      <c r="S205" s="120"/>
      <c r="U205" s="63"/>
      <c r="V205" s="38"/>
    </row>
    <row r="206" spans="1:22" x14ac:dyDescent="0.25">
      <c r="A206" s="14"/>
      <c r="B206" s="105" t="s">
        <v>125</v>
      </c>
      <c r="C206" s="134"/>
      <c r="D206" s="336"/>
      <c r="E206" s="68"/>
      <c r="F206" s="164">
        <v>0</v>
      </c>
      <c r="G206" s="223">
        <v>3</v>
      </c>
      <c r="H206" s="134"/>
      <c r="I206" s="144"/>
      <c r="J206" s="69"/>
      <c r="K206" s="161">
        <v>0</v>
      </c>
      <c r="L206" s="223">
        <v>3.0075270451199998</v>
      </c>
      <c r="M206" s="134"/>
      <c r="N206" s="144"/>
      <c r="O206" s="69"/>
      <c r="P206" s="161">
        <v>0</v>
      </c>
      <c r="Q206" s="223">
        <v>3.0122982451199998</v>
      </c>
      <c r="R206" s="134"/>
      <c r="S206" s="120"/>
      <c r="U206" s="63"/>
      <c r="V206" s="38"/>
    </row>
    <row r="207" spans="1:22" x14ac:dyDescent="0.25">
      <c r="A207" s="14"/>
      <c r="B207" s="105" t="s">
        <v>126</v>
      </c>
      <c r="C207" s="134"/>
      <c r="D207" s="336"/>
      <c r="E207" s="68"/>
      <c r="F207" s="164">
        <v>0</v>
      </c>
      <c r="G207" s="223">
        <v>3</v>
      </c>
      <c r="H207" s="134"/>
      <c r="I207" s="144"/>
      <c r="J207" s="69"/>
      <c r="K207" s="161">
        <v>0</v>
      </c>
      <c r="L207" s="223">
        <v>3.0075270451199998</v>
      </c>
      <c r="M207" s="134"/>
      <c r="N207" s="144"/>
      <c r="O207" s="69"/>
      <c r="P207" s="161">
        <v>0</v>
      </c>
      <c r="Q207" s="223">
        <v>3.0122982451199998</v>
      </c>
      <c r="R207" s="134"/>
      <c r="S207" s="120"/>
      <c r="U207" s="63"/>
      <c r="V207" s="38"/>
    </row>
    <row r="208" spans="1:22" x14ac:dyDescent="0.25">
      <c r="A208" s="14"/>
      <c r="B208" s="105" t="s">
        <v>127</v>
      </c>
      <c r="C208" s="134"/>
      <c r="D208" s="336"/>
      <c r="E208" s="68"/>
      <c r="F208" s="164">
        <v>0</v>
      </c>
      <c r="G208" s="223">
        <v>3</v>
      </c>
      <c r="H208" s="134"/>
      <c r="I208" s="144"/>
      <c r="J208" s="69"/>
      <c r="K208" s="161">
        <v>0</v>
      </c>
      <c r="L208" s="223">
        <v>3.0075270451199998</v>
      </c>
      <c r="M208" s="134"/>
      <c r="N208" s="144"/>
      <c r="O208" s="69"/>
      <c r="P208" s="161">
        <v>0</v>
      </c>
      <c r="Q208" s="223">
        <v>3.0122982451199998</v>
      </c>
      <c r="R208" s="134"/>
      <c r="S208" s="120"/>
      <c r="U208" s="63"/>
      <c r="V208" s="38"/>
    </row>
    <row r="209" spans="1:22" x14ac:dyDescent="0.25">
      <c r="A209" s="14"/>
      <c r="B209" s="105" t="s">
        <v>128</v>
      </c>
      <c r="C209" s="134"/>
      <c r="D209" s="336"/>
      <c r="E209" s="68"/>
      <c r="F209" s="164">
        <v>0</v>
      </c>
      <c r="G209" s="223">
        <v>3</v>
      </c>
      <c r="H209" s="134"/>
      <c r="I209" s="144"/>
      <c r="J209" s="69"/>
      <c r="K209" s="161">
        <v>0</v>
      </c>
      <c r="L209" s="223">
        <v>3.0075270451199998</v>
      </c>
      <c r="M209" s="134"/>
      <c r="N209" s="144">
        <v>0</v>
      </c>
      <c r="O209" s="69"/>
      <c r="P209" s="161">
        <v>0</v>
      </c>
      <c r="Q209" s="223">
        <v>3.0122982451199998</v>
      </c>
      <c r="R209" s="134"/>
      <c r="S209" s="120"/>
      <c r="U209" s="63"/>
      <c r="V209" s="38"/>
    </row>
    <row r="210" spans="1:22" x14ac:dyDescent="0.25">
      <c r="A210" s="14"/>
      <c r="B210" s="105" t="s">
        <v>170</v>
      </c>
      <c r="C210" s="134"/>
      <c r="D210" s="336"/>
      <c r="E210" s="68">
        <v>3</v>
      </c>
      <c r="F210" s="164"/>
      <c r="G210" s="218"/>
      <c r="H210" s="134"/>
      <c r="I210" s="144"/>
      <c r="J210" s="69">
        <v>3</v>
      </c>
      <c r="K210" s="161"/>
      <c r="L210" s="218"/>
      <c r="M210" s="134"/>
      <c r="N210" s="144"/>
      <c r="O210" s="68">
        <v>3</v>
      </c>
      <c r="P210" s="161"/>
      <c r="Q210" s="218"/>
      <c r="R210" s="134"/>
      <c r="S210" s="120"/>
      <c r="U210" s="63"/>
      <c r="V210" s="38"/>
    </row>
    <row r="211" spans="1:22" x14ac:dyDescent="0.25">
      <c r="A211" s="14"/>
      <c r="B211" s="105" t="s">
        <v>129</v>
      </c>
      <c r="C211" s="134"/>
      <c r="D211" s="336"/>
      <c r="E211" s="68"/>
      <c r="F211" s="164">
        <v>0</v>
      </c>
      <c r="G211" s="226">
        <v>3</v>
      </c>
      <c r="H211" s="134"/>
      <c r="I211" s="144"/>
      <c r="J211" s="69"/>
      <c r="K211" s="161">
        <v>0</v>
      </c>
      <c r="L211" s="226">
        <v>3.0075270451199998</v>
      </c>
      <c r="M211" s="134"/>
      <c r="N211" s="144"/>
      <c r="O211" s="69"/>
      <c r="P211" s="161">
        <v>0</v>
      </c>
      <c r="Q211" s="226">
        <v>3.0122982451199998</v>
      </c>
      <c r="R211" s="134"/>
      <c r="S211" s="120"/>
      <c r="U211" s="63"/>
      <c r="V211" s="38"/>
    </row>
    <row r="212" spans="1:22" x14ac:dyDescent="0.25">
      <c r="A212" s="14"/>
      <c r="B212" s="105" t="s">
        <v>135</v>
      </c>
      <c r="C212" s="134"/>
      <c r="D212" s="336"/>
      <c r="E212" s="68"/>
      <c r="F212" s="164">
        <v>0</v>
      </c>
      <c r="G212" s="150"/>
      <c r="H212" s="134"/>
      <c r="I212" s="144"/>
      <c r="J212" s="69"/>
      <c r="K212" s="161">
        <v>0</v>
      </c>
      <c r="L212" s="150"/>
      <c r="M212" s="134"/>
      <c r="N212" s="144"/>
      <c r="O212" s="69"/>
      <c r="P212" s="161">
        <v>0</v>
      </c>
      <c r="Q212" s="150"/>
      <c r="R212" s="134"/>
      <c r="S212" s="120"/>
      <c r="U212" s="63"/>
      <c r="V212" s="38"/>
    </row>
    <row r="213" spans="1:22" x14ac:dyDescent="0.25">
      <c r="A213" s="14"/>
      <c r="B213" s="105" t="s">
        <v>130</v>
      </c>
      <c r="C213" s="134"/>
      <c r="D213" s="336"/>
      <c r="E213" s="68"/>
      <c r="F213" s="164">
        <v>0</v>
      </c>
      <c r="G213" s="146"/>
      <c r="H213" s="134"/>
      <c r="I213" s="144"/>
      <c r="J213" s="69"/>
      <c r="K213" s="161">
        <v>0</v>
      </c>
      <c r="L213" s="146"/>
      <c r="M213" s="134"/>
      <c r="N213" s="144"/>
      <c r="O213" s="69"/>
      <c r="P213" s="161">
        <v>0</v>
      </c>
      <c r="Q213" s="146"/>
      <c r="R213" s="134"/>
      <c r="S213" s="120"/>
      <c r="U213" s="63"/>
      <c r="V213" s="38"/>
    </row>
    <row r="214" spans="1:22" x14ac:dyDescent="0.25">
      <c r="A214" s="14"/>
      <c r="B214" s="105" t="s">
        <v>6</v>
      </c>
      <c r="C214" s="126"/>
      <c r="D214" s="336"/>
      <c r="E214" s="68"/>
      <c r="F214" s="164">
        <v>0</v>
      </c>
      <c r="G214" s="151"/>
      <c r="H214" s="126"/>
      <c r="I214" s="144"/>
      <c r="J214" s="69"/>
      <c r="K214" s="161">
        <v>0</v>
      </c>
      <c r="L214" s="151"/>
      <c r="M214" s="126"/>
      <c r="N214" s="144"/>
      <c r="O214" s="69"/>
      <c r="P214" s="161">
        <v>0</v>
      </c>
      <c r="Q214" s="151"/>
      <c r="R214" s="126"/>
      <c r="S214" s="120"/>
      <c r="U214" s="63"/>
      <c r="V214" s="38"/>
    </row>
    <row r="215" spans="1:22" x14ac:dyDescent="0.25">
      <c r="A215" s="14"/>
      <c r="B215" s="105" t="s">
        <v>190</v>
      </c>
      <c r="C215" s="126"/>
      <c r="D215" s="261"/>
      <c r="E215" s="322"/>
      <c r="F215" s="257">
        <v>1E-3</v>
      </c>
      <c r="G215" s="223">
        <v>3</v>
      </c>
      <c r="H215" s="126"/>
      <c r="I215" s="259"/>
      <c r="J215" s="322"/>
      <c r="K215" s="257">
        <v>1E-3</v>
      </c>
      <c r="L215" s="223">
        <v>3.0075270451199998</v>
      </c>
      <c r="M215" s="126"/>
      <c r="N215" s="259"/>
      <c r="O215" s="322"/>
      <c r="P215" s="258">
        <v>1E-3</v>
      </c>
      <c r="Q215" s="223">
        <v>3.0122982451199998</v>
      </c>
      <c r="R215" s="126"/>
      <c r="S215" s="120"/>
      <c r="U215" s="63"/>
      <c r="V215" s="38"/>
    </row>
    <row r="216" spans="1:22" x14ac:dyDescent="0.25">
      <c r="A216" s="14"/>
      <c r="B216" s="105" t="s">
        <v>194</v>
      </c>
      <c r="C216" s="126"/>
      <c r="D216" s="261"/>
      <c r="E216" s="322"/>
      <c r="F216" s="257">
        <v>0</v>
      </c>
      <c r="G216" s="223">
        <v>3</v>
      </c>
      <c r="H216" s="126"/>
      <c r="I216" s="259"/>
      <c r="J216" s="322"/>
      <c r="K216" s="258">
        <v>0</v>
      </c>
      <c r="L216" s="223">
        <v>3.0075270451199998</v>
      </c>
      <c r="M216" s="126"/>
      <c r="N216" s="259"/>
      <c r="O216" s="322"/>
      <c r="P216" s="258">
        <v>0</v>
      </c>
      <c r="Q216" s="223">
        <v>3.0122982451199998</v>
      </c>
      <c r="R216" s="126"/>
      <c r="S216" s="120"/>
      <c r="U216" s="63"/>
      <c r="V216" s="38"/>
    </row>
    <row r="217" spans="1:22" x14ac:dyDescent="0.25">
      <c r="A217" s="14"/>
      <c r="B217" s="105" t="s">
        <v>121</v>
      </c>
      <c r="C217" s="126"/>
      <c r="D217" s="256"/>
      <c r="E217" s="322"/>
      <c r="F217" s="257">
        <v>0</v>
      </c>
      <c r="G217" s="223">
        <v>3</v>
      </c>
      <c r="H217" s="126"/>
      <c r="I217" s="259"/>
      <c r="J217" s="327"/>
      <c r="K217" s="258">
        <v>0</v>
      </c>
      <c r="L217" s="223">
        <v>3.0075270451199998</v>
      </c>
      <c r="M217" s="126"/>
      <c r="N217" s="259"/>
      <c r="O217" s="327"/>
      <c r="P217" s="258">
        <v>0</v>
      </c>
      <c r="Q217" s="223">
        <v>3.0122982451199998</v>
      </c>
      <c r="R217" s="126"/>
      <c r="S217" s="120"/>
      <c r="U217" s="63"/>
      <c r="V217" s="38"/>
    </row>
    <row r="218" spans="1:22" x14ac:dyDescent="0.25">
      <c r="A218" s="14"/>
      <c r="B218" s="105" t="s">
        <v>136</v>
      </c>
      <c r="C218" s="126"/>
      <c r="D218" s="256"/>
      <c r="E218" s="322"/>
      <c r="F218" s="257">
        <v>0</v>
      </c>
      <c r="G218" s="223">
        <v>3</v>
      </c>
      <c r="H218" s="126"/>
      <c r="I218" s="259"/>
      <c r="J218" s="327"/>
      <c r="K218" s="258">
        <v>0</v>
      </c>
      <c r="L218" s="223">
        <v>3.0075270451199998</v>
      </c>
      <c r="M218" s="126"/>
      <c r="N218" s="259"/>
      <c r="O218" s="327"/>
      <c r="P218" s="258">
        <v>0</v>
      </c>
      <c r="Q218" s="223">
        <v>3.0122982451199998</v>
      </c>
      <c r="R218" s="126"/>
      <c r="S218" s="120"/>
      <c r="U218" s="63"/>
      <c r="V218" s="38"/>
    </row>
    <row r="219" spans="1:22" x14ac:dyDescent="0.25">
      <c r="A219" s="14"/>
      <c r="B219" s="105" t="s">
        <v>156</v>
      </c>
      <c r="C219" s="126"/>
      <c r="D219" s="256"/>
      <c r="E219" s="322"/>
      <c r="F219" s="257">
        <v>0</v>
      </c>
      <c r="G219" s="223">
        <v>3</v>
      </c>
      <c r="H219" s="126"/>
      <c r="I219" s="259"/>
      <c r="J219" s="327"/>
      <c r="K219" s="258">
        <v>0</v>
      </c>
      <c r="L219" s="223">
        <v>3.0075270451199998</v>
      </c>
      <c r="M219" s="126"/>
      <c r="N219" s="259"/>
      <c r="O219" s="327"/>
      <c r="P219" s="258">
        <v>0</v>
      </c>
      <c r="Q219" s="223">
        <v>3.0122982451199998</v>
      </c>
      <c r="R219" s="126"/>
      <c r="S219" s="120"/>
      <c r="U219" s="63"/>
      <c r="V219" s="38"/>
    </row>
    <row r="220" spans="1:22" x14ac:dyDescent="0.25">
      <c r="A220" s="15"/>
      <c r="B220" s="107" t="s">
        <v>230</v>
      </c>
      <c r="C220" s="130"/>
      <c r="D220" s="71"/>
      <c r="E220" s="70"/>
      <c r="F220" s="175">
        <v>0</v>
      </c>
      <c r="G220" s="146"/>
      <c r="H220" s="126"/>
      <c r="I220" s="71"/>
      <c r="J220" s="60"/>
      <c r="K220" s="175">
        <v>0</v>
      </c>
      <c r="L220" s="146"/>
      <c r="M220" s="126"/>
      <c r="N220" s="71"/>
      <c r="O220" s="60"/>
      <c r="P220" s="175">
        <v>0</v>
      </c>
      <c r="Q220" s="146"/>
      <c r="R220" s="126"/>
      <c r="S220" s="120"/>
      <c r="U220" s="63"/>
      <c r="V220" s="38"/>
    </row>
    <row r="221" spans="1:22" x14ac:dyDescent="0.25">
      <c r="A221" s="15"/>
      <c r="B221" s="108" t="s">
        <v>231</v>
      </c>
      <c r="C221" s="126"/>
      <c r="D221" s="72"/>
      <c r="E221" s="59"/>
      <c r="F221" s="163">
        <v>7.1145000000000014E-2</v>
      </c>
      <c r="G221" s="146"/>
      <c r="H221" s="126"/>
      <c r="I221" s="72"/>
      <c r="J221" s="59"/>
      <c r="K221" s="163">
        <v>4.5760000000000023E-2</v>
      </c>
      <c r="L221" s="146"/>
      <c r="M221" s="126"/>
      <c r="N221" s="72"/>
      <c r="O221" s="59"/>
      <c r="P221" s="163">
        <v>4.5760000000000023E-2</v>
      </c>
      <c r="Q221" s="146"/>
      <c r="R221" s="126"/>
      <c r="S221" s="120"/>
      <c r="U221" s="63"/>
      <c r="V221" s="38"/>
    </row>
    <row r="222" spans="1:22" ht="6.75" customHeight="1" x14ac:dyDescent="0.25">
      <c r="A222" s="14"/>
      <c r="B222" s="99"/>
      <c r="C222" s="97"/>
      <c r="D222" s="97"/>
      <c r="E222" s="97"/>
      <c r="F222" s="97"/>
      <c r="G222" s="100"/>
      <c r="H222" s="97"/>
      <c r="I222" s="97"/>
      <c r="J222" s="97"/>
      <c r="K222" s="97"/>
      <c r="L222" s="100"/>
      <c r="M222" s="97"/>
      <c r="N222" s="97"/>
      <c r="O222" s="97"/>
      <c r="P222" s="97"/>
      <c r="Q222" s="100"/>
      <c r="R222" s="97"/>
      <c r="S222" s="98"/>
      <c r="U222" s="63"/>
      <c r="V222" s="38"/>
    </row>
    <row r="223" spans="1:22" ht="7.5" customHeight="1" x14ac:dyDescent="0.25">
      <c r="A223" s="133"/>
      <c r="B223" s="126"/>
      <c r="C223" s="126"/>
      <c r="D223" s="126"/>
      <c r="E223" s="134"/>
      <c r="F223" s="134"/>
      <c r="G223" s="134"/>
      <c r="H223" s="126"/>
      <c r="I223" s="126"/>
      <c r="J223" s="134"/>
      <c r="K223" s="134"/>
      <c r="L223" s="134"/>
      <c r="M223" s="126"/>
      <c r="N223" s="126"/>
      <c r="O223" s="134"/>
      <c r="P223" s="134"/>
      <c r="Q223" s="134"/>
      <c r="R223" s="126"/>
      <c r="S223" s="120"/>
      <c r="U223" s="63"/>
      <c r="V223" s="38"/>
    </row>
    <row r="224" spans="1:22" x14ac:dyDescent="0.25">
      <c r="A224" s="14"/>
      <c r="B224" s="81" t="s">
        <v>1</v>
      </c>
      <c r="C224" s="84"/>
      <c r="D224" s="84"/>
      <c r="E224" s="82"/>
      <c r="F224" s="90"/>
      <c r="G224" s="147"/>
      <c r="H224" s="84"/>
      <c r="I224" s="84"/>
      <c r="J224" s="82"/>
      <c r="K224" s="90"/>
      <c r="L224" s="147"/>
      <c r="M224" s="84"/>
      <c r="N224" s="84"/>
      <c r="O224" s="82"/>
      <c r="P224" s="90"/>
      <c r="Q224" s="147"/>
      <c r="R224" s="84"/>
      <c r="S224" s="83"/>
      <c r="U224" s="63"/>
      <c r="V224" s="38"/>
    </row>
    <row r="225" spans="1:22" x14ac:dyDescent="0.25">
      <c r="A225" s="14"/>
      <c r="B225" s="109" t="s">
        <v>119</v>
      </c>
      <c r="C225" s="126"/>
      <c r="D225" s="482">
        <v>0</v>
      </c>
      <c r="E225" s="483"/>
      <c r="F225" s="483"/>
      <c r="G225" s="89">
        <v>0.92885499999999999</v>
      </c>
      <c r="H225" s="126"/>
      <c r="I225" s="484">
        <v>0</v>
      </c>
      <c r="J225" s="485"/>
      <c r="K225" s="486"/>
      <c r="L225" s="89">
        <v>0.95423999999999998</v>
      </c>
      <c r="M225" s="126"/>
      <c r="N225" s="484">
        <v>0</v>
      </c>
      <c r="O225" s="485"/>
      <c r="P225" s="486"/>
      <c r="Q225" s="89">
        <v>0.95423999999999998</v>
      </c>
      <c r="R225" s="126"/>
      <c r="S225" s="120"/>
      <c r="U225" s="63"/>
      <c r="V225" s="38"/>
    </row>
    <row r="226" spans="1:22" x14ac:dyDescent="0.25">
      <c r="A226" s="14"/>
      <c r="B226" s="109" t="s">
        <v>7</v>
      </c>
      <c r="C226" s="134"/>
      <c r="D226" s="474" t="s">
        <v>175</v>
      </c>
      <c r="E226" s="475"/>
      <c r="F226" s="475"/>
      <c r="G226" s="222"/>
      <c r="H226" s="134"/>
      <c r="I226" s="471" t="s">
        <v>175</v>
      </c>
      <c r="J226" s="472"/>
      <c r="K226" s="476"/>
      <c r="L226" s="222"/>
      <c r="M226" s="134"/>
      <c r="N226" s="471" t="s">
        <v>175</v>
      </c>
      <c r="O226" s="472"/>
      <c r="P226" s="476"/>
      <c r="Q226" s="222"/>
      <c r="R226" s="134"/>
      <c r="S226" s="120"/>
      <c r="U226" s="63"/>
      <c r="V226" s="38"/>
    </row>
    <row r="227" spans="1:22" x14ac:dyDescent="0.25">
      <c r="A227" s="15"/>
      <c r="B227" s="110" t="s">
        <v>186</v>
      </c>
      <c r="C227" s="134"/>
      <c r="D227" s="168"/>
      <c r="E227" s="68"/>
      <c r="F227" s="227">
        <v>0.20386884</v>
      </c>
      <c r="G227" s="223">
        <v>3</v>
      </c>
      <c r="H227" s="134"/>
      <c r="I227" s="144"/>
      <c r="J227" s="68"/>
      <c r="K227" s="228">
        <v>0.20386884</v>
      </c>
      <c r="L227" s="223">
        <v>3.0075270451199998</v>
      </c>
      <c r="M227" s="134"/>
      <c r="N227" s="144"/>
      <c r="O227" s="68"/>
      <c r="P227" s="228">
        <v>0.20386884</v>
      </c>
      <c r="Q227" s="223">
        <v>3.0122982451199998</v>
      </c>
      <c r="R227" s="134"/>
      <c r="S227" s="120"/>
      <c r="U227" s="63"/>
      <c r="V227" s="38"/>
    </row>
    <row r="228" spans="1:22" ht="6.75" customHeight="1" x14ac:dyDescent="0.25">
      <c r="A228" s="14"/>
      <c r="B228" s="99"/>
      <c r="C228" s="97"/>
      <c r="D228" s="97"/>
      <c r="E228" s="97"/>
      <c r="F228" s="97"/>
      <c r="G228" s="100"/>
      <c r="H228" s="97"/>
      <c r="I228" s="97"/>
      <c r="J228" s="97"/>
      <c r="K228" s="97"/>
      <c r="L228" s="100"/>
      <c r="M228" s="97"/>
      <c r="N228" s="97"/>
      <c r="O228" s="97"/>
      <c r="P228" s="97"/>
      <c r="Q228" s="100"/>
      <c r="R228" s="97"/>
      <c r="S228" s="98"/>
      <c r="U228" s="63"/>
      <c r="V228" s="38"/>
    </row>
    <row r="229" spans="1:22" ht="7.5" customHeight="1" x14ac:dyDescent="0.25">
      <c r="A229" s="133"/>
      <c r="B229" s="112"/>
      <c r="C229" s="126"/>
      <c r="D229" s="126"/>
      <c r="E229" s="134"/>
      <c r="F229" s="134"/>
      <c r="G229" s="134"/>
      <c r="H229" s="126"/>
      <c r="I229" s="126"/>
      <c r="J229" s="134"/>
      <c r="K229" s="134"/>
      <c r="L229" s="134"/>
      <c r="M229" s="126"/>
      <c r="N229" s="126"/>
      <c r="O229" s="134"/>
      <c r="P229" s="134"/>
      <c r="Q229" s="134"/>
      <c r="R229" s="126"/>
      <c r="S229" s="120"/>
      <c r="U229" s="63"/>
      <c r="V229" s="38"/>
    </row>
    <row r="230" spans="1:22" x14ac:dyDescent="0.25">
      <c r="A230" s="14"/>
      <c r="B230" s="252" t="s">
        <v>182</v>
      </c>
      <c r="C230" s="3"/>
      <c r="D230" s="3"/>
      <c r="E230" s="95"/>
      <c r="F230" s="96"/>
      <c r="G230" s="148"/>
      <c r="H230" s="3"/>
      <c r="I230" s="3"/>
      <c r="J230" s="64"/>
      <c r="K230" s="96"/>
      <c r="L230" s="148"/>
      <c r="M230" s="3"/>
      <c r="N230" s="3"/>
      <c r="O230" s="64"/>
      <c r="P230" s="96"/>
      <c r="Q230" s="148"/>
      <c r="R230" s="3"/>
      <c r="S230" s="5"/>
      <c r="U230" s="63"/>
      <c r="V230" s="38"/>
    </row>
    <row r="231" spans="1:22" x14ac:dyDescent="0.25">
      <c r="A231" s="14"/>
      <c r="B231" s="106" t="s">
        <v>118</v>
      </c>
      <c r="C231" s="111"/>
      <c r="D231" s="477"/>
      <c r="E231" s="478"/>
      <c r="F231" s="479"/>
      <c r="G231" s="89">
        <v>0.92885499999999999</v>
      </c>
      <c r="H231" s="111"/>
      <c r="I231" s="471"/>
      <c r="J231" s="480"/>
      <c r="K231" s="481"/>
      <c r="L231" s="89">
        <v>0.95423999999999998</v>
      </c>
      <c r="M231" s="111"/>
      <c r="N231" s="471"/>
      <c r="O231" s="480"/>
      <c r="P231" s="481"/>
      <c r="Q231" s="89">
        <v>0.95423999999999998</v>
      </c>
      <c r="R231" s="111"/>
      <c r="S231" s="131"/>
      <c r="U231" s="63"/>
      <c r="V231" s="38"/>
    </row>
    <row r="232" spans="1:22" x14ac:dyDescent="0.25">
      <c r="A232" s="14"/>
      <c r="B232" s="105" t="s">
        <v>117</v>
      </c>
      <c r="C232" s="126"/>
      <c r="D232" s="168">
        <v>0</v>
      </c>
      <c r="E232" s="68"/>
      <c r="F232" s="169">
        <v>0</v>
      </c>
      <c r="G232" s="146"/>
      <c r="H232" s="126"/>
      <c r="I232" s="170">
        <v>0</v>
      </c>
      <c r="J232" s="69"/>
      <c r="K232" s="171">
        <v>0</v>
      </c>
      <c r="L232" s="146"/>
      <c r="M232" s="126"/>
      <c r="N232" s="170">
        <v>0</v>
      </c>
      <c r="O232" s="69"/>
      <c r="P232" s="171">
        <v>0</v>
      </c>
      <c r="Q232" s="146"/>
      <c r="R232" s="126"/>
      <c r="S232" s="120"/>
      <c r="U232" s="63"/>
      <c r="V232" s="38"/>
    </row>
    <row r="233" spans="1:22" x14ac:dyDescent="0.25">
      <c r="A233" s="14"/>
      <c r="B233" s="105" t="s">
        <v>15</v>
      </c>
      <c r="C233" s="125"/>
      <c r="D233" s="468"/>
      <c r="E233" s="469"/>
      <c r="F233" s="470"/>
      <c r="G233" s="225">
        <v>3</v>
      </c>
      <c r="H233" s="124"/>
      <c r="I233" s="471"/>
      <c r="J233" s="472"/>
      <c r="K233" s="473"/>
      <c r="L233" s="225">
        <v>3.0075270451199998</v>
      </c>
      <c r="M233" s="124"/>
      <c r="N233" s="471"/>
      <c r="O233" s="472"/>
      <c r="P233" s="473"/>
      <c r="Q233" s="225">
        <v>3.0122982451199998</v>
      </c>
      <c r="R233" s="124"/>
      <c r="S233" s="120"/>
      <c r="U233" s="63"/>
      <c r="V233" s="38"/>
    </row>
    <row r="234" spans="1:22" x14ac:dyDescent="0.25">
      <c r="A234" s="14"/>
      <c r="B234" s="105" t="s">
        <v>6</v>
      </c>
      <c r="C234" s="126"/>
      <c r="D234" s="336"/>
      <c r="E234" s="68"/>
      <c r="F234" s="164">
        <v>0</v>
      </c>
      <c r="G234" s="146"/>
      <c r="H234" s="126"/>
      <c r="I234" s="144">
        <v>0</v>
      </c>
      <c r="J234" s="69"/>
      <c r="K234" s="161">
        <v>0</v>
      </c>
      <c r="L234" s="146"/>
      <c r="M234" s="126"/>
      <c r="N234" s="144">
        <v>0</v>
      </c>
      <c r="O234" s="69"/>
      <c r="P234" s="161">
        <v>0</v>
      </c>
      <c r="Q234" s="146"/>
      <c r="R234" s="126"/>
      <c r="S234" s="120"/>
      <c r="U234" s="63"/>
      <c r="V234" s="38"/>
    </row>
    <row r="235" spans="1:22" x14ac:dyDescent="0.25">
      <c r="A235" s="14"/>
      <c r="B235" s="105" t="s">
        <v>190</v>
      </c>
      <c r="C235" s="126"/>
      <c r="D235" s="80"/>
      <c r="E235" s="68"/>
      <c r="F235" s="164">
        <v>0.06</v>
      </c>
      <c r="G235" s="226">
        <v>3</v>
      </c>
      <c r="H235" s="126"/>
      <c r="I235" s="144"/>
      <c r="J235" s="68"/>
      <c r="K235" s="161">
        <v>0.06</v>
      </c>
      <c r="L235" s="226">
        <v>3.0075270451199998</v>
      </c>
      <c r="M235" s="126"/>
      <c r="N235" s="144"/>
      <c r="O235" s="68"/>
      <c r="P235" s="161">
        <v>0.06</v>
      </c>
      <c r="Q235" s="226">
        <v>3.0122982451199998</v>
      </c>
      <c r="R235" s="126"/>
      <c r="S235" s="120"/>
      <c r="U235" s="63"/>
      <c r="V235" s="38"/>
    </row>
    <row r="236" spans="1:22" x14ac:dyDescent="0.25">
      <c r="A236" s="14"/>
      <c r="B236" s="105" t="s">
        <v>194</v>
      </c>
      <c r="C236" s="126"/>
      <c r="D236" s="261"/>
      <c r="E236" s="68"/>
      <c r="F236" s="257">
        <v>0</v>
      </c>
      <c r="G236" s="223">
        <v>3</v>
      </c>
      <c r="H236" s="126"/>
      <c r="I236" s="259"/>
      <c r="J236" s="68"/>
      <c r="K236" s="258">
        <v>0</v>
      </c>
      <c r="L236" s="223">
        <v>3.0075270451199998</v>
      </c>
      <c r="M236" s="126"/>
      <c r="N236" s="259"/>
      <c r="O236" s="68"/>
      <c r="P236" s="258">
        <v>0</v>
      </c>
      <c r="Q236" s="223">
        <v>3.0122982451199998</v>
      </c>
      <c r="R236" s="126"/>
      <c r="S236" s="120"/>
      <c r="U236" s="63"/>
      <c r="V236" s="38"/>
    </row>
    <row r="237" spans="1:22" x14ac:dyDescent="0.25">
      <c r="A237" s="14"/>
      <c r="B237" s="105" t="s">
        <v>121</v>
      </c>
      <c r="C237" s="126"/>
      <c r="D237" s="336"/>
      <c r="E237" s="68"/>
      <c r="F237" s="164">
        <v>0</v>
      </c>
      <c r="G237" s="223">
        <v>3</v>
      </c>
      <c r="H237" s="126"/>
      <c r="I237" s="144"/>
      <c r="J237" s="69"/>
      <c r="K237" s="161">
        <v>0</v>
      </c>
      <c r="L237" s="223">
        <v>3.0075270451199998</v>
      </c>
      <c r="M237" s="126"/>
      <c r="N237" s="144"/>
      <c r="O237" s="69"/>
      <c r="P237" s="161">
        <v>0</v>
      </c>
      <c r="Q237" s="223">
        <v>3.0122982451199998</v>
      </c>
      <c r="R237" s="126"/>
      <c r="S237" s="120"/>
      <c r="U237" s="63"/>
      <c r="V237" s="38"/>
    </row>
    <row r="238" spans="1:22" x14ac:dyDescent="0.25">
      <c r="A238" s="14"/>
      <c r="B238" s="105" t="s">
        <v>137</v>
      </c>
      <c r="C238" s="126"/>
      <c r="D238" s="336"/>
      <c r="E238" s="68"/>
      <c r="F238" s="164">
        <v>0</v>
      </c>
      <c r="G238" s="223">
        <v>3</v>
      </c>
      <c r="H238" s="126"/>
      <c r="I238" s="144"/>
      <c r="J238" s="69"/>
      <c r="K238" s="161">
        <v>0</v>
      </c>
      <c r="L238" s="223">
        <v>3.0075270451199998</v>
      </c>
      <c r="M238" s="126"/>
      <c r="N238" s="144"/>
      <c r="O238" s="69"/>
      <c r="P238" s="161">
        <v>0</v>
      </c>
      <c r="Q238" s="223">
        <v>3.0122982451199998</v>
      </c>
      <c r="R238" s="126"/>
      <c r="S238" s="120"/>
      <c r="U238" s="63"/>
      <c r="V238" s="38"/>
    </row>
    <row r="239" spans="1:22" x14ac:dyDescent="0.25">
      <c r="A239" s="14"/>
      <c r="B239" s="105" t="s">
        <v>156</v>
      </c>
      <c r="C239" s="126"/>
      <c r="D239" s="336"/>
      <c r="E239" s="68"/>
      <c r="F239" s="164">
        <v>0</v>
      </c>
      <c r="G239" s="223">
        <v>3</v>
      </c>
      <c r="H239" s="126"/>
      <c r="I239" s="144"/>
      <c r="J239" s="69"/>
      <c r="K239" s="161">
        <v>0</v>
      </c>
      <c r="L239" s="223">
        <v>3.0075270451199998</v>
      </c>
      <c r="M239" s="126"/>
      <c r="N239" s="144"/>
      <c r="O239" s="69"/>
      <c r="P239" s="161">
        <v>0</v>
      </c>
      <c r="Q239" s="223">
        <v>3.0122982451199998</v>
      </c>
      <c r="R239" s="126"/>
      <c r="S239" s="120"/>
      <c r="U239" s="63"/>
      <c r="V239" s="38"/>
    </row>
    <row r="240" spans="1:22" x14ac:dyDescent="0.25">
      <c r="A240" s="15"/>
      <c r="B240" s="107" t="s">
        <v>230</v>
      </c>
      <c r="C240" s="126"/>
      <c r="D240" s="71"/>
      <c r="E240" s="70"/>
      <c r="F240" s="162">
        <v>0</v>
      </c>
      <c r="G240" s="150"/>
      <c r="H240" s="126"/>
      <c r="I240" s="71"/>
      <c r="J240" s="70"/>
      <c r="K240" s="162">
        <v>0</v>
      </c>
      <c r="L240" s="150"/>
      <c r="M240" s="126"/>
      <c r="N240" s="71"/>
      <c r="O240" s="70"/>
      <c r="P240" s="162">
        <v>0</v>
      </c>
      <c r="Q240" s="150"/>
      <c r="R240" s="126"/>
      <c r="S240" s="120"/>
      <c r="U240" s="63"/>
      <c r="V240" s="38"/>
    </row>
    <row r="241" spans="1:22" x14ac:dyDescent="0.25">
      <c r="A241" s="15"/>
      <c r="B241" s="108" t="s">
        <v>231</v>
      </c>
      <c r="C241" s="126"/>
      <c r="D241" s="72"/>
      <c r="E241" s="59"/>
      <c r="F241" s="163">
        <v>7.1145000000000014E-2</v>
      </c>
      <c r="G241" s="146"/>
      <c r="H241" s="126"/>
      <c r="I241" s="72"/>
      <c r="J241" s="59"/>
      <c r="K241" s="163">
        <v>4.5760000000000023E-2</v>
      </c>
      <c r="L241" s="146"/>
      <c r="M241" s="126"/>
      <c r="N241" s="72"/>
      <c r="O241" s="59"/>
      <c r="P241" s="163">
        <v>4.5760000000000023E-2</v>
      </c>
      <c r="Q241" s="146"/>
      <c r="R241" s="126"/>
      <c r="S241" s="120"/>
      <c r="U241" s="63"/>
      <c r="V241" s="38"/>
    </row>
    <row r="242" spans="1:22" x14ac:dyDescent="0.25">
      <c r="A242" s="15"/>
      <c r="B242" s="140" t="s">
        <v>141</v>
      </c>
      <c r="C242" s="126"/>
      <c r="D242" s="138"/>
      <c r="E242" s="139"/>
      <c r="F242" s="167">
        <v>0.92885499999999999</v>
      </c>
      <c r="G242" s="183"/>
      <c r="H242" s="126"/>
      <c r="I242" s="138"/>
      <c r="J242" s="139"/>
      <c r="K242" s="167">
        <v>0.95423999999999998</v>
      </c>
      <c r="L242" s="183"/>
      <c r="M242" s="126"/>
      <c r="N242" s="138"/>
      <c r="O242" s="139"/>
      <c r="P242" s="167">
        <v>0.95423999999999998</v>
      </c>
      <c r="Q242" s="183"/>
      <c r="R242" s="126"/>
      <c r="S242" s="132"/>
      <c r="U242" s="63"/>
      <c r="V242" s="38"/>
    </row>
    <row r="243" spans="1:22" ht="6.75" hidden="1" customHeight="1" x14ac:dyDescent="0.25">
      <c r="A243" s="14"/>
      <c r="B243" s="99"/>
      <c r="C243" s="97"/>
      <c r="D243" s="97"/>
      <c r="E243" s="97"/>
      <c r="F243" s="97"/>
      <c r="G243" s="100"/>
      <c r="H243" s="97"/>
      <c r="I243" s="97"/>
      <c r="J243" s="97"/>
      <c r="K243" s="97"/>
      <c r="L243" s="100"/>
      <c r="M243" s="97"/>
      <c r="N243" s="97"/>
      <c r="O243" s="97"/>
      <c r="P243" s="97"/>
      <c r="Q243" s="100"/>
      <c r="R243" s="97"/>
      <c r="S243" s="98"/>
      <c r="U243" s="63"/>
      <c r="V243" s="38"/>
    </row>
    <row r="244" spans="1:22" hidden="1" x14ac:dyDescent="0.25">
      <c r="A244" s="14"/>
      <c r="B244" s="329" t="s">
        <v>209</v>
      </c>
      <c r="C244" s="126"/>
      <c r="D244" s="336"/>
      <c r="E244" s="68"/>
      <c r="F244" s="164">
        <v>0</v>
      </c>
      <c r="G244" s="223">
        <v>3</v>
      </c>
      <c r="H244" s="126"/>
      <c r="I244" s="144"/>
      <c r="J244" s="69"/>
      <c r="K244" s="161">
        <v>0</v>
      </c>
      <c r="L244" s="223">
        <v>3.0075270451199998</v>
      </c>
      <c r="M244" s="126"/>
      <c r="N244" s="144">
        <v>0</v>
      </c>
      <c r="O244" s="69"/>
      <c r="P244" s="161">
        <v>0</v>
      </c>
      <c r="Q244" s="223">
        <v>3.0122982451199998</v>
      </c>
      <c r="R244" s="126"/>
      <c r="S244" s="120"/>
      <c r="U244" s="63"/>
      <c r="V244" s="38"/>
    </row>
    <row r="245" spans="1:22" ht="6.75" customHeight="1" x14ac:dyDescent="0.25">
      <c r="A245" s="14"/>
      <c r="B245" s="99"/>
      <c r="C245" s="97"/>
      <c r="D245" s="97"/>
      <c r="E245" s="97"/>
      <c r="F245" s="97"/>
      <c r="G245" s="100"/>
      <c r="H245" s="97"/>
      <c r="I245" s="97"/>
      <c r="J245" s="97"/>
      <c r="K245" s="97"/>
      <c r="L245" s="100"/>
      <c r="M245" s="97"/>
      <c r="N245" s="97"/>
      <c r="O245" s="97"/>
      <c r="P245" s="97"/>
      <c r="Q245" s="100"/>
      <c r="R245" s="97"/>
      <c r="S245" s="98"/>
      <c r="U245" s="63"/>
      <c r="V245" s="38"/>
    </row>
    <row r="246" spans="1:22" ht="7.5" customHeight="1" thickBot="1" x14ac:dyDescent="0.3">
      <c r="A246" s="184"/>
      <c r="B246" s="135"/>
      <c r="C246" s="135"/>
      <c r="D246" s="135"/>
      <c r="E246" s="136"/>
      <c r="F246" s="136"/>
      <c r="G246" s="136"/>
      <c r="H246" s="135"/>
      <c r="I246" s="135"/>
      <c r="J246" s="136"/>
      <c r="K246" s="136"/>
      <c r="L246" s="136"/>
      <c r="M246" s="135"/>
      <c r="N246" s="135"/>
      <c r="O246" s="136"/>
      <c r="P246" s="136"/>
      <c r="Q246" s="136"/>
      <c r="R246" s="135"/>
      <c r="S246" s="137"/>
      <c r="U246" s="63"/>
      <c r="V246" s="38"/>
    </row>
    <row r="247" spans="1:22" ht="15.75" thickBot="1" x14ac:dyDescent="0.3">
      <c r="A247" s="230"/>
      <c r="B247" s="231" t="s">
        <v>197</v>
      </c>
      <c r="C247" s="232"/>
      <c r="D247" s="300" t="s">
        <v>303</v>
      </c>
      <c r="E247" s="294"/>
      <c r="F247" s="233"/>
      <c r="G247" s="301"/>
      <c r="H247" s="232"/>
      <c r="I247" s="300" t="s">
        <v>304</v>
      </c>
      <c r="J247" s="294"/>
      <c r="K247" s="233"/>
      <c r="L247" s="301"/>
      <c r="M247" s="232"/>
      <c r="N247" s="300" t="s">
        <v>305</v>
      </c>
      <c r="O247" s="294"/>
      <c r="P247" s="233"/>
      <c r="Q247" s="233"/>
      <c r="R247" s="232"/>
      <c r="S247" s="234"/>
      <c r="U247" s="63"/>
      <c r="V247" s="38"/>
    </row>
    <row r="248" spans="1:22" x14ac:dyDescent="0.25">
      <c r="A248" s="230"/>
      <c r="B248" s="235"/>
      <c r="C248" s="236"/>
      <c r="D248" s="309" t="s">
        <v>162</v>
      </c>
      <c r="E248" s="310" t="s">
        <v>204</v>
      </c>
      <c r="F248" s="330" t="s">
        <v>210</v>
      </c>
      <c r="G248" s="312"/>
      <c r="H248" s="279"/>
      <c r="I248" s="309" t="s">
        <v>162</v>
      </c>
      <c r="J248" s="310" t="s">
        <v>204</v>
      </c>
      <c r="K248" s="311" t="s">
        <v>210</v>
      </c>
      <c r="L248" s="312"/>
      <c r="M248" s="279"/>
      <c r="N248" s="309" t="s">
        <v>162</v>
      </c>
      <c r="O248" s="310" t="s">
        <v>204</v>
      </c>
      <c r="P248" s="311" t="s">
        <v>210</v>
      </c>
      <c r="Q248" s="108"/>
      <c r="R248" s="237"/>
      <c r="S248" s="238"/>
      <c r="U248" s="63"/>
      <c r="V248" s="38"/>
    </row>
    <row r="249" spans="1:22" x14ac:dyDescent="0.25">
      <c r="A249" s="230"/>
      <c r="B249" s="235" t="s">
        <v>161</v>
      </c>
      <c r="C249" s="236"/>
      <c r="D249" s="313">
        <v>3</v>
      </c>
      <c r="E249" s="314">
        <v>0</v>
      </c>
      <c r="F249" s="315"/>
      <c r="G249" s="315"/>
      <c r="H249" s="316"/>
      <c r="I249" s="313">
        <v>3</v>
      </c>
      <c r="J249" s="314">
        <v>0</v>
      </c>
      <c r="K249" s="315"/>
      <c r="L249" s="315"/>
      <c r="M249" s="316"/>
      <c r="N249" s="313">
        <v>3</v>
      </c>
      <c r="O249" s="314">
        <v>0</v>
      </c>
      <c r="P249" s="315"/>
      <c r="Q249" s="315"/>
      <c r="R249" s="237"/>
      <c r="S249" s="238"/>
      <c r="U249" s="63"/>
      <c r="V249" s="38"/>
    </row>
    <row r="250" spans="1:22" x14ac:dyDescent="0.25">
      <c r="A250" s="230"/>
      <c r="B250" s="235" t="s">
        <v>11</v>
      </c>
      <c r="C250" s="236"/>
      <c r="D250" s="313">
        <v>0</v>
      </c>
      <c r="E250" s="314"/>
      <c r="F250" s="315"/>
      <c r="G250" s="315"/>
      <c r="H250" s="316"/>
      <c r="I250" s="313">
        <v>0</v>
      </c>
      <c r="J250" s="314"/>
      <c r="K250" s="315"/>
      <c r="L250" s="315"/>
      <c r="M250" s="316"/>
      <c r="N250" s="313">
        <v>0</v>
      </c>
      <c r="O250" s="314"/>
      <c r="P250" s="315"/>
      <c r="Q250" s="315"/>
      <c r="R250" s="237"/>
      <c r="S250" s="238"/>
      <c r="U250" s="63"/>
      <c r="V250" s="38"/>
    </row>
    <row r="251" spans="1:22" x14ac:dyDescent="0.25">
      <c r="A251" s="230"/>
      <c r="B251" s="235" t="s">
        <v>232</v>
      </c>
      <c r="C251" s="236"/>
      <c r="D251" s="313">
        <v>0</v>
      </c>
      <c r="E251" s="314">
        <v>0.18133616118769885</v>
      </c>
      <c r="F251" s="315">
        <v>0</v>
      </c>
      <c r="G251" s="315"/>
      <c r="H251" s="316"/>
      <c r="I251" s="313">
        <v>0</v>
      </c>
      <c r="J251" s="314">
        <v>0.125</v>
      </c>
      <c r="K251" s="315">
        <v>0</v>
      </c>
      <c r="L251" s="315"/>
      <c r="M251" s="316"/>
      <c r="N251" s="313">
        <v>0</v>
      </c>
      <c r="O251" s="314">
        <v>0.125</v>
      </c>
      <c r="P251" s="315">
        <v>0</v>
      </c>
      <c r="Q251" s="315"/>
      <c r="R251" s="237"/>
      <c r="S251" s="238"/>
      <c r="U251" s="63"/>
      <c r="V251" s="38"/>
    </row>
    <row r="252" spans="1:22" x14ac:dyDescent="0.25">
      <c r="A252" s="230"/>
      <c r="B252" s="235" t="s">
        <v>233</v>
      </c>
      <c r="C252" s="236"/>
      <c r="D252" s="313">
        <v>0</v>
      </c>
      <c r="E252" s="314"/>
      <c r="F252" s="315"/>
      <c r="G252" s="315"/>
      <c r="H252" s="316"/>
      <c r="I252" s="313">
        <v>0</v>
      </c>
      <c r="J252" s="314"/>
      <c r="K252" s="315"/>
      <c r="L252" s="315"/>
      <c r="M252" s="316"/>
      <c r="N252" s="313">
        <v>0</v>
      </c>
      <c r="O252" s="314"/>
      <c r="P252" s="315"/>
      <c r="Q252" s="315"/>
      <c r="R252" s="237"/>
      <c r="S252" s="238"/>
      <c r="U252" s="63"/>
      <c r="V252" s="38"/>
    </row>
    <row r="253" spans="1:22" x14ac:dyDescent="0.25">
      <c r="A253" s="230"/>
      <c r="B253" s="235" t="s">
        <v>11</v>
      </c>
      <c r="C253" s="236"/>
      <c r="D253" s="313">
        <v>0</v>
      </c>
      <c r="E253" s="314"/>
      <c r="F253" s="315"/>
      <c r="G253" s="315"/>
      <c r="H253" s="316"/>
      <c r="I253" s="313">
        <v>0</v>
      </c>
      <c r="J253" s="314"/>
      <c r="K253" s="315"/>
      <c r="L253" s="315"/>
      <c r="M253" s="316"/>
      <c r="N253" s="313">
        <v>0</v>
      </c>
      <c r="O253" s="314"/>
      <c r="P253" s="315"/>
      <c r="Q253" s="315"/>
      <c r="R253" s="237"/>
      <c r="S253" s="238"/>
      <c r="U253" s="63"/>
      <c r="V253" s="38"/>
    </row>
    <row r="254" spans="1:22" x14ac:dyDescent="0.25">
      <c r="A254" s="230"/>
      <c r="B254" s="235" t="s">
        <v>234</v>
      </c>
      <c r="C254" s="236"/>
      <c r="D254" s="313"/>
      <c r="E254" s="314">
        <v>4.8446743571386543E-2</v>
      </c>
      <c r="F254" s="315">
        <v>0</v>
      </c>
      <c r="G254" s="315"/>
      <c r="H254" s="316"/>
      <c r="I254" s="313"/>
      <c r="J254" s="314">
        <v>1.8863179074446922E-2</v>
      </c>
      <c r="K254" s="315">
        <v>0</v>
      </c>
      <c r="L254" s="315"/>
      <c r="M254" s="316"/>
      <c r="N254" s="313"/>
      <c r="O254" s="314">
        <v>1.8863179074446922E-2</v>
      </c>
      <c r="P254" s="315">
        <v>0</v>
      </c>
      <c r="Q254" s="315"/>
      <c r="R254" s="237"/>
      <c r="S254" s="238"/>
      <c r="U254" s="63"/>
      <c r="V254" s="38"/>
    </row>
    <row r="255" spans="1:22" x14ac:dyDescent="0.25">
      <c r="A255" s="230"/>
      <c r="B255" s="270" t="s">
        <v>235</v>
      </c>
      <c r="C255" s="236"/>
      <c r="D255" s="313">
        <v>0</v>
      </c>
      <c r="E255" s="314"/>
      <c r="F255" s="315"/>
      <c r="G255" s="315"/>
      <c r="H255" s="317"/>
      <c r="I255" s="313">
        <v>0</v>
      </c>
      <c r="J255" s="314"/>
      <c r="K255" s="315"/>
      <c r="L255" s="315"/>
      <c r="M255" s="317"/>
      <c r="N255" s="313">
        <v>0</v>
      </c>
      <c r="O255" s="314"/>
      <c r="P255" s="315"/>
      <c r="Q255" s="315"/>
      <c r="R255" s="271"/>
      <c r="S255" s="238"/>
      <c r="U255" s="268"/>
      <c r="V255" s="302"/>
    </row>
    <row r="256" spans="1:22" x14ac:dyDescent="0.25">
      <c r="A256" s="230"/>
      <c r="B256" s="235" t="s">
        <v>236</v>
      </c>
      <c r="C256" s="236"/>
      <c r="D256" s="313">
        <v>0</v>
      </c>
      <c r="E256" s="314"/>
      <c r="F256" s="315"/>
      <c r="G256" s="315"/>
      <c r="H256" s="316"/>
      <c r="I256" s="313">
        <v>0</v>
      </c>
      <c r="J256" s="314"/>
      <c r="K256" s="315"/>
      <c r="L256" s="315"/>
      <c r="M256" s="316"/>
      <c r="N256" s="313">
        <v>0</v>
      </c>
      <c r="O256" s="314"/>
      <c r="P256" s="315"/>
      <c r="Q256" s="315"/>
      <c r="R256" s="237"/>
      <c r="S256" s="238"/>
      <c r="U256" s="63"/>
      <c r="V256" s="38"/>
    </row>
    <row r="257" spans="1:22" x14ac:dyDescent="0.25">
      <c r="A257" s="230"/>
      <c r="B257" s="235" t="s">
        <v>237</v>
      </c>
      <c r="C257" s="236"/>
      <c r="D257" s="313">
        <v>0</v>
      </c>
      <c r="E257" s="314"/>
      <c r="F257" s="315"/>
      <c r="G257" s="315"/>
      <c r="H257" s="316"/>
      <c r="I257" s="313">
        <v>2.8879999999998139E-3</v>
      </c>
      <c r="J257" s="314"/>
      <c r="K257" s="315"/>
      <c r="L257" s="315"/>
      <c r="M257" s="316"/>
      <c r="N257" s="313">
        <v>2.8879999999998139E-3</v>
      </c>
      <c r="O257" s="314"/>
      <c r="P257" s="315"/>
      <c r="Q257" s="315"/>
      <c r="R257" s="237"/>
      <c r="S257" s="238"/>
      <c r="U257" s="63"/>
      <c r="V257" s="38"/>
    </row>
    <row r="258" spans="1:22" x14ac:dyDescent="0.25">
      <c r="A258" s="230"/>
      <c r="B258" s="235" t="s">
        <v>238</v>
      </c>
      <c r="C258" s="236"/>
      <c r="D258" s="313">
        <v>0</v>
      </c>
      <c r="E258" s="314"/>
      <c r="F258" s="315"/>
      <c r="G258" s="315"/>
      <c r="H258" s="316"/>
      <c r="I258" s="313">
        <v>0</v>
      </c>
      <c r="J258" s="314"/>
      <c r="K258" s="315"/>
      <c r="L258" s="315"/>
      <c r="M258" s="316"/>
      <c r="N258" s="313">
        <v>0</v>
      </c>
      <c r="O258" s="314"/>
      <c r="P258" s="315"/>
      <c r="Q258" s="315"/>
      <c r="R258" s="237"/>
      <c r="S258" s="238"/>
      <c r="U258" s="63"/>
      <c r="V258" s="38"/>
    </row>
    <row r="259" spans="1:22" x14ac:dyDescent="0.25">
      <c r="A259" s="230"/>
      <c r="B259" s="235" t="s">
        <v>239</v>
      </c>
      <c r="C259" s="236"/>
      <c r="D259" s="313">
        <v>0</v>
      </c>
      <c r="E259" s="314"/>
      <c r="F259" s="315"/>
      <c r="G259" s="315"/>
      <c r="H259" s="316"/>
      <c r="I259" s="313">
        <v>4.9999999999999741E-3</v>
      </c>
      <c r="J259" s="314"/>
      <c r="K259" s="315"/>
      <c r="L259" s="315"/>
      <c r="M259" s="316"/>
      <c r="N259" s="313">
        <v>9.9999999999999482E-3</v>
      </c>
      <c r="O259" s="314"/>
      <c r="P259" s="315"/>
      <c r="Q259" s="315"/>
      <c r="R259" s="237"/>
      <c r="S259" s="238"/>
      <c r="U259" s="63"/>
      <c r="V259" s="38"/>
    </row>
    <row r="260" spans="1:22" x14ac:dyDescent="0.25">
      <c r="A260" s="230"/>
      <c r="B260" s="235" t="s">
        <v>187</v>
      </c>
      <c r="C260" s="236"/>
      <c r="D260" s="313">
        <v>0</v>
      </c>
      <c r="E260" s="314"/>
      <c r="F260" s="315"/>
      <c r="G260" s="315"/>
      <c r="H260" s="316"/>
      <c r="I260" s="313">
        <v>0</v>
      </c>
      <c r="J260" s="314"/>
      <c r="K260" s="315"/>
      <c r="L260" s="315"/>
      <c r="M260" s="316"/>
      <c r="N260" s="313">
        <v>0</v>
      </c>
      <c r="O260" s="314"/>
      <c r="P260" s="315"/>
      <c r="Q260" s="315"/>
      <c r="R260" s="237"/>
      <c r="S260" s="238"/>
      <c r="U260" s="63"/>
      <c r="V260" s="38"/>
    </row>
    <row r="261" spans="1:22" x14ac:dyDescent="0.25">
      <c r="A261" s="230"/>
      <c r="B261" s="235" t="s">
        <v>188</v>
      </c>
      <c r="C261" s="236"/>
      <c r="D261" s="313">
        <v>0</v>
      </c>
      <c r="E261" s="314"/>
      <c r="F261" s="315"/>
      <c r="G261" s="315"/>
      <c r="H261" s="316"/>
      <c r="I261" s="313">
        <v>0</v>
      </c>
      <c r="J261" s="314"/>
      <c r="K261" s="315"/>
      <c r="L261" s="315"/>
      <c r="M261" s="316"/>
      <c r="N261" s="313">
        <v>0</v>
      </c>
      <c r="O261" s="314"/>
      <c r="P261" s="315"/>
      <c r="Q261" s="315"/>
      <c r="R261" s="237"/>
      <c r="S261" s="238"/>
      <c r="U261" s="63"/>
      <c r="V261" s="38"/>
    </row>
    <row r="262" spans="1:22" x14ac:dyDescent="0.25">
      <c r="A262" s="230"/>
      <c r="B262" s="235" t="s">
        <v>189</v>
      </c>
      <c r="C262" s="236"/>
      <c r="D262" s="313">
        <v>0</v>
      </c>
      <c r="E262" s="314"/>
      <c r="F262" s="315"/>
      <c r="G262" s="315"/>
      <c r="H262" s="316"/>
      <c r="I262" s="313">
        <v>0</v>
      </c>
      <c r="J262" s="314"/>
      <c r="K262" s="315"/>
      <c r="L262" s="315"/>
      <c r="M262" s="316"/>
      <c r="N262" s="313">
        <v>0</v>
      </c>
      <c r="O262" s="314"/>
      <c r="P262" s="315"/>
      <c r="Q262" s="315"/>
      <c r="R262" s="237"/>
      <c r="S262" s="238"/>
      <c r="U262" s="63"/>
      <c r="V262" s="38"/>
    </row>
    <row r="263" spans="1:22" x14ac:dyDescent="0.25">
      <c r="A263" s="230"/>
      <c r="B263" s="235" t="s">
        <v>240</v>
      </c>
      <c r="C263" s="236"/>
      <c r="D263" s="313"/>
      <c r="E263" s="314">
        <v>0</v>
      </c>
      <c r="F263" s="315">
        <v>0</v>
      </c>
      <c r="G263" s="315"/>
      <c r="H263" s="316"/>
      <c r="I263" s="313"/>
      <c r="J263" s="314">
        <v>0</v>
      </c>
      <c r="K263" s="315">
        <v>0</v>
      </c>
      <c r="L263" s="315"/>
      <c r="M263" s="316"/>
      <c r="N263" s="313"/>
      <c r="O263" s="314">
        <v>0</v>
      </c>
      <c r="P263" s="315">
        <v>0</v>
      </c>
      <c r="Q263" s="315"/>
      <c r="R263" s="237"/>
      <c r="S263" s="238"/>
      <c r="U263" s="63"/>
      <c r="V263" s="38"/>
    </row>
    <row r="264" spans="1:22" x14ac:dyDescent="0.25">
      <c r="A264" s="230"/>
      <c r="B264" s="235" t="s">
        <v>241</v>
      </c>
      <c r="C264" s="236"/>
      <c r="D264" s="313">
        <v>0</v>
      </c>
      <c r="E264" s="314"/>
      <c r="F264" s="315"/>
      <c r="G264" s="315"/>
      <c r="H264" s="316"/>
      <c r="I264" s="313">
        <v>0</v>
      </c>
      <c r="J264" s="314"/>
      <c r="K264" s="315"/>
      <c r="L264" s="315"/>
      <c r="M264" s="316"/>
      <c r="N264" s="313">
        <v>0</v>
      </c>
      <c r="O264" s="314"/>
      <c r="P264" s="315"/>
      <c r="Q264" s="315"/>
      <c r="R264" s="237"/>
      <c r="S264" s="238"/>
      <c r="U264" s="63"/>
      <c r="V264" s="38"/>
    </row>
    <row r="265" spans="1:22" x14ac:dyDescent="0.25">
      <c r="A265" s="230"/>
      <c r="B265" s="235" t="s">
        <v>242</v>
      </c>
      <c r="C265" s="236"/>
      <c r="D265" s="313">
        <v>0</v>
      </c>
      <c r="E265" s="314"/>
      <c r="F265" s="315"/>
      <c r="G265" s="315"/>
      <c r="H265" s="316"/>
      <c r="I265" s="313">
        <v>0</v>
      </c>
      <c r="J265" s="314"/>
      <c r="K265" s="315"/>
      <c r="L265" s="315"/>
      <c r="M265" s="316"/>
      <c r="N265" s="313">
        <v>0</v>
      </c>
      <c r="O265" s="314"/>
      <c r="P265" s="315"/>
      <c r="Q265" s="315"/>
      <c r="R265" s="237"/>
      <c r="S265" s="238"/>
      <c r="U265" s="63"/>
      <c r="V265" s="38"/>
    </row>
    <row r="266" spans="1:22" x14ac:dyDescent="0.25">
      <c r="A266" s="230"/>
      <c r="B266" s="235" t="s">
        <v>1</v>
      </c>
      <c r="C266" s="236"/>
      <c r="D266" s="313">
        <v>0</v>
      </c>
      <c r="E266" s="314"/>
      <c r="F266" s="315"/>
      <c r="G266" s="315"/>
      <c r="H266" s="316"/>
      <c r="I266" s="313">
        <v>0</v>
      </c>
      <c r="J266" s="314"/>
      <c r="K266" s="315"/>
      <c r="L266" s="315"/>
      <c r="M266" s="316"/>
      <c r="N266" s="313">
        <v>0</v>
      </c>
      <c r="O266" s="314"/>
      <c r="P266" s="315"/>
      <c r="Q266" s="315"/>
      <c r="R266" s="237"/>
      <c r="S266" s="238"/>
      <c r="U266" s="63"/>
      <c r="V266" s="38"/>
    </row>
    <row r="267" spans="1:22" x14ac:dyDescent="0.25">
      <c r="A267" s="230"/>
      <c r="B267" s="235" t="s">
        <v>182</v>
      </c>
      <c r="C267" s="236"/>
      <c r="D267" s="313">
        <v>0</v>
      </c>
      <c r="E267" s="314">
        <v>0</v>
      </c>
      <c r="F267" s="315">
        <v>0</v>
      </c>
      <c r="G267" s="315"/>
      <c r="H267" s="316"/>
      <c r="I267" s="313">
        <v>0</v>
      </c>
      <c r="J267" s="314">
        <v>0</v>
      </c>
      <c r="K267" s="315">
        <v>0</v>
      </c>
      <c r="L267" s="315"/>
      <c r="M267" s="316"/>
      <c r="N267" s="313">
        <v>0</v>
      </c>
      <c r="O267" s="314">
        <v>0</v>
      </c>
      <c r="P267" s="315">
        <v>0</v>
      </c>
      <c r="Q267" s="315"/>
      <c r="R267" s="237"/>
      <c r="S267" s="238"/>
      <c r="U267" s="63"/>
      <c r="V267" s="38"/>
    </row>
    <row r="268" spans="1:22" hidden="1" x14ac:dyDescent="0.25">
      <c r="A268" s="230"/>
      <c r="B268" s="235" t="s">
        <v>211</v>
      </c>
      <c r="C268" s="236"/>
      <c r="D268" s="313"/>
      <c r="E268" s="314"/>
      <c r="F268" s="315">
        <v>0</v>
      </c>
      <c r="G268" s="315"/>
      <c r="H268" s="316"/>
      <c r="I268" s="313"/>
      <c r="J268" s="314"/>
      <c r="K268" s="315">
        <v>0</v>
      </c>
      <c r="L268" s="315"/>
      <c r="M268" s="316"/>
      <c r="N268" s="313"/>
      <c r="O268" s="314"/>
      <c r="P268" s="315">
        <v>0</v>
      </c>
      <c r="Q268" s="315"/>
      <c r="R268" s="237"/>
      <c r="S268" s="238"/>
      <c r="U268" s="63"/>
      <c r="V268" s="38"/>
    </row>
    <row r="269" spans="1:22" ht="15.75" thickBot="1" x14ac:dyDescent="0.3">
      <c r="A269" s="239"/>
      <c r="B269" s="240" t="s">
        <v>169</v>
      </c>
      <c r="C269" s="241"/>
      <c r="D269" s="318">
        <v>3</v>
      </c>
      <c r="E269" s="319">
        <v>0.22978290475908539</v>
      </c>
      <c r="F269" s="273">
        <v>0</v>
      </c>
      <c r="G269" s="273"/>
      <c r="H269" s="320"/>
      <c r="I269" s="318">
        <v>3.0078879999999999</v>
      </c>
      <c r="J269" s="319">
        <v>0.14386317907444693</v>
      </c>
      <c r="K269" s="273">
        <v>0</v>
      </c>
      <c r="L269" s="273"/>
      <c r="M269" s="320"/>
      <c r="N269" s="318">
        <v>3.0128879999999998</v>
      </c>
      <c r="O269" s="319">
        <v>0.14386317907444693</v>
      </c>
      <c r="P269" s="273">
        <v>0</v>
      </c>
      <c r="Q269" s="273"/>
      <c r="R269" s="242"/>
      <c r="S269" s="243"/>
      <c r="U269" s="63"/>
      <c r="V269" s="38"/>
    </row>
    <row r="270" spans="1:22" ht="15.75" thickBot="1" x14ac:dyDescent="0.3">
      <c r="A270" s="230"/>
      <c r="B270" s="244" t="s">
        <v>163</v>
      </c>
      <c r="C270" s="245"/>
      <c r="D270" s="274"/>
      <c r="E270" s="304"/>
      <c r="F270" s="305" t="s">
        <v>307</v>
      </c>
      <c r="G270" s="276"/>
      <c r="H270" s="277"/>
      <c r="I270" s="274"/>
      <c r="J270" s="307"/>
      <c r="K270" s="306" t="s">
        <v>308</v>
      </c>
      <c r="L270" s="278"/>
      <c r="M270" s="279"/>
      <c r="N270" s="274"/>
      <c r="O270" s="303"/>
      <c r="P270" s="275" t="s">
        <v>309</v>
      </c>
      <c r="Q270" s="278"/>
      <c r="R270" s="245"/>
      <c r="S270" s="238"/>
      <c r="U270" s="63"/>
      <c r="V270" s="38"/>
    </row>
    <row r="271" spans="1:22" ht="6.75" customHeight="1" thickBot="1" x14ac:dyDescent="0.3">
      <c r="A271" s="230"/>
      <c r="B271" s="246"/>
      <c r="C271" s="247"/>
      <c r="D271" s="247"/>
      <c r="E271" s="247"/>
      <c r="F271" s="247"/>
      <c r="G271" s="248"/>
      <c r="H271" s="247"/>
      <c r="I271" s="247"/>
      <c r="J271" s="247"/>
      <c r="K271" s="247"/>
      <c r="L271" s="248"/>
      <c r="M271" s="247"/>
      <c r="N271" s="247"/>
      <c r="O271" s="247"/>
      <c r="P271" s="247"/>
      <c r="Q271" s="248"/>
      <c r="R271" s="247"/>
      <c r="S271" s="249"/>
      <c r="U271" s="185"/>
      <c r="V271" s="186"/>
    </row>
    <row r="272" spans="1:22" ht="14.25" customHeight="1" thickBot="1" x14ac:dyDescent="0.3">
      <c r="A272" s="184"/>
      <c r="B272" s="126" t="s">
        <v>213</v>
      </c>
      <c r="C272" s="126"/>
      <c r="D272" s="126" t="s">
        <v>167</v>
      </c>
      <c r="E272" s="134"/>
      <c r="F272" s="134"/>
      <c r="G272" s="134"/>
      <c r="H272" s="126"/>
      <c r="I272" s="126"/>
      <c r="J272" s="134"/>
      <c r="K272" s="272"/>
      <c r="L272" s="134"/>
      <c r="M272" s="126"/>
      <c r="N272" s="126"/>
      <c r="O272" s="134"/>
      <c r="P272" s="134"/>
      <c r="Q272" s="134"/>
      <c r="R272" s="126"/>
      <c r="S272" s="120"/>
      <c r="U272" s="63"/>
      <c r="V272" s="38"/>
    </row>
    <row r="273" spans="1:22" ht="6.75" customHeight="1" thickBot="1" x14ac:dyDescent="0.3">
      <c r="A273" s="14"/>
      <c r="B273" s="99"/>
      <c r="C273" s="97"/>
      <c r="D273" s="97"/>
      <c r="E273" s="97"/>
      <c r="F273" s="97"/>
      <c r="G273" s="100"/>
      <c r="H273" s="97"/>
      <c r="I273" s="97"/>
      <c r="J273" s="97"/>
      <c r="K273" s="97"/>
      <c r="L273" s="100"/>
      <c r="M273" s="97"/>
      <c r="N273" s="97"/>
      <c r="O273" s="97"/>
      <c r="P273" s="97"/>
      <c r="Q273" s="100"/>
      <c r="R273" s="97"/>
      <c r="S273" s="98"/>
      <c r="U273" s="185"/>
      <c r="V273" s="186"/>
    </row>
  </sheetData>
  <sheetProtection formatRows="0" insertHyperlinks="0" selectLockedCells="1"/>
  <protectedRanges>
    <protectedRange sqref="D57:D58 D20 D10:D16 I57:I58 I20 I121:I123 I190:I198 I225:I227 I10:I16 K234 L20 J28:K30 J85:J86 J93:J94 J101:J102 J109:J110 J158:J159 J165:J166 J172:J173 J179:J180 J38:J40 J42:J44 J46:J48 J50:J52 D81:E81 E234:F234 G20 E85:E86 E158:E159 E93:E94 E101:E102 E109:E110 E165:E166 E172:E173 E179:E180 E34:E36 E38:E40 E42:E44 E46:E48 E50:E52 F33:F52 J34:J36 K33:K52 E19 J19 D22:F22 I22:K22 D24:F25 I24:K25 I81:K81 J78:K80 K84:K89 F84:F89 E88:E89 E91 E90:F90 J88:J89 J91 J90:K90 E206:F209 J206:K207 J182:J184 F164:F184 J175:J177 J168:J170 F157:F162 K164:K184 K157:K162 E161:E162 J237:K239 E163:F163 J161:J162 E28:F30 J163:K163 J145:K145 E112:E115 J112:J115 K107:K115 F107:F115 E104:E105 E107 E106:F106 J104:J105 J107 J106:K106 F91:F105 K91:K105 E96:E99 J96:J99 E217:F219 J217:K219 I215:J215 E237:F239 E168:E170 E175:E177 E182:E184 E145 N57:N59 N20 N121:N123 N190:N198 N225:N227 N10:N16 P234 Q20 O28:P30 O85:O86 O93:O94 O101:O102 O109:O110 O158:O159 O165:O166 O172:O173 O179:O180 O38:O40 O42:O44 O46:O48 O50:O52 O34:O36 P33:P52 O19 N22:P22 N24:P25 N81:P81 O78:P80 P84:P89 O88:O89 O91 O90:P90 O206:P208 O182:O184 O175:O177 O168:O170 P164:P184 P157:P162 O237:P239 O161:O162 O163:P163 O145:P145 O112:O115 P107:P115 O104:O105 O107 O106:P106 P91:P105 O96:O99 O217:P219 E140 O140 J140 E136:F139 E141:F143 J136:K139 J141:K143 O141:P143 E211:F214 J211:K213 O211:P213 E210 O210 J210 K208:K209 P214 P209 D75:F75 E72 O72 J72 E67:F71 J73:K74 J67:K71 O73:P74 O67:P71 E73:F74 E59:F59 J59:K59 D121:D122 E123:F123 D190:D191 E192:F192 D193:D194 E195:F195 D196:D197 E198:F198 D225:D226 E227:F227 O129 O136:P139 F129 J129 K214:K215 E76:F76 I150:K150 D150:F150 N150:P150 I75:K77 D77:F77 N75:P77 I216:K216 D215:F216 N215:P216 I236:K236 D235:F236 N236:P236 N144:P144 D144:F144 I144:K144 J131:J133 O131:O133 F131:F133 J152:K154 E152:E154 O152:P154 O65:P65 E65:F65 J65:K65 K244 E244:F244 P244 J235:K235 O235:P235" name="Range1"/>
    <protectedRange sqref="D111 I130 I66 D181 D174 D160 D167 D87 D95 D103 I111 N130 N66 I181 I174 I160 I167 I87 I95 I103 N111 D130 N181 N174 N160 N167 N87 N95 N103 D66" name="Range1_3"/>
    <protectedRange sqref="I204 N204 D204" name="Range1_4"/>
    <protectedRange sqref="D233 I233 N233" name="Range1_5"/>
    <protectedRange sqref="J205:K205 E205:F205 E232:F232 O232:P232 J208:J209 J214 O214 O209 O205:P205 J232:K232 J234 O234 P129 E129 K129 K131:K133 P131:P133 E131:E133 E203:F203 J203:K203 O203:P203 J244 O244" name="Range1_1"/>
    <protectedRange sqref="J134 F134:F135 O134" name="Range1_2"/>
    <protectedRange sqref="K134:K135 E134:E135 J135 P134:P135 O135" name="Range1_1_1"/>
    <protectedRange sqref="D76" name="Range1_6"/>
    <protectedRange sqref="E148 J148:K148 O148:P148 E146 J146:K146 O146:P146" name="Range1_7"/>
    <protectedRange sqref="J149:K149 O149:P149 E149 J147:K147 O147:P147 E147" name="Range1_2_1"/>
    <protectedRange sqref="E151:F151 J151:K151 O151:P151" name="Range1_8"/>
  </protectedRanges>
  <dataConsolidate link="1"/>
  <mergeCells count="172">
    <mergeCell ref="D233:F233"/>
    <mergeCell ref="I233:K233"/>
    <mergeCell ref="N233:P233"/>
    <mergeCell ref="D226:F226"/>
    <mergeCell ref="I226:K226"/>
    <mergeCell ref="N226:P226"/>
    <mergeCell ref="D231:F231"/>
    <mergeCell ref="I231:K231"/>
    <mergeCell ref="N231:P231"/>
    <mergeCell ref="D204:F204"/>
    <mergeCell ref="I204:K204"/>
    <mergeCell ref="N204:P204"/>
    <mergeCell ref="D225:F225"/>
    <mergeCell ref="I225:K225"/>
    <mergeCell ref="N225:P225"/>
    <mergeCell ref="D197:F197"/>
    <mergeCell ref="I197:K197"/>
    <mergeCell ref="N197:P197"/>
    <mergeCell ref="D202:F202"/>
    <mergeCell ref="I202:K202"/>
    <mergeCell ref="N202:P202"/>
    <mergeCell ref="D194:F194"/>
    <mergeCell ref="I194:K194"/>
    <mergeCell ref="N194:P194"/>
    <mergeCell ref="D196:F196"/>
    <mergeCell ref="I196:K196"/>
    <mergeCell ref="N196:P196"/>
    <mergeCell ref="D191:F191"/>
    <mergeCell ref="I191:K191"/>
    <mergeCell ref="N191:P191"/>
    <mergeCell ref="D193:F193"/>
    <mergeCell ref="I193:K193"/>
    <mergeCell ref="N193:P193"/>
    <mergeCell ref="D181:E181"/>
    <mergeCell ref="I181:J181"/>
    <mergeCell ref="N181:O181"/>
    <mergeCell ref="D190:F190"/>
    <mergeCell ref="I190:K190"/>
    <mergeCell ref="N190:P190"/>
    <mergeCell ref="D174:E174"/>
    <mergeCell ref="I174:J174"/>
    <mergeCell ref="N174:O174"/>
    <mergeCell ref="D178:E178"/>
    <mergeCell ref="I178:J178"/>
    <mergeCell ref="N178:O178"/>
    <mergeCell ref="D167:E167"/>
    <mergeCell ref="I167:J167"/>
    <mergeCell ref="N167:O167"/>
    <mergeCell ref="D171:E171"/>
    <mergeCell ref="I171:J171"/>
    <mergeCell ref="N171:O171"/>
    <mergeCell ref="D160:E160"/>
    <mergeCell ref="I160:J160"/>
    <mergeCell ref="N160:O160"/>
    <mergeCell ref="D164:E164"/>
    <mergeCell ref="I164:J164"/>
    <mergeCell ref="N164:O164"/>
    <mergeCell ref="D156:F156"/>
    <mergeCell ref="I156:K156"/>
    <mergeCell ref="N156:P156"/>
    <mergeCell ref="D157:E157"/>
    <mergeCell ref="I157:J157"/>
    <mergeCell ref="N157:O157"/>
    <mergeCell ref="D128:F128"/>
    <mergeCell ref="I128:K128"/>
    <mergeCell ref="N128:P128"/>
    <mergeCell ref="D130:F130"/>
    <mergeCell ref="I130:K130"/>
    <mergeCell ref="N130:P130"/>
    <mergeCell ref="D121:F121"/>
    <mergeCell ref="I121:K121"/>
    <mergeCell ref="N121:P121"/>
    <mergeCell ref="D122:F122"/>
    <mergeCell ref="I122:K122"/>
    <mergeCell ref="N122:P122"/>
    <mergeCell ref="D108:E108"/>
    <mergeCell ref="I108:J108"/>
    <mergeCell ref="N108:O108"/>
    <mergeCell ref="D111:E111"/>
    <mergeCell ref="I111:J111"/>
    <mergeCell ref="N111:O111"/>
    <mergeCell ref="D100:E100"/>
    <mergeCell ref="I100:J100"/>
    <mergeCell ref="N100:O100"/>
    <mergeCell ref="D103:E103"/>
    <mergeCell ref="I103:J103"/>
    <mergeCell ref="N103:O103"/>
    <mergeCell ref="D92:E92"/>
    <mergeCell ref="I92:J92"/>
    <mergeCell ref="N92:O92"/>
    <mergeCell ref="D95:E95"/>
    <mergeCell ref="I95:J95"/>
    <mergeCell ref="N95:O95"/>
    <mergeCell ref="D84:E84"/>
    <mergeCell ref="I84:J84"/>
    <mergeCell ref="N84:O84"/>
    <mergeCell ref="D87:E87"/>
    <mergeCell ref="I87:J87"/>
    <mergeCell ref="N87:O87"/>
    <mergeCell ref="D66:F66"/>
    <mergeCell ref="I66:K66"/>
    <mergeCell ref="N66:P66"/>
    <mergeCell ref="D83:F83"/>
    <mergeCell ref="I83:K83"/>
    <mergeCell ref="N83:P83"/>
    <mergeCell ref="D58:F58"/>
    <mergeCell ref="I58:K58"/>
    <mergeCell ref="N58:P58"/>
    <mergeCell ref="D64:F64"/>
    <mergeCell ref="I64:K64"/>
    <mergeCell ref="N64:P64"/>
    <mergeCell ref="D49:E49"/>
    <mergeCell ref="I49:J49"/>
    <mergeCell ref="N49:O49"/>
    <mergeCell ref="D57:F57"/>
    <mergeCell ref="I57:K57"/>
    <mergeCell ref="N57:P57"/>
    <mergeCell ref="D41:E41"/>
    <mergeCell ref="I41:J41"/>
    <mergeCell ref="N41:O41"/>
    <mergeCell ref="D45:E45"/>
    <mergeCell ref="I45:J45"/>
    <mergeCell ref="N45:O45"/>
    <mergeCell ref="D33:E33"/>
    <mergeCell ref="I33:J33"/>
    <mergeCell ref="N33:O33"/>
    <mergeCell ref="D37:E37"/>
    <mergeCell ref="I37:J37"/>
    <mergeCell ref="N37:O37"/>
    <mergeCell ref="D27:F27"/>
    <mergeCell ref="I27:K27"/>
    <mergeCell ref="N27:P27"/>
    <mergeCell ref="D32:F32"/>
    <mergeCell ref="I32:K32"/>
    <mergeCell ref="N32:P32"/>
    <mergeCell ref="D20:F20"/>
    <mergeCell ref="I20:K20"/>
    <mergeCell ref="N20:P20"/>
    <mergeCell ref="D21:F21"/>
    <mergeCell ref="I21:K21"/>
    <mergeCell ref="N21:P21"/>
    <mergeCell ref="D15:F15"/>
    <mergeCell ref="I15:K15"/>
    <mergeCell ref="N15:P15"/>
    <mergeCell ref="D16:F16"/>
    <mergeCell ref="I16:K16"/>
    <mergeCell ref="N16:P16"/>
    <mergeCell ref="D12:F12"/>
    <mergeCell ref="I12:K12"/>
    <mergeCell ref="N12:P12"/>
    <mergeCell ref="D14:F14"/>
    <mergeCell ref="I14:K14"/>
    <mergeCell ref="N14:P14"/>
    <mergeCell ref="N7:P7"/>
    <mergeCell ref="D10:F10"/>
    <mergeCell ref="I10:K10"/>
    <mergeCell ref="N10:P10"/>
    <mergeCell ref="D4:F4"/>
    <mergeCell ref="I4:K4"/>
    <mergeCell ref="N4:P4"/>
    <mergeCell ref="D5:F5"/>
    <mergeCell ref="I5:K5"/>
    <mergeCell ref="N5:P5"/>
    <mergeCell ref="B1:B3"/>
    <mergeCell ref="C1:E1"/>
    <mergeCell ref="F1:I1"/>
    <mergeCell ref="C2:E2"/>
    <mergeCell ref="F2:I2"/>
    <mergeCell ref="C3:E3"/>
    <mergeCell ref="F3:I3"/>
    <mergeCell ref="D7:F7"/>
    <mergeCell ref="I7:K7"/>
  </mergeCells>
  <conditionalFormatting sqref="I11 I46:I48 I42:I44 I38:I40 I34:I36 I28:I30 I13 I109:I110 I101:I102 I93:I94 I85:I86 I232 I179:I180 I172:I173 I165:I166 I158:I159 I22 I24 I79:I81 I88:I91 I145 I112:I115 I104:I107 I96:I99 I217:I219 I237:I239 I161:I163 I168:I170 I175:I177 I182:I184 I211:I214 I129 N129 I152:I153 I149 N149 I133 I131 N133 N131 I65 I67:I75 N65 N67:N74 I203 I205:I209 N203 N205">
    <cfRule type="expression" dxfId="229" priority="233">
      <formula>I11&lt;&gt;D11</formula>
    </cfRule>
  </conditionalFormatting>
  <conditionalFormatting sqref="I50:I52">
    <cfRule type="expression" dxfId="228" priority="232">
      <formula>I50&lt;&gt;D50</formula>
    </cfRule>
  </conditionalFormatting>
  <conditionalFormatting sqref="I136:I137 I140:I143">
    <cfRule type="expression" dxfId="227" priority="231">
      <formula>I136&lt;&gt;D136</formula>
    </cfRule>
  </conditionalFormatting>
  <conditionalFormatting sqref="I234">
    <cfRule type="expression" dxfId="226" priority="230">
      <formula>I234&lt;&gt;D234</formula>
    </cfRule>
  </conditionalFormatting>
  <conditionalFormatting sqref="I10 I12 I14:I16 I45 I41 I37 I33 I27 I20 I49 I57:I58 I121:I122 I111 I108 I103 I100 I95 I92 I87 I84 I64 I202 I190:I191 I181 I178 I174 I171 I167 I164 I160 I157 I128 I233 I231 I225:I226 I193:I194 I196:I197 I130 N130 I66 N66 I204 N204">
    <cfRule type="expression" dxfId="225" priority="229">
      <formula>I10&lt;&gt;D10</formula>
    </cfRule>
  </conditionalFormatting>
  <conditionalFormatting sqref="J34:J35 J38:J39 J42:J43 J46:J47 J50:J51 J85:J86 J93:J94 J101:J102 J109:J110 J158:J159 J165:J166 J172:J173 J179:J180 K129 P129 K133 K131 P133 P131 K65 K67 P65 P67 K203 K205 P203 P205">
    <cfRule type="expression" dxfId="224" priority="228">
      <formula>J34&lt;E34</formula>
    </cfRule>
  </conditionalFormatting>
  <conditionalFormatting sqref="K22">
    <cfRule type="expression" dxfId="223" priority="203">
      <formula>K22&gt;F22</formula>
    </cfRule>
    <cfRule type="expression" dxfId="222" priority="227">
      <formula>K22&lt;F22</formula>
    </cfRule>
  </conditionalFormatting>
  <conditionalFormatting sqref="K136:K139 K78:K81 J88:J91 K206:K209 K145 J112:J115 J104:J107 J96:J99 K217:K219 K237:K239 J161:J163 J168:J170 J175:J177 J182:J184 K141:K143 K211:K214 K73:K75 P73:P74 K152:K153 J149:K149 O149:P149">
    <cfRule type="expression" dxfId="221" priority="226">
      <formula>J73&lt;&gt;E73</formula>
    </cfRule>
  </conditionalFormatting>
  <conditionalFormatting sqref="K136:K139 J34:J35 J38:J39 J42:J43 J46:J47 J50:J51 J85:J86 J93:J94 J101:J102 J109:J110 J158:J159 J165:J166 J172:J173 J179:J180 K78:K81 J88:J91 K145 J112:J115 J104:J107 J96:J99 K217:K219 K237:K239 J161:J163 J168:J170 J175:J177 J182:J184 K141:K143 K211:K214 K73:K74 P73:P74 K129 P129 K152:K153 J149:K149 O149:P149 K133 K131 P133 P131 K65 K67 P65 P67 K203 K205:K209 P203 P205">
    <cfRule type="expression" dxfId="220" priority="225">
      <formula>J34&gt;E34</formula>
    </cfRule>
  </conditionalFormatting>
  <conditionalFormatting sqref="K232">
    <cfRule type="expression" dxfId="219" priority="224">
      <formula>K232&gt;F232</formula>
    </cfRule>
  </conditionalFormatting>
  <conditionalFormatting sqref="K232">
    <cfRule type="expression" dxfId="218" priority="223">
      <formula>K232&lt;F232</formula>
    </cfRule>
  </conditionalFormatting>
  <conditionalFormatting sqref="K75">
    <cfRule type="expression" dxfId="217" priority="222">
      <formula>K75&gt;F75</formula>
    </cfRule>
  </conditionalFormatting>
  <conditionalFormatting sqref="K234">
    <cfRule type="expression" dxfId="216" priority="221">
      <formula>K234&gt;F234</formula>
    </cfRule>
  </conditionalFormatting>
  <conditionalFormatting sqref="K234">
    <cfRule type="expression" dxfId="215" priority="220">
      <formula>K234&lt;&gt;F234</formula>
    </cfRule>
  </conditionalFormatting>
  <conditionalFormatting sqref="K28:K29">
    <cfRule type="expression" dxfId="214" priority="219">
      <formula>K28&lt;F28</formula>
    </cfRule>
  </conditionalFormatting>
  <conditionalFormatting sqref="K28:K29">
    <cfRule type="expression" dxfId="213" priority="218">
      <formula>K28&gt;F28</formula>
    </cfRule>
  </conditionalFormatting>
  <conditionalFormatting sqref="J206:J207 J217:J219 J237:J239 J211:J213">
    <cfRule type="expression" dxfId="212" priority="217">
      <formula>J206&lt;&gt;D206</formula>
    </cfRule>
  </conditionalFormatting>
  <conditionalFormatting sqref="I32:K32">
    <cfRule type="expression" dxfId="211" priority="216">
      <formula>OR(I32&lt;&gt;D32, I33&lt;&gt;D33, I37&lt;&gt;D37,I41&lt;&gt;D41,I45&lt;&gt;D45,I49&lt;&gt;D49)</formula>
    </cfRule>
  </conditionalFormatting>
  <conditionalFormatting sqref="I83:K83">
    <cfRule type="expression" dxfId="210" priority="215">
      <formula>OR(I83&lt;&gt;D83,I84&lt;&gt;D84,I92&lt;&gt;D92,I100&lt;&gt;D100,I108&lt;&gt;D108)</formula>
    </cfRule>
  </conditionalFormatting>
  <conditionalFormatting sqref="J36">
    <cfRule type="expression" dxfId="209" priority="214">
      <formula>J36&lt;&gt;E36</formula>
    </cfRule>
  </conditionalFormatting>
  <conditionalFormatting sqref="J36">
    <cfRule type="expression" dxfId="208" priority="213">
      <formula>J36&gt;E36</formula>
    </cfRule>
  </conditionalFormatting>
  <conditionalFormatting sqref="J40">
    <cfRule type="expression" dxfId="207" priority="212">
      <formula>J40&lt;&gt;E40</formula>
    </cfRule>
  </conditionalFormatting>
  <conditionalFormatting sqref="J40">
    <cfRule type="expression" dxfId="206" priority="211">
      <formula>J40&gt;E40</formula>
    </cfRule>
  </conditionalFormatting>
  <conditionalFormatting sqref="J44">
    <cfRule type="expression" dxfId="205" priority="210">
      <formula>J44&lt;&gt;E44</formula>
    </cfRule>
  </conditionalFormatting>
  <conditionalFormatting sqref="J44">
    <cfRule type="expression" dxfId="204" priority="209">
      <formula>J44&gt;E44</formula>
    </cfRule>
  </conditionalFormatting>
  <conditionalFormatting sqref="J48">
    <cfRule type="expression" dxfId="203" priority="208">
      <formula>J48&lt;&gt;E48</formula>
    </cfRule>
  </conditionalFormatting>
  <conditionalFormatting sqref="J48">
    <cfRule type="expression" dxfId="202" priority="207">
      <formula>J48&gt;E48</formula>
    </cfRule>
  </conditionalFormatting>
  <conditionalFormatting sqref="J52">
    <cfRule type="expression" dxfId="201" priority="206">
      <formula>J52&lt;&gt;E52</formula>
    </cfRule>
  </conditionalFormatting>
  <conditionalFormatting sqref="J52">
    <cfRule type="expression" dxfId="200" priority="205">
      <formula>J52&gt;E52</formula>
    </cfRule>
  </conditionalFormatting>
  <conditionalFormatting sqref="I25">
    <cfRule type="expression" dxfId="199" priority="204">
      <formula>I25&lt;&gt;D25</formula>
    </cfRule>
  </conditionalFormatting>
  <conditionalFormatting sqref="K24">
    <cfRule type="expression" dxfId="198" priority="201">
      <formula>K24&lt;F24</formula>
    </cfRule>
    <cfRule type="expression" dxfId="197" priority="202">
      <formula>K24&gt;F24</formula>
    </cfRule>
  </conditionalFormatting>
  <conditionalFormatting sqref="K25">
    <cfRule type="expression" dxfId="196" priority="199">
      <formula>K25&lt;F25</formula>
    </cfRule>
    <cfRule type="expression" dxfId="195" priority="200">
      <formula>K25&gt;F25</formula>
    </cfRule>
  </conditionalFormatting>
  <conditionalFormatting sqref="K30">
    <cfRule type="expression" dxfId="194" priority="198">
      <formula>K30&lt;F30</formula>
    </cfRule>
  </conditionalFormatting>
  <conditionalFormatting sqref="K30">
    <cfRule type="expression" dxfId="193" priority="197">
      <formula>K30&gt;F30</formula>
    </cfRule>
  </conditionalFormatting>
  <conditionalFormatting sqref="I76">
    <cfRule type="expression" dxfId="192" priority="196">
      <formula>I76&lt;&gt;D76</formula>
    </cfRule>
  </conditionalFormatting>
  <conditionalFormatting sqref="K76">
    <cfRule type="expression" dxfId="191" priority="195">
      <formula>K76&lt;&gt;F76</formula>
    </cfRule>
  </conditionalFormatting>
  <conditionalFormatting sqref="K76">
    <cfRule type="expression" dxfId="190" priority="194">
      <formula>K76&gt;F76</formula>
    </cfRule>
  </conditionalFormatting>
  <conditionalFormatting sqref="I144">
    <cfRule type="expression" dxfId="189" priority="193">
      <formula>I144&lt;&gt;D144</formula>
    </cfRule>
  </conditionalFormatting>
  <conditionalFormatting sqref="K144">
    <cfRule type="expression" dxfId="188" priority="192">
      <formula>K144&lt;&gt;F144</formula>
    </cfRule>
  </conditionalFormatting>
  <conditionalFormatting sqref="K144">
    <cfRule type="expression" dxfId="187" priority="191">
      <formula>K144&gt;F144</formula>
    </cfRule>
  </conditionalFormatting>
  <conditionalFormatting sqref="I215">
    <cfRule type="expression" dxfId="186" priority="190">
      <formula>I215&lt;&gt;D215</formula>
    </cfRule>
  </conditionalFormatting>
  <conditionalFormatting sqref="K235">
    <cfRule type="expression" dxfId="185" priority="188">
      <formula>K235&lt;&gt;F235</formula>
    </cfRule>
  </conditionalFormatting>
  <conditionalFormatting sqref="K235">
    <cfRule type="expression" dxfId="184" priority="187">
      <formula>K235&gt;F235</formula>
    </cfRule>
  </conditionalFormatting>
  <conditionalFormatting sqref="I156:K156">
    <cfRule type="expression" dxfId="183" priority="234">
      <formula>OR(I156&lt;&gt;D156,I157&lt;&gt;D157,I164&lt;&gt;D164,I171&lt;&gt;D171,I178&lt;&gt;D178)</formula>
    </cfRule>
  </conditionalFormatting>
  <conditionalFormatting sqref="I21:K21">
    <cfRule type="expression" dxfId="182" priority="186">
      <formula>$I$21&lt;&gt;""</formula>
    </cfRule>
  </conditionalFormatting>
  <conditionalFormatting sqref="D21:F21">
    <cfRule type="expression" dxfId="181" priority="185">
      <formula>D21&lt;&gt;""</formula>
    </cfRule>
  </conditionalFormatting>
  <conditionalFormatting sqref="N11 N46:N48 N42:N44 N38:N40 N34:N36 N28:N30 N13 N109:N110 N101:N102 N93:N94 N85:N86 N75 N232 N179:N180 N172:N173 N165:N166 N158:N159 N22 N24 N78:N81 N88:N91 N206:N209 N145 N112:N115 N104:N107 N96:N99 N217:N219 N237:N239 N161:N163 N168:N170 N175:N177 N182:N184 N211:N214 N152:N153">
    <cfRule type="expression" dxfId="180" priority="183">
      <formula>N11&lt;&gt;I11</formula>
    </cfRule>
  </conditionalFormatting>
  <conditionalFormatting sqref="N50:N52">
    <cfRule type="expression" dxfId="179" priority="182">
      <formula>N50&lt;&gt;I50</formula>
    </cfRule>
  </conditionalFormatting>
  <conditionalFormatting sqref="N140:N143">
    <cfRule type="expression" dxfId="178" priority="181">
      <formula>N140&lt;&gt;I140</formula>
    </cfRule>
  </conditionalFormatting>
  <conditionalFormatting sqref="N10 N12 N14:N16 N45 N41 N37 N33 N27 N20 N49 N57:N59 N121:N122 N111 N108 N103 N100 N95 N92 N87 N84 N64 N202 N190:N191 N181 N178 N174 N171 N167 N164 N160 N157 N128 N233 N231 N225:N226 N196:N197 N193:N194">
    <cfRule type="expression" dxfId="177" priority="179">
      <formula>N10&lt;&gt;I10</formula>
    </cfRule>
  </conditionalFormatting>
  <conditionalFormatting sqref="O34:O35 O38:O39 O42:O43 O46:O47 O50:O51 O85:O86 O93:O94 O101:O102 O109:O110 O158:O159 O165:O166 O172:O173 O179:O180">
    <cfRule type="expression" dxfId="176" priority="178">
      <formula>O34&lt;J34</formula>
    </cfRule>
  </conditionalFormatting>
  <conditionalFormatting sqref="P22">
    <cfRule type="expression" dxfId="175" priority="152">
      <formula>P22&gt;K22</formula>
    </cfRule>
    <cfRule type="expression" dxfId="174" priority="177">
      <formula>P22&lt;K22</formula>
    </cfRule>
  </conditionalFormatting>
  <conditionalFormatting sqref="P75 P78:P81 O88:O91 P206:P209 P145 O112:O115 O104:O107 O96:O99 P217:P219 P237:P239 O161:O163 O168:O170 O175:O177 O182:O184 P141:P143 P211:P214 P152:P153">
    <cfRule type="expression" dxfId="173" priority="176">
      <formula>O75&lt;&gt;J75</formula>
    </cfRule>
  </conditionalFormatting>
  <conditionalFormatting sqref="O34:O35 O38:O39 O42:O43 O46:O47 O50:O51 O85:O86 O93:O94 O101:O102 O109:O110 O158:O159 O165:O166 O172:O173 O179:O180 P78:P81 O88:O91 P206:P209 P145 O112:O115 O104:O107 O96:O99 P217:P219 P237:P239 O161:O163 O168:O170 O175:O177 O182:O184 P141:P143 P211:P214 P152:P153">
    <cfRule type="expression" dxfId="172" priority="175">
      <formula>O34&gt;J34</formula>
    </cfRule>
  </conditionalFormatting>
  <conditionalFormatting sqref="P232">
    <cfRule type="expression" dxfId="171" priority="174">
      <formula>P232&gt;K232</formula>
    </cfRule>
  </conditionalFormatting>
  <conditionalFormatting sqref="P232">
    <cfRule type="expression" dxfId="170" priority="173">
      <formula>P232&lt;K232</formula>
    </cfRule>
  </conditionalFormatting>
  <conditionalFormatting sqref="P75">
    <cfRule type="expression" dxfId="169" priority="172">
      <formula>P75&gt;K75</formula>
    </cfRule>
  </conditionalFormatting>
  <conditionalFormatting sqref="P234">
    <cfRule type="expression" dxfId="168" priority="171">
      <formula>P234&gt;K234</formula>
    </cfRule>
  </conditionalFormatting>
  <conditionalFormatting sqref="P234">
    <cfRule type="expression" dxfId="167" priority="170">
      <formula>P234&lt;&gt;K234</formula>
    </cfRule>
  </conditionalFormatting>
  <conditionalFormatting sqref="P28:P29">
    <cfRule type="expression" dxfId="166" priority="169">
      <formula>P28&lt;K28</formula>
    </cfRule>
  </conditionalFormatting>
  <conditionalFormatting sqref="P28:P29">
    <cfRule type="expression" dxfId="165" priority="168">
      <formula>P28&gt;K28</formula>
    </cfRule>
  </conditionalFormatting>
  <conditionalFormatting sqref="O206:O208 O217:O219 O237:O239 O211:O213">
    <cfRule type="expression" dxfId="164" priority="167">
      <formula>O206&lt;&gt;I206</formula>
    </cfRule>
  </conditionalFormatting>
  <conditionalFormatting sqref="O206:O208 O217:O219 O237:O239 O211:O213">
    <cfRule type="expression" dxfId="163" priority="166">
      <formula>O206&gt;I206</formula>
    </cfRule>
  </conditionalFormatting>
  <conditionalFormatting sqref="N32:P32">
    <cfRule type="expression" dxfId="162" priority="165">
      <formula>OR(N32&lt;&gt;I32, N33&lt;&gt;I33, N37&lt;&gt;I37,N41&lt;&gt;I41,N45&lt;&gt;I45,N49&lt;&gt;I49)</formula>
    </cfRule>
  </conditionalFormatting>
  <conditionalFormatting sqref="N83:P83">
    <cfRule type="expression" dxfId="161" priority="164">
      <formula>OR(N83&lt;&gt;I83,N84&lt;&gt;I84,N92&lt;&gt;I92,N100&lt;&gt;I100,N108&lt;&gt;I108)</formula>
    </cfRule>
  </conditionalFormatting>
  <conditionalFormatting sqref="O36">
    <cfRule type="expression" dxfId="160" priority="163">
      <formula>O36&lt;&gt;J36</formula>
    </cfRule>
  </conditionalFormatting>
  <conditionalFormatting sqref="O36">
    <cfRule type="expression" dxfId="159" priority="162">
      <formula>O36&gt;J36</formula>
    </cfRule>
  </conditionalFormatting>
  <conditionalFormatting sqref="O40">
    <cfRule type="expression" dxfId="158" priority="161">
      <formula>O40&lt;&gt;J40</formula>
    </cfRule>
  </conditionalFormatting>
  <conditionalFormatting sqref="O40">
    <cfRule type="expression" dxfId="157" priority="160">
      <formula>O40&gt;J40</formula>
    </cfRule>
  </conditionalFormatting>
  <conditionalFormatting sqref="O44">
    <cfRule type="expression" dxfId="156" priority="159">
      <formula>O44&lt;&gt;J44</formula>
    </cfRule>
  </conditionalFormatting>
  <conditionalFormatting sqref="O44">
    <cfRule type="expression" dxfId="155" priority="158">
      <formula>O44&gt;J44</formula>
    </cfRule>
  </conditionalFormatting>
  <conditionalFormatting sqref="O48">
    <cfRule type="expression" dxfId="154" priority="157">
      <formula>O48&lt;&gt;J48</formula>
    </cfRule>
  </conditionalFormatting>
  <conditionalFormatting sqref="O48">
    <cfRule type="expression" dxfId="153" priority="156">
      <formula>O48&gt;J48</formula>
    </cfRule>
  </conditionalFormatting>
  <conditionalFormatting sqref="O52">
    <cfRule type="expression" dxfId="152" priority="155">
      <formula>O52&lt;&gt;J52</formula>
    </cfRule>
  </conditionalFormatting>
  <conditionalFormatting sqref="O52">
    <cfRule type="expression" dxfId="151" priority="154">
      <formula>O52&gt;J52</formula>
    </cfRule>
  </conditionalFormatting>
  <conditionalFormatting sqref="N25">
    <cfRule type="expression" dxfId="150" priority="153">
      <formula>N25&lt;&gt;I25</formula>
    </cfRule>
  </conditionalFormatting>
  <conditionalFormatting sqref="P24">
    <cfRule type="expression" dxfId="149" priority="150">
      <formula>P24&lt;K24</formula>
    </cfRule>
    <cfRule type="expression" dxfId="148" priority="151">
      <formula>P24&gt;K24</formula>
    </cfRule>
  </conditionalFormatting>
  <conditionalFormatting sqref="P25">
    <cfRule type="expression" dxfId="147" priority="148">
      <formula>P25&lt;K25</formula>
    </cfRule>
    <cfRule type="expression" dxfId="146" priority="149">
      <formula>P25&gt;K25</formula>
    </cfRule>
  </conditionalFormatting>
  <conditionalFormatting sqref="P30">
    <cfRule type="expression" dxfId="145" priority="147">
      <formula>P30&lt;K30</formula>
    </cfRule>
  </conditionalFormatting>
  <conditionalFormatting sqref="P30">
    <cfRule type="expression" dxfId="144" priority="146">
      <formula>P30&gt;K30</formula>
    </cfRule>
  </conditionalFormatting>
  <conditionalFormatting sqref="N76">
    <cfRule type="expression" dxfId="143" priority="145">
      <formula>N76&lt;&gt;I76</formula>
    </cfRule>
  </conditionalFormatting>
  <conditionalFormatting sqref="P76">
    <cfRule type="expression" dxfId="142" priority="144">
      <formula>P76&lt;&gt;K76</formula>
    </cfRule>
  </conditionalFormatting>
  <conditionalFormatting sqref="P76">
    <cfRule type="expression" dxfId="141" priority="143">
      <formula>P76&gt;K76</formula>
    </cfRule>
  </conditionalFormatting>
  <conditionalFormatting sqref="N144">
    <cfRule type="expression" dxfId="140" priority="142">
      <formula>N144&lt;&gt;I144</formula>
    </cfRule>
  </conditionalFormatting>
  <conditionalFormatting sqref="P144">
    <cfRule type="expression" dxfId="139" priority="141">
      <formula>P144&lt;&gt;K144</formula>
    </cfRule>
  </conditionalFormatting>
  <conditionalFormatting sqref="P144">
    <cfRule type="expression" dxfId="138" priority="140">
      <formula>P144&gt;K144</formula>
    </cfRule>
  </conditionalFormatting>
  <conditionalFormatting sqref="N215">
    <cfRule type="expression" dxfId="137" priority="139">
      <formula>N215&lt;&gt;I215</formula>
    </cfRule>
  </conditionalFormatting>
  <conditionalFormatting sqref="P215">
    <cfRule type="expression" dxfId="136" priority="138">
      <formula>P215&lt;&gt;K215</formula>
    </cfRule>
  </conditionalFormatting>
  <conditionalFormatting sqref="P215">
    <cfRule type="expression" dxfId="135" priority="137">
      <formula>P215&gt;K215</formula>
    </cfRule>
  </conditionalFormatting>
  <conditionalFormatting sqref="P235">
    <cfRule type="expression" dxfId="134" priority="135">
      <formula>P235&lt;&gt;K235</formula>
    </cfRule>
  </conditionalFormatting>
  <conditionalFormatting sqref="P235">
    <cfRule type="expression" dxfId="133" priority="134">
      <formula>P235&gt;K235</formula>
    </cfRule>
  </conditionalFormatting>
  <conditionalFormatting sqref="N156:P156">
    <cfRule type="expression" dxfId="132" priority="184">
      <formula>OR(N156&lt;&gt;I156,N157&lt;&gt;I157,N164&lt;&gt;I164,N171&lt;&gt;I171,N178&lt;&gt;I178)</formula>
    </cfRule>
  </conditionalFormatting>
  <conditionalFormatting sqref="N21:P21">
    <cfRule type="expression" dxfId="131" priority="133">
      <formula>$I$21&lt;&gt;""</formula>
    </cfRule>
  </conditionalFormatting>
  <conditionalFormatting sqref="K140">
    <cfRule type="expression" dxfId="130" priority="132">
      <formula>K140&lt;&gt;F140</formula>
    </cfRule>
  </conditionalFormatting>
  <conditionalFormatting sqref="K140">
    <cfRule type="expression" dxfId="129" priority="131">
      <formula>K140&gt;F140</formula>
    </cfRule>
  </conditionalFormatting>
  <conditionalFormatting sqref="J140">
    <cfRule type="expression" dxfId="128" priority="130">
      <formula>J140&lt;&gt;E140</formula>
    </cfRule>
  </conditionalFormatting>
  <conditionalFormatting sqref="J140">
    <cfRule type="expression" dxfId="127" priority="129">
      <formula>J140&gt;E140</formula>
    </cfRule>
  </conditionalFormatting>
  <conditionalFormatting sqref="P140">
    <cfRule type="expression" dxfId="126" priority="128">
      <formula>P140&lt;&gt;K140</formula>
    </cfRule>
  </conditionalFormatting>
  <conditionalFormatting sqref="P140">
    <cfRule type="expression" dxfId="125" priority="127">
      <formula>P140&gt;K140</formula>
    </cfRule>
  </conditionalFormatting>
  <conditionalFormatting sqref="I210">
    <cfRule type="expression" dxfId="124" priority="126">
      <formula>I210&lt;&gt;D210</formula>
    </cfRule>
  </conditionalFormatting>
  <conditionalFormatting sqref="N210">
    <cfRule type="expression" dxfId="123" priority="125">
      <formula>N210&lt;&gt;I210</formula>
    </cfRule>
  </conditionalFormatting>
  <conditionalFormatting sqref="K210">
    <cfRule type="expression" dxfId="122" priority="124">
      <formula>K210&lt;&gt;F210</formula>
    </cfRule>
  </conditionalFormatting>
  <conditionalFormatting sqref="K210">
    <cfRule type="expression" dxfId="121" priority="123">
      <formula>K210&gt;F210</formula>
    </cfRule>
  </conditionalFormatting>
  <conditionalFormatting sqref="J210">
    <cfRule type="expression" dxfId="120" priority="122">
      <formula>J210&lt;&gt;E210</formula>
    </cfRule>
  </conditionalFormatting>
  <conditionalFormatting sqref="J210">
    <cfRule type="expression" dxfId="119" priority="121">
      <formula>J210&gt;E210</formula>
    </cfRule>
  </conditionalFormatting>
  <conditionalFormatting sqref="P210">
    <cfRule type="expression" dxfId="118" priority="120">
      <formula>P210&lt;&gt;K210</formula>
    </cfRule>
  </conditionalFormatting>
  <conditionalFormatting sqref="P210">
    <cfRule type="expression" dxfId="117" priority="119">
      <formula>P210&gt;K210</formula>
    </cfRule>
  </conditionalFormatting>
  <conditionalFormatting sqref="K68:K71">
    <cfRule type="expression" dxfId="116" priority="118">
      <formula>K68&lt;&gt;F68</formula>
    </cfRule>
  </conditionalFormatting>
  <conditionalFormatting sqref="K68:K71">
    <cfRule type="expression" dxfId="115" priority="117">
      <formula>K68&gt;F68</formula>
    </cfRule>
  </conditionalFormatting>
  <conditionalFormatting sqref="P68:P71">
    <cfRule type="expression" dxfId="114" priority="116">
      <formula>P68&lt;&gt;K68</formula>
    </cfRule>
  </conditionalFormatting>
  <conditionalFormatting sqref="P68:P71">
    <cfRule type="expression" dxfId="113" priority="115">
      <formula>P68&gt;K68</formula>
    </cfRule>
  </conditionalFormatting>
  <conditionalFormatting sqref="K72">
    <cfRule type="expression" dxfId="112" priority="114">
      <formula>K72&lt;&gt;F72</formula>
    </cfRule>
  </conditionalFormatting>
  <conditionalFormatting sqref="K72">
    <cfRule type="expression" dxfId="111" priority="113">
      <formula>K72&gt;F72</formula>
    </cfRule>
  </conditionalFormatting>
  <conditionalFormatting sqref="J72">
    <cfRule type="expression" dxfId="110" priority="112">
      <formula>J72&lt;&gt;E72</formula>
    </cfRule>
  </conditionalFormatting>
  <conditionalFormatting sqref="J72">
    <cfRule type="expression" dxfId="109" priority="111">
      <formula>J72&gt;E72</formula>
    </cfRule>
  </conditionalFormatting>
  <conditionalFormatting sqref="P72">
    <cfRule type="expression" dxfId="108" priority="110">
      <formula>P72&lt;&gt;K72</formula>
    </cfRule>
  </conditionalFormatting>
  <conditionalFormatting sqref="P72">
    <cfRule type="expression" dxfId="107" priority="109">
      <formula>P72&gt;K72</formula>
    </cfRule>
  </conditionalFormatting>
  <conditionalFormatting sqref="I59">
    <cfRule type="expression" dxfId="106" priority="108">
      <formula>I59&lt;&gt;D59</formula>
    </cfRule>
  </conditionalFormatting>
  <conditionalFormatting sqref="K59">
    <cfRule type="expression" dxfId="105" priority="107">
      <formula>K59&lt;F59</formula>
    </cfRule>
  </conditionalFormatting>
  <conditionalFormatting sqref="K59">
    <cfRule type="expression" dxfId="104" priority="106">
      <formula>K59&gt;F59</formula>
    </cfRule>
  </conditionalFormatting>
  <conditionalFormatting sqref="P59">
    <cfRule type="expression" dxfId="103" priority="105">
      <formula>P59&lt;K59</formula>
    </cfRule>
  </conditionalFormatting>
  <conditionalFormatting sqref="P59">
    <cfRule type="expression" dxfId="102" priority="104">
      <formula>P59&gt;K59</formula>
    </cfRule>
  </conditionalFormatting>
  <conditionalFormatting sqref="N123">
    <cfRule type="expression" dxfId="101" priority="103">
      <formula>N123&lt;&gt;I123</formula>
    </cfRule>
  </conditionalFormatting>
  <conditionalFormatting sqref="I123">
    <cfRule type="expression" dxfId="100" priority="102">
      <formula>I123&lt;&gt;D123</formula>
    </cfRule>
  </conditionalFormatting>
  <conditionalFormatting sqref="K123">
    <cfRule type="expression" dxfId="99" priority="101">
      <formula>K123&lt;F123</formula>
    </cfRule>
  </conditionalFormatting>
  <conditionalFormatting sqref="K123">
    <cfRule type="expression" dxfId="98" priority="100">
      <formula>K123&gt;F123</formula>
    </cfRule>
  </conditionalFormatting>
  <conditionalFormatting sqref="P123">
    <cfRule type="expression" dxfId="97" priority="99">
      <formula>P123&lt;K123</formula>
    </cfRule>
  </conditionalFormatting>
  <conditionalFormatting sqref="P123">
    <cfRule type="expression" dxfId="96" priority="98">
      <formula>P123&gt;K123</formula>
    </cfRule>
  </conditionalFormatting>
  <conditionalFormatting sqref="I192">
    <cfRule type="expression" dxfId="95" priority="97">
      <formula>I192&lt;&gt;D192</formula>
    </cfRule>
  </conditionalFormatting>
  <conditionalFormatting sqref="K192">
    <cfRule type="expression" dxfId="94" priority="96">
      <formula>K192&lt;F192</formula>
    </cfRule>
  </conditionalFormatting>
  <conditionalFormatting sqref="K192">
    <cfRule type="expression" dxfId="93" priority="95">
      <formula>K192&gt;F192</formula>
    </cfRule>
  </conditionalFormatting>
  <conditionalFormatting sqref="I195">
    <cfRule type="expression" dxfId="92" priority="94">
      <formula>I195&lt;&gt;D195</formula>
    </cfRule>
  </conditionalFormatting>
  <conditionalFormatting sqref="K195">
    <cfRule type="expression" dxfId="91" priority="93">
      <formula>K195&lt;F195</formula>
    </cfRule>
  </conditionalFormatting>
  <conditionalFormatting sqref="K195">
    <cfRule type="expression" dxfId="90" priority="92">
      <formula>K195&gt;F195</formula>
    </cfRule>
  </conditionalFormatting>
  <conditionalFormatting sqref="I198">
    <cfRule type="expression" dxfId="89" priority="91">
      <formula>I198&lt;&gt;D198</formula>
    </cfRule>
  </conditionalFormatting>
  <conditionalFormatting sqref="K198">
    <cfRule type="expression" dxfId="88" priority="90">
      <formula>K198&lt;F198</formula>
    </cfRule>
  </conditionalFormatting>
  <conditionalFormatting sqref="K198">
    <cfRule type="expression" dxfId="87" priority="89">
      <formula>K198&gt;F198</formula>
    </cfRule>
  </conditionalFormatting>
  <conditionalFormatting sqref="N198">
    <cfRule type="expression" dxfId="86" priority="88">
      <formula>N198&lt;&gt;I198</formula>
    </cfRule>
  </conditionalFormatting>
  <conditionalFormatting sqref="P198">
    <cfRule type="expression" dxfId="85" priority="87">
      <formula>P198&lt;K198</formula>
    </cfRule>
  </conditionalFormatting>
  <conditionalFormatting sqref="P198">
    <cfRule type="expression" dxfId="84" priority="86">
      <formula>P198&gt;K198</formula>
    </cfRule>
  </conditionalFormatting>
  <conditionalFormatting sqref="N195">
    <cfRule type="expression" dxfId="83" priority="85">
      <formula>N195&lt;&gt;I195</formula>
    </cfRule>
  </conditionalFormatting>
  <conditionalFormatting sqref="P195">
    <cfRule type="expression" dxfId="82" priority="84">
      <formula>P195&lt;K195</formula>
    </cfRule>
  </conditionalFormatting>
  <conditionalFormatting sqref="P195">
    <cfRule type="expression" dxfId="81" priority="83">
      <formula>P195&gt;K195</formula>
    </cfRule>
  </conditionalFormatting>
  <conditionalFormatting sqref="N192">
    <cfRule type="expression" dxfId="80" priority="82">
      <formula>N192&lt;&gt;I192</formula>
    </cfRule>
  </conditionalFormatting>
  <conditionalFormatting sqref="P192">
    <cfRule type="expression" dxfId="79" priority="81">
      <formula>P192&lt;K192</formula>
    </cfRule>
  </conditionalFormatting>
  <conditionalFormatting sqref="P192">
    <cfRule type="expression" dxfId="78" priority="80">
      <formula>P192&gt;K192</formula>
    </cfRule>
  </conditionalFormatting>
  <conditionalFormatting sqref="I227">
    <cfRule type="expression" dxfId="77" priority="79">
      <formula>I227&lt;&gt;D227</formula>
    </cfRule>
  </conditionalFormatting>
  <conditionalFormatting sqref="K227">
    <cfRule type="expression" dxfId="76" priority="78">
      <formula>K227&lt;F227</formula>
    </cfRule>
  </conditionalFormatting>
  <conditionalFormatting sqref="K227">
    <cfRule type="expression" dxfId="75" priority="77">
      <formula>K227&gt;F227</formula>
    </cfRule>
  </conditionalFormatting>
  <conditionalFormatting sqref="N227">
    <cfRule type="expression" dxfId="74" priority="76">
      <formula>N227&lt;&gt;I227</formula>
    </cfRule>
  </conditionalFormatting>
  <conditionalFormatting sqref="P227">
    <cfRule type="expression" dxfId="73" priority="75">
      <formula>P227&lt;K227</formula>
    </cfRule>
  </conditionalFormatting>
  <conditionalFormatting sqref="P227">
    <cfRule type="expression" dxfId="72" priority="74">
      <formula>P227&gt;K227</formula>
    </cfRule>
  </conditionalFormatting>
  <conditionalFormatting sqref="I132">
    <cfRule type="expression" dxfId="71" priority="73">
      <formula>I132&lt;&gt;D132</formula>
    </cfRule>
  </conditionalFormatting>
  <conditionalFormatting sqref="K132">
    <cfRule type="expression" dxfId="70" priority="72">
      <formula>K132&lt;F132</formula>
    </cfRule>
  </conditionalFormatting>
  <conditionalFormatting sqref="K132">
    <cfRule type="expression" dxfId="69" priority="71">
      <formula>K132&gt;F132</formula>
    </cfRule>
  </conditionalFormatting>
  <conditionalFormatting sqref="N136:N137">
    <cfRule type="expression" dxfId="68" priority="70">
      <formula>N136&lt;&gt;I136</formula>
    </cfRule>
  </conditionalFormatting>
  <conditionalFormatting sqref="P136:P138">
    <cfRule type="expression" dxfId="67" priority="69">
      <formula>P136&lt;&gt;K136</formula>
    </cfRule>
  </conditionalFormatting>
  <conditionalFormatting sqref="P136:P138">
    <cfRule type="expression" dxfId="66" priority="68">
      <formula>P136&gt;K136</formula>
    </cfRule>
  </conditionalFormatting>
  <conditionalFormatting sqref="N132">
    <cfRule type="expression" dxfId="65" priority="67">
      <formula>N132&lt;&gt;I132</formula>
    </cfRule>
  </conditionalFormatting>
  <conditionalFormatting sqref="P132">
    <cfRule type="expression" dxfId="64" priority="66">
      <formula>P132&lt;K132</formula>
    </cfRule>
  </conditionalFormatting>
  <conditionalFormatting sqref="P132">
    <cfRule type="expression" dxfId="63" priority="65">
      <formula>P132&gt;K132</formula>
    </cfRule>
  </conditionalFormatting>
  <conditionalFormatting sqref="P139">
    <cfRule type="expression" dxfId="62" priority="64">
      <formula>P139&lt;&gt;K139</formula>
    </cfRule>
  </conditionalFormatting>
  <conditionalFormatting sqref="P139">
    <cfRule type="expression" dxfId="61" priority="63">
      <formula>P139&gt;K139</formula>
    </cfRule>
  </conditionalFormatting>
  <conditionalFormatting sqref="I135 N135">
    <cfRule type="expression" dxfId="60" priority="62">
      <formula>I135&lt;&gt;D135</formula>
    </cfRule>
  </conditionalFormatting>
  <conditionalFormatting sqref="K134:K135 P134:P135">
    <cfRule type="expression" dxfId="59" priority="61">
      <formula>K134&lt;F134</formula>
    </cfRule>
  </conditionalFormatting>
  <conditionalFormatting sqref="K134:K135 P134:P135">
    <cfRule type="expression" dxfId="58" priority="60">
      <formula>K134&gt;F134</formula>
    </cfRule>
  </conditionalFormatting>
  <conditionalFormatting sqref="I150">
    <cfRule type="expression" dxfId="57" priority="59">
      <formula>I150&lt;&gt;D150</formula>
    </cfRule>
  </conditionalFormatting>
  <conditionalFormatting sqref="K150">
    <cfRule type="expression" dxfId="56" priority="58">
      <formula>K150&lt;&gt;F150</formula>
    </cfRule>
  </conditionalFormatting>
  <conditionalFormatting sqref="K150">
    <cfRule type="expression" dxfId="55" priority="57">
      <formula>K150&gt;F150</formula>
    </cfRule>
  </conditionalFormatting>
  <conditionalFormatting sqref="N150">
    <cfRule type="expression" dxfId="54" priority="56">
      <formula>N150&lt;&gt;I150</formula>
    </cfRule>
  </conditionalFormatting>
  <conditionalFormatting sqref="P150">
    <cfRule type="expression" dxfId="53" priority="55">
      <formula>P150&lt;&gt;K150</formula>
    </cfRule>
  </conditionalFormatting>
  <conditionalFormatting sqref="P150">
    <cfRule type="expression" dxfId="52" priority="54">
      <formula>P150&gt;K150</formula>
    </cfRule>
  </conditionalFormatting>
  <conditionalFormatting sqref="I77">
    <cfRule type="expression" dxfId="51" priority="53">
      <formula>I77&lt;&gt;D77</formula>
    </cfRule>
  </conditionalFormatting>
  <conditionalFormatting sqref="K77">
    <cfRule type="expression" dxfId="50" priority="52">
      <formula>K77&lt;&gt;F77</formula>
    </cfRule>
  </conditionalFormatting>
  <conditionalFormatting sqref="K77">
    <cfRule type="expression" dxfId="49" priority="51">
      <formula>K77&gt;F77</formula>
    </cfRule>
  </conditionalFormatting>
  <conditionalFormatting sqref="N77">
    <cfRule type="expression" dxfId="48" priority="50">
      <formula>N77&lt;&gt;I77</formula>
    </cfRule>
  </conditionalFormatting>
  <conditionalFormatting sqref="P77">
    <cfRule type="expression" dxfId="47" priority="49">
      <formula>P77&lt;&gt;K77</formula>
    </cfRule>
  </conditionalFormatting>
  <conditionalFormatting sqref="P77">
    <cfRule type="expression" dxfId="46" priority="48">
      <formula>P77&gt;K77</formula>
    </cfRule>
  </conditionalFormatting>
  <conditionalFormatting sqref="I216">
    <cfRule type="expression" dxfId="45" priority="47">
      <formula>I216&lt;&gt;D216</formula>
    </cfRule>
  </conditionalFormatting>
  <conditionalFormatting sqref="K216">
    <cfRule type="expression" dxfId="44" priority="46">
      <formula>K216&lt;&gt;F216</formula>
    </cfRule>
  </conditionalFormatting>
  <conditionalFormatting sqref="K216">
    <cfRule type="expression" dxfId="43" priority="45">
      <formula>K216&gt;F216</formula>
    </cfRule>
  </conditionalFormatting>
  <conditionalFormatting sqref="N216">
    <cfRule type="expression" dxfId="42" priority="44">
      <formula>N216&lt;&gt;I216</formula>
    </cfRule>
  </conditionalFormatting>
  <conditionalFormatting sqref="P216">
    <cfRule type="expression" dxfId="41" priority="43">
      <formula>P216&lt;&gt;K216</formula>
    </cfRule>
  </conditionalFormatting>
  <conditionalFormatting sqref="P216">
    <cfRule type="expression" dxfId="40" priority="42">
      <formula>P216&gt;K216</formula>
    </cfRule>
  </conditionalFormatting>
  <conditionalFormatting sqref="I236">
    <cfRule type="expression" dxfId="39" priority="41">
      <formula>I236&lt;&gt;D236</formula>
    </cfRule>
  </conditionalFormatting>
  <conditionalFormatting sqref="K236">
    <cfRule type="expression" dxfId="38" priority="40">
      <formula>K236&lt;&gt;F236</formula>
    </cfRule>
  </conditionalFormatting>
  <conditionalFormatting sqref="K236">
    <cfRule type="expression" dxfId="37" priority="39">
      <formula>K236&gt;F236</formula>
    </cfRule>
  </conditionalFormatting>
  <conditionalFormatting sqref="N236">
    <cfRule type="expression" dxfId="36" priority="38">
      <formula>N236&lt;&gt;I236</formula>
    </cfRule>
  </conditionalFormatting>
  <conditionalFormatting sqref="P236">
    <cfRule type="expression" dxfId="35" priority="37">
      <formula>P236&lt;&gt;K236</formula>
    </cfRule>
  </conditionalFormatting>
  <conditionalFormatting sqref="P236">
    <cfRule type="expression" dxfId="34" priority="36">
      <formula>P236&gt;K236</formula>
    </cfRule>
  </conditionalFormatting>
  <conditionalFormatting sqref="I148">
    <cfRule type="expression" dxfId="33" priority="35">
      <formula>I148&lt;&gt;D148</formula>
    </cfRule>
  </conditionalFormatting>
  <conditionalFormatting sqref="K148">
    <cfRule type="expression" dxfId="32" priority="34">
      <formula>K148&lt;&gt;F148</formula>
    </cfRule>
  </conditionalFormatting>
  <conditionalFormatting sqref="K148">
    <cfRule type="expression" dxfId="31" priority="33">
      <formula>K148&gt;F148</formula>
    </cfRule>
  </conditionalFormatting>
  <conditionalFormatting sqref="N148">
    <cfRule type="expression" dxfId="30" priority="32">
      <formula>N148&lt;&gt;I148</formula>
    </cfRule>
  </conditionalFormatting>
  <conditionalFormatting sqref="P148">
    <cfRule type="expression" dxfId="29" priority="31">
      <formula>P148&lt;&gt;K148</formula>
    </cfRule>
  </conditionalFormatting>
  <conditionalFormatting sqref="P148">
    <cfRule type="expression" dxfId="28" priority="30">
      <formula>P148&gt;K148</formula>
    </cfRule>
  </conditionalFormatting>
  <conditionalFormatting sqref="I151">
    <cfRule type="expression" dxfId="27" priority="29">
      <formula>I151&lt;&gt;D151</formula>
    </cfRule>
  </conditionalFormatting>
  <conditionalFormatting sqref="K151">
    <cfRule type="expression" dxfId="26" priority="28">
      <formula>K151&lt;&gt;F151</formula>
    </cfRule>
  </conditionalFormatting>
  <conditionalFormatting sqref="K151">
    <cfRule type="expression" dxfId="25" priority="27">
      <formula>K151&gt;F151</formula>
    </cfRule>
  </conditionalFormatting>
  <conditionalFormatting sqref="N151">
    <cfRule type="expression" dxfId="24" priority="26">
      <formula>N151&lt;&gt;I151</formula>
    </cfRule>
  </conditionalFormatting>
  <conditionalFormatting sqref="P151">
    <cfRule type="expression" dxfId="23" priority="25">
      <formula>P151&lt;&gt;K151</formula>
    </cfRule>
  </conditionalFormatting>
  <conditionalFormatting sqref="P151">
    <cfRule type="expression" dxfId="22" priority="24">
      <formula>P151&gt;K151</formula>
    </cfRule>
  </conditionalFormatting>
  <conditionalFormatting sqref="I147 N147">
    <cfRule type="expression" dxfId="21" priority="23">
      <formula>I147&lt;&gt;D147</formula>
    </cfRule>
  </conditionalFormatting>
  <conditionalFormatting sqref="J147:K147 O147:P147">
    <cfRule type="expression" dxfId="20" priority="22">
      <formula>J147&lt;&gt;E147</formula>
    </cfRule>
  </conditionalFormatting>
  <conditionalFormatting sqref="J147:K147 O147:P147">
    <cfRule type="expression" dxfId="19" priority="21">
      <formula>J147&gt;E147</formula>
    </cfRule>
  </conditionalFormatting>
  <conditionalFormatting sqref="I146">
    <cfRule type="expression" dxfId="18" priority="20">
      <formula>I146&lt;&gt;D146</formula>
    </cfRule>
  </conditionalFormatting>
  <conditionalFormatting sqref="K146">
    <cfRule type="expression" dxfId="17" priority="19">
      <formula>K146&lt;&gt;F146</formula>
    </cfRule>
  </conditionalFormatting>
  <conditionalFormatting sqref="K146">
    <cfRule type="expression" dxfId="16" priority="18">
      <formula>K146&gt;F146</formula>
    </cfRule>
  </conditionalFormatting>
  <conditionalFormatting sqref="N146">
    <cfRule type="expression" dxfId="15" priority="17">
      <formula>N146&lt;&gt;I146</formula>
    </cfRule>
  </conditionalFormatting>
  <conditionalFormatting sqref="P146">
    <cfRule type="expression" dxfId="14" priority="16">
      <formula>P146&lt;&gt;K146</formula>
    </cfRule>
  </conditionalFormatting>
  <conditionalFormatting sqref="P146">
    <cfRule type="expression" dxfId="13" priority="15">
      <formula>P146&gt;K146</formula>
    </cfRule>
  </conditionalFormatting>
  <conditionalFormatting sqref="I154">
    <cfRule type="expression" dxfId="12" priority="14">
      <formula>I154&lt;&gt;D154</formula>
    </cfRule>
  </conditionalFormatting>
  <conditionalFormatting sqref="K154">
    <cfRule type="expression" dxfId="11" priority="13">
      <formula>K154&lt;&gt;F154</formula>
    </cfRule>
  </conditionalFormatting>
  <conditionalFormatting sqref="K154">
    <cfRule type="expression" dxfId="10" priority="12">
      <formula>K154&gt;F154</formula>
    </cfRule>
  </conditionalFormatting>
  <conditionalFormatting sqref="N154">
    <cfRule type="expression" dxfId="9" priority="11">
      <formula>N154&lt;&gt;I154</formula>
    </cfRule>
  </conditionalFormatting>
  <conditionalFormatting sqref="P154">
    <cfRule type="expression" dxfId="8" priority="10">
      <formula>P154&lt;&gt;K154</formula>
    </cfRule>
  </conditionalFormatting>
  <conditionalFormatting sqref="P154">
    <cfRule type="expression" dxfId="7" priority="9">
      <formula>P154&gt;K154</formula>
    </cfRule>
  </conditionalFormatting>
  <conditionalFormatting sqref="I244">
    <cfRule type="expression" dxfId="6" priority="8">
      <formula>I244&lt;&gt;D244</formula>
    </cfRule>
  </conditionalFormatting>
  <conditionalFormatting sqref="K244">
    <cfRule type="expression" dxfId="5" priority="7">
      <formula>K244&gt;F244</formula>
    </cfRule>
  </conditionalFormatting>
  <conditionalFormatting sqref="K244">
    <cfRule type="expression" dxfId="4" priority="6">
      <formula>K244&lt;&gt;F244</formula>
    </cfRule>
  </conditionalFormatting>
  <conditionalFormatting sqref="N244">
    <cfRule type="expression" dxfId="3" priority="5">
      <formula>N244&lt;&gt;I244</formula>
    </cfRule>
  </conditionalFormatting>
  <conditionalFormatting sqref="P244">
    <cfRule type="expression" dxfId="2" priority="4">
      <formula>P244&gt;K244</formula>
    </cfRule>
  </conditionalFormatting>
  <conditionalFormatting sqref="P244">
    <cfRule type="expression" dxfId="1" priority="3">
      <formula>P244&lt;&gt;K244</formula>
    </cfRule>
  </conditionalFormatting>
  <conditionalFormatting sqref="N234:N235 I235">
    <cfRule type="expression" dxfId="0" priority="1">
      <formula>I234&lt;&gt;D234</formula>
    </cfRule>
  </conditionalFormatting>
  <dataValidations count="19">
    <dataValidation type="list" allowBlank="1" showInputMessage="1" showErrorMessage="1" sqref="I227" xr:uid="{51A1F467-A586-4583-B6B2-478AF9CE7D50}">
      <formula1>"0, 1"</formula1>
    </dataValidation>
    <dataValidation type="list" allowBlank="1" showInputMessage="1" showErrorMessage="1" sqref="I233 D233 N233" xr:uid="{406CD629-E392-4FA3-A9E9-B9C725D434F1}">
      <formula1>ListResiduesProcessingOptions1</formula1>
    </dataValidation>
    <dataValidation type="list" allowBlank="1" showInputMessage="1" showErrorMessage="1" sqref="I14:K14 D14:F14 N14:P14" xr:uid="{1C1EC6BE-D854-4EDB-BBAE-A7CE01FB32A0}">
      <formula1>Crops</formula1>
    </dataValidation>
    <dataValidation type="list" allowBlank="1" showInputMessage="1" showErrorMessage="1" sqref="D12 I10 I12 D10 N10 N12" xr:uid="{94F1C4FB-EE6C-475E-B1C5-50473ACA39E9}">
      <formula1>Regions</formula1>
    </dataValidation>
    <dataValidation type="list" allowBlank="1" showInputMessage="1" showErrorMessage="1" sqref="D41 D37 D49 D33 I45 I41 I37 I49 I33 D45 N45 N41 N37 N49 N33" xr:uid="{1C329581-FC8B-41AF-84B3-9E920890DE1F}">
      <formula1>INDIRECT("Processes"&amp;$D$14)</formula1>
    </dataValidation>
    <dataValidation type="list" allowBlank="1" showInputMessage="1" showErrorMessage="1" sqref="I27:K27 D27:F27 N27:P27" xr:uid="{9A1344C6-BB27-40E9-9655-A2AB853A58BD}">
      <formula1>INDIRECT("Losses"&amp;$D$10&amp;$D$14)</formula1>
    </dataValidation>
    <dataValidation type="list" allowBlank="1" showInputMessage="1" showErrorMessage="1" sqref="I11 D11 N11" xr:uid="{2B524C16-7ED2-4EE8-9BC8-442D37F4C124}">
      <formula1>INDIRECT("GHGEmFactorsCountrylist"&amp;D$10)</formula1>
    </dataValidation>
    <dataValidation type="list" allowBlank="1" showInputMessage="1" showErrorMessage="1" sqref="I13 D13 N13" xr:uid="{FD7DA5D5-D7FD-44AC-8149-A5B2EDCF1126}">
      <formula1>INDIRECT("GHGEmFactorsCountrylist"&amp;D$12)</formula1>
    </dataValidation>
    <dataValidation type="list" allowBlank="1" showInputMessage="1" showErrorMessage="1" sqref="I15:K16 D15:F16 D64:F64 I64:K64 N15:P16 N64:P64" xr:uid="{C6CA3007-D469-43B3-A5AB-F0EC1F0DEA0F}">
      <formula1>INDIRECT("Losses"&amp;D$10&amp;D$14)</formula1>
    </dataValidation>
    <dataValidation type="list" allowBlank="1" showInputMessage="1" showErrorMessage="1" sqref="D20:F20 I20:K20 N20:P20" xr:uid="{46AA6AB8-E15D-476F-B84D-ED41DEB0136A}">
      <formula1>INDIRECT("GHGEF"&amp;D$10&amp;D$14)</formula1>
    </dataValidation>
    <dataValidation type="list" allowBlank="1" showInputMessage="1" showErrorMessage="1" sqref="D92 D84 I108 I84 I92 I157 D157 D171 D178 D108 D100 I100 D164 I178 I171 I164 N108 N84 N92 N157 N100 N178 N171 N164" xr:uid="{DA98F229-0673-45DF-8434-7F1219B51DEF}">
      <formula1>INDIRECT("Processes"&amp;D$14)</formula1>
    </dataValidation>
    <dataValidation type="list" allowBlank="1" showInputMessage="1" showErrorMessage="1" sqref="I128:K128 I231:K231 I202:K202 D231:F231 D202:F202 D128:F128 N128:P128 N231:P231 N202:P202" xr:uid="{2E2912EE-1F94-4DDE-B3F6-94B778EBB124}">
      <formula1>INDIRECT("Losses"&amp;$D$10&amp;D$14)</formula1>
    </dataValidation>
    <dataValidation type="custom" allowBlank="1" showInputMessage="1" showErrorMessage="1" sqref="C1:E1" xr:uid="{3C4AEBC6-7695-4E39-87BD-86653E2CA1D3}">
      <formula1>"""=$B19"""</formula1>
    </dataValidation>
    <dataValidation type="custom" allowBlank="1" showInputMessage="1" showErrorMessage="1" sqref="C2:E2" xr:uid="{85267EF7-CCA4-41F6-A465-0C312B03A55B}">
      <formula1>"""=$B62"""</formula1>
    </dataValidation>
    <dataValidation type="custom" allowBlank="1" showInputMessage="1" showErrorMessage="1" sqref="C3:E3" xr:uid="{912C8934-AACF-4BAB-8CAA-139404FFF404}">
      <formula1>"""=$B125"""</formula1>
    </dataValidation>
    <dataValidation type="custom" allowBlank="1" showInputMessage="1" showErrorMessage="1" sqref="F1:I1" xr:uid="{7828F984-F816-4FC5-A284-8B430A6CD73A}">
      <formula1>"""=$B177"""</formula1>
    </dataValidation>
    <dataValidation type="custom" allowBlank="1" showInputMessage="1" showErrorMessage="1" sqref="F2:I2" xr:uid="{C2AA51D3-614B-4C4A-A362-0D10EE23C6F7}">
      <formula1>"""=$B189"""</formula1>
    </dataValidation>
    <dataValidation type="custom" allowBlank="1" showInputMessage="1" showErrorMessage="1" sqref="F3:I3" xr:uid="{D1BAA8F1-5D14-447A-A8D0-A9573E5ACB33}">
      <formula1>"""=$B217"""</formula1>
    </dataValidation>
    <dataValidation type="list" allowBlank="1" showInputMessage="1" showErrorMessage="1" sqref="D58 D226 D191 D194 D122 I226 I58 I191 I194 I197 I122 D197 N226 N58 N191 N194 N197 N122 D181 D130 D87 D95 D103 D111 D160 D167 D174 D66 I130 I181 D204 I87 I95 I103 I111 I160 I167 I174 I66 N130 N204 N181 I204 N87 N95 N103 N111 N160 N167 N174 N66 D147 N149 N147 I149 I147 D149" xr:uid="{3C12E087-9C82-402D-AEBE-1A0087CCE6D7}">
      <formula1>#REF!</formula1>
    </dataValidation>
  </dataValidations>
  <hyperlinks>
    <hyperlink ref="C1" location="'ACE Calculator'!B17:S57" display="'ACE Calculator'!B17:S57" xr:uid="{CA96F201-6EBF-4AC7-A223-52F32CFE6F6E}"/>
    <hyperlink ref="C2" location="'ACE Calculator'!B60" display="'ACE Calculator'!B60" xr:uid="{3F2E4B09-C732-4C61-B95D-3D1423A36555}"/>
    <hyperlink ref="C3" location="'ACE Calculator'!B116" display="'ACE Calculator'!B116" xr:uid="{A6DDFE6E-FA4E-401E-9E1C-42EDB26777FB}"/>
    <hyperlink ref="F1" location="'ACE Calculator'!B179" display="'ACE Calculator'!B179" xr:uid="{EABF0B17-D3ED-4F4D-A3C0-AD07DB12616F}"/>
    <hyperlink ref="F2" location="'ACE Calculator'!B179" display="'ACE Calculator'!B179" xr:uid="{898FD3CC-36EB-4A50-84F8-C5E739E7D0E0}"/>
    <hyperlink ref="F3" location="'ACE Calculator'!B206" display="'ACE Calculator'!B206" xr:uid="{C32AF969-7C45-466C-9112-1037279BB159}"/>
    <hyperlink ref="C1:E1" location="'ACE Calculator'!B19" display="'ACE Calculator'!B19" xr:uid="{55C5F661-5DD9-4C0D-93DC-B56561838968}"/>
    <hyperlink ref="C2:E2" location="'ACE Calculator'!B62" display="'ACE Calculator'!B62" xr:uid="{777F0603-DF5C-4A94-A93D-304D04E136CD}"/>
    <hyperlink ref="C3:E3" location="'ACE Calculator'!B126" display="'ACE Calculator'!B126" xr:uid="{5AF3E685-C2EE-4AF4-8EDC-DE0D736F40CA}"/>
    <hyperlink ref="F1:I1" location="'ACE Calculator'!B189" display="'ACE Calculator'!B189" xr:uid="{FDECC6F9-70DC-4CB4-BC27-438CA571B054}"/>
    <hyperlink ref="F2:I2" location="'ACE Calculator'!B201" display="'ACE Calculator'!B201" xr:uid="{722E8372-7CB1-4671-8F24-7B956BB074C5}"/>
    <hyperlink ref="F3:I3" location="'ACE Calculator'!B230" display="'ACE Calculator'!B230" xr:uid="{5CE3BE5A-FB51-4D90-A7AB-E243F9AC2708}"/>
  </hyperlinks>
  <printOptions horizontalCentered="1"/>
  <pageMargins left="0.62992125984251968" right="0.62992125984251968" top="0.59055118110236227" bottom="0.59055118110236227" header="0.31496062992125984" footer="0.31496062992125984"/>
  <pageSetup paperSize="9" scale="41" fitToHeight="0" orientation="portrait" horizontalDpi="4294967293" r:id="rId1"/>
  <headerFooter>
    <oddHeader>&amp;LAgro-Chain Greenhous gases Emissions (ACGE) calculator&amp;RJan Broeze, Wageningen  Research</oddHeader>
    <oddFooter>Page &amp;P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92240-3DEE-4BF0-9606-CD41D703C2EB}">
  <dimension ref="A3:W128"/>
  <sheetViews>
    <sheetView workbookViewId="0">
      <pane xSplit="2" topLeftCell="J1" activePane="topRight" state="frozen"/>
      <selection pane="topRight"/>
    </sheetView>
  </sheetViews>
  <sheetFormatPr defaultColWidth="36.5703125" defaultRowHeight="15" x14ac:dyDescent="0.25"/>
  <cols>
    <col min="1" max="1" width="0.85546875" style="338" customWidth="1"/>
    <col min="2" max="2" width="45.28515625" style="339" customWidth="1"/>
    <col min="3" max="3" width="1.28515625" style="339" customWidth="1"/>
    <col min="4" max="4" width="18.28515625" style="338" customWidth="1"/>
    <col min="5" max="6" width="18.28515625" style="340" customWidth="1"/>
    <col min="7" max="7" width="12.28515625" style="341" hidden="1" customWidth="1"/>
    <col min="8" max="8" width="1.42578125" style="338" customWidth="1"/>
    <col min="9" max="9" width="18.28515625" style="338" customWidth="1"/>
    <col min="10" max="10" width="18.28515625" style="340" customWidth="1"/>
    <col min="11" max="11" width="18.140625" style="340" customWidth="1"/>
    <col min="12" max="12" width="12.28515625" style="341" hidden="1" customWidth="1"/>
    <col min="13" max="13" width="1.42578125" style="338" customWidth="1"/>
    <col min="14" max="14" width="18.28515625" style="338" customWidth="1"/>
    <col min="15" max="15" width="18.28515625" style="340" customWidth="1"/>
    <col min="16" max="16" width="18.140625" style="340" customWidth="1"/>
    <col min="17" max="17" width="12.28515625" style="341" hidden="1" customWidth="1"/>
    <col min="18" max="18" width="1.42578125" style="338" customWidth="1"/>
    <col min="19" max="19" width="3.42578125" style="338" customWidth="1"/>
    <col min="20" max="20" width="36.5703125" style="338"/>
    <col min="21" max="22" width="23.5703125" style="338" customWidth="1"/>
    <col min="23" max="23" width="19.42578125" style="338" customWidth="1"/>
    <col min="24" max="16384" width="36.5703125" style="338"/>
  </cols>
  <sheetData>
    <row r="3" spans="1:22" ht="15.75" thickBot="1" x14ac:dyDescent="0.3">
      <c r="A3" s="342" t="s">
        <v>243</v>
      </c>
    </row>
    <row r="4" spans="1:22" ht="15.75" thickBot="1" x14ac:dyDescent="0.3">
      <c r="A4" s="230"/>
      <c r="B4" s="231" t="s">
        <v>197</v>
      </c>
      <c r="C4" s="232"/>
      <c r="D4" s="300" t="s">
        <v>215</v>
      </c>
      <c r="E4" s="294"/>
      <c r="F4" s="233"/>
      <c r="G4" s="301"/>
      <c r="H4" s="232"/>
      <c r="I4" s="300" t="s">
        <v>216</v>
      </c>
      <c r="J4" s="294"/>
      <c r="K4" s="233"/>
      <c r="L4" s="301"/>
      <c r="M4" s="232"/>
      <c r="N4" s="300"/>
      <c r="O4" s="294"/>
      <c r="P4" s="233"/>
      <c r="Q4" s="301"/>
      <c r="R4" s="232"/>
      <c r="T4" s="342" t="s">
        <v>244</v>
      </c>
      <c r="U4" s="343" t="s">
        <v>248</v>
      </c>
      <c r="V4" s="343" t="s">
        <v>249</v>
      </c>
    </row>
    <row r="5" spans="1:22" x14ac:dyDescent="0.25">
      <c r="A5" s="230"/>
      <c r="B5" s="235"/>
      <c r="C5" s="236"/>
      <c r="D5" s="309" t="s">
        <v>162</v>
      </c>
      <c r="E5" s="310" t="s">
        <v>204</v>
      </c>
      <c r="F5" s="330" t="s">
        <v>210</v>
      </c>
      <c r="G5" s="312"/>
      <c r="H5" s="279"/>
      <c r="I5" s="309" t="s">
        <v>162</v>
      </c>
      <c r="J5" s="310" t="s">
        <v>204</v>
      </c>
      <c r="K5" s="311" t="s">
        <v>210</v>
      </c>
      <c r="L5" s="312"/>
      <c r="M5" s="279"/>
      <c r="N5" s="309"/>
      <c r="O5" s="310"/>
      <c r="P5" s="311"/>
      <c r="Q5" s="312"/>
      <c r="R5" s="279"/>
      <c r="T5" s="338" t="s">
        <v>245</v>
      </c>
      <c r="U5" s="344">
        <f>D6</f>
        <v>22.86</v>
      </c>
      <c r="V5" s="344">
        <f>I6</f>
        <v>22.86</v>
      </c>
    </row>
    <row r="6" spans="1:22" x14ac:dyDescent="0.25">
      <c r="A6" s="230"/>
      <c r="B6" s="235" t="s">
        <v>161</v>
      </c>
      <c r="C6" s="236"/>
      <c r="D6" s="313">
        <v>22.86</v>
      </c>
      <c r="E6" s="314">
        <v>0</v>
      </c>
      <c r="F6" s="315"/>
      <c r="G6" s="315"/>
      <c r="H6" s="316"/>
      <c r="I6" s="313">
        <v>22.86</v>
      </c>
      <c r="J6" s="314">
        <v>0</v>
      </c>
      <c r="K6" s="315"/>
      <c r="L6" s="315"/>
      <c r="M6" s="316"/>
      <c r="N6" s="313"/>
      <c r="O6" s="314"/>
      <c r="P6" s="315"/>
      <c r="Q6" s="315"/>
      <c r="R6" s="316"/>
      <c r="T6" s="338" t="s">
        <v>251</v>
      </c>
      <c r="U6" s="344">
        <f>D14+D22+D24</f>
        <v>4.0534174020616279E-2</v>
      </c>
      <c r="V6" s="344">
        <f>I14+I22+I24</f>
        <v>6.461692363636129E-2</v>
      </c>
    </row>
    <row r="7" spans="1:22" x14ac:dyDescent="0.25">
      <c r="A7" s="230"/>
      <c r="B7" s="235" t="s">
        <v>11</v>
      </c>
      <c r="C7" s="236"/>
      <c r="D7" s="313">
        <v>0</v>
      </c>
      <c r="E7" s="314"/>
      <c r="F7" s="315"/>
      <c r="G7" s="315"/>
      <c r="H7" s="316"/>
      <c r="I7" s="313">
        <v>0</v>
      </c>
      <c r="J7" s="314"/>
      <c r="K7" s="315"/>
      <c r="L7" s="315"/>
      <c r="M7" s="316"/>
      <c r="N7" s="313"/>
      <c r="O7" s="314"/>
      <c r="P7" s="315"/>
      <c r="Q7" s="315"/>
      <c r="R7" s="316"/>
      <c r="T7" s="338" t="s">
        <v>246</v>
      </c>
      <c r="U7" s="344">
        <f>D13</f>
        <v>8.9999999999999677E-2</v>
      </c>
      <c r="V7" s="344">
        <f>I13</f>
        <v>8.9999999999999677E-2</v>
      </c>
    </row>
    <row r="8" spans="1:22" x14ac:dyDescent="0.25">
      <c r="A8" s="230"/>
      <c r="B8" s="235" t="s">
        <v>232</v>
      </c>
      <c r="C8" s="236"/>
      <c r="D8" s="313">
        <v>0</v>
      </c>
      <c r="E8" s="314">
        <v>0</v>
      </c>
      <c r="F8" s="315">
        <v>0</v>
      </c>
      <c r="G8" s="315"/>
      <c r="H8" s="316"/>
      <c r="I8" s="313">
        <v>0</v>
      </c>
      <c r="J8" s="314">
        <v>0</v>
      </c>
      <c r="K8" s="315">
        <v>0</v>
      </c>
      <c r="L8" s="315"/>
      <c r="M8" s="316"/>
      <c r="N8" s="313"/>
      <c r="O8" s="314"/>
      <c r="P8" s="315"/>
      <c r="Q8" s="315"/>
      <c r="R8" s="316"/>
      <c r="T8" s="338" t="s">
        <v>247</v>
      </c>
      <c r="U8" s="344">
        <f>D10+D17+D18+D19+D23</f>
        <v>4.2383799416003259E-2</v>
      </c>
      <c r="V8" s="344">
        <f>I10+I17+I18+I19+I23</f>
        <v>4.2383799416003259E-2</v>
      </c>
    </row>
    <row r="9" spans="1:22" x14ac:dyDescent="0.25">
      <c r="A9" s="230"/>
      <c r="B9" s="235" t="s">
        <v>233</v>
      </c>
      <c r="C9" s="236"/>
      <c r="D9" s="313">
        <v>0</v>
      </c>
      <c r="E9" s="314"/>
      <c r="F9" s="315"/>
      <c r="G9" s="315"/>
      <c r="H9" s="316"/>
      <c r="I9" s="313">
        <v>0</v>
      </c>
      <c r="J9" s="314"/>
      <c r="K9" s="315"/>
      <c r="L9" s="315"/>
      <c r="M9" s="316"/>
      <c r="N9" s="313"/>
      <c r="O9" s="314"/>
      <c r="P9" s="315"/>
      <c r="Q9" s="315"/>
      <c r="R9" s="316"/>
      <c r="T9" s="338" t="s">
        <v>250</v>
      </c>
      <c r="U9" s="344">
        <f>SUM(E6:F24)</f>
        <v>1.9471797755543794</v>
      </c>
      <c r="V9" s="344">
        <f>SUM(J6:K24)</f>
        <v>1.4467036572721466</v>
      </c>
    </row>
    <row r="10" spans="1:22" x14ac:dyDescent="0.25">
      <c r="A10" s="230"/>
      <c r="B10" s="235" t="s">
        <v>11</v>
      </c>
      <c r="C10" s="236"/>
      <c r="D10" s="313">
        <v>1.5391565000001606E-2</v>
      </c>
      <c r="E10" s="314"/>
      <c r="F10" s="315"/>
      <c r="G10" s="315"/>
      <c r="H10" s="316"/>
      <c r="I10" s="313">
        <v>1.5391565000001606E-2</v>
      </c>
      <c r="J10" s="314"/>
      <c r="K10" s="315"/>
      <c r="L10" s="315"/>
      <c r="M10" s="316"/>
      <c r="N10" s="313"/>
      <c r="O10" s="314"/>
      <c r="P10" s="315"/>
      <c r="Q10" s="315"/>
      <c r="R10" s="316"/>
      <c r="T10" s="345" t="s">
        <v>252</v>
      </c>
      <c r="U10" s="346">
        <f>SUM(U5:U9)</f>
        <v>24.980097748991</v>
      </c>
      <c r="V10" s="346">
        <f>SUM(V5:V9)</f>
        <v>24.50370438032451</v>
      </c>
    </row>
    <row r="11" spans="1:22" x14ac:dyDescent="0.25">
      <c r="A11" s="230"/>
      <c r="B11" s="235" t="s">
        <v>234</v>
      </c>
      <c r="C11" s="236"/>
      <c r="D11" s="313"/>
      <c r="E11" s="314">
        <v>1.2039679771052647</v>
      </c>
      <c r="F11" s="315">
        <v>0</v>
      </c>
      <c r="G11" s="315"/>
      <c r="H11" s="316"/>
      <c r="I11" s="313"/>
      <c r="J11" s="314">
        <v>1.2039679771052647</v>
      </c>
      <c r="K11" s="315">
        <v>0</v>
      </c>
      <c r="L11" s="315"/>
      <c r="M11" s="316"/>
      <c r="N11" s="313"/>
      <c r="O11" s="314"/>
      <c r="P11" s="315"/>
      <c r="Q11" s="315"/>
      <c r="R11" s="316"/>
    </row>
    <row r="12" spans="1:22" x14ac:dyDescent="0.25">
      <c r="A12" s="230"/>
      <c r="B12" s="270" t="s">
        <v>235</v>
      </c>
      <c r="C12" s="236"/>
      <c r="D12" s="313">
        <v>0</v>
      </c>
      <c r="E12" s="314"/>
      <c r="F12" s="315"/>
      <c r="G12" s="315"/>
      <c r="H12" s="317"/>
      <c r="I12" s="313">
        <v>0</v>
      </c>
      <c r="J12" s="314"/>
      <c r="K12" s="315"/>
      <c r="L12" s="315"/>
      <c r="M12" s="317"/>
      <c r="N12" s="313"/>
      <c r="O12" s="314"/>
      <c r="P12" s="315"/>
      <c r="Q12" s="315"/>
      <c r="R12" s="317"/>
    </row>
    <row r="13" spans="1:22" x14ac:dyDescent="0.25">
      <c r="A13" s="230"/>
      <c r="B13" s="235" t="s">
        <v>236</v>
      </c>
      <c r="C13" s="236"/>
      <c r="D13" s="313">
        <v>8.9999999999999677E-2</v>
      </c>
      <c r="E13" s="314"/>
      <c r="F13" s="315"/>
      <c r="G13" s="315"/>
      <c r="H13" s="316"/>
      <c r="I13" s="313">
        <v>8.9999999999999677E-2</v>
      </c>
      <c r="J13" s="314"/>
      <c r="K13" s="315"/>
      <c r="L13" s="315"/>
      <c r="M13" s="316"/>
      <c r="N13" s="313"/>
      <c r="O13" s="314"/>
      <c r="P13" s="315"/>
      <c r="Q13" s="315"/>
      <c r="R13" s="316"/>
    </row>
    <row r="14" spans="1:22" x14ac:dyDescent="0.25">
      <c r="A14" s="230"/>
      <c r="B14" s="235" t="s">
        <v>237</v>
      </c>
      <c r="C14" s="236"/>
      <c r="D14" s="313">
        <v>3.9866399999996969E-3</v>
      </c>
      <c r="E14" s="314"/>
      <c r="F14" s="315"/>
      <c r="G14" s="315"/>
      <c r="H14" s="316"/>
      <c r="I14" s="313">
        <v>4.2159599999984877E-3</v>
      </c>
      <c r="J14" s="314"/>
      <c r="K14" s="315"/>
      <c r="L14" s="315"/>
      <c r="M14" s="316"/>
      <c r="N14" s="313"/>
      <c r="O14" s="314"/>
      <c r="P14" s="315"/>
      <c r="Q14" s="315"/>
      <c r="R14" s="316"/>
    </row>
    <row r="15" spans="1:22" x14ac:dyDescent="0.25">
      <c r="A15" s="230"/>
      <c r="B15" s="235" t="s">
        <v>238</v>
      </c>
      <c r="C15" s="236"/>
      <c r="D15" s="313">
        <v>0</v>
      </c>
      <c r="E15" s="314"/>
      <c r="F15" s="315"/>
      <c r="G15" s="315"/>
      <c r="H15" s="316"/>
      <c r="I15" s="313">
        <v>0</v>
      </c>
      <c r="J15" s="314"/>
      <c r="K15" s="315"/>
      <c r="L15" s="315"/>
      <c r="M15" s="316"/>
      <c r="N15" s="313"/>
      <c r="O15" s="314"/>
      <c r="P15" s="315"/>
      <c r="Q15" s="315"/>
      <c r="R15" s="316"/>
    </row>
    <row r="16" spans="1:22" x14ac:dyDescent="0.25">
      <c r="A16" s="230"/>
      <c r="B16" s="235" t="s">
        <v>239</v>
      </c>
      <c r="C16" s="236"/>
      <c r="D16" s="313">
        <v>0</v>
      </c>
      <c r="E16" s="314"/>
      <c r="F16" s="315"/>
      <c r="G16" s="315"/>
      <c r="H16" s="316"/>
      <c r="I16" s="313">
        <v>0</v>
      </c>
      <c r="J16" s="314"/>
      <c r="K16" s="315"/>
      <c r="L16" s="315"/>
      <c r="M16" s="316"/>
      <c r="N16" s="313"/>
      <c r="O16" s="314"/>
      <c r="P16" s="315"/>
      <c r="Q16" s="315"/>
      <c r="R16" s="316"/>
    </row>
    <row r="17" spans="1:22" x14ac:dyDescent="0.25">
      <c r="A17" s="230"/>
      <c r="B17" s="235" t="s">
        <v>187</v>
      </c>
      <c r="C17" s="236"/>
      <c r="D17" s="313">
        <v>1.6798792416001095E-2</v>
      </c>
      <c r="E17" s="314"/>
      <c r="F17" s="315"/>
      <c r="G17" s="315"/>
      <c r="H17" s="316"/>
      <c r="I17" s="313">
        <v>1.6798792416001095E-2</v>
      </c>
      <c r="J17" s="314"/>
      <c r="K17" s="315"/>
      <c r="L17" s="315"/>
      <c r="M17" s="316"/>
      <c r="N17" s="313"/>
      <c r="O17" s="314"/>
      <c r="P17" s="315"/>
      <c r="Q17" s="315"/>
      <c r="R17" s="316"/>
    </row>
    <row r="18" spans="1:22" x14ac:dyDescent="0.25">
      <c r="A18" s="230"/>
      <c r="B18" s="235" t="s">
        <v>188</v>
      </c>
      <c r="C18" s="236"/>
      <c r="D18" s="313">
        <v>0</v>
      </c>
      <c r="E18" s="314"/>
      <c r="F18" s="315"/>
      <c r="G18" s="315"/>
      <c r="H18" s="316"/>
      <c r="I18" s="313">
        <v>0</v>
      </c>
      <c r="J18" s="314"/>
      <c r="K18" s="315"/>
      <c r="L18" s="315"/>
      <c r="M18" s="316"/>
      <c r="N18" s="313"/>
      <c r="O18" s="314"/>
      <c r="P18" s="315"/>
      <c r="Q18" s="315"/>
      <c r="R18" s="316"/>
    </row>
    <row r="19" spans="1:22" x14ac:dyDescent="0.25">
      <c r="A19" s="230"/>
      <c r="B19" s="235" t="s">
        <v>189</v>
      </c>
      <c r="C19" s="236"/>
      <c r="D19" s="313">
        <v>0</v>
      </c>
      <c r="E19" s="314"/>
      <c r="F19" s="315"/>
      <c r="G19" s="315"/>
      <c r="H19" s="316"/>
      <c r="I19" s="313">
        <v>0</v>
      </c>
      <c r="J19" s="314"/>
      <c r="K19" s="315"/>
      <c r="L19" s="315"/>
      <c r="M19" s="316"/>
      <c r="N19" s="313"/>
      <c r="O19" s="314"/>
      <c r="P19" s="315"/>
      <c r="Q19" s="315"/>
      <c r="R19" s="316"/>
    </row>
    <row r="20" spans="1:22" x14ac:dyDescent="0.25">
      <c r="A20" s="230"/>
      <c r="B20" s="235" t="s">
        <v>240</v>
      </c>
      <c r="C20" s="236"/>
      <c r="D20" s="313"/>
      <c r="E20" s="314">
        <v>0</v>
      </c>
      <c r="F20" s="315">
        <v>0</v>
      </c>
      <c r="G20" s="315"/>
      <c r="H20" s="316"/>
      <c r="I20" s="313"/>
      <c r="J20" s="314">
        <v>0</v>
      </c>
      <c r="K20" s="315">
        <v>0</v>
      </c>
      <c r="L20" s="315"/>
      <c r="M20" s="316"/>
      <c r="N20" s="313"/>
      <c r="O20" s="314"/>
      <c r="P20" s="315"/>
      <c r="Q20" s="315"/>
      <c r="R20" s="316"/>
    </row>
    <row r="21" spans="1:22" x14ac:dyDescent="0.25">
      <c r="A21" s="230"/>
      <c r="B21" s="235" t="s">
        <v>241</v>
      </c>
      <c r="C21" s="236"/>
      <c r="D21" s="313">
        <v>0</v>
      </c>
      <c r="E21" s="314"/>
      <c r="F21" s="315"/>
      <c r="G21" s="315"/>
      <c r="H21" s="316"/>
      <c r="I21" s="313">
        <v>0</v>
      </c>
      <c r="J21" s="314"/>
      <c r="K21" s="315"/>
      <c r="L21" s="315"/>
      <c r="M21" s="316"/>
      <c r="N21" s="313"/>
      <c r="O21" s="314"/>
      <c r="P21" s="315"/>
      <c r="Q21" s="315"/>
      <c r="R21" s="316"/>
    </row>
    <row r="22" spans="1:22" x14ac:dyDescent="0.25">
      <c r="A22" s="230"/>
      <c r="B22" s="235" t="s">
        <v>242</v>
      </c>
      <c r="C22" s="236"/>
      <c r="D22" s="313">
        <v>1.7639999999935778E-4</v>
      </c>
      <c r="E22" s="314"/>
      <c r="F22" s="315"/>
      <c r="G22" s="315"/>
      <c r="H22" s="316"/>
      <c r="I22" s="313">
        <v>2.6460000000090654E-4</v>
      </c>
      <c r="J22" s="314"/>
      <c r="K22" s="315"/>
      <c r="L22" s="315"/>
      <c r="M22" s="316"/>
      <c r="N22" s="313"/>
      <c r="O22" s="314"/>
      <c r="P22" s="315"/>
      <c r="Q22" s="315"/>
      <c r="R22" s="316"/>
    </row>
    <row r="23" spans="1:22" x14ac:dyDescent="0.25">
      <c r="A23" s="230"/>
      <c r="B23" s="235" t="s">
        <v>1</v>
      </c>
      <c r="C23" s="236"/>
      <c r="D23" s="313">
        <v>1.0193442000000556E-2</v>
      </c>
      <c r="E23" s="314"/>
      <c r="F23" s="315"/>
      <c r="G23" s="315"/>
      <c r="H23" s="316"/>
      <c r="I23" s="313">
        <v>1.0193442000000556E-2</v>
      </c>
      <c r="J23" s="314"/>
      <c r="K23" s="315"/>
      <c r="L23" s="315"/>
      <c r="M23" s="316"/>
      <c r="N23" s="313"/>
      <c r="O23" s="314"/>
      <c r="P23" s="315"/>
      <c r="Q23" s="315"/>
      <c r="R23" s="316"/>
    </row>
    <row r="24" spans="1:22" x14ac:dyDescent="0.25">
      <c r="A24" s="230"/>
      <c r="B24" s="235" t="s">
        <v>182</v>
      </c>
      <c r="C24" s="236"/>
      <c r="D24" s="313">
        <v>3.6371134020617223E-2</v>
      </c>
      <c r="E24" s="314">
        <v>0.748311798449114</v>
      </c>
      <c r="F24" s="315">
        <v>-5.0999999999995207E-3</v>
      </c>
      <c r="G24" s="315"/>
      <c r="H24" s="316"/>
      <c r="I24" s="313">
        <v>6.0136363636361899E-2</v>
      </c>
      <c r="J24" s="314">
        <v>0.24443568016688302</v>
      </c>
      <c r="K24" s="315">
        <v>-1.7000000000010867E-3</v>
      </c>
      <c r="L24" s="315"/>
      <c r="M24" s="316"/>
      <c r="N24" s="313"/>
      <c r="O24" s="314"/>
      <c r="P24" s="315"/>
      <c r="Q24" s="315"/>
      <c r="R24" s="316"/>
    </row>
    <row r="25" spans="1:22" x14ac:dyDescent="0.25">
      <c r="A25" s="230"/>
      <c r="B25" s="235" t="s">
        <v>211</v>
      </c>
      <c r="C25" s="236"/>
      <c r="D25" s="313"/>
      <c r="E25" s="314"/>
      <c r="F25" s="315">
        <v>0</v>
      </c>
      <c r="G25" s="315"/>
      <c r="H25" s="316"/>
      <c r="I25" s="313"/>
      <c r="J25" s="314"/>
      <c r="K25" s="315">
        <v>0</v>
      </c>
      <c r="L25" s="315"/>
      <c r="M25" s="316"/>
      <c r="N25" s="313"/>
      <c r="O25" s="314"/>
      <c r="P25" s="315"/>
      <c r="Q25" s="315"/>
      <c r="R25" s="316"/>
    </row>
    <row r="26" spans="1:22" ht="15.75" thickBot="1" x14ac:dyDescent="0.3">
      <c r="A26" s="239"/>
      <c r="B26" s="240" t="s">
        <v>169</v>
      </c>
      <c r="C26" s="241"/>
      <c r="D26" s="318">
        <v>23.032917973436621</v>
      </c>
      <c r="E26" s="319">
        <v>1.9522797755543788</v>
      </c>
      <c r="F26" s="273">
        <v>-5.0999999999995207E-3</v>
      </c>
      <c r="G26" s="273"/>
      <c r="H26" s="320"/>
      <c r="I26" s="318">
        <v>23.057000723052369</v>
      </c>
      <c r="J26" s="319">
        <v>1.4484036572721477</v>
      </c>
      <c r="K26" s="273">
        <v>-1.7000000000010867E-3</v>
      </c>
      <c r="L26" s="273"/>
      <c r="M26" s="320"/>
      <c r="N26" s="318"/>
      <c r="O26" s="319"/>
      <c r="P26" s="273"/>
      <c r="Q26" s="273"/>
      <c r="R26" s="320"/>
    </row>
    <row r="27" spans="1:22" ht="15.75" thickBot="1" x14ac:dyDescent="0.3">
      <c r="A27" s="230"/>
      <c r="B27" s="244" t="s">
        <v>163</v>
      </c>
      <c r="C27" s="245"/>
      <c r="D27" s="274"/>
      <c r="E27" s="304"/>
      <c r="F27" s="305" t="s">
        <v>219</v>
      </c>
      <c r="G27" s="276"/>
      <c r="H27" s="277"/>
      <c r="I27" s="274"/>
      <c r="J27" s="307"/>
      <c r="K27" s="306" t="s">
        <v>220</v>
      </c>
      <c r="L27" s="278"/>
      <c r="M27" s="279"/>
      <c r="N27" s="274"/>
      <c r="O27" s="307"/>
      <c r="P27" s="306"/>
      <c r="Q27" s="278"/>
      <c r="R27" s="279"/>
    </row>
    <row r="29" spans="1:22" ht="15.75" thickBot="1" x14ac:dyDescent="0.3">
      <c r="A29" s="338" t="s">
        <v>253</v>
      </c>
    </row>
    <row r="30" spans="1:22" ht="15.75" thickBot="1" x14ac:dyDescent="0.3">
      <c r="A30" s="230"/>
      <c r="B30" s="231" t="s">
        <v>197</v>
      </c>
      <c r="C30" s="232"/>
      <c r="D30" s="300" t="s">
        <v>217</v>
      </c>
      <c r="E30" s="294"/>
      <c r="F30" s="233"/>
      <c r="G30" s="301"/>
      <c r="H30" s="232"/>
      <c r="I30" s="300" t="s">
        <v>218</v>
      </c>
      <c r="J30" s="294"/>
      <c r="K30" s="233"/>
      <c r="L30" s="301"/>
      <c r="M30" s="232"/>
      <c r="N30" s="300"/>
      <c r="O30" s="294"/>
      <c r="P30" s="233"/>
      <c r="Q30" s="301"/>
      <c r="R30" s="232"/>
      <c r="T30" s="342" t="s">
        <v>244</v>
      </c>
      <c r="U30" s="343" t="s">
        <v>248</v>
      </c>
      <c r="V30" s="343" t="s">
        <v>249</v>
      </c>
    </row>
    <row r="31" spans="1:22" x14ac:dyDescent="0.25">
      <c r="A31" s="230"/>
      <c r="B31" s="235"/>
      <c r="C31" s="236"/>
      <c r="D31" s="309" t="s">
        <v>162</v>
      </c>
      <c r="E31" s="310" t="s">
        <v>204</v>
      </c>
      <c r="F31" s="330" t="s">
        <v>210</v>
      </c>
      <c r="G31" s="312"/>
      <c r="H31" s="279"/>
      <c r="I31" s="309" t="s">
        <v>162</v>
      </c>
      <c r="J31" s="310" t="s">
        <v>204</v>
      </c>
      <c r="K31" s="311" t="s">
        <v>210</v>
      </c>
      <c r="L31" s="312"/>
      <c r="M31" s="279"/>
      <c r="N31" s="309"/>
      <c r="O31" s="310"/>
      <c r="P31" s="311"/>
      <c r="Q31" s="312"/>
      <c r="R31" s="279"/>
      <c r="T31" s="338" t="s">
        <v>256</v>
      </c>
      <c r="U31" s="344">
        <f>D32</f>
        <v>0.84</v>
      </c>
      <c r="V31" s="344">
        <f>I32</f>
        <v>0.84</v>
      </c>
    </row>
    <row r="32" spans="1:22" x14ac:dyDescent="0.25">
      <c r="A32" s="230"/>
      <c r="B32" s="235" t="s">
        <v>161</v>
      </c>
      <c r="C32" s="236"/>
      <c r="D32" s="313">
        <v>0.84</v>
      </c>
      <c r="E32" s="314">
        <v>0</v>
      </c>
      <c r="F32" s="315"/>
      <c r="G32" s="315"/>
      <c r="H32" s="316"/>
      <c r="I32" s="313">
        <v>0.84</v>
      </c>
      <c r="J32" s="314">
        <v>0</v>
      </c>
      <c r="K32" s="315"/>
      <c r="L32" s="315"/>
      <c r="M32" s="316"/>
      <c r="N32" s="313"/>
      <c r="O32" s="314"/>
      <c r="P32" s="315"/>
      <c r="Q32" s="315"/>
      <c r="R32" s="316"/>
      <c r="T32" s="338" t="s">
        <v>251</v>
      </c>
      <c r="U32" s="344">
        <f>D40+D48+D50</f>
        <v>4.0534174020618555E-2</v>
      </c>
      <c r="V32" s="344">
        <f>I40+I48+I50</f>
        <v>6.4616923636363566E-2</v>
      </c>
    </row>
    <row r="33" spans="1:22" x14ac:dyDescent="0.25">
      <c r="A33" s="230"/>
      <c r="B33" s="235" t="s">
        <v>11</v>
      </c>
      <c r="C33" s="236"/>
      <c r="D33" s="313">
        <v>0</v>
      </c>
      <c r="E33" s="314"/>
      <c r="F33" s="315"/>
      <c r="G33" s="315"/>
      <c r="H33" s="316"/>
      <c r="I33" s="313">
        <v>0</v>
      </c>
      <c r="J33" s="314"/>
      <c r="K33" s="315"/>
      <c r="L33" s="315"/>
      <c r="M33" s="316"/>
      <c r="N33" s="313"/>
      <c r="O33" s="314"/>
      <c r="P33" s="315"/>
      <c r="Q33" s="315"/>
      <c r="R33" s="316"/>
      <c r="T33" s="338" t="s">
        <v>246</v>
      </c>
      <c r="U33" s="344">
        <f>D39</f>
        <v>2.9999999999999982E-2</v>
      </c>
      <c r="V33" s="344">
        <f>I39</f>
        <v>2.9999999999999982E-2</v>
      </c>
    </row>
    <row r="34" spans="1:22" x14ac:dyDescent="0.25">
      <c r="A34" s="230"/>
      <c r="B34" s="235" t="s">
        <v>232</v>
      </c>
      <c r="C34" s="236"/>
      <c r="D34" s="313">
        <v>0</v>
      </c>
      <c r="E34" s="314">
        <v>6.6344410876132937E-2</v>
      </c>
      <c r="F34" s="315">
        <v>0</v>
      </c>
      <c r="G34" s="315"/>
      <c r="H34" s="316"/>
      <c r="I34" s="313">
        <v>0</v>
      </c>
      <c r="J34" s="314">
        <v>6.6344410876132937E-2</v>
      </c>
      <c r="K34" s="315">
        <v>0</v>
      </c>
      <c r="L34" s="315"/>
      <c r="M34" s="316"/>
      <c r="N34" s="313"/>
      <c r="O34" s="314"/>
      <c r="P34" s="315"/>
      <c r="Q34" s="315"/>
      <c r="R34" s="316"/>
      <c r="T34" s="338" t="s">
        <v>247</v>
      </c>
      <c r="U34" s="344">
        <f>D36+D43+D44+D45+D49</f>
        <v>4.2057609271999988E-2</v>
      </c>
      <c r="V34" s="344">
        <f>I36+I43+I44+I45+I49</f>
        <v>4.2057609271999988E-2</v>
      </c>
    </row>
    <row r="35" spans="1:22" x14ac:dyDescent="0.25">
      <c r="A35" s="230"/>
      <c r="B35" s="235" t="s">
        <v>233</v>
      </c>
      <c r="C35" s="236"/>
      <c r="D35" s="313">
        <v>0</v>
      </c>
      <c r="E35" s="314"/>
      <c r="F35" s="315"/>
      <c r="G35" s="315"/>
      <c r="H35" s="316"/>
      <c r="I35" s="313">
        <v>0</v>
      </c>
      <c r="J35" s="314"/>
      <c r="K35" s="315"/>
      <c r="L35" s="315"/>
      <c r="M35" s="316"/>
      <c r="N35" s="313"/>
      <c r="O35" s="314"/>
      <c r="P35" s="315"/>
      <c r="Q35" s="315"/>
      <c r="R35" s="316"/>
      <c r="T35" s="338" t="s">
        <v>250</v>
      </c>
      <c r="U35" s="344">
        <f>SUM(E32:F50)</f>
        <v>0.11086800890461804</v>
      </c>
      <c r="V35" s="344">
        <f>SUM(J32:K50)</f>
        <v>9.355629378993878E-2</v>
      </c>
    </row>
    <row r="36" spans="1:22" x14ac:dyDescent="0.25">
      <c r="A36" s="230"/>
      <c r="B36" s="235" t="s">
        <v>11</v>
      </c>
      <c r="C36" s="236"/>
      <c r="D36" s="313">
        <v>1.5391564999999958E-2</v>
      </c>
      <c r="E36" s="314"/>
      <c r="F36" s="315"/>
      <c r="G36" s="315"/>
      <c r="H36" s="316"/>
      <c r="I36" s="313">
        <v>1.5391564999999958E-2</v>
      </c>
      <c r="J36" s="314"/>
      <c r="K36" s="315"/>
      <c r="L36" s="315"/>
      <c r="M36" s="316"/>
      <c r="N36" s="313"/>
      <c r="O36" s="314"/>
      <c r="P36" s="315"/>
      <c r="Q36" s="315"/>
      <c r="R36" s="316"/>
      <c r="T36" s="345" t="s">
        <v>252</v>
      </c>
      <c r="U36" s="346">
        <f>SUM(U31:U35)</f>
        <v>1.0634597921972366</v>
      </c>
      <c r="V36" s="346">
        <f>SUM(V31:V35)</f>
        <v>1.0702308266983023</v>
      </c>
    </row>
    <row r="37" spans="1:22" x14ac:dyDescent="0.25">
      <c r="A37" s="230"/>
      <c r="B37" s="235" t="s">
        <v>234</v>
      </c>
      <c r="C37" s="236"/>
      <c r="D37" s="313"/>
      <c r="E37" s="314">
        <v>1.8810938283186435E-2</v>
      </c>
      <c r="F37" s="315">
        <v>0</v>
      </c>
      <c r="G37" s="315"/>
      <c r="H37" s="316"/>
      <c r="I37" s="313"/>
      <c r="J37" s="314">
        <v>1.8810938283186435E-2</v>
      </c>
      <c r="K37" s="315">
        <v>0</v>
      </c>
      <c r="L37" s="315"/>
      <c r="M37" s="316"/>
      <c r="N37" s="313"/>
      <c r="O37" s="314"/>
      <c r="P37" s="315"/>
      <c r="Q37" s="315"/>
      <c r="R37" s="316"/>
    </row>
    <row r="38" spans="1:22" x14ac:dyDescent="0.25">
      <c r="A38" s="230"/>
      <c r="B38" s="270" t="s">
        <v>235</v>
      </c>
      <c r="C38" s="236"/>
      <c r="D38" s="313">
        <v>0</v>
      </c>
      <c r="E38" s="314"/>
      <c r="F38" s="315"/>
      <c r="G38" s="315"/>
      <c r="H38" s="317"/>
      <c r="I38" s="313">
        <v>0</v>
      </c>
      <c r="J38" s="314"/>
      <c r="K38" s="315"/>
      <c r="L38" s="315"/>
      <c r="M38" s="317"/>
      <c r="N38" s="313"/>
      <c r="O38" s="314"/>
      <c r="P38" s="315"/>
      <c r="Q38" s="315"/>
      <c r="R38" s="317"/>
    </row>
    <row r="39" spans="1:22" x14ac:dyDescent="0.25">
      <c r="A39" s="230"/>
      <c r="B39" s="235" t="s">
        <v>236</v>
      </c>
      <c r="C39" s="236"/>
      <c r="D39" s="313">
        <v>2.9999999999999982E-2</v>
      </c>
      <c r="E39" s="314"/>
      <c r="F39" s="315"/>
      <c r="G39" s="315"/>
      <c r="H39" s="316"/>
      <c r="I39" s="313">
        <v>2.9999999999999982E-2</v>
      </c>
      <c r="J39" s="314"/>
      <c r="K39" s="315"/>
      <c r="L39" s="315"/>
      <c r="M39" s="316"/>
      <c r="N39" s="313"/>
      <c r="O39" s="314"/>
      <c r="P39" s="315"/>
      <c r="Q39" s="315"/>
      <c r="R39" s="316"/>
    </row>
    <row r="40" spans="1:22" x14ac:dyDescent="0.25">
      <c r="A40" s="230"/>
      <c r="B40" s="235" t="s">
        <v>237</v>
      </c>
      <c r="C40" s="236"/>
      <c r="D40" s="313">
        <v>3.9866400000000152E-3</v>
      </c>
      <c r="E40" s="314"/>
      <c r="F40" s="315"/>
      <c r="G40" s="315"/>
      <c r="H40" s="316"/>
      <c r="I40" s="313">
        <v>4.2159599999999423E-3</v>
      </c>
      <c r="J40" s="314"/>
      <c r="K40" s="315"/>
      <c r="L40" s="315"/>
      <c r="M40" s="316"/>
      <c r="N40" s="313"/>
      <c r="O40" s="314"/>
      <c r="P40" s="315"/>
      <c r="Q40" s="315"/>
      <c r="R40" s="316"/>
    </row>
    <row r="41" spans="1:22" x14ac:dyDescent="0.25">
      <c r="A41" s="230"/>
      <c r="B41" s="235" t="s">
        <v>238</v>
      </c>
      <c r="C41" s="236"/>
      <c r="D41" s="313">
        <v>0</v>
      </c>
      <c r="E41" s="314"/>
      <c r="F41" s="315"/>
      <c r="G41" s="315"/>
      <c r="H41" s="316"/>
      <c r="I41" s="313">
        <v>0</v>
      </c>
      <c r="J41" s="314"/>
      <c r="K41" s="315"/>
      <c r="L41" s="315"/>
      <c r="M41" s="316"/>
      <c r="N41" s="313"/>
      <c r="O41" s="314"/>
      <c r="P41" s="315"/>
      <c r="Q41" s="315"/>
      <c r="R41" s="316"/>
    </row>
    <row r="42" spans="1:22" x14ac:dyDescent="0.25">
      <c r="A42" s="230"/>
      <c r="B42" s="235" t="s">
        <v>239</v>
      </c>
      <c r="C42" s="236"/>
      <c r="D42" s="313">
        <v>0</v>
      </c>
      <c r="E42" s="314"/>
      <c r="F42" s="315"/>
      <c r="G42" s="315"/>
      <c r="H42" s="316"/>
      <c r="I42" s="313">
        <v>0</v>
      </c>
      <c r="J42" s="314"/>
      <c r="K42" s="315"/>
      <c r="L42" s="315"/>
      <c r="M42" s="316"/>
      <c r="N42" s="313"/>
      <c r="O42" s="314"/>
      <c r="P42" s="315"/>
      <c r="Q42" s="315"/>
      <c r="R42" s="316"/>
    </row>
    <row r="43" spans="1:22" x14ac:dyDescent="0.25">
      <c r="A43" s="230"/>
      <c r="B43" s="235" t="s">
        <v>187</v>
      </c>
      <c r="C43" s="236"/>
      <c r="D43" s="313">
        <v>1.647260227200005E-2</v>
      </c>
      <c r="E43" s="314"/>
      <c r="F43" s="315"/>
      <c r="G43" s="315"/>
      <c r="H43" s="316"/>
      <c r="I43" s="313">
        <v>1.647260227200005E-2</v>
      </c>
      <c r="J43" s="314"/>
      <c r="K43" s="315"/>
      <c r="L43" s="315"/>
      <c r="M43" s="316"/>
      <c r="N43" s="313"/>
      <c r="O43" s="314"/>
      <c r="P43" s="315"/>
      <c r="Q43" s="315"/>
      <c r="R43" s="316"/>
    </row>
    <row r="44" spans="1:22" x14ac:dyDescent="0.25">
      <c r="A44" s="230"/>
      <c r="B44" s="235" t="s">
        <v>188</v>
      </c>
      <c r="C44" s="236"/>
      <c r="D44" s="313">
        <v>0</v>
      </c>
      <c r="E44" s="314"/>
      <c r="F44" s="315"/>
      <c r="G44" s="315"/>
      <c r="H44" s="316"/>
      <c r="I44" s="313">
        <v>0</v>
      </c>
      <c r="J44" s="314"/>
      <c r="K44" s="315"/>
      <c r="L44" s="315"/>
      <c r="M44" s="316"/>
      <c r="N44" s="313"/>
      <c r="O44" s="314"/>
      <c r="P44" s="315"/>
      <c r="Q44" s="315"/>
      <c r="R44" s="316"/>
    </row>
    <row r="45" spans="1:22" x14ac:dyDescent="0.25">
      <c r="A45" s="230"/>
      <c r="B45" s="235" t="s">
        <v>189</v>
      </c>
      <c r="C45" s="236"/>
      <c r="D45" s="313">
        <v>0</v>
      </c>
      <c r="E45" s="314"/>
      <c r="F45" s="315"/>
      <c r="G45" s="315"/>
      <c r="H45" s="316"/>
      <c r="I45" s="313">
        <v>0</v>
      </c>
      <c r="J45" s="314"/>
      <c r="K45" s="315"/>
      <c r="L45" s="315"/>
      <c r="M45" s="316"/>
      <c r="N45" s="313"/>
      <c r="O45" s="314"/>
      <c r="P45" s="315"/>
      <c r="Q45" s="315"/>
      <c r="R45" s="316"/>
    </row>
    <row r="46" spans="1:22" x14ac:dyDescent="0.25">
      <c r="A46" s="230"/>
      <c r="B46" s="235" t="s">
        <v>240</v>
      </c>
      <c r="C46" s="236"/>
      <c r="D46" s="313"/>
      <c r="E46" s="314">
        <v>0</v>
      </c>
      <c r="F46" s="315">
        <v>0</v>
      </c>
      <c r="G46" s="315"/>
      <c r="H46" s="316"/>
      <c r="I46" s="313"/>
      <c r="J46" s="314">
        <v>0</v>
      </c>
      <c r="K46" s="315">
        <v>0</v>
      </c>
      <c r="L46" s="315"/>
      <c r="M46" s="316"/>
      <c r="N46" s="313"/>
      <c r="O46" s="314"/>
      <c r="P46" s="315"/>
      <c r="Q46" s="315"/>
      <c r="R46" s="316"/>
    </row>
    <row r="47" spans="1:22" x14ac:dyDescent="0.25">
      <c r="A47" s="230"/>
      <c r="B47" s="235" t="s">
        <v>241</v>
      </c>
      <c r="C47" s="236"/>
      <c r="D47" s="313">
        <v>0</v>
      </c>
      <c r="E47" s="314"/>
      <c r="F47" s="315"/>
      <c r="G47" s="315"/>
      <c r="H47" s="316"/>
      <c r="I47" s="313">
        <v>0</v>
      </c>
      <c r="J47" s="314"/>
      <c r="K47" s="315"/>
      <c r="L47" s="315"/>
      <c r="M47" s="316"/>
      <c r="N47" s="313"/>
      <c r="O47" s="314"/>
      <c r="P47" s="315"/>
      <c r="Q47" s="315"/>
      <c r="R47" s="316"/>
    </row>
    <row r="48" spans="1:22" x14ac:dyDescent="0.25">
      <c r="A48" s="230"/>
      <c r="B48" s="235" t="s">
        <v>242</v>
      </c>
      <c r="C48" s="236"/>
      <c r="D48" s="313">
        <v>1.7639999999995309E-4</v>
      </c>
      <c r="E48" s="314"/>
      <c r="F48" s="315"/>
      <c r="G48" s="315"/>
      <c r="H48" s="316"/>
      <c r="I48" s="313">
        <v>2.6459999999999071E-4</v>
      </c>
      <c r="J48" s="314"/>
      <c r="K48" s="315"/>
      <c r="L48" s="315"/>
      <c r="M48" s="316"/>
      <c r="N48" s="313"/>
      <c r="O48" s="314"/>
      <c r="P48" s="315"/>
      <c r="Q48" s="315"/>
      <c r="R48" s="316"/>
    </row>
    <row r="49" spans="1:23" x14ac:dyDescent="0.25">
      <c r="A49" s="230"/>
      <c r="B49" s="235" t="s">
        <v>1</v>
      </c>
      <c r="C49" s="236"/>
      <c r="D49" s="313">
        <v>1.0193441999999981E-2</v>
      </c>
      <c r="E49" s="314"/>
      <c r="F49" s="315"/>
      <c r="G49" s="315"/>
      <c r="H49" s="316"/>
      <c r="I49" s="313">
        <v>1.0193441999999981E-2</v>
      </c>
      <c r="J49" s="314"/>
      <c r="K49" s="315"/>
      <c r="L49" s="315"/>
      <c r="M49" s="316"/>
      <c r="N49" s="313"/>
      <c r="O49" s="314"/>
      <c r="P49" s="315"/>
      <c r="Q49" s="315"/>
      <c r="R49" s="316"/>
    </row>
    <row r="50" spans="1:23" x14ac:dyDescent="0.25">
      <c r="A50" s="230"/>
      <c r="B50" s="235" t="s">
        <v>182</v>
      </c>
      <c r="C50" s="236"/>
      <c r="D50" s="313">
        <v>3.6371134020618583E-2</v>
      </c>
      <c r="E50" s="314">
        <v>3.0812659745298645E-2</v>
      </c>
      <c r="F50" s="315">
        <v>-5.0999999999999795E-3</v>
      </c>
      <c r="G50" s="315"/>
      <c r="H50" s="316"/>
      <c r="I50" s="313">
        <v>6.0136363636363634E-2</v>
      </c>
      <c r="J50" s="314">
        <v>1.010094463061945E-2</v>
      </c>
      <c r="K50" s="315">
        <v>-1.7000000000000339E-3</v>
      </c>
      <c r="L50" s="315"/>
      <c r="M50" s="316"/>
      <c r="N50" s="313"/>
      <c r="O50" s="314"/>
      <c r="P50" s="315"/>
      <c r="Q50" s="315"/>
      <c r="R50" s="316"/>
    </row>
    <row r="51" spans="1:23" x14ac:dyDescent="0.25">
      <c r="A51" s="230"/>
      <c r="B51" s="235" t="s">
        <v>211</v>
      </c>
      <c r="C51" s="236"/>
      <c r="D51" s="313"/>
      <c r="E51" s="314"/>
      <c r="F51" s="315">
        <v>0</v>
      </c>
      <c r="G51" s="315"/>
      <c r="H51" s="316"/>
      <c r="I51" s="313"/>
      <c r="J51" s="314"/>
      <c r="K51" s="315">
        <v>0</v>
      </c>
      <c r="L51" s="315"/>
      <c r="M51" s="316"/>
      <c r="N51" s="313"/>
      <c r="O51" s="314"/>
      <c r="P51" s="315"/>
      <c r="Q51" s="315"/>
      <c r="R51" s="316"/>
    </row>
    <row r="52" spans="1:23" ht="15.75" thickBot="1" x14ac:dyDescent="0.3">
      <c r="A52" s="239"/>
      <c r="B52" s="240" t="s">
        <v>169</v>
      </c>
      <c r="C52" s="241"/>
      <c r="D52" s="318">
        <v>0.95259178329261851</v>
      </c>
      <c r="E52" s="319">
        <v>0.11596800890461802</v>
      </c>
      <c r="F52" s="273">
        <v>-5.0999999999999795E-3</v>
      </c>
      <c r="G52" s="273"/>
      <c r="H52" s="320"/>
      <c r="I52" s="318">
        <v>0.97667453290836348</v>
      </c>
      <c r="J52" s="319">
        <v>9.5256293789938815E-2</v>
      </c>
      <c r="K52" s="273">
        <v>-1.7000000000000339E-3</v>
      </c>
      <c r="L52" s="273"/>
      <c r="M52" s="320"/>
      <c r="N52" s="318"/>
      <c r="O52" s="319"/>
      <c r="P52" s="273"/>
      <c r="Q52" s="273"/>
      <c r="R52" s="320"/>
    </row>
    <row r="53" spans="1:23" ht="15.75" thickBot="1" x14ac:dyDescent="0.3">
      <c r="A53" s="230"/>
      <c r="B53" s="244" t="s">
        <v>163</v>
      </c>
      <c r="C53" s="245"/>
      <c r="D53" s="274"/>
      <c r="E53" s="304"/>
      <c r="F53" s="305" t="s">
        <v>254</v>
      </c>
      <c r="G53" s="276"/>
      <c r="H53" s="277"/>
      <c r="I53" s="274"/>
      <c r="J53" s="307"/>
      <c r="K53" s="306" t="s">
        <v>255</v>
      </c>
      <c r="L53" s="278"/>
      <c r="M53" s="279"/>
      <c r="N53" s="274"/>
      <c r="O53" s="307"/>
      <c r="P53" s="306"/>
      <c r="Q53" s="278"/>
      <c r="R53" s="279"/>
    </row>
    <row r="54" spans="1:23" x14ac:dyDescent="0.25">
      <c r="A54" s="230"/>
      <c r="B54" s="246"/>
      <c r="C54" s="247"/>
      <c r="D54" s="247"/>
      <c r="E54" s="247"/>
      <c r="F54" s="247"/>
      <c r="G54" s="248"/>
      <c r="H54" s="247"/>
      <c r="I54" s="247"/>
      <c r="J54" s="247"/>
      <c r="K54" s="247"/>
      <c r="L54" s="248"/>
      <c r="M54" s="247"/>
      <c r="N54" s="247"/>
      <c r="O54" s="247"/>
      <c r="P54" s="247"/>
      <c r="Q54" s="248"/>
      <c r="R54" s="247"/>
    </row>
    <row r="56" spans="1:23" ht="15.75" thickBot="1" x14ac:dyDescent="0.3"/>
    <row r="57" spans="1:23" ht="15.75" thickBot="1" x14ac:dyDescent="0.3">
      <c r="A57" s="230"/>
      <c r="B57" s="231" t="s">
        <v>197</v>
      </c>
      <c r="C57" s="232"/>
      <c r="D57" s="300" t="s">
        <v>265</v>
      </c>
      <c r="E57" s="294"/>
      <c r="F57" s="233"/>
      <c r="G57" s="301"/>
      <c r="H57" s="232"/>
      <c r="I57" s="300" t="s">
        <v>266</v>
      </c>
      <c r="J57" s="294"/>
      <c r="K57" s="233"/>
      <c r="L57" s="301"/>
      <c r="M57" s="232"/>
      <c r="N57" s="300" t="s">
        <v>267</v>
      </c>
      <c r="O57" s="294"/>
      <c r="P57" s="233"/>
      <c r="Q57" s="233"/>
      <c r="R57" s="232"/>
      <c r="S57" s="234"/>
      <c r="T57" s="342" t="s">
        <v>244</v>
      </c>
      <c r="U57" s="343" t="str">
        <f>D57</f>
        <v>Reference variety</v>
      </c>
      <c r="V57" s="343" t="str">
        <f>I57</f>
        <v>Ayushman</v>
      </c>
      <c r="W57" s="343" t="str">
        <f>N57</f>
        <v>Ansal</v>
      </c>
    </row>
    <row r="58" spans="1:23" x14ac:dyDescent="0.25">
      <c r="A58" s="230"/>
      <c r="B58" s="235"/>
      <c r="C58" s="236"/>
      <c r="D58" s="309" t="s">
        <v>162</v>
      </c>
      <c r="E58" s="310" t="s">
        <v>204</v>
      </c>
      <c r="F58" s="330" t="s">
        <v>210</v>
      </c>
      <c r="G58" s="312"/>
      <c r="H58" s="279"/>
      <c r="I58" s="309" t="s">
        <v>162</v>
      </c>
      <c r="J58" s="310" t="s">
        <v>204</v>
      </c>
      <c r="K58" s="311" t="s">
        <v>210</v>
      </c>
      <c r="L58" s="312"/>
      <c r="M58" s="279"/>
      <c r="N58" s="309" t="s">
        <v>162</v>
      </c>
      <c r="O58" s="310" t="s">
        <v>204</v>
      </c>
      <c r="P58" s="311" t="s">
        <v>210</v>
      </c>
      <c r="Q58" s="108"/>
      <c r="R58" s="237"/>
      <c r="S58" s="238"/>
      <c r="T58" s="338" t="s">
        <v>264</v>
      </c>
      <c r="U58" s="344">
        <f>D59</f>
        <v>3.2000000000000001E-2</v>
      </c>
      <c r="V58" s="344">
        <f>I59</f>
        <v>2.9000000000000001E-2</v>
      </c>
      <c r="W58" s="344">
        <f>N59</f>
        <v>2.8000000000000001E-2</v>
      </c>
    </row>
    <row r="59" spans="1:23" x14ac:dyDescent="0.25">
      <c r="A59" s="230"/>
      <c r="B59" s="235" t="s">
        <v>161</v>
      </c>
      <c r="C59" s="236"/>
      <c r="D59" s="313">
        <v>3.2000000000000001E-2</v>
      </c>
      <c r="E59" s="314">
        <v>0</v>
      </c>
      <c r="F59" s="315"/>
      <c r="G59" s="315"/>
      <c r="H59" s="316"/>
      <c r="I59" s="313">
        <v>2.9000000000000001E-2</v>
      </c>
      <c r="J59" s="314">
        <v>0</v>
      </c>
      <c r="K59" s="315"/>
      <c r="L59" s="315"/>
      <c r="M59" s="316"/>
      <c r="N59" s="313">
        <v>2.8000000000000001E-2</v>
      </c>
      <c r="O59" s="314">
        <v>0</v>
      </c>
      <c r="P59" s="315"/>
      <c r="Q59" s="315"/>
      <c r="R59" s="237"/>
      <c r="S59" s="238"/>
      <c r="T59" s="338" t="s">
        <v>247</v>
      </c>
      <c r="U59" s="344">
        <f>D63+D70+D71+D72+D76</f>
        <v>0.12044556540000001</v>
      </c>
      <c r="V59" s="344">
        <f>I63+I70+I71+I72+I76</f>
        <v>0.1204455654</v>
      </c>
      <c r="W59" s="344">
        <f>N63+N70+N71+N72+N76</f>
        <v>0.1204455654</v>
      </c>
    </row>
    <row r="60" spans="1:23" x14ac:dyDescent="0.25">
      <c r="A60" s="230"/>
      <c r="B60" s="235" t="s">
        <v>11</v>
      </c>
      <c r="C60" s="236"/>
      <c r="D60" s="313">
        <v>0</v>
      </c>
      <c r="E60" s="314"/>
      <c r="F60" s="315"/>
      <c r="G60" s="315"/>
      <c r="H60" s="316"/>
      <c r="I60" s="313">
        <v>0</v>
      </c>
      <c r="J60" s="314"/>
      <c r="K60" s="315"/>
      <c r="L60" s="315"/>
      <c r="M60" s="316"/>
      <c r="N60" s="313">
        <v>0</v>
      </c>
      <c r="O60" s="314"/>
      <c r="P60" s="315"/>
      <c r="Q60" s="315"/>
      <c r="R60" s="237"/>
      <c r="S60" s="238"/>
      <c r="T60" s="338" t="s">
        <v>250</v>
      </c>
      <c r="U60" s="344">
        <f>SUM(E59:F77)</f>
        <v>8.6162898119205342E-2</v>
      </c>
      <c r="V60" s="344">
        <f>SUM(J59:K77)</f>
        <v>0.1238746073524005</v>
      </c>
      <c r="W60" s="344">
        <f>SUM(O59:P77)</f>
        <v>4.0949438297623181E-2</v>
      </c>
    </row>
    <row r="61" spans="1:23" x14ac:dyDescent="0.25">
      <c r="A61" s="230"/>
      <c r="B61" s="235" t="s">
        <v>232</v>
      </c>
      <c r="C61" s="236"/>
      <c r="D61" s="313">
        <v>0</v>
      </c>
      <c r="E61" s="314">
        <v>8.0000000000000002E-3</v>
      </c>
      <c r="F61" s="315">
        <v>0</v>
      </c>
      <c r="G61" s="315"/>
      <c r="H61" s="316"/>
      <c r="I61" s="313">
        <v>0</v>
      </c>
      <c r="J61" s="314">
        <v>1.2083333333333334E-3</v>
      </c>
      <c r="K61" s="315">
        <v>0</v>
      </c>
      <c r="L61" s="315"/>
      <c r="M61" s="316"/>
      <c r="N61" s="313">
        <v>0</v>
      </c>
      <c r="O61" s="314">
        <v>1.1666666666666668E-3</v>
      </c>
      <c r="P61" s="315">
        <v>0</v>
      </c>
      <c r="Q61" s="315"/>
      <c r="R61" s="237"/>
      <c r="S61" s="238"/>
      <c r="T61" s="345" t="s">
        <v>252</v>
      </c>
      <c r="U61" s="346">
        <f>SUM(U58:U60)</f>
        <v>0.23860846351920534</v>
      </c>
      <c r="V61" s="346">
        <f>SUM(V58:V60)</f>
        <v>0.2733201727524005</v>
      </c>
      <c r="W61" s="346">
        <f>SUM(W58:W60)</f>
        <v>0.18939500369762319</v>
      </c>
    </row>
    <row r="62" spans="1:23" x14ac:dyDescent="0.25">
      <c r="A62" s="230"/>
      <c r="B62" s="235" t="s">
        <v>233</v>
      </c>
      <c r="C62" s="236"/>
      <c r="D62" s="313">
        <v>0</v>
      </c>
      <c r="E62" s="314"/>
      <c r="F62" s="315"/>
      <c r="G62" s="315"/>
      <c r="H62" s="316"/>
      <c r="I62" s="313">
        <v>0</v>
      </c>
      <c r="J62" s="314"/>
      <c r="K62" s="315"/>
      <c r="L62" s="315"/>
      <c r="M62" s="316"/>
      <c r="N62" s="313">
        <v>0</v>
      </c>
      <c r="O62" s="314"/>
      <c r="P62" s="315"/>
      <c r="Q62" s="315"/>
      <c r="R62" s="237"/>
      <c r="S62" s="238"/>
    </row>
    <row r="63" spans="1:23" x14ac:dyDescent="0.25">
      <c r="A63" s="230"/>
      <c r="B63" s="235" t="s">
        <v>11</v>
      </c>
      <c r="C63" s="236"/>
      <c r="D63" s="313">
        <v>1.0505815399999997E-2</v>
      </c>
      <c r="E63" s="314"/>
      <c r="F63" s="315"/>
      <c r="G63" s="315"/>
      <c r="H63" s="316"/>
      <c r="I63" s="313">
        <v>1.0505815399999997E-2</v>
      </c>
      <c r="J63" s="314"/>
      <c r="K63" s="315"/>
      <c r="L63" s="315"/>
      <c r="M63" s="316"/>
      <c r="N63" s="313">
        <v>1.0505815399999997E-2</v>
      </c>
      <c r="O63" s="314"/>
      <c r="P63" s="315"/>
      <c r="Q63" s="315"/>
      <c r="R63" s="237"/>
      <c r="S63" s="238"/>
    </row>
    <row r="64" spans="1:23" x14ac:dyDescent="0.25">
      <c r="A64" s="230"/>
      <c r="B64" s="235" t="s">
        <v>234</v>
      </c>
      <c r="C64" s="236"/>
      <c r="D64" s="313"/>
      <c r="E64" s="314">
        <v>5.1015975151514834E-4</v>
      </c>
      <c r="F64" s="315">
        <v>0</v>
      </c>
      <c r="G64" s="315"/>
      <c r="H64" s="316"/>
      <c r="I64" s="313"/>
      <c r="J64" s="314">
        <v>4.1125402760942441E-4</v>
      </c>
      <c r="K64" s="315">
        <v>0</v>
      </c>
      <c r="L64" s="315"/>
      <c r="M64" s="316"/>
      <c r="N64" s="313"/>
      <c r="O64" s="314">
        <v>4.0073214208754024E-4</v>
      </c>
      <c r="P64" s="315">
        <v>0</v>
      </c>
      <c r="Q64" s="315"/>
      <c r="R64" s="237"/>
      <c r="S64" s="238"/>
    </row>
    <row r="65" spans="1:19" x14ac:dyDescent="0.25">
      <c r="A65" s="230"/>
      <c r="B65" s="270" t="s">
        <v>235</v>
      </c>
      <c r="C65" s="236"/>
      <c r="D65" s="313">
        <v>0</v>
      </c>
      <c r="E65" s="314"/>
      <c r="F65" s="315"/>
      <c r="G65" s="315"/>
      <c r="H65" s="317"/>
      <c r="I65" s="313">
        <v>0</v>
      </c>
      <c r="J65" s="314"/>
      <c r="K65" s="315"/>
      <c r="L65" s="315"/>
      <c r="M65" s="317"/>
      <c r="N65" s="313">
        <v>0</v>
      </c>
      <c r="O65" s="314"/>
      <c r="P65" s="315"/>
      <c r="Q65" s="315"/>
      <c r="R65" s="271"/>
      <c r="S65" s="238"/>
    </row>
    <row r="66" spans="1:19" x14ac:dyDescent="0.25">
      <c r="A66" s="230"/>
      <c r="B66" s="235" t="s">
        <v>236</v>
      </c>
      <c r="C66" s="236"/>
      <c r="D66" s="313">
        <v>0</v>
      </c>
      <c r="E66" s="314"/>
      <c r="F66" s="315"/>
      <c r="G66" s="315"/>
      <c r="H66" s="316"/>
      <c r="I66" s="313">
        <v>0</v>
      </c>
      <c r="J66" s="314"/>
      <c r="K66" s="315"/>
      <c r="L66" s="315"/>
      <c r="M66" s="316"/>
      <c r="N66" s="313">
        <v>0</v>
      </c>
      <c r="O66" s="314"/>
      <c r="P66" s="315"/>
      <c r="Q66" s="315"/>
      <c r="R66" s="237"/>
      <c r="S66" s="238"/>
    </row>
    <row r="67" spans="1:19" x14ac:dyDescent="0.25">
      <c r="A67" s="230"/>
      <c r="B67" s="235" t="s">
        <v>237</v>
      </c>
      <c r="C67" s="236"/>
      <c r="D67" s="313">
        <v>0</v>
      </c>
      <c r="E67" s="314"/>
      <c r="F67" s="315"/>
      <c r="G67" s="315"/>
      <c r="H67" s="316"/>
      <c r="I67" s="313">
        <v>0</v>
      </c>
      <c r="J67" s="314"/>
      <c r="K67" s="315"/>
      <c r="L67" s="315"/>
      <c r="M67" s="316"/>
      <c r="N67" s="313">
        <v>0</v>
      </c>
      <c r="O67" s="314"/>
      <c r="P67" s="315"/>
      <c r="Q67" s="315"/>
      <c r="R67" s="237"/>
      <c r="S67" s="238"/>
    </row>
    <row r="68" spans="1:19" x14ac:dyDescent="0.25">
      <c r="A68" s="230"/>
      <c r="B68" s="235" t="s">
        <v>238</v>
      </c>
      <c r="C68" s="236"/>
      <c r="D68" s="313">
        <v>0</v>
      </c>
      <c r="E68" s="314"/>
      <c r="F68" s="315"/>
      <c r="G68" s="315"/>
      <c r="H68" s="316"/>
      <c r="I68" s="313">
        <v>0</v>
      </c>
      <c r="J68" s="314"/>
      <c r="K68" s="315"/>
      <c r="L68" s="315"/>
      <c r="M68" s="316"/>
      <c r="N68" s="313">
        <v>0</v>
      </c>
      <c r="O68" s="314"/>
      <c r="P68" s="315"/>
      <c r="Q68" s="315"/>
      <c r="R68" s="237"/>
      <c r="S68" s="238"/>
    </row>
    <row r="69" spans="1:19" x14ac:dyDescent="0.25">
      <c r="A69" s="230"/>
      <c r="B69" s="235" t="s">
        <v>239</v>
      </c>
      <c r="C69" s="236"/>
      <c r="D69" s="313">
        <v>0</v>
      </c>
      <c r="E69" s="314"/>
      <c r="F69" s="315"/>
      <c r="G69" s="315"/>
      <c r="H69" s="316"/>
      <c r="I69" s="313">
        <v>0</v>
      </c>
      <c r="J69" s="314"/>
      <c r="K69" s="315"/>
      <c r="L69" s="315"/>
      <c r="M69" s="316"/>
      <c r="N69" s="313">
        <v>0</v>
      </c>
      <c r="O69" s="314"/>
      <c r="P69" s="315"/>
      <c r="Q69" s="315"/>
      <c r="R69" s="237"/>
      <c r="S69" s="238"/>
    </row>
    <row r="70" spans="1:19" x14ac:dyDescent="0.25">
      <c r="A70" s="230"/>
      <c r="B70" s="235" t="s">
        <v>187</v>
      </c>
      <c r="C70" s="236"/>
      <c r="D70" s="313">
        <v>0.10993975000000002</v>
      </c>
      <c r="E70" s="314"/>
      <c r="F70" s="315"/>
      <c r="G70" s="315"/>
      <c r="H70" s="316"/>
      <c r="I70" s="313">
        <v>0.10993975</v>
      </c>
      <c r="J70" s="314"/>
      <c r="K70" s="315"/>
      <c r="L70" s="315"/>
      <c r="M70" s="316"/>
      <c r="N70" s="313">
        <v>0.10993975</v>
      </c>
      <c r="O70" s="314"/>
      <c r="P70" s="315"/>
      <c r="Q70" s="315"/>
      <c r="R70" s="237"/>
      <c r="S70" s="238"/>
    </row>
    <row r="71" spans="1:19" x14ac:dyDescent="0.25">
      <c r="A71" s="230"/>
      <c r="B71" s="235" t="s">
        <v>188</v>
      </c>
      <c r="C71" s="236"/>
      <c r="D71" s="313">
        <v>0</v>
      </c>
      <c r="E71" s="314"/>
      <c r="F71" s="315"/>
      <c r="G71" s="315"/>
      <c r="H71" s="316"/>
      <c r="I71" s="313">
        <v>0</v>
      </c>
      <c r="J71" s="314"/>
      <c r="K71" s="315"/>
      <c r="L71" s="315"/>
      <c r="M71" s="316"/>
      <c r="N71" s="313">
        <v>0</v>
      </c>
      <c r="O71" s="314"/>
      <c r="P71" s="315"/>
      <c r="Q71" s="315"/>
      <c r="R71" s="237"/>
      <c r="S71" s="238"/>
    </row>
    <row r="72" spans="1:19" x14ac:dyDescent="0.25">
      <c r="A72" s="230"/>
      <c r="B72" s="235" t="s">
        <v>189</v>
      </c>
      <c r="C72" s="236"/>
      <c r="D72" s="313">
        <v>0</v>
      </c>
      <c r="E72" s="314"/>
      <c r="F72" s="315"/>
      <c r="G72" s="315"/>
      <c r="H72" s="316"/>
      <c r="I72" s="313">
        <v>0</v>
      </c>
      <c r="J72" s="314"/>
      <c r="K72" s="315"/>
      <c r="L72" s="315"/>
      <c r="M72" s="316"/>
      <c r="N72" s="313">
        <v>0</v>
      </c>
      <c r="O72" s="314"/>
      <c r="P72" s="315"/>
      <c r="Q72" s="315"/>
      <c r="R72" s="237"/>
      <c r="S72" s="238"/>
    </row>
    <row r="73" spans="1:19" x14ac:dyDescent="0.25">
      <c r="A73" s="230"/>
      <c r="B73" s="235" t="s">
        <v>240</v>
      </c>
      <c r="C73" s="236"/>
      <c r="D73" s="313"/>
      <c r="E73" s="314">
        <v>4.6729081495601177E-2</v>
      </c>
      <c r="F73" s="315">
        <v>0</v>
      </c>
      <c r="G73" s="315"/>
      <c r="H73" s="316"/>
      <c r="I73" s="313"/>
      <c r="J73" s="314">
        <v>8.683272560274663E-2</v>
      </c>
      <c r="K73" s="315">
        <v>0</v>
      </c>
      <c r="L73" s="315"/>
      <c r="M73" s="316"/>
      <c r="N73" s="313"/>
      <c r="O73" s="314">
        <v>1.4836447009657009E-2</v>
      </c>
      <c r="P73" s="315">
        <v>0</v>
      </c>
      <c r="Q73" s="315"/>
      <c r="R73" s="237"/>
      <c r="S73" s="238"/>
    </row>
    <row r="74" spans="1:19" x14ac:dyDescent="0.25">
      <c r="A74" s="230"/>
      <c r="B74" s="235" t="s">
        <v>241</v>
      </c>
      <c r="C74" s="236"/>
      <c r="D74" s="313">
        <v>0</v>
      </c>
      <c r="E74" s="314"/>
      <c r="F74" s="315"/>
      <c r="G74" s="315"/>
      <c r="H74" s="316"/>
      <c r="I74" s="313">
        <v>0</v>
      </c>
      <c r="J74" s="314"/>
      <c r="K74" s="315"/>
      <c r="L74" s="315"/>
      <c r="M74" s="316"/>
      <c r="N74" s="313">
        <v>0</v>
      </c>
      <c r="O74" s="314"/>
      <c r="P74" s="315"/>
      <c r="Q74" s="315"/>
      <c r="R74" s="237"/>
      <c r="S74" s="238"/>
    </row>
    <row r="75" spans="1:19" x14ac:dyDescent="0.25">
      <c r="A75" s="230"/>
      <c r="B75" s="235" t="s">
        <v>242</v>
      </c>
      <c r="C75" s="236"/>
      <c r="D75" s="313">
        <v>0</v>
      </c>
      <c r="E75" s="314"/>
      <c r="F75" s="315"/>
      <c r="G75" s="315"/>
      <c r="H75" s="316"/>
      <c r="I75" s="313">
        <v>0</v>
      </c>
      <c r="J75" s="314"/>
      <c r="K75" s="315"/>
      <c r="L75" s="315"/>
      <c r="M75" s="316"/>
      <c r="N75" s="313">
        <v>0</v>
      </c>
      <c r="O75" s="314"/>
      <c r="P75" s="315"/>
      <c r="Q75" s="315"/>
      <c r="R75" s="237"/>
      <c r="S75" s="238"/>
    </row>
    <row r="76" spans="1:19" x14ac:dyDescent="0.25">
      <c r="A76" s="230"/>
      <c r="B76" s="235" t="s">
        <v>1</v>
      </c>
      <c r="C76" s="236"/>
      <c r="D76" s="313">
        <v>0</v>
      </c>
      <c r="E76" s="314"/>
      <c r="F76" s="315"/>
      <c r="G76" s="315"/>
      <c r="H76" s="316"/>
      <c r="I76" s="313">
        <v>0</v>
      </c>
      <c r="J76" s="314"/>
      <c r="K76" s="315"/>
      <c r="L76" s="315"/>
      <c r="M76" s="316"/>
      <c r="N76" s="313">
        <v>0</v>
      </c>
      <c r="O76" s="314"/>
      <c r="P76" s="315"/>
      <c r="Q76" s="315"/>
      <c r="R76" s="237"/>
      <c r="S76" s="238"/>
    </row>
    <row r="77" spans="1:19" x14ac:dyDescent="0.25">
      <c r="A77" s="230"/>
      <c r="B77" s="235" t="s">
        <v>182</v>
      </c>
      <c r="C77" s="236"/>
      <c r="D77" s="313">
        <v>0</v>
      </c>
      <c r="E77" s="314">
        <v>3.0923656872089023E-2</v>
      </c>
      <c r="F77" s="315">
        <v>0</v>
      </c>
      <c r="G77" s="315"/>
      <c r="H77" s="316"/>
      <c r="I77" s="313">
        <v>0</v>
      </c>
      <c r="J77" s="314">
        <v>3.5422294388711105E-2</v>
      </c>
      <c r="K77" s="315">
        <v>0</v>
      </c>
      <c r="L77" s="315"/>
      <c r="M77" s="316"/>
      <c r="N77" s="313">
        <v>0</v>
      </c>
      <c r="O77" s="314">
        <v>2.4545592479211967E-2</v>
      </c>
      <c r="P77" s="315">
        <v>0</v>
      </c>
      <c r="Q77" s="315"/>
      <c r="R77" s="237"/>
      <c r="S77" s="238"/>
    </row>
    <row r="78" spans="1:19" x14ac:dyDescent="0.25">
      <c r="A78" s="230"/>
      <c r="B78" s="235" t="s">
        <v>211</v>
      </c>
      <c r="C78" s="236"/>
      <c r="D78" s="313"/>
      <c r="E78" s="314"/>
      <c r="F78" s="315">
        <v>0</v>
      </c>
      <c r="G78" s="315"/>
      <c r="H78" s="316"/>
      <c r="I78" s="313"/>
      <c r="J78" s="314"/>
      <c r="K78" s="315">
        <v>0</v>
      </c>
      <c r="L78" s="315"/>
      <c r="M78" s="316"/>
      <c r="N78" s="313"/>
      <c r="O78" s="314"/>
      <c r="P78" s="315">
        <v>0</v>
      </c>
      <c r="Q78" s="315"/>
      <c r="R78" s="237"/>
      <c r="S78" s="238"/>
    </row>
    <row r="79" spans="1:19" ht="15.75" thickBot="1" x14ac:dyDescent="0.3">
      <c r="A79" s="239"/>
      <c r="B79" s="240" t="s">
        <v>169</v>
      </c>
      <c r="C79" s="241"/>
      <c r="D79" s="318">
        <v>0.15244556540000001</v>
      </c>
      <c r="E79" s="319">
        <v>8.6162898119205342E-2</v>
      </c>
      <c r="F79" s="273">
        <v>0</v>
      </c>
      <c r="G79" s="273"/>
      <c r="H79" s="320"/>
      <c r="I79" s="318">
        <v>0.14944556540000001</v>
      </c>
      <c r="J79" s="319">
        <v>0.1238746073524005</v>
      </c>
      <c r="K79" s="273">
        <v>0</v>
      </c>
      <c r="L79" s="273"/>
      <c r="M79" s="320"/>
      <c r="N79" s="318">
        <v>0.14844556540000001</v>
      </c>
      <c r="O79" s="319">
        <v>4.0949438297623181E-2</v>
      </c>
      <c r="P79" s="273">
        <v>0</v>
      </c>
      <c r="Q79" s="273"/>
      <c r="R79" s="242"/>
      <c r="S79" s="243"/>
    </row>
    <row r="80" spans="1:19" ht="15.75" thickBot="1" x14ac:dyDescent="0.3">
      <c r="A80" s="230"/>
      <c r="B80" s="244" t="s">
        <v>163</v>
      </c>
      <c r="C80" s="245"/>
      <c r="D80" s="274"/>
      <c r="E80" s="304"/>
      <c r="F80" s="305" t="s">
        <v>261</v>
      </c>
      <c r="G80" s="276"/>
      <c r="H80" s="277"/>
      <c r="I80" s="274"/>
      <c r="J80" s="307"/>
      <c r="K80" s="306" t="s">
        <v>262</v>
      </c>
      <c r="L80" s="278"/>
      <c r="M80" s="279"/>
      <c r="N80" s="274"/>
      <c r="O80" s="303"/>
      <c r="P80" s="275" t="s">
        <v>263</v>
      </c>
      <c r="Q80" s="278"/>
      <c r="R80" s="245"/>
      <c r="S80" s="238"/>
    </row>
    <row r="81" spans="1:22" x14ac:dyDescent="0.25">
      <c r="A81" s="230"/>
      <c r="B81" s="246"/>
      <c r="C81" s="247"/>
      <c r="D81" s="247"/>
      <c r="E81" s="247"/>
      <c r="F81" s="247"/>
      <c r="G81" s="248"/>
      <c r="H81" s="247"/>
      <c r="I81" s="247"/>
      <c r="J81" s="247"/>
      <c r="K81" s="247"/>
      <c r="L81" s="248"/>
      <c r="M81" s="247"/>
      <c r="N81" s="247"/>
      <c r="O81" s="247"/>
      <c r="P81" s="247"/>
      <c r="Q81" s="248"/>
      <c r="R81" s="247"/>
      <c r="S81" s="249"/>
    </row>
    <row r="83" spans="1:22" ht="15.75" thickBot="1" x14ac:dyDescent="0.3">
      <c r="A83" s="342" t="s">
        <v>298</v>
      </c>
    </row>
    <row r="84" spans="1:22" ht="15.75" thickBot="1" x14ac:dyDescent="0.3">
      <c r="A84" s="397"/>
      <c r="B84" s="398" t="s">
        <v>284</v>
      </c>
      <c r="C84" s="399"/>
      <c r="D84" s="585" t="s">
        <v>295</v>
      </c>
      <c r="E84" s="585"/>
      <c r="F84" s="585"/>
      <c r="G84" s="400"/>
      <c r="H84" s="399"/>
      <c r="I84" s="585" t="s">
        <v>296</v>
      </c>
      <c r="J84" s="585"/>
      <c r="K84" s="585"/>
      <c r="L84" s="400"/>
      <c r="M84" s="399"/>
      <c r="T84" s="342" t="s">
        <v>244</v>
      </c>
      <c r="U84" s="343" t="str">
        <f>D84</f>
        <v>Modified atmosphere packaging</v>
      </c>
      <c r="V84" s="343" t="str">
        <f>I84</f>
        <v>Without plastic packaging</v>
      </c>
    </row>
    <row r="85" spans="1:22" x14ac:dyDescent="0.25">
      <c r="A85" s="405"/>
      <c r="B85" s="406" t="s">
        <v>285</v>
      </c>
      <c r="C85" s="407"/>
      <c r="D85" s="408" t="s">
        <v>162</v>
      </c>
      <c r="E85" s="409" t="s">
        <v>286</v>
      </c>
      <c r="F85" s="410" t="s">
        <v>287</v>
      </c>
      <c r="G85" s="410"/>
      <c r="H85" s="411"/>
      <c r="I85" s="408" t="s">
        <v>162</v>
      </c>
      <c r="J85" s="409" t="s">
        <v>286</v>
      </c>
      <c r="K85" s="410" t="s">
        <v>287</v>
      </c>
      <c r="L85" s="410"/>
      <c r="M85" s="411"/>
      <c r="T85" s="338" t="s">
        <v>294</v>
      </c>
      <c r="U85" s="344">
        <f>D86</f>
        <v>0.27</v>
      </c>
      <c r="V85" s="344">
        <f>I86</f>
        <v>0.27</v>
      </c>
    </row>
    <row r="86" spans="1:22" x14ac:dyDescent="0.25">
      <c r="A86" s="14"/>
      <c r="B86" s="413" t="s">
        <v>161</v>
      </c>
      <c r="C86" s="414"/>
      <c r="D86" s="415">
        <v>0.27</v>
      </c>
      <c r="E86" s="416">
        <v>0</v>
      </c>
      <c r="F86" s="417"/>
      <c r="G86" s="108"/>
      <c r="H86" s="418"/>
      <c r="I86" s="415">
        <v>0.27</v>
      </c>
      <c r="J86" s="416">
        <v>0</v>
      </c>
      <c r="K86" s="417"/>
      <c r="L86" s="108"/>
      <c r="M86" s="418"/>
      <c r="T86" s="338" t="s">
        <v>297</v>
      </c>
      <c r="U86" s="344">
        <f>D90+D95</f>
        <v>1.1777021355236117E-2</v>
      </c>
      <c r="V86" s="344">
        <f>I90+I95</f>
        <v>1.1777021355236117E-2</v>
      </c>
    </row>
    <row r="87" spans="1:22" x14ac:dyDescent="0.25">
      <c r="A87" s="14"/>
      <c r="B87" s="413" t="s">
        <v>272</v>
      </c>
      <c r="C87" s="414"/>
      <c r="D87" s="415">
        <v>0</v>
      </c>
      <c r="E87" s="416"/>
      <c r="F87" s="417"/>
      <c r="G87" s="108"/>
      <c r="H87" s="418"/>
      <c r="I87" s="415">
        <v>0</v>
      </c>
      <c r="J87" s="416"/>
      <c r="K87" s="417"/>
      <c r="L87" s="108"/>
      <c r="M87" s="418"/>
      <c r="T87" s="338" t="s">
        <v>246</v>
      </c>
      <c r="U87" s="344">
        <f>D91+D92+D93</f>
        <v>5.2879999999999983E-2</v>
      </c>
      <c r="V87" s="344">
        <f>I91+I92+I93</f>
        <v>2.6079999999999992E-2</v>
      </c>
    </row>
    <row r="88" spans="1:22" x14ac:dyDescent="0.25">
      <c r="A88" s="14"/>
      <c r="B88" s="413" t="s">
        <v>274</v>
      </c>
      <c r="C88" s="414"/>
      <c r="D88" s="415">
        <v>0</v>
      </c>
      <c r="E88" s="416">
        <v>0</v>
      </c>
      <c r="F88" s="417">
        <v>0</v>
      </c>
      <c r="G88" s="108"/>
      <c r="H88" s="418"/>
      <c r="I88" s="415">
        <v>0</v>
      </c>
      <c r="J88" s="416">
        <v>0</v>
      </c>
      <c r="K88" s="417">
        <v>0</v>
      </c>
      <c r="L88" s="108"/>
      <c r="M88" s="418"/>
      <c r="T88" s="338" t="s">
        <v>247</v>
      </c>
      <c r="U88" s="344">
        <f>D87+D89+D94+D96</f>
        <v>0.33914611431276009</v>
      </c>
      <c r="V88" s="344">
        <f>I87+I89+I94+I96</f>
        <v>0.33793202331660016</v>
      </c>
    </row>
    <row r="89" spans="1:22" x14ac:dyDescent="0.25">
      <c r="A89" s="14"/>
      <c r="B89" s="413" t="s">
        <v>11</v>
      </c>
      <c r="C89" s="414"/>
      <c r="D89" s="415">
        <v>3.298192500000019E-3</v>
      </c>
      <c r="E89" s="416"/>
      <c r="F89" s="417"/>
      <c r="G89" s="108"/>
      <c r="H89" s="418"/>
      <c r="I89" s="415">
        <v>3.298192500000019E-3</v>
      </c>
      <c r="J89" s="416"/>
      <c r="K89" s="417"/>
      <c r="L89" s="108"/>
      <c r="M89" s="418"/>
      <c r="T89" s="338" t="s">
        <v>250</v>
      </c>
      <c r="U89" s="344">
        <f>SUM(E86:F97)</f>
        <v>2.6515954508842032E-2</v>
      </c>
      <c r="V89" s="344">
        <f>SUM(J86:K97)</f>
        <v>0.10092494886978343</v>
      </c>
    </row>
    <row r="90" spans="1:22" x14ac:dyDescent="0.25">
      <c r="A90" s="14"/>
      <c r="B90" s="413" t="s">
        <v>288</v>
      </c>
      <c r="C90" s="414"/>
      <c r="D90" s="415">
        <v>1.0476199999999991E-2</v>
      </c>
      <c r="E90" s="416">
        <v>0</v>
      </c>
      <c r="F90" s="417">
        <v>0</v>
      </c>
      <c r="G90" s="108"/>
      <c r="H90" s="418"/>
      <c r="I90" s="415">
        <v>1.0476199999999991E-2</v>
      </c>
      <c r="J90" s="416">
        <v>0</v>
      </c>
      <c r="K90" s="417">
        <v>0</v>
      </c>
      <c r="L90" s="108"/>
      <c r="M90" s="418"/>
      <c r="T90" s="345" t="s">
        <v>252</v>
      </c>
      <c r="U90" s="346">
        <f>SUM(U85:U89)</f>
        <v>0.70031909017683824</v>
      </c>
      <c r="V90" s="346">
        <f>SUM(V85:V89)</f>
        <v>0.74671399354161971</v>
      </c>
    </row>
    <row r="91" spans="1:22" x14ac:dyDescent="0.25">
      <c r="A91" s="14"/>
      <c r="B91" s="413" t="s">
        <v>289</v>
      </c>
      <c r="C91" s="414"/>
      <c r="D91" s="415">
        <v>2.0000000000000018E-2</v>
      </c>
      <c r="E91" s="416"/>
      <c r="F91" s="417"/>
      <c r="G91" s="108"/>
      <c r="H91" s="418"/>
      <c r="I91" s="415">
        <v>0</v>
      </c>
      <c r="J91" s="416"/>
      <c r="K91" s="417"/>
      <c r="L91" s="108"/>
      <c r="M91" s="418"/>
    </row>
    <row r="92" spans="1:22" x14ac:dyDescent="0.25">
      <c r="A92" s="14"/>
      <c r="B92" s="413" t="s">
        <v>290</v>
      </c>
      <c r="C92" s="414"/>
      <c r="D92" s="415">
        <v>6.7999999999999727E-3</v>
      </c>
      <c r="E92" s="416"/>
      <c r="F92" s="417"/>
      <c r="G92" s="108"/>
      <c r="H92" s="418"/>
      <c r="I92" s="415">
        <v>0</v>
      </c>
      <c r="J92" s="416"/>
      <c r="K92" s="417"/>
      <c r="L92" s="108"/>
      <c r="M92" s="418"/>
    </row>
    <row r="93" spans="1:22" x14ac:dyDescent="0.25">
      <c r="A93" s="14"/>
      <c r="B93" s="413" t="s">
        <v>291</v>
      </c>
      <c r="C93" s="414"/>
      <c r="D93" s="415">
        <v>2.6079999999999992E-2</v>
      </c>
      <c r="E93" s="416"/>
      <c r="F93" s="417"/>
      <c r="G93" s="108"/>
      <c r="H93" s="418"/>
      <c r="I93" s="415">
        <v>2.6079999999999992E-2</v>
      </c>
      <c r="J93" s="416"/>
      <c r="K93" s="417"/>
      <c r="L93" s="108"/>
      <c r="M93" s="418"/>
    </row>
    <row r="94" spans="1:22" x14ac:dyDescent="0.25">
      <c r="A94" s="14"/>
      <c r="B94" s="413" t="s">
        <v>280</v>
      </c>
      <c r="C94" s="414"/>
      <c r="D94" s="415">
        <v>0.33584792181276008</v>
      </c>
      <c r="E94" s="416"/>
      <c r="F94" s="417"/>
      <c r="G94" s="108"/>
      <c r="H94" s="418"/>
      <c r="I94" s="415">
        <v>0.33463383081660014</v>
      </c>
      <c r="J94" s="416"/>
      <c r="K94" s="417"/>
      <c r="L94" s="108"/>
      <c r="M94" s="418"/>
    </row>
    <row r="95" spans="1:22" x14ac:dyDescent="0.25">
      <c r="A95" s="14"/>
      <c r="B95" s="413" t="s">
        <v>283</v>
      </c>
      <c r="C95" s="414"/>
      <c r="D95" s="415">
        <v>1.3008213552361259E-3</v>
      </c>
      <c r="E95" s="416">
        <v>3.5015954508841984E-2</v>
      </c>
      <c r="F95" s="417">
        <v>-8.499999999999952E-3</v>
      </c>
      <c r="G95" s="108"/>
      <c r="H95" s="418"/>
      <c r="I95" s="415">
        <v>1.3008213552361259E-3</v>
      </c>
      <c r="J95" s="416">
        <v>0.13067494886978348</v>
      </c>
      <c r="K95" s="417">
        <v>-2.9750000000000054E-2</v>
      </c>
      <c r="L95" s="108"/>
      <c r="M95" s="418"/>
    </row>
    <row r="96" spans="1:22" x14ac:dyDescent="0.25">
      <c r="A96" s="14"/>
      <c r="B96" s="413" t="s">
        <v>1</v>
      </c>
      <c r="C96" s="414"/>
      <c r="D96" s="415">
        <v>0</v>
      </c>
      <c r="E96" s="416"/>
      <c r="F96" s="417"/>
      <c r="G96" s="108"/>
      <c r="H96" s="418"/>
      <c r="I96" s="415">
        <v>0</v>
      </c>
      <c r="J96" s="416"/>
      <c r="K96" s="417"/>
      <c r="L96" s="108"/>
      <c r="M96" s="418"/>
    </row>
    <row r="97" spans="1:23" x14ac:dyDescent="0.25">
      <c r="A97" s="14"/>
      <c r="B97" s="413" t="s">
        <v>48</v>
      </c>
      <c r="C97" s="414"/>
      <c r="D97" s="415">
        <v>0</v>
      </c>
      <c r="E97" s="416">
        <v>0</v>
      </c>
      <c r="F97" s="417">
        <v>0</v>
      </c>
      <c r="G97" s="108"/>
      <c r="H97" s="418"/>
      <c r="I97" s="415">
        <v>0</v>
      </c>
      <c r="J97" s="416">
        <v>0</v>
      </c>
      <c r="K97" s="417">
        <v>0</v>
      </c>
      <c r="L97" s="108"/>
      <c r="M97" s="418"/>
    </row>
    <row r="98" spans="1:23" ht="15.75" thickBot="1" x14ac:dyDescent="0.3">
      <c r="A98" s="184"/>
      <c r="B98" s="420" t="s">
        <v>169</v>
      </c>
      <c r="C98" s="421"/>
      <c r="D98" s="422">
        <v>0.67380313566799621</v>
      </c>
      <c r="E98" s="423">
        <v>3.5015954508841984E-2</v>
      </c>
      <c r="F98" s="424">
        <v>-8.499999999999952E-3</v>
      </c>
      <c r="G98" s="273"/>
      <c r="H98" s="425"/>
      <c r="I98" s="422">
        <v>0.64578904467183629</v>
      </c>
      <c r="J98" s="423">
        <v>0.13067494886978348</v>
      </c>
      <c r="K98" s="424">
        <v>-2.9750000000000054E-2</v>
      </c>
      <c r="L98" s="273">
        <v>0.74671399354161971</v>
      </c>
      <c r="M98" s="425"/>
    </row>
    <row r="99" spans="1:23" ht="15.75" thickBot="1" x14ac:dyDescent="0.3">
      <c r="A99" s="14"/>
      <c r="B99" s="427" t="s">
        <v>163</v>
      </c>
      <c r="C99" s="428"/>
      <c r="D99" s="274"/>
      <c r="E99" s="429"/>
      <c r="F99" s="275">
        <v>0.70031909017683824</v>
      </c>
      <c r="G99" s="430"/>
      <c r="H99" s="428"/>
      <c r="I99" s="274"/>
      <c r="J99" s="429"/>
      <c r="K99" s="275">
        <v>0.74671399354161971</v>
      </c>
      <c r="L99" s="430"/>
      <c r="M99" s="428"/>
    </row>
    <row r="100" spans="1:23" x14ac:dyDescent="0.25">
      <c r="A100" s="14"/>
      <c r="B100" s="364"/>
      <c r="C100" s="365"/>
      <c r="D100" s="365"/>
      <c r="E100" s="365"/>
      <c r="F100" s="365"/>
      <c r="G100" s="366"/>
      <c r="H100" s="365"/>
      <c r="I100" s="365"/>
      <c r="J100" s="365"/>
      <c r="K100" s="365"/>
      <c r="L100" s="366"/>
      <c r="M100" s="365"/>
    </row>
    <row r="103" spans="1:23" ht="15.75" thickBot="1" x14ac:dyDescent="0.3"/>
    <row r="104" spans="1:23" ht="15.75" thickBot="1" x14ac:dyDescent="0.3">
      <c r="A104" s="230"/>
      <c r="B104" s="231" t="s">
        <v>197</v>
      </c>
      <c r="C104" s="232"/>
      <c r="D104" s="300" t="s">
        <v>303</v>
      </c>
      <c r="E104" s="294"/>
      <c r="F104" s="233"/>
      <c r="G104" s="301"/>
      <c r="H104" s="232"/>
      <c r="I104" s="300" t="s">
        <v>304</v>
      </c>
      <c r="J104" s="294"/>
      <c r="K104" s="233"/>
      <c r="L104" s="301"/>
      <c r="M104" s="232"/>
      <c r="N104" s="300" t="s">
        <v>305</v>
      </c>
      <c r="O104" s="294"/>
      <c r="P104" s="233"/>
      <c r="Q104" s="233"/>
      <c r="R104" s="232"/>
      <c r="T104" s="342" t="s">
        <v>244</v>
      </c>
      <c r="U104" s="343" t="str">
        <f>D104</f>
        <v>Without refrigeration</v>
      </c>
      <c r="V104" s="343" t="str">
        <f>I104</f>
        <v>Refrigeration; grid electricity</v>
      </c>
      <c r="W104" s="343" t="str">
        <f>N104</f>
        <v>Refrigeration; electricity from solar panel</v>
      </c>
    </row>
    <row r="105" spans="1:23" x14ac:dyDescent="0.25">
      <c r="A105" s="230"/>
      <c r="B105" s="235"/>
      <c r="C105" s="236"/>
      <c r="D105" s="309" t="s">
        <v>162</v>
      </c>
      <c r="E105" s="310" t="s">
        <v>204</v>
      </c>
      <c r="F105" s="330" t="s">
        <v>210</v>
      </c>
      <c r="G105" s="312"/>
      <c r="H105" s="279"/>
      <c r="I105" s="309" t="s">
        <v>162</v>
      </c>
      <c r="J105" s="310" t="s">
        <v>204</v>
      </c>
      <c r="K105" s="311" t="s">
        <v>210</v>
      </c>
      <c r="L105" s="312"/>
      <c r="M105" s="279"/>
      <c r="N105" s="309" t="s">
        <v>162</v>
      </c>
      <c r="O105" s="310" t="s">
        <v>204</v>
      </c>
      <c r="P105" s="311" t="s">
        <v>210</v>
      </c>
      <c r="Q105" s="108"/>
      <c r="R105" s="237"/>
      <c r="T105" s="338" t="s">
        <v>310</v>
      </c>
      <c r="U105" s="344">
        <f>D106</f>
        <v>3</v>
      </c>
      <c r="V105" s="344">
        <f>I106</f>
        <v>3</v>
      </c>
      <c r="W105" s="344">
        <f>N106</f>
        <v>3</v>
      </c>
    </row>
    <row r="106" spans="1:23" x14ac:dyDescent="0.25">
      <c r="A106" s="230"/>
      <c r="B106" s="235" t="s">
        <v>161</v>
      </c>
      <c r="C106" s="236"/>
      <c r="D106" s="313">
        <v>3</v>
      </c>
      <c r="E106" s="314">
        <v>0</v>
      </c>
      <c r="F106" s="315"/>
      <c r="G106" s="315"/>
      <c r="H106" s="316"/>
      <c r="I106" s="313">
        <v>3</v>
      </c>
      <c r="J106" s="314">
        <v>0</v>
      </c>
      <c r="K106" s="315"/>
      <c r="L106" s="315"/>
      <c r="M106" s="316"/>
      <c r="N106" s="313">
        <v>3</v>
      </c>
      <c r="O106" s="314">
        <v>0</v>
      </c>
      <c r="P106" s="315"/>
      <c r="Q106" s="315"/>
      <c r="R106" s="237"/>
      <c r="T106" s="338" t="s">
        <v>311</v>
      </c>
      <c r="U106" s="344">
        <f>SUM(D107:D124)</f>
        <v>0</v>
      </c>
      <c r="V106" s="344">
        <f>SUM(I107:I124)</f>
        <v>7.8879999999997875E-3</v>
      </c>
      <c r="W106" s="344">
        <f>SUM(N107:N124)</f>
        <v>1.2887999999999762E-2</v>
      </c>
    </row>
    <row r="107" spans="1:23" x14ac:dyDescent="0.25">
      <c r="A107" s="230"/>
      <c r="B107" s="235" t="s">
        <v>11</v>
      </c>
      <c r="C107" s="236"/>
      <c r="D107" s="313">
        <v>0</v>
      </c>
      <c r="E107" s="314"/>
      <c r="F107" s="315"/>
      <c r="G107" s="315"/>
      <c r="H107" s="316"/>
      <c r="I107" s="313">
        <v>0</v>
      </c>
      <c r="J107" s="314"/>
      <c r="K107" s="315"/>
      <c r="L107" s="315"/>
      <c r="M107" s="316"/>
      <c r="N107" s="313">
        <v>0</v>
      </c>
      <c r="O107" s="314"/>
      <c r="P107" s="315"/>
      <c r="Q107" s="315"/>
      <c r="R107" s="237"/>
      <c r="T107" s="338" t="s">
        <v>250</v>
      </c>
      <c r="U107" s="344">
        <f>SUM(E106:F124)</f>
        <v>0.22978290475908539</v>
      </c>
      <c r="V107" s="344">
        <f>SUM(J106:K124)</f>
        <v>0.14386317907444693</v>
      </c>
      <c r="W107" s="344">
        <f>SUM(O106:P124)</f>
        <v>0.14386317907444693</v>
      </c>
    </row>
    <row r="108" spans="1:23" x14ac:dyDescent="0.25">
      <c r="A108" s="230"/>
      <c r="B108" s="235" t="s">
        <v>232</v>
      </c>
      <c r="C108" s="236"/>
      <c r="D108" s="313">
        <v>0</v>
      </c>
      <c r="E108" s="314">
        <v>0.18133616118769885</v>
      </c>
      <c r="F108" s="315">
        <v>0</v>
      </c>
      <c r="G108" s="315"/>
      <c r="H108" s="316"/>
      <c r="I108" s="313">
        <v>0</v>
      </c>
      <c r="J108" s="314">
        <v>0.125</v>
      </c>
      <c r="K108" s="315">
        <v>0</v>
      </c>
      <c r="L108" s="315"/>
      <c r="M108" s="316"/>
      <c r="N108" s="313">
        <v>0</v>
      </c>
      <c r="O108" s="314">
        <v>0.125</v>
      </c>
      <c r="P108" s="315">
        <v>0</v>
      </c>
      <c r="Q108" s="315"/>
      <c r="R108" s="237"/>
      <c r="T108" s="345" t="s">
        <v>252</v>
      </c>
      <c r="U108" s="346">
        <f>SUM(U105:U107)</f>
        <v>3.2297829047590856</v>
      </c>
      <c r="V108" s="346">
        <f>SUM(V105:V107)</f>
        <v>3.1517511790744468</v>
      </c>
      <c r="W108" s="346">
        <f>SUM(W105:W107)</f>
        <v>3.1567511790744467</v>
      </c>
    </row>
    <row r="109" spans="1:23" x14ac:dyDescent="0.25">
      <c r="A109" s="230"/>
      <c r="B109" s="235" t="s">
        <v>233</v>
      </c>
      <c r="C109" s="236"/>
      <c r="D109" s="313">
        <v>0</v>
      </c>
      <c r="E109" s="314"/>
      <c r="F109" s="315"/>
      <c r="G109" s="315"/>
      <c r="H109" s="316"/>
      <c r="I109" s="313">
        <v>0</v>
      </c>
      <c r="J109" s="314"/>
      <c r="K109" s="315"/>
      <c r="L109" s="315"/>
      <c r="M109" s="316"/>
      <c r="N109" s="313">
        <v>0</v>
      </c>
      <c r="O109" s="314"/>
      <c r="P109" s="315"/>
      <c r="Q109" s="315"/>
      <c r="R109" s="237"/>
    </row>
    <row r="110" spans="1:23" x14ac:dyDescent="0.25">
      <c r="A110" s="230"/>
      <c r="B110" s="235" t="s">
        <v>11</v>
      </c>
      <c r="C110" s="236"/>
      <c r="D110" s="313">
        <v>0</v>
      </c>
      <c r="E110" s="314"/>
      <c r="F110" s="315"/>
      <c r="G110" s="315"/>
      <c r="H110" s="316"/>
      <c r="I110" s="313">
        <v>0</v>
      </c>
      <c r="J110" s="314"/>
      <c r="K110" s="315"/>
      <c r="L110" s="315"/>
      <c r="M110" s="316"/>
      <c r="N110" s="313">
        <v>0</v>
      </c>
      <c r="O110" s="314"/>
      <c r="P110" s="315"/>
      <c r="Q110" s="315"/>
      <c r="R110" s="237"/>
    </row>
    <row r="111" spans="1:23" x14ac:dyDescent="0.25">
      <c r="A111" s="230"/>
      <c r="B111" s="235" t="s">
        <v>234</v>
      </c>
      <c r="C111" s="236"/>
      <c r="D111" s="313"/>
      <c r="E111" s="314">
        <v>4.8446743571386543E-2</v>
      </c>
      <c r="F111" s="315">
        <v>0</v>
      </c>
      <c r="G111" s="315"/>
      <c r="H111" s="316"/>
      <c r="I111" s="313"/>
      <c r="J111" s="314">
        <v>1.8863179074446922E-2</v>
      </c>
      <c r="K111" s="315">
        <v>0</v>
      </c>
      <c r="L111" s="315"/>
      <c r="M111" s="316"/>
      <c r="N111" s="313"/>
      <c r="O111" s="314">
        <v>1.8863179074446922E-2</v>
      </c>
      <c r="P111" s="315">
        <v>0</v>
      </c>
      <c r="Q111" s="315"/>
      <c r="R111" s="237"/>
    </row>
    <row r="112" spans="1:23" x14ac:dyDescent="0.25">
      <c r="A112" s="230"/>
      <c r="B112" s="270" t="s">
        <v>235</v>
      </c>
      <c r="C112" s="236"/>
      <c r="D112" s="313">
        <v>0</v>
      </c>
      <c r="E112" s="314"/>
      <c r="F112" s="315"/>
      <c r="G112" s="315"/>
      <c r="H112" s="317"/>
      <c r="I112" s="313">
        <v>0</v>
      </c>
      <c r="J112" s="314"/>
      <c r="K112" s="315"/>
      <c r="L112" s="315"/>
      <c r="M112" s="317"/>
      <c r="N112" s="313">
        <v>0</v>
      </c>
      <c r="O112" s="314"/>
      <c r="P112" s="315"/>
      <c r="Q112" s="315"/>
      <c r="R112" s="271"/>
    </row>
    <row r="113" spans="1:18" x14ac:dyDescent="0.25">
      <c r="A113" s="230"/>
      <c r="B113" s="235" t="s">
        <v>236</v>
      </c>
      <c r="C113" s="236"/>
      <c r="D113" s="313">
        <v>0</v>
      </c>
      <c r="E113" s="314"/>
      <c r="F113" s="315"/>
      <c r="G113" s="315"/>
      <c r="H113" s="316"/>
      <c r="I113" s="313">
        <v>0</v>
      </c>
      <c r="J113" s="314"/>
      <c r="K113" s="315"/>
      <c r="L113" s="315"/>
      <c r="M113" s="316"/>
      <c r="N113" s="313">
        <v>0</v>
      </c>
      <c r="O113" s="314"/>
      <c r="P113" s="315"/>
      <c r="Q113" s="315"/>
      <c r="R113" s="237"/>
    </row>
    <row r="114" spans="1:18" x14ac:dyDescent="0.25">
      <c r="A114" s="230"/>
      <c r="B114" s="235" t="s">
        <v>237</v>
      </c>
      <c r="C114" s="236"/>
      <c r="D114" s="313">
        <v>0</v>
      </c>
      <c r="E114" s="314"/>
      <c r="F114" s="315"/>
      <c r="G114" s="315"/>
      <c r="H114" s="316"/>
      <c r="I114" s="313">
        <v>2.8879999999998139E-3</v>
      </c>
      <c r="J114" s="314"/>
      <c r="K114" s="315"/>
      <c r="L114" s="315"/>
      <c r="M114" s="316"/>
      <c r="N114" s="313">
        <v>2.8879999999998139E-3</v>
      </c>
      <c r="O114" s="314"/>
      <c r="P114" s="315"/>
      <c r="Q114" s="315"/>
      <c r="R114" s="237"/>
    </row>
    <row r="115" spans="1:18" x14ac:dyDescent="0.25">
      <c r="A115" s="230"/>
      <c r="B115" s="235" t="s">
        <v>238</v>
      </c>
      <c r="C115" s="236"/>
      <c r="D115" s="313">
        <v>0</v>
      </c>
      <c r="E115" s="314"/>
      <c r="F115" s="315"/>
      <c r="G115" s="315"/>
      <c r="H115" s="316"/>
      <c r="I115" s="313">
        <v>0</v>
      </c>
      <c r="J115" s="314"/>
      <c r="K115" s="315"/>
      <c r="L115" s="315"/>
      <c r="M115" s="316"/>
      <c r="N115" s="313">
        <v>0</v>
      </c>
      <c r="O115" s="314"/>
      <c r="P115" s="315"/>
      <c r="Q115" s="315"/>
      <c r="R115" s="237"/>
    </row>
    <row r="116" spans="1:18" x14ac:dyDescent="0.25">
      <c r="A116" s="230"/>
      <c r="B116" s="235" t="s">
        <v>239</v>
      </c>
      <c r="C116" s="236"/>
      <c r="D116" s="313">
        <v>0</v>
      </c>
      <c r="E116" s="314"/>
      <c r="F116" s="315"/>
      <c r="G116" s="315"/>
      <c r="H116" s="316"/>
      <c r="I116" s="313">
        <v>4.9999999999999741E-3</v>
      </c>
      <c r="J116" s="314"/>
      <c r="K116" s="315"/>
      <c r="L116" s="315"/>
      <c r="M116" s="316"/>
      <c r="N116" s="313">
        <v>9.9999999999999482E-3</v>
      </c>
      <c r="O116" s="314"/>
      <c r="P116" s="315"/>
      <c r="Q116" s="315"/>
      <c r="R116" s="237"/>
    </row>
    <row r="117" spans="1:18" x14ac:dyDescent="0.25">
      <c r="A117" s="230"/>
      <c r="B117" s="235" t="s">
        <v>187</v>
      </c>
      <c r="C117" s="236"/>
      <c r="D117" s="313">
        <v>0</v>
      </c>
      <c r="E117" s="314"/>
      <c r="F117" s="315"/>
      <c r="G117" s="315"/>
      <c r="H117" s="316"/>
      <c r="I117" s="313">
        <v>0</v>
      </c>
      <c r="J117" s="314"/>
      <c r="K117" s="315"/>
      <c r="L117" s="315"/>
      <c r="M117" s="316"/>
      <c r="N117" s="313">
        <v>0</v>
      </c>
      <c r="O117" s="314"/>
      <c r="P117" s="315"/>
      <c r="Q117" s="315"/>
      <c r="R117" s="237"/>
    </row>
    <row r="118" spans="1:18" x14ac:dyDescent="0.25">
      <c r="A118" s="230"/>
      <c r="B118" s="235" t="s">
        <v>188</v>
      </c>
      <c r="C118" s="236"/>
      <c r="D118" s="313">
        <v>0</v>
      </c>
      <c r="E118" s="314"/>
      <c r="F118" s="315"/>
      <c r="G118" s="315"/>
      <c r="H118" s="316"/>
      <c r="I118" s="313">
        <v>0</v>
      </c>
      <c r="J118" s="314"/>
      <c r="K118" s="315"/>
      <c r="L118" s="315"/>
      <c r="M118" s="316"/>
      <c r="N118" s="313">
        <v>0</v>
      </c>
      <c r="O118" s="314"/>
      <c r="P118" s="315"/>
      <c r="Q118" s="315"/>
      <c r="R118" s="237"/>
    </row>
    <row r="119" spans="1:18" x14ac:dyDescent="0.25">
      <c r="A119" s="230"/>
      <c r="B119" s="235" t="s">
        <v>189</v>
      </c>
      <c r="C119" s="236"/>
      <c r="D119" s="313">
        <v>0</v>
      </c>
      <c r="E119" s="314"/>
      <c r="F119" s="315"/>
      <c r="G119" s="315"/>
      <c r="H119" s="316"/>
      <c r="I119" s="313">
        <v>0</v>
      </c>
      <c r="J119" s="314"/>
      <c r="K119" s="315"/>
      <c r="L119" s="315"/>
      <c r="M119" s="316"/>
      <c r="N119" s="313">
        <v>0</v>
      </c>
      <c r="O119" s="314"/>
      <c r="P119" s="315"/>
      <c r="Q119" s="315"/>
      <c r="R119" s="237"/>
    </row>
    <row r="120" spans="1:18" x14ac:dyDescent="0.25">
      <c r="A120" s="230"/>
      <c r="B120" s="235" t="s">
        <v>240</v>
      </c>
      <c r="C120" s="236"/>
      <c r="D120" s="313"/>
      <c r="E120" s="314">
        <v>0</v>
      </c>
      <c r="F120" s="315">
        <v>0</v>
      </c>
      <c r="G120" s="315"/>
      <c r="H120" s="316"/>
      <c r="I120" s="313"/>
      <c r="J120" s="314">
        <v>0</v>
      </c>
      <c r="K120" s="315">
        <v>0</v>
      </c>
      <c r="L120" s="315"/>
      <c r="M120" s="316"/>
      <c r="N120" s="313"/>
      <c r="O120" s="314">
        <v>0</v>
      </c>
      <c r="P120" s="315">
        <v>0</v>
      </c>
      <c r="Q120" s="315"/>
      <c r="R120" s="237"/>
    </row>
    <row r="121" spans="1:18" x14ac:dyDescent="0.25">
      <c r="A121" s="230"/>
      <c r="B121" s="235" t="s">
        <v>241</v>
      </c>
      <c r="C121" s="236"/>
      <c r="D121" s="313">
        <v>0</v>
      </c>
      <c r="E121" s="314"/>
      <c r="F121" s="315"/>
      <c r="G121" s="315"/>
      <c r="H121" s="316"/>
      <c r="I121" s="313">
        <v>0</v>
      </c>
      <c r="J121" s="314"/>
      <c r="K121" s="315"/>
      <c r="L121" s="315"/>
      <c r="M121" s="316"/>
      <c r="N121" s="313">
        <v>0</v>
      </c>
      <c r="O121" s="314"/>
      <c r="P121" s="315"/>
      <c r="Q121" s="315"/>
      <c r="R121" s="237"/>
    </row>
    <row r="122" spans="1:18" x14ac:dyDescent="0.25">
      <c r="A122" s="230"/>
      <c r="B122" s="235" t="s">
        <v>242</v>
      </c>
      <c r="C122" s="236"/>
      <c r="D122" s="313">
        <v>0</v>
      </c>
      <c r="E122" s="314"/>
      <c r="F122" s="315"/>
      <c r="G122" s="315"/>
      <c r="H122" s="316"/>
      <c r="I122" s="313">
        <v>0</v>
      </c>
      <c r="J122" s="314"/>
      <c r="K122" s="315"/>
      <c r="L122" s="315"/>
      <c r="M122" s="316"/>
      <c r="N122" s="313">
        <v>0</v>
      </c>
      <c r="O122" s="314"/>
      <c r="P122" s="315"/>
      <c r="Q122" s="315"/>
      <c r="R122" s="237"/>
    </row>
    <row r="123" spans="1:18" x14ac:dyDescent="0.25">
      <c r="A123" s="230"/>
      <c r="B123" s="235" t="s">
        <v>1</v>
      </c>
      <c r="C123" s="236"/>
      <c r="D123" s="313">
        <v>0</v>
      </c>
      <c r="E123" s="314"/>
      <c r="F123" s="315"/>
      <c r="G123" s="315"/>
      <c r="H123" s="316"/>
      <c r="I123" s="313">
        <v>0</v>
      </c>
      <c r="J123" s="314"/>
      <c r="K123" s="315"/>
      <c r="L123" s="315"/>
      <c r="M123" s="316"/>
      <c r="N123" s="313">
        <v>0</v>
      </c>
      <c r="O123" s="314"/>
      <c r="P123" s="315"/>
      <c r="Q123" s="315"/>
      <c r="R123" s="237"/>
    </row>
    <row r="124" spans="1:18" x14ac:dyDescent="0.25">
      <c r="A124" s="230"/>
      <c r="B124" s="235" t="s">
        <v>182</v>
      </c>
      <c r="C124" s="236"/>
      <c r="D124" s="313">
        <v>0</v>
      </c>
      <c r="E124" s="314">
        <v>0</v>
      </c>
      <c r="F124" s="315">
        <v>0</v>
      </c>
      <c r="G124" s="315"/>
      <c r="H124" s="316"/>
      <c r="I124" s="313">
        <v>0</v>
      </c>
      <c r="J124" s="314">
        <v>0</v>
      </c>
      <c r="K124" s="315">
        <v>0</v>
      </c>
      <c r="L124" s="315"/>
      <c r="M124" s="316"/>
      <c r="N124" s="313">
        <v>0</v>
      </c>
      <c r="O124" s="314">
        <v>0</v>
      </c>
      <c r="P124" s="315">
        <v>0</v>
      </c>
      <c r="Q124" s="315"/>
      <c r="R124" s="237"/>
    </row>
    <row r="125" spans="1:18" x14ac:dyDescent="0.25">
      <c r="A125" s="230"/>
      <c r="B125" s="235" t="s">
        <v>211</v>
      </c>
      <c r="C125" s="236"/>
      <c r="D125" s="313"/>
      <c r="E125" s="314"/>
      <c r="F125" s="315">
        <v>0</v>
      </c>
      <c r="G125" s="315"/>
      <c r="H125" s="316"/>
      <c r="I125" s="313"/>
      <c r="J125" s="314"/>
      <c r="K125" s="315">
        <v>0</v>
      </c>
      <c r="L125" s="315"/>
      <c r="M125" s="316"/>
      <c r="N125" s="313"/>
      <c r="O125" s="314"/>
      <c r="P125" s="315">
        <v>0</v>
      </c>
      <c r="Q125" s="315"/>
      <c r="R125" s="237"/>
    </row>
    <row r="126" spans="1:18" ht="15.75" thickBot="1" x14ac:dyDescent="0.3">
      <c r="A126" s="239"/>
      <c r="B126" s="240" t="s">
        <v>169</v>
      </c>
      <c r="C126" s="241"/>
      <c r="D126" s="318">
        <v>3</v>
      </c>
      <c r="E126" s="319">
        <v>0.22978290475908539</v>
      </c>
      <c r="F126" s="273">
        <v>0</v>
      </c>
      <c r="G126" s="273"/>
      <c r="H126" s="320"/>
      <c r="I126" s="318">
        <v>3.0078879999999999</v>
      </c>
      <c r="J126" s="319">
        <v>0.14386317907444693</v>
      </c>
      <c r="K126" s="273">
        <v>0</v>
      </c>
      <c r="L126" s="273"/>
      <c r="M126" s="320"/>
      <c r="N126" s="318">
        <v>3.0128879999999998</v>
      </c>
      <c r="O126" s="319">
        <v>0.14386317907444693</v>
      </c>
      <c r="P126" s="273">
        <v>0</v>
      </c>
      <c r="Q126" s="273"/>
      <c r="R126" s="242"/>
    </row>
    <row r="127" spans="1:18" ht="15.75" thickBot="1" x14ac:dyDescent="0.3">
      <c r="A127" s="230"/>
      <c r="B127" s="244" t="s">
        <v>163</v>
      </c>
      <c r="C127" s="245"/>
      <c r="D127" s="274"/>
      <c r="E127" s="304"/>
      <c r="F127" s="305" t="s">
        <v>307</v>
      </c>
      <c r="G127" s="276"/>
      <c r="H127" s="277"/>
      <c r="I127" s="274"/>
      <c r="J127" s="307"/>
      <c r="K127" s="306" t="s">
        <v>308</v>
      </c>
      <c r="L127" s="278"/>
      <c r="M127" s="279"/>
      <c r="N127" s="274"/>
      <c r="O127" s="303"/>
      <c r="P127" s="275" t="s">
        <v>309</v>
      </c>
      <c r="Q127" s="278"/>
      <c r="R127" s="245"/>
    </row>
    <row r="128" spans="1:18" x14ac:dyDescent="0.25">
      <c r="A128" s="230"/>
      <c r="B128" s="246"/>
      <c r="C128" s="247"/>
      <c r="D128" s="247"/>
      <c r="E128" s="247"/>
      <c r="F128" s="247"/>
      <c r="G128" s="248"/>
      <c r="H128" s="247"/>
      <c r="I128" s="247"/>
      <c r="J128" s="247"/>
      <c r="K128" s="247"/>
      <c r="L128" s="248"/>
      <c r="M128" s="247"/>
      <c r="N128" s="247"/>
      <c r="O128" s="247"/>
      <c r="P128" s="247"/>
      <c r="Q128" s="248"/>
      <c r="R128" s="247"/>
    </row>
  </sheetData>
  <mergeCells count="2">
    <mergeCell ref="D84:F84"/>
    <mergeCell ref="I84:K8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2F04A-FC0E-4760-AE92-8931A5882D2B}">
  <sheetPr codeName="Sheet23">
    <tabColor theme="2"/>
  </sheetPr>
  <dimension ref="A1:K67"/>
  <sheetViews>
    <sheetView workbookViewId="0">
      <pane xSplit="3" ySplit="4" topLeftCell="D5" activePane="bottomRight" state="frozen"/>
      <selection pane="topRight" activeCell="C1" sqref="C1"/>
      <selection pane="bottomLeft" activeCell="A4" sqref="A4"/>
      <selection pane="bottomRight" activeCell="C8" sqref="C8"/>
    </sheetView>
  </sheetViews>
  <sheetFormatPr defaultRowHeight="15" x14ac:dyDescent="0.25"/>
  <cols>
    <col min="1" max="2" width="22" style="17" customWidth="1"/>
    <col min="3" max="3" width="125.140625" style="17" customWidth="1"/>
    <col min="4" max="4" width="15.28515625" style="22" customWidth="1"/>
    <col min="5" max="5" width="15.28515625" style="23" customWidth="1"/>
    <col min="6" max="6" width="16.7109375" style="17" customWidth="1"/>
    <col min="7" max="7" width="15.28515625" style="17" customWidth="1"/>
    <col min="8" max="8" width="18.5703125" style="17" customWidth="1"/>
    <col min="9" max="9" width="17.5703125" style="17" customWidth="1"/>
    <col min="10" max="10" width="3.5703125" style="17" customWidth="1"/>
    <col min="11" max="11" width="65.28515625" style="41" customWidth="1"/>
    <col min="12" max="16384" width="9.140625" style="17"/>
  </cols>
  <sheetData>
    <row r="1" spans="1:11" ht="21" x14ac:dyDescent="0.25">
      <c r="A1" s="16" t="s">
        <v>26</v>
      </c>
      <c r="B1" s="16"/>
      <c r="D1" s="17"/>
      <c r="E1" s="17"/>
    </row>
    <row r="2" spans="1:11" x14ac:dyDescent="0.25">
      <c r="D2" s="17"/>
      <c r="E2" s="17"/>
    </row>
    <row r="3" spans="1:11" s="18" customFormat="1" ht="45" x14ac:dyDescent="0.25">
      <c r="A3" s="18" t="s">
        <v>27</v>
      </c>
      <c r="C3" s="18" t="s">
        <v>28</v>
      </c>
      <c r="D3" s="19" t="s">
        <v>41</v>
      </c>
      <c r="E3" s="19" t="s">
        <v>29</v>
      </c>
      <c r="F3" s="19" t="s">
        <v>30</v>
      </c>
      <c r="G3" s="19" t="s">
        <v>31</v>
      </c>
      <c r="H3" s="19" t="s">
        <v>32</v>
      </c>
      <c r="I3" s="18" t="s">
        <v>45</v>
      </c>
      <c r="K3" s="42" t="s">
        <v>76</v>
      </c>
    </row>
    <row r="4" spans="1:11" s="20" customFormat="1" x14ac:dyDescent="0.25">
      <c r="D4" s="21" t="s">
        <v>43</v>
      </c>
      <c r="E4" s="21" t="s">
        <v>42</v>
      </c>
      <c r="F4" s="21" t="s">
        <v>44</v>
      </c>
      <c r="G4" s="21" t="s">
        <v>33</v>
      </c>
      <c r="H4" s="21" t="s">
        <v>47</v>
      </c>
      <c r="K4" s="42"/>
    </row>
    <row r="5" spans="1:11" s="28" customFormat="1" x14ac:dyDescent="0.25">
      <c r="A5" s="24"/>
      <c r="B5" s="24"/>
      <c r="C5" s="25"/>
      <c r="D5" s="26"/>
      <c r="E5" s="27">
        <v>0</v>
      </c>
      <c r="F5" s="26"/>
      <c r="G5" s="26"/>
      <c r="H5" s="26"/>
      <c r="K5" s="43"/>
    </row>
    <row r="6" spans="1:11" s="50" customFormat="1" x14ac:dyDescent="0.25">
      <c r="A6" s="50" t="s">
        <v>12</v>
      </c>
      <c r="B6" s="50" t="s">
        <v>81</v>
      </c>
      <c r="C6" s="50" t="s">
        <v>91</v>
      </c>
      <c r="D6" s="51">
        <v>1</v>
      </c>
      <c r="E6" s="51">
        <v>2.5000000000000001E-2</v>
      </c>
      <c r="K6" s="52"/>
    </row>
    <row r="7" spans="1:11" s="29" customFormat="1" x14ac:dyDescent="0.25">
      <c r="A7" s="29" t="s">
        <v>12</v>
      </c>
      <c r="B7" s="50" t="str">
        <f>B6</f>
        <v>Harvesting</v>
      </c>
      <c r="C7" s="29" t="s">
        <v>84</v>
      </c>
      <c r="D7" s="30">
        <v>1</v>
      </c>
      <c r="E7" s="30">
        <v>0.12</v>
      </c>
      <c r="K7" s="44"/>
    </row>
    <row r="8" spans="1:11" s="29" customFormat="1" x14ac:dyDescent="0.25">
      <c r="A8" s="29" t="s">
        <v>12</v>
      </c>
      <c r="B8" s="50" t="s">
        <v>81</v>
      </c>
      <c r="C8" s="29" t="s">
        <v>85</v>
      </c>
      <c r="D8" s="30">
        <v>1</v>
      </c>
      <c r="E8" s="30">
        <v>1.5100000000000001E-2</v>
      </c>
      <c r="H8" s="29">
        <v>1E-3</v>
      </c>
      <c r="K8" s="44"/>
    </row>
    <row r="9" spans="1:11" s="29" customFormat="1" x14ac:dyDescent="0.25">
      <c r="A9" s="29" t="s">
        <v>12</v>
      </c>
      <c r="B9" s="29" t="s">
        <v>81</v>
      </c>
      <c r="C9" s="29" t="s">
        <v>90</v>
      </c>
      <c r="D9" s="30">
        <v>1</v>
      </c>
      <c r="E9" s="30">
        <v>0.03</v>
      </c>
      <c r="H9" s="29">
        <v>8.0000000000000002E-3</v>
      </c>
      <c r="K9" s="44"/>
    </row>
    <row r="10" spans="1:11" s="29" customFormat="1" x14ac:dyDescent="0.25">
      <c r="A10" s="29" t="s">
        <v>12</v>
      </c>
      <c r="B10" s="29" t="s">
        <v>81</v>
      </c>
      <c r="C10" s="29" t="s">
        <v>109</v>
      </c>
      <c r="D10" s="30"/>
      <c r="E10" s="30">
        <v>2.3E-2</v>
      </c>
      <c r="K10" s="44"/>
    </row>
    <row r="11" spans="1:11" s="29" customFormat="1" x14ac:dyDescent="0.25">
      <c r="A11" s="29" t="s">
        <v>12</v>
      </c>
      <c r="B11" s="29" t="s">
        <v>81</v>
      </c>
      <c r="C11" s="29" t="s">
        <v>110</v>
      </c>
      <c r="D11" s="30"/>
      <c r="E11" s="30">
        <v>8.9999999999999993E-3</v>
      </c>
      <c r="H11" s="29">
        <v>8.0000000000000002E-3</v>
      </c>
      <c r="K11" s="44"/>
    </row>
    <row r="12" spans="1:11" s="28" customFormat="1" x14ac:dyDescent="0.25">
      <c r="B12" s="24" t="s">
        <v>17</v>
      </c>
      <c r="C12" s="25"/>
      <c r="D12" s="27"/>
      <c r="E12" s="27"/>
      <c r="F12" s="26"/>
      <c r="G12" s="26"/>
      <c r="H12" s="26"/>
      <c r="K12" s="43"/>
    </row>
    <row r="13" spans="1:11" x14ac:dyDescent="0.25">
      <c r="A13" s="17" t="s">
        <v>54</v>
      </c>
      <c r="B13" s="17" t="s">
        <v>86</v>
      </c>
      <c r="C13" s="17" t="s">
        <v>72</v>
      </c>
      <c r="D13" s="23">
        <v>0.95099999999999996</v>
      </c>
      <c r="E13" s="23">
        <v>2.4199999999999999E-2</v>
      </c>
    </row>
    <row r="14" spans="1:11" s="28" customFormat="1" x14ac:dyDescent="0.25">
      <c r="B14" s="24" t="s">
        <v>17</v>
      </c>
      <c r="C14" s="25"/>
      <c r="D14" s="27">
        <v>1</v>
      </c>
      <c r="E14" s="27">
        <v>0</v>
      </c>
      <c r="F14" s="26"/>
      <c r="G14" s="26"/>
      <c r="H14" s="26"/>
      <c r="K14" s="43"/>
    </row>
    <row r="15" spans="1:11" x14ac:dyDescent="0.25">
      <c r="A15" s="17" t="s">
        <v>12</v>
      </c>
      <c r="B15" s="17" t="s">
        <v>87</v>
      </c>
      <c r="C15" s="17" t="s">
        <v>88</v>
      </c>
      <c r="D15" s="23">
        <v>1</v>
      </c>
      <c r="E15" s="23">
        <v>6.8999999999999999E-3</v>
      </c>
    </row>
    <row r="16" spans="1:11" x14ac:dyDescent="0.25">
      <c r="A16" s="17" t="s">
        <v>12</v>
      </c>
      <c r="B16" s="17" t="s">
        <v>87</v>
      </c>
      <c r="C16" s="17" t="s">
        <v>89</v>
      </c>
      <c r="D16" s="23">
        <v>1</v>
      </c>
      <c r="E16" s="23">
        <v>2E-3</v>
      </c>
    </row>
    <row r="17" spans="1:11" x14ac:dyDescent="0.25">
      <c r="A17" s="17" t="s">
        <v>12</v>
      </c>
      <c r="B17" s="17" t="s">
        <v>87</v>
      </c>
      <c r="C17" s="17" t="s">
        <v>82</v>
      </c>
      <c r="D17" s="23">
        <v>1</v>
      </c>
      <c r="E17" s="23">
        <v>0</v>
      </c>
    </row>
    <row r="18" spans="1:11" s="28" customFormat="1" x14ac:dyDescent="0.25">
      <c r="B18" s="24" t="s">
        <v>17</v>
      </c>
      <c r="C18" s="25"/>
      <c r="D18" s="27"/>
      <c r="E18" s="27"/>
      <c r="F18" s="26"/>
      <c r="G18" s="26"/>
      <c r="H18" s="26"/>
      <c r="K18" s="43"/>
    </row>
    <row r="19" spans="1:11" x14ac:dyDescent="0.25">
      <c r="A19" s="17" t="s">
        <v>12</v>
      </c>
      <c r="B19" s="17" t="s">
        <v>83</v>
      </c>
      <c r="C19" s="17" t="s">
        <v>97</v>
      </c>
      <c r="D19" s="23">
        <v>1</v>
      </c>
      <c r="E19" s="23">
        <v>0.04</v>
      </c>
    </row>
    <row r="20" spans="1:11" x14ac:dyDescent="0.25">
      <c r="A20" s="17" t="s">
        <v>12</v>
      </c>
      <c r="B20" s="17" t="s">
        <v>83</v>
      </c>
      <c r="C20" s="17" t="s">
        <v>96</v>
      </c>
      <c r="D20" s="23">
        <v>1</v>
      </c>
      <c r="E20" s="23">
        <v>0.06</v>
      </c>
    </row>
    <row r="21" spans="1:11" x14ac:dyDescent="0.25">
      <c r="A21" s="17" t="s">
        <v>12</v>
      </c>
      <c r="B21" s="17" t="s">
        <v>83</v>
      </c>
      <c r="C21" s="17" t="s">
        <v>98</v>
      </c>
      <c r="D21" s="23">
        <v>1</v>
      </c>
      <c r="E21" s="23">
        <v>4.6199999999999998E-2</v>
      </c>
    </row>
    <row r="22" spans="1:11" x14ac:dyDescent="0.25">
      <c r="A22" s="17" t="s">
        <v>12</v>
      </c>
      <c r="B22" s="17" t="s">
        <v>83</v>
      </c>
      <c r="C22" s="17" t="s">
        <v>99</v>
      </c>
      <c r="D22" s="23">
        <v>1</v>
      </c>
      <c r="E22" s="23">
        <v>2.4500000000000001E-2</v>
      </c>
    </row>
    <row r="23" spans="1:11" x14ac:dyDescent="0.25">
      <c r="A23" s="17" t="s">
        <v>12</v>
      </c>
      <c r="B23" s="17" t="s">
        <v>83</v>
      </c>
      <c r="C23" s="17" t="s">
        <v>100</v>
      </c>
      <c r="D23" s="23">
        <v>1</v>
      </c>
      <c r="E23" s="23">
        <v>1.01E-2</v>
      </c>
      <c r="H23" s="17">
        <v>5.0000000000000001E-4</v>
      </c>
    </row>
    <row r="24" spans="1:11" s="28" customFormat="1" x14ac:dyDescent="0.25">
      <c r="B24" s="24" t="s">
        <v>17</v>
      </c>
      <c r="C24" s="25"/>
      <c r="D24" s="27"/>
      <c r="E24" s="27"/>
      <c r="F24" s="26"/>
      <c r="G24" s="26"/>
      <c r="H24" s="26"/>
      <c r="K24" s="43"/>
    </row>
    <row r="25" spans="1:11" x14ac:dyDescent="0.25">
      <c r="A25" s="17" t="s">
        <v>12</v>
      </c>
      <c r="B25" s="17" t="s">
        <v>95</v>
      </c>
      <c r="C25" s="17" t="s">
        <v>102</v>
      </c>
      <c r="D25" s="23">
        <v>1</v>
      </c>
      <c r="E25" s="23">
        <v>0</v>
      </c>
    </row>
    <row r="26" spans="1:11" s="28" customFormat="1" x14ac:dyDescent="0.25">
      <c r="B26" s="24" t="s">
        <v>17</v>
      </c>
      <c r="C26" s="25"/>
      <c r="D26" s="27"/>
      <c r="E26" s="27"/>
      <c r="F26" s="26"/>
      <c r="G26" s="26"/>
      <c r="H26" s="26"/>
      <c r="K26" s="43"/>
    </row>
    <row r="27" spans="1:11" x14ac:dyDescent="0.25">
      <c r="A27" s="17" t="s">
        <v>12</v>
      </c>
      <c r="B27" s="17" t="s">
        <v>101</v>
      </c>
      <c r="C27" s="17" t="s">
        <v>103</v>
      </c>
      <c r="D27" s="23">
        <v>1</v>
      </c>
      <c r="E27" s="23">
        <v>0</v>
      </c>
    </row>
    <row r="28" spans="1:11" s="28" customFormat="1" x14ac:dyDescent="0.25">
      <c r="B28" s="24" t="s">
        <v>17</v>
      </c>
      <c r="C28" s="25"/>
      <c r="D28" s="27"/>
      <c r="E28" s="27"/>
      <c r="F28" s="26"/>
      <c r="G28" s="26"/>
      <c r="H28" s="26"/>
      <c r="K28" s="43"/>
    </row>
    <row r="29" spans="1:11" s="29" customFormat="1" x14ac:dyDescent="0.25">
      <c r="A29" s="29" t="s">
        <v>12</v>
      </c>
      <c r="B29" s="29" t="s">
        <v>92</v>
      </c>
      <c r="C29" s="29" t="s">
        <v>55</v>
      </c>
      <c r="D29" s="53">
        <f>0.82*(1+0.12/0.88)</f>
        <v>0.93181818181818166</v>
      </c>
      <c r="E29" s="30">
        <v>2.7900000000000001E-2</v>
      </c>
      <c r="K29" s="44" t="s">
        <v>77</v>
      </c>
    </row>
    <row r="30" spans="1:11" x14ac:dyDescent="0.25">
      <c r="A30" s="17" t="s">
        <v>12</v>
      </c>
      <c r="B30" s="29" t="s">
        <v>92</v>
      </c>
      <c r="C30" s="17" t="s">
        <v>34</v>
      </c>
      <c r="D30" s="23">
        <f>D$29</f>
        <v>0.93181818181818166</v>
      </c>
      <c r="E30" s="23">
        <v>0</v>
      </c>
    </row>
    <row r="31" spans="1:11" x14ac:dyDescent="0.25">
      <c r="A31" s="17" t="s">
        <v>12</v>
      </c>
      <c r="B31" s="29" t="s">
        <v>92</v>
      </c>
      <c r="C31" s="17" t="s">
        <v>35</v>
      </c>
      <c r="D31" s="23">
        <f>D$29</f>
        <v>0.93181818181818166</v>
      </c>
      <c r="E31" s="23">
        <v>0</v>
      </c>
    </row>
    <row r="32" spans="1:11" x14ac:dyDescent="0.25">
      <c r="A32" s="17" t="s">
        <v>12</v>
      </c>
      <c r="B32" s="29" t="s">
        <v>92</v>
      </c>
      <c r="C32" s="17" t="s">
        <v>36</v>
      </c>
      <c r="D32" s="23">
        <f>D$29</f>
        <v>0.93181818181818166</v>
      </c>
      <c r="E32" s="23">
        <v>0</v>
      </c>
    </row>
    <row r="33" spans="1:11" x14ac:dyDescent="0.25">
      <c r="A33" s="17" t="s">
        <v>12</v>
      </c>
      <c r="B33" s="29" t="s">
        <v>92</v>
      </c>
      <c r="C33" s="17" t="s">
        <v>62</v>
      </c>
      <c r="D33" s="23">
        <f>D$29</f>
        <v>0.93181818181818166</v>
      </c>
      <c r="E33" s="23">
        <v>4.1999999999999997E-3</v>
      </c>
      <c r="F33" s="17">
        <v>0.1</v>
      </c>
      <c r="G33" s="17">
        <v>0.1</v>
      </c>
    </row>
    <row r="34" spans="1:11" s="28" customFormat="1" x14ac:dyDescent="0.25">
      <c r="B34" s="24" t="s">
        <v>17</v>
      </c>
      <c r="C34" s="25"/>
      <c r="D34" s="27"/>
      <c r="E34" s="27"/>
      <c r="F34" s="26"/>
      <c r="G34" s="26"/>
      <c r="H34" s="26"/>
      <c r="K34" s="43"/>
    </row>
    <row r="35" spans="1:11" x14ac:dyDescent="0.25">
      <c r="A35" s="17" t="s">
        <v>12</v>
      </c>
      <c r="B35" s="17" t="s">
        <v>93</v>
      </c>
      <c r="C35" s="17" t="s">
        <v>57</v>
      </c>
      <c r="D35" s="23">
        <v>1</v>
      </c>
      <c r="E35" s="23">
        <v>0.06</v>
      </c>
    </row>
    <row r="36" spans="1:11" x14ac:dyDescent="0.25">
      <c r="A36" s="17" t="s">
        <v>12</v>
      </c>
      <c r="B36" s="17" t="str">
        <f>B35</f>
        <v>Storage</v>
      </c>
      <c r="C36" s="17" t="s">
        <v>58</v>
      </c>
      <c r="D36" s="23">
        <v>1</v>
      </c>
      <c r="E36" s="23">
        <v>0.01</v>
      </c>
      <c r="I36" s="17">
        <v>5.0000000000000001E-3</v>
      </c>
    </row>
    <row r="37" spans="1:11" x14ac:dyDescent="0.25">
      <c r="A37" s="17" t="s">
        <v>12</v>
      </c>
      <c r="B37" s="17" t="str">
        <f>B36</f>
        <v>Storage</v>
      </c>
      <c r="C37" s="17" t="s">
        <v>59</v>
      </c>
      <c r="D37" s="23">
        <v>1</v>
      </c>
      <c r="E37" s="23">
        <v>0</v>
      </c>
    </row>
    <row r="38" spans="1:11" s="28" customFormat="1" x14ac:dyDescent="0.25">
      <c r="B38" s="24" t="s">
        <v>17</v>
      </c>
      <c r="C38" s="25"/>
      <c r="D38" s="27"/>
      <c r="E38" s="27"/>
      <c r="F38" s="26"/>
      <c r="G38" s="26"/>
      <c r="H38" s="26"/>
      <c r="K38" s="43"/>
    </row>
    <row r="39" spans="1:11" x14ac:dyDescent="0.25">
      <c r="A39" s="17" t="s">
        <v>12</v>
      </c>
      <c r="B39" s="17" t="s">
        <v>94</v>
      </c>
      <c r="C39" s="17" t="s">
        <v>60</v>
      </c>
      <c r="D39" s="2">
        <f>1/(1+0.28)</f>
        <v>0.78125</v>
      </c>
      <c r="E39" s="23">
        <v>0.19</v>
      </c>
    </row>
    <row r="40" spans="1:11" x14ac:dyDescent="0.25">
      <c r="A40" s="17" t="s">
        <v>12</v>
      </c>
      <c r="B40" s="17" t="str">
        <f>B39</f>
        <v>Milling</v>
      </c>
      <c r="C40" s="17" t="s">
        <v>37</v>
      </c>
      <c r="D40" s="23">
        <f>D$39</f>
        <v>0.78125</v>
      </c>
      <c r="E40" s="23">
        <f>1-53%/D40/85%</f>
        <v>0.2018823529411764</v>
      </c>
    </row>
    <row r="41" spans="1:11" x14ac:dyDescent="0.25">
      <c r="A41" s="17" t="s">
        <v>12</v>
      </c>
      <c r="B41" s="17" t="str">
        <f>B40</f>
        <v>Milling</v>
      </c>
      <c r="C41" s="17" t="s">
        <v>38</v>
      </c>
      <c r="D41" s="23">
        <f>D$39</f>
        <v>0.78125</v>
      </c>
      <c r="E41" s="23" t="s">
        <v>56</v>
      </c>
    </row>
    <row r="42" spans="1:11" x14ac:dyDescent="0.25">
      <c r="A42" s="17" t="s">
        <v>12</v>
      </c>
      <c r="B42" s="17" t="str">
        <f>B41</f>
        <v>Milling</v>
      </c>
      <c r="C42" s="17" t="s">
        <v>39</v>
      </c>
      <c r="D42" s="23">
        <f>D$39</f>
        <v>0.78125</v>
      </c>
      <c r="E42" s="23" t="s">
        <v>56</v>
      </c>
    </row>
    <row r="43" spans="1:11" x14ac:dyDescent="0.25">
      <c r="A43" s="17" t="s">
        <v>12</v>
      </c>
      <c r="B43" s="17" t="str">
        <f>B42</f>
        <v>Milling</v>
      </c>
      <c r="C43" s="17" t="s">
        <v>61</v>
      </c>
      <c r="D43" s="23">
        <f>D$39</f>
        <v>0.78125</v>
      </c>
      <c r="E43" s="23" t="s">
        <v>56</v>
      </c>
    </row>
    <row r="44" spans="1:11" x14ac:dyDescent="0.25">
      <c r="A44" s="17" t="s">
        <v>12</v>
      </c>
      <c r="B44" s="17" t="str">
        <f>B43</f>
        <v>Milling</v>
      </c>
      <c r="C44" s="17" t="s">
        <v>40</v>
      </c>
      <c r="D44" s="23">
        <f>D$39</f>
        <v>0.78125</v>
      </c>
      <c r="E44" s="23">
        <v>3.6999999999999998E-2</v>
      </c>
      <c r="F44" s="17">
        <v>0.1</v>
      </c>
    </row>
    <row r="45" spans="1:11" s="28" customFormat="1" x14ac:dyDescent="0.25">
      <c r="A45" s="24" t="s">
        <v>17</v>
      </c>
      <c r="B45" s="24"/>
      <c r="C45" s="25"/>
      <c r="D45" s="27"/>
      <c r="E45" s="27"/>
      <c r="F45" s="26"/>
      <c r="G45" s="26"/>
      <c r="H45" s="26"/>
      <c r="K45" s="43"/>
    </row>
    <row r="46" spans="1:11" x14ac:dyDescent="0.25">
      <c r="A46" s="17" t="s">
        <v>12</v>
      </c>
      <c r="B46" s="17" t="s">
        <v>104</v>
      </c>
      <c r="C46" s="17" t="s">
        <v>59</v>
      </c>
      <c r="D46" s="23">
        <v>1</v>
      </c>
      <c r="E46" s="23">
        <v>0</v>
      </c>
    </row>
    <row r="47" spans="1:11" s="28" customFormat="1" x14ac:dyDescent="0.25">
      <c r="A47" s="24" t="s">
        <v>17</v>
      </c>
      <c r="B47" s="24"/>
      <c r="C47" s="25"/>
      <c r="D47" s="27"/>
      <c r="E47" s="27"/>
      <c r="F47" s="26"/>
      <c r="G47" s="26"/>
      <c r="H47" s="26"/>
      <c r="K47" s="43"/>
    </row>
    <row r="48" spans="1:11" x14ac:dyDescent="0.25">
      <c r="A48" s="17" t="s">
        <v>12</v>
      </c>
      <c r="B48" s="17" t="s">
        <v>105</v>
      </c>
      <c r="C48" s="17" t="s">
        <v>107</v>
      </c>
      <c r="D48" s="23">
        <v>1</v>
      </c>
      <c r="E48" s="23">
        <v>0.01</v>
      </c>
    </row>
    <row r="49" spans="1:11" s="28" customFormat="1" x14ac:dyDescent="0.25">
      <c r="A49" s="24" t="s">
        <v>17</v>
      </c>
      <c r="B49" s="24"/>
      <c r="C49" s="25"/>
      <c r="D49" s="27"/>
      <c r="E49" s="27"/>
      <c r="F49" s="26"/>
      <c r="G49" s="26"/>
      <c r="H49" s="26"/>
      <c r="K49" s="43"/>
    </row>
    <row r="50" spans="1:11" x14ac:dyDescent="0.25">
      <c r="A50" s="17" t="s">
        <v>12</v>
      </c>
      <c r="B50" s="17" t="s">
        <v>106</v>
      </c>
      <c r="C50" s="17" t="s">
        <v>108</v>
      </c>
      <c r="D50" s="23">
        <v>1</v>
      </c>
      <c r="E50" s="23">
        <v>2.7E-2</v>
      </c>
    </row>
    <row r="51" spans="1:11" s="28" customFormat="1" x14ac:dyDescent="0.25">
      <c r="A51" s="24" t="s">
        <v>17</v>
      </c>
      <c r="B51" s="24"/>
      <c r="C51" s="25"/>
      <c r="D51" s="27"/>
      <c r="E51" s="27"/>
      <c r="F51" s="26"/>
      <c r="G51" s="26"/>
      <c r="H51" s="26"/>
      <c r="K51" s="43"/>
    </row>
    <row r="52" spans="1:11" x14ac:dyDescent="0.25">
      <c r="D52" s="23"/>
    </row>
    <row r="53" spans="1:11" x14ac:dyDescent="0.25">
      <c r="D53" s="23"/>
    </row>
    <row r="55" spans="1:11" x14ac:dyDescent="0.25">
      <c r="D55" s="23"/>
    </row>
    <row r="56" spans="1:11" x14ac:dyDescent="0.25">
      <c r="D56" s="23"/>
    </row>
    <row r="58" spans="1:11" s="32" customFormat="1" ht="18.75" x14ac:dyDescent="0.25">
      <c r="A58" s="31" t="s">
        <v>64</v>
      </c>
      <c r="B58" s="31"/>
      <c r="D58" s="33"/>
      <c r="E58" s="34"/>
      <c r="K58" s="45"/>
    </row>
    <row r="59" spans="1:11" x14ac:dyDescent="0.25">
      <c r="C59" s="17" t="s">
        <v>68</v>
      </c>
    </row>
    <row r="60" spans="1:11" x14ac:dyDescent="0.25">
      <c r="C60" s="17" t="s">
        <v>65</v>
      </c>
    </row>
    <row r="61" spans="1:11" x14ac:dyDescent="0.25">
      <c r="C61" s="17" t="s">
        <v>70</v>
      </c>
    </row>
    <row r="62" spans="1:11" x14ac:dyDescent="0.25">
      <c r="C62" s="17" t="s">
        <v>69</v>
      </c>
    </row>
    <row r="63" spans="1:11" s="22" customFormat="1" x14ac:dyDescent="0.25">
      <c r="A63" s="17"/>
      <c r="B63" s="17"/>
      <c r="C63" s="17" t="s">
        <v>74</v>
      </c>
      <c r="E63" s="23"/>
      <c r="F63" s="17"/>
      <c r="G63" s="17"/>
      <c r="H63" s="17"/>
      <c r="I63" s="17"/>
      <c r="J63" s="17"/>
      <c r="K63" s="41"/>
    </row>
    <row r="64" spans="1:11" s="22" customFormat="1" x14ac:dyDescent="0.25">
      <c r="A64" s="17"/>
      <c r="B64" s="17"/>
      <c r="C64" s="17" t="s">
        <v>67</v>
      </c>
      <c r="E64" s="23"/>
      <c r="F64" s="17"/>
      <c r="G64" s="17"/>
      <c r="H64" s="17"/>
      <c r="I64" s="17"/>
      <c r="J64" s="17"/>
      <c r="K64" s="41"/>
    </row>
    <row r="65" spans="1:11" s="22" customFormat="1" x14ac:dyDescent="0.25">
      <c r="A65" s="17"/>
      <c r="B65" s="17"/>
      <c r="C65" s="17" t="s">
        <v>71</v>
      </c>
      <c r="E65" s="23"/>
      <c r="F65" s="17"/>
      <c r="G65" s="17"/>
      <c r="H65" s="17"/>
      <c r="I65" s="17"/>
      <c r="J65" s="17"/>
      <c r="K65" s="41"/>
    </row>
    <row r="66" spans="1:11" s="22" customFormat="1" x14ac:dyDescent="0.25">
      <c r="A66" s="17"/>
      <c r="B66" s="17"/>
      <c r="C66" s="17" t="s">
        <v>66</v>
      </c>
      <c r="E66" s="23"/>
      <c r="F66" s="17"/>
      <c r="G66" s="17"/>
      <c r="H66" s="17"/>
      <c r="I66" s="17"/>
      <c r="J66" s="17"/>
      <c r="K66" s="41"/>
    </row>
    <row r="67" spans="1:11" s="22" customFormat="1" x14ac:dyDescent="0.25">
      <c r="A67" s="17"/>
      <c r="B67" s="17"/>
      <c r="C67" s="17" t="s">
        <v>75</v>
      </c>
      <c r="E67" s="23"/>
      <c r="F67" s="17"/>
      <c r="G67" s="17"/>
      <c r="H67" s="17"/>
      <c r="I67" s="17"/>
      <c r="J67" s="17"/>
      <c r="K67" s="41"/>
    </row>
  </sheetData>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1"/>
  <dimension ref="A1:A9"/>
  <sheetViews>
    <sheetView workbookViewId="0">
      <selection activeCell="A7" sqref="A7"/>
    </sheetView>
  </sheetViews>
  <sheetFormatPr defaultRowHeight="15" x14ac:dyDescent="0.25"/>
  <cols>
    <col min="1" max="1" width="34.28515625" customWidth="1"/>
  </cols>
  <sheetData>
    <row r="1" spans="1:1" ht="18.75" x14ac:dyDescent="0.3">
      <c r="A1" s="1" t="s">
        <v>5</v>
      </c>
    </row>
    <row r="3" spans="1:1" x14ac:dyDescent="0.25">
      <c r="A3" t="s">
        <v>2</v>
      </c>
    </row>
    <row r="4" spans="1:1" x14ac:dyDescent="0.25">
      <c r="A4" t="s">
        <v>18</v>
      </c>
    </row>
    <row r="5" spans="1:1" x14ac:dyDescent="0.25">
      <c r="A5" t="s">
        <v>21</v>
      </c>
    </row>
    <row r="6" spans="1:1" x14ac:dyDescent="0.25">
      <c r="A6" t="s">
        <v>20</v>
      </c>
    </row>
    <row r="7" spans="1:1" x14ac:dyDescent="0.25">
      <c r="A7" t="s">
        <v>53</v>
      </c>
    </row>
    <row r="8" spans="1:1" x14ac:dyDescent="0.25">
      <c r="A8" t="s">
        <v>46</v>
      </c>
    </row>
    <row r="9" spans="1:1" x14ac:dyDescent="0.25">
      <c r="A9"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ACE data BeefNL_CoolingTemp</vt:lpstr>
      <vt:lpstr>ACE VegetableNL_CoolingTemp</vt:lpstr>
      <vt:lpstr>ACE TomatoVarieties</vt:lpstr>
      <vt:lpstr>Melons Honduras UK</vt:lpstr>
      <vt:lpstr>ACE Dairy Kenya</vt:lpstr>
      <vt:lpstr>Scenario studies results graphs</vt:lpstr>
      <vt:lpstr>ProcessesRice</vt:lpstr>
      <vt:lpstr>Regions</vt:lpstr>
      <vt:lpstr>'ACE Dairy Kenya'!Print_Area</vt:lpstr>
      <vt:lpstr>'ACE data BeefNL_CoolingTemp'!Print_Area</vt:lpstr>
      <vt:lpstr>'ACE TomatoVarieties'!Print_Area</vt:lpstr>
      <vt:lpstr>'ACE VegetableNL_CoolingTemp'!Print_Area</vt:lpstr>
      <vt:lpstr>'Melons Honduras UK'!Print_Area</vt:lpstr>
      <vt:lpstr>ProcessesRice!ProcessesRice</vt:lpstr>
      <vt:lpstr>ProcessesRiceCollectionHauling</vt:lpstr>
      <vt:lpstr>ProcessesRiceFieldDrying</vt:lpstr>
      <vt:lpstr>ProcessesRiceHarvesting</vt:lpstr>
      <vt:lpstr>Regions</vt:lpstr>
    </vt:vector>
  </TitlesOfParts>
  <Company>Wageningen University and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Broeze, Jan</dc:creator>
  <cp:lastModifiedBy>Broeze, Jan</cp:lastModifiedBy>
  <cp:lastPrinted>2021-06-24T09:56:50Z</cp:lastPrinted>
  <dcterms:created xsi:type="dcterms:W3CDTF">2017-10-27T10:50:38Z</dcterms:created>
  <dcterms:modified xsi:type="dcterms:W3CDTF">2023-04-28T14:55:24Z</dcterms:modified>
</cp:coreProperties>
</file>