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oglio1" sheetId="1" r:id="rId4"/>
  </sheets>
  <definedNames>
    <definedName hidden="1" localSheetId="0" name="_xlnm._FilterDatabase">Foglio1!$A$1:$BN$102</definedName>
  </definedNames>
  <calcPr/>
  <extLst>
    <ext uri="GoogleSheetsCustomDataVersion2">
      <go:sheetsCustomData xmlns:go="http://customooxmlschemas.google.com/" r:id="rId5" roundtripDataChecksum="1pnm8I5hhbHbczTTDGK3I0nKD0TgpDwEiYAUTYSOZJk="/>
    </ext>
  </extLst>
</workbook>
</file>

<file path=xl/sharedStrings.xml><?xml version="1.0" encoding="utf-8"?>
<sst xmlns="http://schemas.openxmlformats.org/spreadsheetml/2006/main" count="3265" uniqueCount="2158">
  <si>
    <t>Publication Type</t>
  </si>
  <si>
    <t>Authors</t>
  </si>
  <si>
    <t>Book Authors</t>
  </si>
  <si>
    <t>Book Editors</t>
  </si>
  <si>
    <t>Book Group Authors</t>
  </si>
  <si>
    <t>Author Full Names</t>
  </si>
  <si>
    <t>Book Author Full Names</t>
  </si>
  <si>
    <t>Group Authors</t>
  </si>
  <si>
    <t>Article Title</t>
  </si>
  <si>
    <t>Source Title</t>
  </si>
  <si>
    <t>Book Series Title</t>
  </si>
  <si>
    <t>Book Series Subtitle</t>
  </si>
  <si>
    <t>Language</t>
  </si>
  <si>
    <t>Document Type</t>
  </si>
  <si>
    <t>Author Keywords</t>
  </si>
  <si>
    <t>Keywords Plus</t>
  </si>
  <si>
    <t>Abstract</t>
  </si>
  <si>
    <t>Addresses</t>
  </si>
  <si>
    <t>Affiliations</t>
  </si>
  <si>
    <t>Reprint Addresses</t>
  </si>
  <si>
    <t>Email Addresses</t>
  </si>
  <si>
    <t>Researcher Ids</t>
  </si>
  <si>
    <t>ORCIDs</t>
  </si>
  <si>
    <t>Funding Orgs</t>
  </si>
  <si>
    <t>Funding Name Preferred</t>
  </si>
  <si>
    <t>Funding Text</t>
  </si>
  <si>
    <t>Cited References</t>
  </si>
  <si>
    <t>Cited Reference Count</t>
  </si>
  <si>
    <t>Times Cited, WoS Core</t>
  </si>
  <si>
    <t>Times Cited, All Databases</t>
  </si>
  <si>
    <t>180 Day Usage Count</t>
  </si>
  <si>
    <t>Since 2013 Usage Count</t>
  </si>
  <si>
    <t>Publisher</t>
  </si>
  <si>
    <t>Publisher City</t>
  </si>
  <si>
    <t>Publisher Address</t>
  </si>
  <si>
    <t>ISSN</t>
  </si>
  <si>
    <t>eISSN</t>
  </si>
  <si>
    <t>ISBN</t>
  </si>
  <si>
    <t>Journal Abbreviation</t>
  </si>
  <si>
    <t>Journal ISO Abbreviation</t>
  </si>
  <si>
    <t>Publication Date</t>
  </si>
  <si>
    <t>Publication Year</t>
  </si>
  <si>
    <t>Volume</t>
  </si>
  <si>
    <t>Issue</t>
  </si>
  <si>
    <t>Part Number</t>
  </si>
  <si>
    <t>Supplement</t>
  </si>
  <si>
    <t>Special Issue</t>
  </si>
  <si>
    <t>Meeting Abstract</t>
  </si>
  <si>
    <t>Start Page</t>
  </si>
  <si>
    <t>End Page</t>
  </si>
  <si>
    <t>Article Number</t>
  </si>
  <si>
    <t>DOI</t>
  </si>
  <si>
    <t>DOI Link</t>
  </si>
  <si>
    <t>Book DOI</t>
  </si>
  <si>
    <t>Early Access Date</t>
  </si>
  <si>
    <t>Number of Pages</t>
  </si>
  <si>
    <t>WoS Categories</t>
  </si>
  <si>
    <t>Web of Science Index</t>
  </si>
  <si>
    <t>Research Areas</t>
  </si>
  <si>
    <t>IDS Number</t>
  </si>
  <si>
    <t>Pubmed Id</t>
  </si>
  <si>
    <t>Open Access Designations</t>
  </si>
  <si>
    <t>Highly Cited Status</t>
  </si>
  <si>
    <t>Hot Paper Status</t>
  </si>
  <si>
    <t>UT (Unique WOS ID)</t>
  </si>
  <si>
    <t>Web of Science Record</t>
  </si>
  <si>
    <t>J</t>
  </si>
  <si>
    <t>Chertow, M; Ehrenfeld, J</t>
  </si>
  <si>
    <t>Chertow, Marian; Ehrenfeld, John</t>
  </si>
  <si>
    <t>Organizing Self-Organizing Systems</t>
  </si>
  <si>
    <t>JOURNAL OF INDUSTRIAL ECOLOGY</t>
  </si>
  <si>
    <t>English</t>
  </si>
  <si>
    <t>Article</t>
  </si>
  <si>
    <t>by-product synergy; circular economy; complexity; industrial ecology; industrial ecosystem; self-organizing system</t>
  </si>
  <si>
    <t>ECO-INDUSTRIAL PARK; INTERORGANIZATIONAL COLLABORATION; SYMBIOSIS; ECOLOGY; ORGANIZATIONS; EVOLUTION; EMBEDDEDNESS; REFLECTIONS; ECOSYSTEMS; ECONOMIES</t>
  </si>
  <si>
    <t>Industrial symbiosis examines cooperative management of resource flows through networks of businesses known in the literature as industrial ecosystems. These industrial ecosystems have previously been portrayed as having characteristics of complex adaptive systems, but with insufficient attention to the internal and external phenomena describing their genesis. Drawing on biological, ecological, organizational, and systems theory, a discontinuous three-stage model of industrial symbiosis is presented. The model proceeds from a random formative stage involving numerous actors engaging in material and energy exchanges, to conscious recognition and intentional pursuit of network benefits, to institutionalization of beliefs and norms enabling successful collaborative behavior. While there is much variation, with no single path to this outcome, the recognition of benefits is seen as an emergent property characteristic of these self-organized systems that move beyond the initial stage.</t>
  </si>
  <si>
    <t>[Chertow, Marian] Yale Univ, Sch Forestry &amp; Environm Studies, Ind Environm Management Program, New Haven, CT 06511 USA</t>
  </si>
  <si>
    <t>Yale University</t>
  </si>
  <si>
    <t>Chertow, M (corresponding author), Yale Univ, Sch Forestry &amp; Environm Studies, Ind Environm Management Program, 195 Prospect St, New Haven, CT 06511 USA.</t>
  </si>
  <si>
    <t>marian.chertow@yale.edu</t>
  </si>
  <si>
    <t>Chertow, Marian/0000-0003-4176-6224</t>
  </si>
  <si>
    <t>WILEY-BLACKWELL</t>
  </si>
  <si>
    <t>MALDEN</t>
  </si>
  <si>
    <t>COMMERCE PLACE, 350 MAIN ST, MALDEN 02148, MA USA</t>
  </si>
  <si>
    <t>1088-1980</t>
  </si>
  <si>
    <t>J IND ECOL</t>
  </si>
  <si>
    <t>J. Ind. Ecol.</t>
  </si>
  <si>
    <t>FEB</t>
  </si>
  <si>
    <t>10.1111/j.1530-9290.2011.00450.x</t>
  </si>
  <si>
    <t>Green &amp; Sustainable Science &amp; Technology; Engineering, Environmental; Environmental Sciences</t>
  </si>
  <si>
    <t>Science Citation Index Expanded (SCI-EXPANDED)</t>
  </si>
  <si>
    <t>Science &amp; Technology - Other Topics; Engineering; Environmental Sciences &amp; Ecology</t>
  </si>
  <si>
    <t>909MZ</t>
  </si>
  <si>
    <t>WOS:000301570100005</t>
  </si>
  <si>
    <t>Simboli, A; Taddeo, R; Morgante, A</t>
  </si>
  <si>
    <t>Simboli, Alberto; Taddeo, Raffaella; Morgante, Anna</t>
  </si>
  <si>
    <t>Analysing the development of Industrial Symbiosis in a motorcycle local industrial network: the role of contextual factors</t>
  </si>
  <si>
    <t>JOURNAL OF CLEANER PRODUCTION</t>
  </si>
  <si>
    <t>Industrial Symbiosis; Local industrial network; Contextual factors; Small Medium Enterprises; Systemic eco-innovation; Industrial Ecology</t>
  </si>
  <si>
    <t>ECOLOGY; KNOWLEDGE; REFLECTIONS; EVOLUTION; CLUSTERS; TAXONOMY; EUROPE; PARKS</t>
  </si>
  <si>
    <t>Drawing on the principles of Industrial Ecology, Industrial Symbiosis (IS) engages communities of colocated companies in a cooperative management of material and energy flows. IS includes the tools and applied solutions to reduce inefficiencies and promote the eco-innovation of entire production systems. Contextual factors may affect both the nature of the synergistic solutions that characterise the IS and its potential implementation. If the beginnings of IS are pre-existing organisational relationships, such as industrial networks or clusters, further mechanisms, related to the dynamics of change within the systems, should be taken into account. The article analyses these issues in a local industrial network, through a case study based on a large firm and 18 small medium enterprises (SMEs) working in the motorcycle industry. The analytical model considers the factors that may affect the development of IS. The results indicate the potentials of IS in such a specific context; they also highlight that SMEs provide the technological and organisational basis that enable a step-by-step implementation of the proposed solutions. (C) 2013 Elsevier Ltd. All rights reserved.</t>
  </si>
  <si>
    <t>[Simboli, Alberto; Taddeo, Raffaella; Morgante, Anna] Univ G DAnnunzio, Dept Econ Studies, I-65127 Pescara, Italy</t>
  </si>
  <si>
    <t>G d'Annunzio University of Chieti-Pescara</t>
  </si>
  <si>
    <t>Taddeo, R (corresponding author), Univ G DAnnunzio, Dept Econ Studies, Vle Pindaro 42, I-65127 Pescara, Italy.</t>
  </si>
  <si>
    <t>a.simboli@unich.it; r.taddeo@unich.it; morgante@unich.it</t>
  </si>
  <si>
    <t>Morgante, Anna/0000-0002-7302-6450; Taddeo, Raffaella/0000-0003-3874-4606; SIMBOLI, Alberto/0000-0001-8753-3974</t>
  </si>
  <si>
    <t>ELSEVIER SCI LTD</t>
  </si>
  <si>
    <t>OXFORD</t>
  </si>
  <si>
    <t>THE BOULEVARD, LANGFORD LANE, KIDLINGTON, OXFORD OX5 1GB, OXON, ENGLAND</t>
  </si>
  <si>
    <t>0959-6526</t>
  </si>
  <si>
    <t>1879-1786</t>
  </si>
  <si>
    <t>J CLEAN PROD</t>
  </si>
  <si>
    <t>J. Clean Prod.</t>
  </si>
  <si>
    <t>MAR 1</t>
  </si>
  <si>
    <t>10.1016/j.jclepro.2013.11.045</t>
  </si>
  <si>
    <t>Science Citation Index Expanded (SCI-EXPANDED); Social Science Citation Index (SSCI)</t>
  </si>
  <si>
    <t>AC2TG</t>
  </si>
  <si>
    <t>WOS:000332356300039</t>
  </si>
  <si>
    <t>Saez-Martinez, FJ; Diaz-Garcia, C; Gonzalez-Moreno, A</t>
  </si>
  <si>
    <t>Saez-Martinez, Francisco J.; Diaz-Garcia, Cristina; Gonzalez-Moreno, Angela</t>
  </si>
  <si>
    <t>Firm technological trajectory as a driver of eco-innovation in young small and medium-sized enterprises</t>
  </si>
  <si>
    <t>Eco-innovation; Technological trajectory; Appropriability decisions; Opportunity recognition; Knowledge cumulativeness; SME</t>
  </si>
  <si>
    <t>ENVIRONMENTAL INNOVATION; DETERMINANTS; REGIMES; IMPACT; PRODUCTIVITY; INTEGRATION; EVOLUTION; INDUSTRY</t>
  </si>
  <si>
    <t>Few studies have focused on green innovation in young small and medium-sized enterprises. Instead, research tends to focus on large companies with formal research and development departments, studying the influence of the firm's current technological strategy as well as the regulatory framework as a key driver of eco-innovation. This paper proposes that the combination of a firm's technological trajectory and its current research and development strategy are key determinants of eco-innovation. The authors investigate these relationships with panel data on 212 young firms in Spain, analysing their innovation strategy and behaviour during their first 10 years of activity. The results show that the firms cluster into four technological trajectories, but only market-oriented innovators engage significantly more in eco-innovation. These firms are characterized by a high use of formal appropriability mechanisms, market opportunity recognition arising from cooperation and high knowledge cumulativeness. This paper sheds light on whether and the extent to which a firm's technological trajectory is a driver of eco-innovation. It confirms that firms that search for opportunities and have a continuous collaboration with market players are more prone to develop eco-innovations. Additionally, it shows that path dependence occurs in the development of eco-innovations, in that a highly developed innovation capacity leads to additional green-innovation in the future. The findings indicate that young small firms need to develop innovation capabilities that also enable them to adopt advanced technology before striving to become greener. The paper concludes that policies designed to stimulate cooperative networking with other market players, an upgrading of technological capabilities, and the adoption of new technologies are all desirable because they contribute to improving the environmental impact of firms' innovations. (C) 2016 Elsevier Ltd. All rights reserved.</t>
  </si>
  <si>
    <t>[Saez-Martinez, Francisco J.; Diaz-Garcia, Cristina; Gonzalez-Moreno, Angela] Univ Castilla La Mancha, Dept Business Adm, Ciudad Real, Spain</t>
  </si>
  <si>
    <t>Universidad de Castilla-La Mancha</t>
  </si>
  <si>
    <t>Gonzalez-Moreno, A (corresponding author), Univ Castilla La Mancha, Dept Business Adm, Ciudad Real, Spain.</t>
  </si>
  <si>
    <t>angela.gonzalez@uclm.es</t>
  </si>
  <si>
    <t>Sáez-Martínez, Francisco J/L-6645-2014; González-Moreno, Ángela/L-2382-2014; Martínez, Francisco José Saéz/O-1187-2019; García, Cristina Díaz/F-6278-2016</t>
  </si>
  <si>
    <t>Sáez-Martínez, Francisco J/0000-0002-0809-9071; González-Moreno, Ángela/0000-0002-4411-497X; Martínez, Francisco José Saéz/0000-0002-0809-9071; García, Cristina Díaz/0000-0002-3593-9814</t>
  </si>
  <si>
    <t>Spanish Economy and Competitiveness Ministry [ECO2015-70262-R]; Junta de Comunidades de Castilla-La Mancha [PII-2014-009-P]</t>
  </si>
  <si>
    <t>Spanish Economy and Competitiveness Ministry(Spanish Government); Junta de Comunidades de Castilla-La Mancha(Junta de Comunidades de Castilla-La Mancha)</t>
  </si>
  <si>
    <t>The authors would like to thank participants in E2KW 2014 Conference, the anonymous reviews, and the editors of this special issue for valuable comments or earlier versions of this work. We would also like to acknowledge the support of the Spanish Economy and Competitiveness Ministry (ECO2015-70262-R) and Junta de Comunidades de Castilla-La Mancha (PII-2014-009-P).</t>
  </si>
  <si>
    <t>DEC 1</t>
  </si>
  <si>
    <t>SI</t>
  </si>
  <si>
    <t>10.1016/j.jclepro.2016.04.108</t>
  </si>
  <si>
    <t>EA6KU</t>
  </si>
  <si>
    <t>WOS:000386738900004</t>
  </si>
  <si>
    <t>Duan, NN; Xu, FY</t>
  </si>
  <si>
    <t>Duan, Nannan; Xu, Fuyuan</t>
  </si>
  <si>
    <t>Collaborative influences of technological innovation capability and government subsidy rate on the stability of eco-innovational cooperation in the chemical industry</t>
  </si>
  <si>
    <t>CHIMICA OGGI-CHEMISTRY TODAY</t>
  </si>
  <si>
    <t>Eco-innovation; evolutionary game theory; cooperation; chemical industry</t>
  </si>
  <si>
    <t>DETERMINANTS; INSTRUMENTS; DRIVERS</t>
  </si>
  <si>
    <t>With worsening global environmental problems such as climate change, eco-innovation has become the driving factor for global sustainable transition. As a high-pollution industry, the chemical industry is devoted to promoting the development process of eco-innovation and pursuing gains while reducing chemical pollution caused by waste water, rubbish, and exhaust emission. In this work, three major factors that influence eco-innovation in the chemical industry, namely, the technological innovative capability of enterprises, government eco-innovation subsidy rate, and cooperation among enterprises, were selected as the study object. Evolutionary game theory and Matlab simulation were utilized to analyze the effects of enterprises' technological innovation capability and governmental eco-innovation subsidy rate on the stability of enterprise cooperation when the knowledge spillover effect exists. Results showed that when two enterprises have equal technological innovation capability, they can still form a stable cooperative relationship even if no subsidy policy is provided by the government. By contrast, when the capabilities of two enterprises are at different levels, a stable cooperation can be formed with the help of the government's implementation of a reasonable eco-innovation subsidy rate.</t>
  </si>
  <si>
    <t>[Duan, Nannan; Xu, Fuyuan] Univ Shanghai Sci &amp; Technol, Sch Business, Shanghai, Peoples R China; [Duan, Nannan] East China JiaoTong Univ, Sch Econ &amp; Management, Nanchang, Jiangxi, Peoples R China</t>
  </si>
  <si>
    <t>University of Shanghai for Science &amp; Technology; East China Jiaotong University</t>
  </si>
  <si>
    <t>Duan, NN (corresponding author), Univ Shanghai Sci &amp; Technol, Sch Business, Shanghai, Peoples R China.;Duan, NN (corresponding author), East China JiaoTong Univ, Sch Econ &amp; Management, Nanchang, Jiangxi, Peoples R China.</t>
  </si>
  <si>
    <t>xu, fuyuan/I-8450-2015</t>
  </si>
  <si>
    <t>xu, fuyuan/0000-0002-0245-057X</t>
  </si>
  <si>
    <t>Humanities and Social Science Foundation in Colleges and Universities of Jiangxi Province [TQ1502]; Social Science Planning Project of Jiangxi Province [16XW07]; National Natural Science Foundation of China [71171135, 71262011]</t>
  </si>
  <si>
    <t>Humanities and Social Science Foundation in Colleges and Universities of Jiangxi Province; Social Science Planning Project of Jiangxi Province; National Natural Science Foundation of China(National Natural Science Foundation of China (NSFC))</t>
  </si>
  <si>
    <t>The study was supported by the Humanities and Social Science Foundation in Colleges and Universities of Jiangxi Province (Grant: TQ1502), the Social Science Planning Project of Jiangxi Province (Grant: 16XW07), the National Natural Science Foundation of China (Grant: 71171135), the National Natural Science Foundation of China (Grant: 71262011).</t>
  </si>
  <si>
    <t>TEKNOSCIENZE PUBL</t>
  </si>
  <si>
    <t>MILANO</t>
  </si>
  <si>
    <t>VIALE BRIANZA 22, 20127 MILANO, ITALY</t>
  </si>
  <si>
    <t>0392-839X</t>
  </si>
  <si>
    <t>1973-8250</t>
  </si>
  <si>
    <t>CHIM OGGI</t>
  </si>
  <si>
    <t>Chim. Oggi-Chem. Today</t>
  </si>
  <si>
    <t>DEC</t>
  </si>
  <si>
    <t>6B</t>
  </si>
  <si>
    <t>Biotechnology &amp; Applied Microbiology; Chemistry, Multidisciplinary</t>
  </si>
  <si>
    <t>Biotechnology &amp; Applied Microbiology; Chemistry</t>
  </si>
  <si>
    <t>EK5IC</t>
  </si>
  <si>
    <t>WOS:000393959100008</t>
  </si>
  <si>
    <t>Morel, S; Unger, L; Buet, G</t>
  </si>
  <si>
    <t>Morel, Stephane; Unger, Lomig; Buet, Gael</t>
  </si>
  <si>
    <t>Behind-the-scenes of eco-innovation at renault: from collective action to breakthrough concepts</t>
  </si>
  <si>
    <t>INTERNATIONAL JOURNAL OF INTERACTIVE DESIGN AND MANUFACTURING - IJIDEM</t>
  </si>
  <si>
    <t>Life Cycle; Innovation; Creative; People; Collaborative LCA</t>
  </si>
  <si>
    <t>The automotive sector is organized for mass production of complex products. Therefore, the reign of a dominant design is ineluctable. Nevertheless, carmakers shall bring to the market ground breaking products. How to solve this paradox? How to invite ideas, delve deeper into the best ones, conceive ground-breaking innovations and bring them to life in realistic prototypes? Renault proposal is to enable an eco-innovation community. This community shares three pillars: a common culture, original structures and collaborative practices. This work propose to provide a feedback of these pillars implementation. A common culture arise within the Renault Creative People network. They enhance original means of emulation (temporary expositions, social networks) to reveal ideas. An original 'think tank' structure gather engineers, designers and customer specialists: this is the Cooperative Innovation Laboratory (LCI). Finally, two Practices support eco-innovation activities. In one hand the Collaborative Life Cycle activities (Co-LCA) framework. It counts five steps: explore, engage, elucidate, evaluate and extend. In the other hand the landing process guarantee a successful implementation in vehicle development. Three case studies are described. The first one is a concept aiming to a crazy target zero footprint mobility; the second is the Renault Twizy Delivery concept to tackle 'final kilometers' logistics and the last one is the Electric Vehicle Footprint study. Our case studies confirm the needs to create new workplaces, new tools based on social network and new skills for managers-facilitators, such as flexibility, reactivity, empathy. Astoundingly, those skills are currently developed by online gamers! Could they be the future top manager of eco-innovation?.</t>
  </si>
  <si>
    <t>[Morel, Stephane] Renault, Alliance Technol Dev, Environm Engn, Guyancourt, France; [Unger, Lomig] Renault, Res &amp; Adv Studies, Renault Creat People, Guyancourt, France; [Buet, Gael] Renault, Res &amp; Adv Studies, Cooperat Innovat Lab, Guyancourt, France</t>
  </si>
  <si>
    <t>Renault SA; Renault SA; Renault SA</t>
  </si>
  <si>
    <t>Morel, S (corresponding author), Renault, Alliance Technol Dev, Environm Engn, Guyancourt, France.</t>
  </si>
  <si>
    <t>Stephane.S.Morel@Renault.com</t>
  </si>
  <si>
    <t>SPRINGER HEIDELBERG</t>
  </si>
  <si>
    <t>HEIDELBERG</t>
  </si>
  <si>
    <t>TIERGARTENSTRASSE 17, D-69121 HEIDELBERG, GERMANY</t>
  </si>
  <si>
    <t>1955-2513</t>
  </si>
  <si>
    <t>1955-2505</t>
  </si>
  <si>
    <t>INT J INTERACT DES M</t>
  </si>
  <si>
    <t>Int. J. Interact. Des. Manuf.-IJIDeM</t>
  </si>
  <si>
    <t>AUG</t>
  </si>
  <si>
    <t>10.1007/s12008-016-0334-3</t>
  </si>
  <si>
    <t>Engineering, Manufacturing</t>
  </si>
  <si>
    <t>Emerging Sources Citation Index (ESCI)</t>
  </si>
  <si>
    <t>Engineering</t>
  </si>
  <si>
    <t>DS4AD</t>
  </si>
  <si>
    <t>WOS:000380722900007</t>
  </si>
  <si>
    <t>Wu, J; Zhu, QY; Ji, X; Chu, JF; Liang, L</t>
  </si>
  <si>
    <t>Wu, Jie; Zhu, Qingyuan; Ji, Xiang; Chu, Junfei; Liang, Liang</t>
  </si>
  <si>
    <t>Two-stage network processes with shared resources and resources recovered from undesirable outputs</t>
  </si>
  <si>
    <t>EUROPEAN JOURNAL OF OPERATIONAL RESEARCH</t>
  </si>
  <si>
    <t>Data envelopment analysis; Two-stage processes; Undesirable output; Shared resources; Non-cooperative</t>
  </si>
  <si>
    <t>DATA ENVELOPMENT ANALYSIS; ECO-EFFICIENCY ANALYSIS; CIRCULAR ECONOMY; DEA MODELS; PERFORMANCE; DECOMPOSITION; SYSTEM; INPUT; CHINA</t>
  </si>
  <si>
    <t>Data envelopment analysis (DEA) is an approach for measuring the performance of a set of homogeneous decision making units (DMUs). Recently, DEA has been extended to processes with two stages. Two-stage processes usually have undesirable intermediate outputs, which are normally considered be unrecoverable final outputs. In many real situations like industrial production however, many first-stage waste products can be immediately used or processed in the second stage to produce new resources which can be fed back immediately to the first stage. The objective of this paper is to provide an approach for analyzing the reuse of undesirable intermediate outputs in a two-stage production process with a shared resource. Shared resources are input resources that not only are used by both the first and second stages but also have the property that the proportion used by each stage cannot be conveniently split up and allocated to the operations of the two stages. Additive efficiency measures and non-cooperative efficiency measures are proposed to illustrate the overall efficiency of each DMU and respective efficiency of each sub-DMU. In the non-cooperative framework, a heuristic algorithm is suggested to transform the nonlinear model into a parametric linear one. A real case of industrial production processes of 30 provincial level regions in mainland China in 2010 was analyzed to verify the applicability of the proposed approaches. (C) 2015 Elsevier B.V. All rights reserved.</t>
  </si>
  <si>
    <t>[Wu, Jie; Zhu, Qingyuan; Ji, Xiang; Chu, Junfei] Univ Sci &amp; Technol China, Sch Management, Hefei 230026, Anhui, Peoples R China; [Liang, Liang] HeFei Univ Technol, Hefei 230026, Anhui, Peoples R China</t>
  </si>
  <si>
    <t>Chinese Academy of Sciences; University of Science &amp; Technology of China, CAS; Hefei University of Technology</t>
  </si>
  <si>
    <t>Wu, J (corresponding author), Univ Sci &amp; Technol China, Sch Management, Hefei 230026, Anhui, Peoples R China.</t>
  </si>
  <si>
    <t>jacky012@mail.ustc.edu.cn</t>
  </si>
  <si>
    <t>National Natural Science Funds of China [71222106, 71571173, 71110107024]; Research Fund for the Doctoral Program of Higher Education of China [20133402110028]; Foundation for the Author of National Excellent Doctoral Dissertation of P. R. China [201279]; Fundamental Research Funds for the Central Universities [WK2040160008]</t>
  </si>
  <si>
    <t>National Natural Science Funds of China(National Natural Science Foundation of China (NSFC)); Research Fund for the Doctoral Program of Higher Education of China(Research Fund for the Doctoral Program of Higher Education of China (RFDP)Specialized Research Fund for the Doctoral Program of Higher Education (SRFDP)); Foundation for the Author of National Excellent Doctoral Dissertation of P. R. China(Foundation for the Author of National Excellent Doctoral Dissertation of China); Fundamental Research Funds for the Central Universities(Fundamental Research Funds for the Central Universities)</t>
  </si>
  <si>
    <t>The authors thank the editor (Prof. Robert Dyson, an associate editor) and three anonymous reviewers of this paper. Their constructive and insightful comments have improved the quality of this paper significantly. The research is supported by National Natural Science Funds of China (No. 71222106, 71571173, and 71110107024), Research Fund for the Doctoral Program of Higher Education of China (No.20133402110028), Foundation for the Author of National Excellent Doctoral Dissertation of P. R. China (No. 201279) and The Fundamental Research Funds for the Central Universities (No. WK2040160008).</t>
  </si>
  <si>
    <t>ELSEVIER</t>
  </si>
  <si>
    <t>AMSTERDAM</t>
  </si>
  <si>
    <t>RADARWEG 29, 1043 NX AMSTERDAM, NETHERLANDS</t>
  </si>
  <si>
    <t>0377-2217</t>
  </si>
  <si>
    <t>1872-6860</t>
  </si>
  <si>
    <t>EUR J OPER RES</t>
  </si>
  <si>
    <t>Eur. J. Oper. Res.</t>
  </si>
  <si>
    <t>MAY 16</t>
  </si>
  <si>
    <t>10.1016/j.ejor.2015.10.049</t>
  </si>
  <si>
    <t>Management; Operations Research &amp; Management Science</t>
  </si>
  <si>
    <t>Business &amp; Economics; Operations Research &amp; Management Science</t>
  </si>
  <si>
    <t>DC8MI</t>
  </si>
  <si>
    <t>WOS:000369473300018</t>
  </si>
  <si>
    <t>Antonioli, D; Mazzanti, M</t>
  </si>
  <si>
    <t>Antonioli, Davide; Mazzanti, Massimiliano</t>
  </si>
  <si>
    <t>Towards a green economy through innovations: The role of trade union involvement</t>
  </si>
  <si>
    <t>ECOLOGICAL ECONOMICS</t>
  </si>
  <si>
    <t>Environmental innovation; Unions; Firms; Manufacturing</t>
  </si>
  <si>
    <t>EMPIRICAL-EVIDENCE; REGIONAL SYSTEMS; ECO-INNOVATIONS; SUPPLY CHAIN; PRODUCTIVITY; EFFICIENCY; COMPLEMENTARITY; PERFORMANCE; MANAGEMENT; ABATEMENT</t>
  </si>
  <si>
    <t>In this paper, we address the overlooked issue of whether and how industrial relations might play a role in the process of greening the economy, primarily through the levers of innovation adoption and organisational change. We address our objective econometrically, assessing the quality of industrial relations as a driver of environmental innovation adoption, through the use of micro-data on manufacturing firms. The results yield two interesting main findings: being a unionised firm is not associated with the adoption of environmental innovation; however, when we consider the industrial relations climate, we observe a positive relationship between a cooperative industrial relations climate (union involvement) and the propensity to introduce environmental innovation. Two models are relevant: a managerially oriented model (unions are informed) and a participatory model (unions bargain on innovation adoption). The contents of environmental innovations are also important: union involvement is more relevant for adopting more complex and radical innovations to abate CO2 and EMS and ISO practices. (C) 2016 Elsevier B.V. All rights reserved.</t>
  </si>
  <si>
    <t>[Antonioli, Davide] Univ G dAnnunzio, Dept Management &amp; Business Adm, Chieti, Italy; [Mazzanti, Massimiliano] Univ Ferrara, DEM, Ferrara, Italy; [Mazzanti, Massimiliano] SEEDS, Ferrara, Italy</t>
  </si>
  <si>
    <t>G d'Annunzio University of Chieti-Pescara; University of Ferrara</t>
  </si>
  <si>
    <t>Mazzanti, M (corresponding author), Univ Ferrara, DEM, Ferrara, Italy.;Mazzanti, M (corresponding author), SEEDS, Ferrara, Italy.</t>
  </si>
  <si>
    <t>davide.antonioli@unich.it; massimiliano.mazzanti@unife.it</t>
  </si>
  <si>
    <t>European Union under 7th Framework Programme for Research [308680]</t>
  </si>
  <si>
    <t>European Union under 7th Framework Programme for Research</t>
  </si>
  <si>
    <t>This paper is based on work carried out in the CECILIA2050 research project, funded by the European Union under the 7th Framework Programme for Research (grant agreement no. 308680, www.cecilia2050.eu). It has benefited considerably from discussions with numerous partners in the CECILIA2050 research consortium. Moreover, we would like to thanks union representatives and union policy advisers both at EU, Benjamin Denis (ETUC) and Laurent Zibell (industryAll), Italian (Simona Fabiani, Domenico di Martino, Antonio Filippi, Giuseppe d'Ercole and Francesco Garibaldo), regional (Roberto Bennati) and firm level (Lovato Electric, Dalmine and Zanardi) for sharing their precious experience and information. The usual disclaimers apply.</t>
  </si>
  <si>
    <t>0921-8009</t>
  </si>
  <si>
    <t>1873-6106</t>
  </si>
  <si>
    <t>ECOL ECON</t>
  </si>
  <si>
    <t>Ecol. Econ.</t>
  </si>
  <si>
    <t>JAN</t>
  </si>
  <si>
    <t>10.1016/j.ecolecon.2016.09.003</t>
  </si>
  <si>
    <t>Ecology; Economics; Environmental Sciences; Environmental Studies</t>
  </si>
  <si>
    <t>Environmental Sciences &amp; Ecology; Business &amp; Economics</t>
  </si>
  <si>
    <t>EC6LW</t>
  </si>
  <si>
    <t>Green Published</t>
  </si>
  <si>
    <t>WOS:000388248600026</t>
  </si>
  <si>
    <t>Rutkowski, JE; Rutkowski, EW</t>
  </si>
  <si>
    <t>Rutkowski, Jacqueline Elizabeth; Rutkowski, Emilia Wanda</t>
  </si>
  <si>
    <t>Recycling in Brasil: Paper and Plastic Supply Chain</t>
  </si>
  <si>
    <t>RESOURCES-BASEL</t>
  </si>
  <si>
    <t>urban wasterecycling; informal recycling sector; waste recycling supply chain; circular economy</t>
  </si>
  <si>
    <t>FRAMEWORK; WASTE</t>
  </si>
  <si>
    <t>Although recycling is considered the core of a circular economy for returning materials to the supply chain, its procedures are poorly understood. Waste recycling is considered a big source of energy saving and a promoter of CO2 recovery. Besides that, it generates jobs and changes markets worldwide. The Brasilian National Policy on Solid Waste (PNRS) recognizes Waste Pickers as the major social agent in the recycling process responsible for putting Brasil among the ten largest paper-recycling countries in the world. This paper presents an analysis of Brasilian recycling chains of paper and plastics and the main challenges for expanding recycling from Municipal solid waste. The research data were obtained from primary and secondary source related to the recycling supply chain of paper and of the following plasticsHigh Density Polyethylene (HDPE),Low Density Polyethylene (LDPE), Polypropylene(PP), Polyethylene Terephthalate(PET) and Polystyrene(PS). Enterprises of various sizes, including informal ones and WPs associations/cooperatives, were visited, in the five Brasilian geographic regions, during the years of 2013 and 2014. A nomenclature was defined for the various enterprises that operate in the Brasilian recycling chain. Each node of the plastic and paper recycling chain was described. The main bottleneck observed in these chains is the lack of continuous programs of selective collection with an emphasis on environmental education processes in the 5570 Brasilian municipalities. Several possibilities not only to promote waste recycling but also to increase the productivity of the sorting process are discussed.</t>
  </si>
  <si>
    <t>[Rutkowski, Jacqueline Elizabeth] Interdisciplinary Inst Studies &amp; Res Sustainabil, SUSTENTAR, BR-35460000 Brumadinho, MG, Brazil; [Rutkowski, Emilia Wanda] UNICAMP Univ Campinas, Sch Civil Engn Architecture &amp; Urban Studies, Dept Sanitat &amp; Environm Studies, FLUXUS,Lab Urban &amp; Socioenvironm Sustainabil Teac, BR-13083872 Campinas, SP, Brazil; [Rutkowski, Jacqueline Elizabeth; Rutkowski, Emilia Wanda] ORIS, BR-30535500 Belo Horizonte, MG, Brazil</t>
  </si>
  <si>
    <t>Rutkowski, JE (corresponding author), Interdisciplinary Inst Studies &amp; Res Sustainabil, SUSTENTAR, BR-35460000 Brumadinho, MG, Brazil.;Rutkowski, JE (corresponding author), ORIS, BR-30535500 Belo Horizonte, MG, Brazil.</t>
  </si>
  <si>
    <t>jacqueline.rutkowski@gmail.com; emilia@fec.unicamp.br</t>
  </si>
  <si>
    <t>Rutkowski, Jacqueline/I-5150-2014</t>
  </si>
  <si>
    <t>Rutkowski, Jacqueline/0000-0001-7710-2994</t>
  </si>
  <si>
    <t>Bank of Brasil Foundation</t>
  </si>
  <si>
    <t>We are grateful for the partnership of MNCR (WP National Movement) and INSEA (Nenuca Institute for Sustainable Development) that collaborated in making contact with the WP cooperatives/associations in all Brasilian regions. We also thank the Bank of Brasil Foundation for financing the field study and the researchers Cinthia Versiani Scott Varella, Larissa Souza Campos and Janaina Macruz, from Nucleo Alter-Nativas de Producao (Alternatives of Production Nucleus) / Engineering School / UFMG (Federal University of Minas Gerais), for data collection and helping with the data analysis.</t>
  </si>
  <si>
    <t>MDPI AG</t>
  </si>
  <si>
    <t>BASEL</t>
  </si>
  <si>
    <t>ST ALBAN-ANLAGE 66, CH-4052 BASEL, SWITZERLAND</t>
  </si>
  <si>
    <t>2079-9276</t>
  </si>
  <si>
    <t>Resources-Basel</t>
  </si>
  <si>
    <t>SEP</t>
  </si>
  <si>
    <t>10.3390/resources6030043</t>
  </si>
  <si>
    <t>Green &amp; Sustainable Science &amp; Technology</t>
  </si>
  <si>
    <t>Science &amp; Technology - Other Topics</t>
  </si>
  <si>
    <t>FJ1UN</t>
  </si>
  <si>
    <t>gold, Green Published, Green Submitted</t>
  </si>
  <si>
    <t>WOS:000412505500021</t>
  </si>
  <si>
    <t>Fogarassy, C; Horvath, B; Kovacs, A; Szoke, L; Takacs-Gyorgy, K</t>
  </si>
  <si>
    <t>Fogarassy, Csaba; Horvath, Balint; Kovacs, Attila; Szoke, Linda; Takacs-Gyorgy, Katalin</t>
  </si>
  <si>
    <t>A Circular Evaluation Tool for Sustainable Event Management - An Olympic Case Study</t>
  </si>
  <si>
    <t>ACTA POLYTECHNICA HUNGARICA</t>
  </si>
  <si>
    <t>circular economy; sustainable event management; circular economic value; solar energy park; energy cooperative; Olympic games; event management; renewable energy</t>
  </si>
  <si>
    <t>NUCLEAR; MODEL</t>
  </si>
  <si>
    <t>This paper introduces a pilot project, which focuses on solar energy usage through the implementation of circular energy-sharing solutions, by event management. The conducted research examines the possibility of constructing a solar power park for a possible Olympic village. The study demonstrates a newly developed methodology which has been created to measure the circular efficiency of similar events. The analysis also elaborates on innovative business and technological solutions for developing solar energy schemes, which can be applied to circular principles and lead to further social-economic-environmental benefits. According to the findings, the current energy infrastructure is not always suitable for improvement to higher development levels. The structure itself requires fundamental changes in order to enhance the sustainable and circular performance. Thus, pilot projects are required, as a first step, to implement similar technological and business salutations. In the case of earlier Olympics sustainable or carbon strategies, instead of long term planning, was important to focus for the short term thinking and management actions (carbon and ecological footprinting). The implementation of such novelties (circular principles), at highly anticipated events, could contribute to spreading closed structured, circular thinking in the future.</t>
  </si>
  <si>
    <t>[Fogarassy, Csaba; Horvath, Balint; Szoke, Linda] Szent Istvan Univ, Climate Change Econ Res Ctr, Pater Karoly U 1, H-2100 Godollo, Hungary; [Kovacs, Attila] Szent Istvan Univ, Dept Operat Management &amp; Logist, Pater Karoly U 1, H-2100 Godollo, Hungary; [Takacs-Gyorgy, Katalin] Obuda Univ, Inst Management &amp; Org, Nepszinhaz 8, H-1081 Budapest, Hungary</t>
  </si>
  <si>
    <t>Hungarian University of Agriculture &amp; Life Sciences; Hungarian University of Agriculture &amp; Life Sciences; Obuda University</t>
  </si>
  <si>
    <t>Fogarassy, C (corresponding author), Szent Istvan Univ, Climate Change Econ Res Ctr, Pater Karoly U 1, H-2100 Godollo, Hungary.</t>
  </si>
  <si>
    <t>fogarassy.csaba@gtk.szie.hu; horvath@carbonmanagement.hu; kovacs.attila@gtk.szie.hu; szoke.linda@fh.szie.hu; takacsnegyorgy.katalin@kgk.uni-obuda.hu</t>
  </si>
  <si>
    <t>Fogarassy, Csaba/J-3000-2019; Horvath, Balint/J-4020-2017</t>
  </si>
  <si>
    <t>Fogarassy, Csaba/0000-0002-8670-5874; Horvath, Balint/0000-0001-5238-3320</t>
  </si>
  <si>
    <t>Budapest 2024 Bid Committee; Budapest 2024 Olympic Games; MINISTRY OF HUMAN CAPACITIES [UNKP-17-3]; MINISTRY OF HUMAN CAPACITIES</t>
  </si>
  <si>
    <t>Budapest 2024 Bid Committee; Budapest 2024 Olympic Games; MINISTRY OF HUMAN CAPACITIES; MINISTRY OF HUMAN CAPACITIES</t>
  </si>
  <si>
    <t>This work was supported by The Budapest 2024 Bid Committee. The authors would like to thank the interested parties in the organization of the Budapest 2024 Olympic Games for their help and support.; SUPPORTED THROUGH THE NEW NATIONAL EXCELLENCE PROGRAM (for Linda Szoke and by the UNKP-17-3 for Balint Horvath) OF THE MINISTRY OF HUMAN CAPACITIES.</t>
  </si>
  <si>
    <t>BUDAPEST TECH</t>
  </si>
  <si>
    <t>BUDAPEST</t>
  </si>
  <si>
    <t>BECSI UT 96-B, BUDAPEST, H-1034, HUNGARY</t>
  </si>
  <si>
    <t>1785-8860</t>
  </si>
  <si>
    <t>ACTA POLYTECH HUNG</t>
  </si>
  <si>
    <t>Acta Polytech. Hung.</t>
  </si>
  <si>
    <t>Engineering, Multidisciplinary</t>
  </si>
  <si>
    <t>FT8PL</t>
  </si>
  <si>
    <t>WOS:000423414600010</t>
  </si>
  <si>
    <t>Bluemling, B; Wang, F</t>
  </si>
  <si>
    <t>Bluemling, Bettina; Wang, Fang</t>
  </si>
  <si>
    <t>An institutional approach to manure recycling: Conduit brokerage in Sichuan Province, China</t>
  </si>
  <si>
    <t>RESOURCES CONSERVATION AND RECYCLING</t>
  </si>
  <si>
    <t>Brokerage; Institutions; Nutrient pollution; Manure management; Livestock; China</t>
  </si>
  <si>
    <t>LIVESTOCK PRODUCTION; EMISSIONS; POLICY</t>
  </si>
  <si>
    <t>With increases in living standards and dietary changes, the livestock sector has grown rapidly worldwide, which has led to considerable environmental pollution through livestock manure. Particularly in East Asia, meat production has increased fast. While part of the problem can be resolved by further processing manure into commercial organic fertilizer, technological solutions do face their limits in dealing with high pollution loads at farms. There is hence urgent need for policy instruments that could help mitigate environmental pollution. However, not much is known about related policy initiatives. This paper introduces a cooperative in Sichuan Province, China, which connects livestock farms to crop farms that are willing to use livestock breeders' manure on their land. As no frameworks exist which could aid the analysis of such a cooperative, we develop a framework based on the concept of brokerage. Our analysis shows that for the case of Qionglai, structural conditions are favourable to the cooperative closing the nutrient cycle by means of brokerage. However, as our analysis shows, constraints to the cooperative's effectiveness foremost come from its daily operations. Within the given institutional structure, further qualitative improvements should be undertaken in terms of manure processing and manure management. The application of the framework to manure recycling shows that the framework and brokerage in general are useful analytical concepts for the circular economy. We conclude that the framework could also be applied to other fields of the circular economy, like food waste or bioenergy.</t>
  </si>
  <si>
    <t>[Bluemling, Bettina] Univ Utrecht, Fac Geosci, Copernicus Inst Sustainable Dev, Princetonlaan 8a, NL-3584 CB Utrecht, Netherlands; [Wang, Fang] Sichuan Agr Univ, Chengdu 611130, Sichuan, Peoples R China</t>
  </si>
  <si>
    <t>Utrecht University; Sichuan Agricultural University</t>
  </si>
  <si>
    <t>Wang, F (corresponding author), Sichuan Agr Univ, Chengdu 611130, Sichuan, Peoples R China.</t>
  </si>
  <si>
    <t>b.bluemling@uu.nl; wangfangscnd@sicau.edu.cn</t>
  </si>
  <si>
    <t>Bluemling, Bettina/L-8848-2017; Wang, Fang/C-3228-2018</t>
  </si>
  <si>
    <t>BLUEMLING, Bettina/0000-0003-1274-3242; Wang, Fang/0000-0002-8695-1856</t>
  </si>
  <si>
    <t>National Natural Science Foundation of China [71203150]; Team Project of Innovation in Sichuan Provincial Department of Education project fund, Resource Constraint and Agricultural Sustainable Development [18TD0009]; Training Funding Project on Sichuan Provincial Academic and Technical Leader (2015); China Scholarship Council scholarship [201706915003]</t>
  </si>
  <si>
    <t>National Natural Science Foundation of China(National Natural Science Foundation of China (NSFC)); Team Project of Innovation in Sichuan Provincial Department of Education project fund, Resource Constraint and Agricultural Sustainable Development; Training Funding Project on Sichuan Provincial Academic and Technical Leader (2015); China Scholarship Council scholarship(China Scholarship Council)</t>
  </si>
  <si>
    <t>This research was supported by the National Natural Science Foundation of China (No. 71203150); the Team Project of Innovation in Sichuan Provincial Department of Education project fund, Resource Constraint and Agricultural Sustainable Development (No. 18TD0009); the Training Funding Project on Sichuan Provincial Academic and Technical Leader (2015), and the China Scholarship Council scholarship (No. 201706915003).</t>
  </si>
  <si>
    <t>0921-3449</t>
  </si>
  <si>
    <t>1879-0658</t>
  </si>
  <si>
    <t>RESOUR CONSERV RECY</t>
  </si>
  <si>
    <t>Resour. Conserv. Recycl.</t>
  </si>
  <si>
    <t>10.1016/j.resconrec.2018.08.001</t>
  </si>
  <si>
    <t>Engineering, Environmental; Environmental Sciences</t>
  </si>
  <si>
    <t>Engineering; Environmental Sciences &amp; Ecology</t>
  </si>
  <si>
    <t>GX2UP</t>
  </si>
  <si>
    <t>WOS:000447575900042</t>
  </si>
  <si>
    <t>Colombo, LA; Pansera, M; Owen, R</t>
  </si>
  <si>
    <t>Colombo, Laura Antonella; Pansera, Mario; Owen, Richard</t>
  </si>
  <si>
    <t>The discourse of eco-innovation in the European Union: An analysis of the Eco-Innovation Action Plan and Horizon 2020</t>
  </si>
  <si>
    <t>Eco-innovation; Eco-efficiency; European Union policy; Horizon 2020</t>
  </si>
  <si>
    <t>GREEN GROWTH; ECOLOGICAL MODERNIZATION; SUSTAINABLE DEVELOPMENT; CIRCULAR ECONOMY; TRANSITION; ENVIRONMENT; MANAGEMENT</t>
  </si>
  <si>
    <t>In recent years, the search for innovative pathways towards sustainability has been brought to the forefront of international agenda settings. While international organisations and institutions, such as the United Nations and the European Union (EU), mobilised around the grand challenge of sustainability, on both a local and a global scale, eco-innovation as a key concept (or buzzword) started emerging and consolidating in policy documents and funding schemes. By focusing on the European context, this paper aims to explore how the discourse of eco-innovation has been framed by the EU research funding programmes Horizon 2020 since the introduction of the 2011 Eco-Innovation Action Plan. The review was conducted by using content analysis methods designed to disclose the framing of eco-innovation in the EU programmes. The article presents three main findings: the eco-innovation discourse in the EU programmes has mostly become constructed around the notion of eco-efficiency; eco-innovation is overwhelmingly framed as a dialectic between the state vs private actors whereas stakeholders in the third sector such as cooperatives, non-governmental organisations, social enterprises, and community based initiatives are largely neglected; eco-innovation as a buzzword has been losing relevance through the years in favour of the new rising discourse of the 'circular economy'. The article concludes by suggesting that the construction of a new discourse on circular economy may provide opportunities to embrace more eco-centric and inclusive approaches to economics, towards stronger sustainability and the more systematic inclusion of not-for-profit organisations.2019 Elsevier Ltd. All rights reserved.</t>
  </si>
  <si>
    <t>[Colombo, Laura Antonella] Univ Exeter, Hope Hall,Prince Wales Rd, Exeter EX4 4PL, Devon, England; [Pansera, Mario; Owen, Richard] Univ Bristol, Priory Rd Complex,Priory Rd, Bristol BS8 1TU, Avon, England</t>
  </si>
  <si>
    <t>University of Exeter; University of Bristol</t>
  </si>
  <si>
    <t>Colombo, LA (corresponding author), Univ Exeter, Hope Hall,Prince Wales Rd, Exeter EX4 4PL, Devon, England.</t>
  </si>
  <si>
    <t>lc544@exeter.ac.uk; mario.pansera@bristol.ac.uk; richard.owen@bristol.ac.uk</t>
  </si>
  <si>
    <t>pansera, mario/S-1124-2018</t>
  </si>
  <si>
    <t>pansera, mario/0000-0002-3806-1381; Colombo, Laura A./0000-0001-8897-8879; Owen, Richard/0000-0002-1767-3901</t>
  </si>
  <si>
    <t>MAR 20</t>
  </si>
  <si>
    <t>10.1016/j.jclepro.2018.12.150</t>
  </si>
  <si>
    <t>HK8GV</t>
  </si>
  <si>
    <t>Green Submitted</t>
  </si>
  <si>
    <t>WOS:000458228300060</t>
  </si>
  <si>
    <t>Basanez, SL</t>
  </si>
  <si>
    <t>Larrazabal Basanez, Santiago</t>
  </si>
  <si>
    <t>The synergy between employment policies and cooperatives with regard to new forms of work. An overview based on Spanish constitutional law</t>
  </si>
  <si>
    <t>BOLETIN DE LA ASOCIACION INTERNACIONAL DE DERECHO COOPERATIVO-INTERNATIONAL ASSOCIATION OF COOPERATIVE LAW JOURNAL</t>
  </si>
  <si>
    <t>Employment policies; Cooperatives; New forms of work; Social rights; Spanish Constitutional Law</t>
  </si>
  <si>
    <t>This text explains how active employment policies and cooperatives are perfectly suited to fulfil the mandates outlined in the 1978 Spanish Constitution in relation to the promotion of cooperatives (Article 129.2), and to policies oriented towards full employment (Article 40.1), which fall under the overall protection of social rights. After analysing the provisions contained in these two articles, details are provided as to how the economic crisis and the strict balanced budget policies that ensued have also weakened the constitutional protection of social rights, with the adoption of regressive measures whose compatibility with the Constitution has been accepted by the Spanish Constitutional Court (despite divided opinions among the Court's members). Finally, an analysis is conducted of the options available within the Spanish legal system to protect and encourage cooperative societies. It is then argued that cooperatives can be a very useful instrument to create employment, even within the most innovative and dynamic sectors of the economy. These sectors include, for example, the collaborative economy (which includes the digital economy), the 'white economy', the 'green economy' and the 'circular economy'.</t>
  </si>
  <si>
    <t>[Larrazabal Basanez, Santiago] Univ Deusto, Bilbao, Spain</t>
  </si>
  <si>
    <t>University of Deusto</t>
  </si>
  <si>
    <t>Basanez, SL (corresponding author), Univ Deusto, Bilbao, Spain.</t>
  </si>
  <si>
    <t>santiago.larrazabal@deusto.es</t>
  </si>
  <si>
    <t>Larrazabal-Basañez, Santiago/R-6364-2018</t>
  </si>
  <si>
    <t>Larrazabal-Basañez, Santiago/0000-0003-3653-8948</t>
  </si>
  <si>
    <t>research project: 'Cooperatives as an employment policy instrument to address new challenges in the world of work' (CIPERMT) [RTI2018-097715-B-I00]; Spanish Ministry of Science, Innovation and Universities; State Bureau of Investigation; European Regional Development Fund</t>
  </si>
  <si>
    <t>research project: 'Cooperatives as an employment policy instrument to address new challenges in the world of work' (CIPERMT); Spanish Ministry of Science, Innovation and Universities; State Bureau of Investigation; European Regional Development Fund(European Commission)</t>
  </si>
  <si>
    <t>This paper is part of the following research project: 'Cooperatives as an employment policy instrument to address new challenges in the world of work' (CIPERMT) (file number RTI2018-097715-B-I00). This project has been financied by the Spanish Ministry of Science, Innovation and Universities, the State Bureau of Investigation and the European Regional Development Fund within the call for proposals for 2018 on Research and Developement Projects to generate knowledge and Research, Development and Innovation Projects about Research Challenges.</t>
  </si>
  <si>
    <t>UNIV DEUSTO FACULTAD FILOSOFIA Y LETRAS</t>
  </si>
  <si>
    <t>BILBAO</t>
  </si>
  <si>
    <t>ATTN IGNACIO ELIZALDE APARTADO 1, BILBAO, SPAIN</t>
  </si>
  <si>
    <t>1134-993X</t>
  </si>
  <si>
    <t>2386-4893</t>
  </si>
  <si>
    <t>BOL ASOC INT DERECHO</t>
  </si>
  <si>
    <t>Bol. Asoc. Int. Derecho Coop.</t>
  </si>
  <si>
    <t>10.18543/baidc-54-2019pp55-73</t>
  </si>
  <si>
    <t>Law</t>
  </si>
  <si>
    <t>Government &amp; Law</t>
  </si>
  <si>
    <t>IK5XF</t>
  </si>
  <si>
    <t>gold</t>
  </si>
  <si>
    <t>WOS:000476658300002</t>
  </si>
  <si>
    <t>Nakajima, K; Matsumoto, M; Murakami, H; Hayakawa, M; Matsuno, Y; Takayanagi, W</t>
  </si>
  <si>
    <t>Nakajima, Kenichi; Matsumoto, Mitsutaka; Murakami, Hideyuki; Hayakawa, Masao; Matsuno, Yasunari; Takayanagi, Wataru</t>
  </si>
  <si>
    <t>Development of multi-value circulation based on remanufacturing</t>
  </si>
  <si>
    <t>MATERIAUX &amp; TECHNIQUES</t>
  </si>
  <si>
    <t>remanufacturing; recycle; circular economy; closing the loop; surface repair; reliability assessment</t>
  </si>
  <si>
    <t>TRENDS; STEEL</t>
  </si>
  <si>
    <t>Remanufacturing is an industrial process that turns used products into new ones with the same quality, functionality, and warranty as new products; it is a critical element for realizing a resource-efficient manufacturing industry and a circular economy. Remanufacturing may involve adding new and better functionality to used products, such as adding more wear-resistant materials to the surface or new sensor systems. Remanufacturing has been undertaken for products such as: automobile parts, machinery, photocopiers, single-use cameras, furniture, and turbine components, etc. It is generally superior to material recycling in terms of energy and material savings. Our project aims to develop technologies necessary for the promotion of remanufacturing and to establish a cooperative network related to remanufacturing. As technical development items, our aim is to develop methods to assess the reliability of parts/components, develop technologies to restore deteriorated metal surfaces of used products, introduce production management methods for remanufacturing, and design a circulation system to retain the added values of products. In this paper, we introduce an outline of the project and present some preliminary results. This paper shows the possibility to quantitatively evaluate the carbide distribution (size and density) of the carburized surface of a gear, and also shows the potential to repair materials exposed to a high-temperature oxidative atmosphere by Pr-Ir coating technology.</t>
  </si>
  <si>
    <t>[Nakajima, Kenichi; Takayanagi, Wataru] Natl Inst Environm Studies, Ctr Mat Cycles &amp; Waste Management Res, 16-2 Onogawa, Tsukuba, Ibaraki 3058506, Japan; [Matsumoto, Mitsutaka] Natl Inst Adv Ind Sci &amp; Technol, Adv Mfg Res Inst, 1-2 Namiki, Tsukuba, Ibaraki 3058564, Japan; [Murakami, Hideyuki; Hayakawa, Masao] Natl Inst Mat Sci, Res Ctr Struct Mat, 1-2-1 Sengen, Tsukuba, Ibaraki 3050047, Japan; [Murakami, Hideyuki] Waseda Univ, Grad Sch Adv Sci &amp; Engn, Dept Nanosci &amp; Nanoengn, Shinjuku Ku, 3-4-1 Okubo, Tokyo 1698555, Japan; [Matsuno, Yasunari] Chiba Univ, Dept Urban Environm Syst, 1-33 Yayoicho, Chiba, Chiba 2638522, Japan</t>
  </si>
  <si>
    <t>National Institute for Environmental Studies - Japan; National Institute of Advanced Industrial Science &amp; Technology (AIST); National Institute for Materials Science; Waseda University; Chiba University</t>
  </si>
  <si>
    <t>Nakajima, K (corresponding author), Natl Inst Environm Studies, Ctr Mat Cycles &amp; Waste Management Res, 16-2 Onogawa, Tsukuba, Ibaraki 3058506, Japan.</t>
  </si>
  <si>
    <t>nakajima.kenichi@nies.go.jp</t>
  </si>
  <si>
    <t>MURAKAMI, Hideyuki/H-2990-2011; Matsumoto, Mitsutaka/I-8818-2014; HAYAKAWA, Masao/AGO-1126-2022; Matsuno, Yasunari/AHE-0422-2022; Verbano, Chiara/B-9592-2013</t>
  </si>
  <si>
    <t>MURAKAMI, Hideyuki/0000-0001-8220-5816; Matsumoto, Mitsutaka/0000-0002-4437-2557; Verbano, Chiara/0000-0002-2300-7235; HAYAKAWA, Masao/0000-0001-5143-8350</t>
  </si>
  <si>
    <t>Japan Science and Technology Agency (JST) [JPMJMI17C3]</t>
  </si>
  <si>
    <t>Japan Science and Technology Agency (JST)(Japan Science &amp; Technology Agency (JST))</t>
  </si>
  <si>
    <t>This research was supported by Japan Science and Technology Agency (JST-Mirai Program Grant Number JPMJMI17C3).</t>
  </si>
  <si>
    <t>EDP SCIENCES S A</t>
  </si>
  <si>
    <t>LES ULIS CEDEX A</t>
  </si>
  <si>
    <t>17, AVE DU HOGGAR, PA COURTABOEUF, BP 112, F-91944 LES ULIS CEDEX A, FRANCE</t>
  </si>
  <si>
    <t>0032-6895</t>
  </si>
  <si>
    <t>1778-3771</t>
  </si>
  <si>
    <t>MATER TECHNIQUE-FR</t>
  </si>
  <si>
    <t>Mater. Tech.</t>
  </si>
  <si>
    <t>MAR 21</t>
  </si>
  <si>
    <t>10.1051/mattech/2018057</t>
  </si>
  <si>
    <t>Materials Science, Multidisciplinary</t>
  </si>
  <si>
    <t>Materials Science</t>
  </si>
  <si>
    <t>HQ2XL</t>
  </si>
  <si>
    <t>Green Published, hybrid</t>
  </si>
  <si>
    <t>WOS:000462266700003</t>
  </si>
  <si>
    <t>Summerton, L; Clark, JH; Hurst, GA; Ball, PD; Rylott, EL; Carslaw, N; Creasey, J; Murray, J; Whitford, J; Dobson, B; Sneddon, HF; Ross, J; Metcalf, P; McElroy, CR</t>
  </si>
  <si>
    <t>Summerton, Louise; Clark, James H.; Hurst, Glenn A.; Ball, Peter D.; Rylott, Elizabeth L.; Carslaw, Nicola; Creasey, Julia; Murray, Jane; Whitford, Jeffrey; Dobson, Brian; Sneddon, Helen F.; Ross, Joe; Metcalf, Pete; McElroy, C. Robert</t>
  </si>
  <si>
    <t>Industry-Informed Workshops to Develop Graduate Skill Sets in the Circular Economy Using Systems Thinking</t>
  </si>
  <si>
    <t>JOURNAL OF CHEMICAL EDUCATION</t>
  </si>
  <si>
    <t>Graduate Education/Research; Interdisciplinary/Multidisciplinary; Green Chemistry; Collaborative/Cooperative Learning; Inquiry-Based/Discovery Learning; Applications of Chemistry; Industrial Chemistry; Systems Thinking; Sustainability</t>
  </si>
  <si>
    <t>PERFORMANCE; CHEMISTRY</t>
  </si>
  <si>
    <t>Increasing demand for chemicals worldwide, depleting resources, consumer pressure, stricter legislation, and the rising cost of waste disposal are placing increasing pressure on chemical and related industries. For any organization to survive in the current arena of growing climate change laws and regulations, and increasing public influence, the issue of sustainability must be fundamental to the way it operates. A sustainable manufacturing approach will enable economic growth to be combined with environmental and social sustainability and will be realized via collaboration between a multidisciplinary community including chemists, biologists, engineers, environmental scientists, economists, experts in management, and policy makers. Hence, employees with new skills, knowledge, and experience are essential. To realize this approach, the design and development of a series of workshops encompassing systems thinking are presented here. After close consultation with industry, an annual program of interactive workshops has been designed for graduate students to go beyond examining the greening of chemical reactions, processes, and products, and instead embed a systems thinking approach to learning. The workshops provide a valuable insight into the issues surrounding sustainable manufacturing covering change management, commercialization, environmental impact, circular economy, legislation, and bioresources incorporating the conversion of waste into valuable products. The multidisciplinary course content incorporates industrial case studies, providing access to real business issues, and is delivered by experts from academic departments across campus and industry.</t>
  </si>
  <si>
    <t>[Summerton, Louise; Clark, James H.; Hurst, Glenn A.; McElroy, C. Robert] Univ York, Green Chem Ctr Excellence, Dept Chem, York YO10 5DD, N Yorkshire, England; [Ball, Peter D.] Univ York, York Management Sch Law &amp; Management Bldg, Freboys Lane, York YO10 5DD, N Yorkshire, England; [Carslaw, Nicola] Univ York, Dept Environm &amp; Geog, York YO10 5DD, N Yorkshire, England; [Rylott, Elizabeth L.] Univ York, Ctr Novel Agr Prod, Dept Biol, York YO10 5DD, N Yorkshire, England; [Ross, Joe] Biorenewables Dev Ctr, Unit 1 Hassacarr Close,Chessingham Pk, York YO19 5SN, N Yorkshire, England; [Creasey, Julia] Croda Int Plc, Cowick Hall Snaith, Goole DN14 9AA, East Yorkshire, England; [Murray, Jane; Whitford, Jeffrey] Merck KGaA, Frankfurter Str 250, D-64293 Darmstadt, Germany; [Dobson, Brian] Brocklesby Ltd, Crosslands Lane, North Cave HU15 2PG, Brough, England; [Sneddon, Helen F.] GSK Med Res Ctr, Gunnels Wood Rd, Stevenage SG1 2NY, Herts, England; [Metcalf, Pete] Wilson Biochem Ltd, Unit 22, York YO19 5SN, N Yorkshire, England</t>
  </si>
  <si>
    <t>N8 Research Partnership; White Rose University Consortium; University of York - UK; N8 Research Partnership; White Rose University Consortium; University of York - UK; N8 Research Partnership; White Rose University Consortium; University of York - UK; N8 Research Partnership; White Rose University Consortium; University of York - UK; Merck KGaA; GlaxoSmithKline</t>
  </si>
  <si>
    <t>Summerton, L; McElroy, CR (corresponding author), Univ York, Green Chem Ctr Excellence, Dept Chem, York YO10 5DD, N Yorkshire, England.</t>
  </si>
  <si>
    <t>louise.summerton@york.ac.uk; rob.mcelroy@york.ac.uk</t>
  </si>
  <si>
    <t>Carslaw, Nicola/A-7228-2008; McElroy, Con R/C-2616-2019; Clark, James/C-2064-2012; Rylott, Elizabeth/C-1655-2015</t>
  </si>
  <si>
    <t>Carslaw, Nicola/0000-0002-5290-4779; McElroy, Con R/0000-0003-2315-8153; Clark, James/0000-0002-5860-2480; Rylott, Elizabeth/0000-0002-1609-414X; Hurst, Glenn/0000-0002-0786-312X</t>
  </si>
  <si>
    <t>AMER CHEMICAL SOC</t>
  </si>
  <si>
    <t>WASHINGTON</t>
  </si>
  <si>
    <t>1155 16TH ST, NW, WASHINGTON, DC 20036 USA</t>
  </si>
  <si>
    <t>0021-9584</t>
  </si>
  <si>
    <t>1938-1328</t>
  </si>
  <si>
    <t>J CHEM EDUC</t>
  </si>
  <si>
    <t>J. Chem. Educ.</t>
  </si>
  <si>
    <t>10.1021/acs.jchemed.9b00257</t>
  </si>
  <si>
    <t>Chemistry, Multidisciplinary; Education, Scientific Disciplines</t>
  </si>
  <si>
    <t>Chemistry; Education &amp; Educational Research</t>
  </si>
  <si>
    <t>KQ1GU</t>
  </si>
  <si>
    <t>Green Published, Green Accepted, hybrid</t>
  </si>
  <si>
    <t>WOS:000516679000033</t>
  </si>
  <si>
    <t>Vaskalis, I; Skoulou, V; Stavropoulos, G; Zabaniotou, A</t>
  </si>
  <si>
    <t>Vaskalis, I.; Skoulou, V.; Stavropoulos, G.; Zabaniotou, A.</t>
  </si>
  <si>
    <t>Towards Circular Economy Solutions for The Management of Rice Processing Residues to Bioenergy via Gasification</t>
  </si>
  <si>
    <t>SUSTAINABILITY</t>
  </si>
  <si>
    <t>circular economy; rice husks; waste management; CHP; gasification; economic assessment; ash pretreatment</t>
  </si>
  <si>
    <t>HEAVY-METALS; BIOMASS GASIFICATION; AGRICULTURAL WASTE; INTEGRATED-SYSTEM; CRUDE GLYCEROL; PRETREATMENT; EXTRACTION; SYNGAS; ENERGY; FOCUS</t>
  </si>
  <si>
    <t>A techno-economic assessment of two circular economy scenarios related to fluidized bed gasification-based systems for combined heat and power (CHP) generation, fueled with rice processing wastes, was conducted. In the first scenario, a gasification unit with 42,700 t/y rice husks capacity provided a waste management industrial symbiosis solution for five small rice-processing companies (SMEs), located at the same area. In the second scenario, a unit of 18,300 t/y rice husks capacity provided a waste management solution to only one rice processing company at the place of waste generation, as a custom-made solution. The first scenario of a cooperative industrial symbiosis approach is the most economically viable, with an annual revenue of 168 Euro/(txy) of treated rice husks, a very good payout time (POT = 1.05), and return in investment (ROI = 0.72). The techno-economic assessment was based on experiments performed at a laboratory-scale gasification rig, and on technological configurations of the SMARt-CHP system, a decentralized bioenergy generation system developed at Aristotle University, Greece. The experimental proof of concept of rice husks gasification was studied at a temperature range of 700 to 900 degrees C, under an under-stoichiometric ratio of O-2/N-2 (10/90 v/v) as the gasification agent. Producer gas's Lower Heating Value (LHV) maximized at 800 degrees C (10.9 MJ/Nm(3)), while the char's Brunauer Emmet Teller (BET) surface reached a max of 146 m(2)/g at 900 degrees C. Recommendations were provided for a pretreatment of rice husks in order to minimize de-fluidization problems of the gasification system due to Si-rich ash. With the application of this model, simultaneous utilization and processing of waste flows from various rice value chain can be achieved towards improving environmental performance of the companies and producing energy and fertilizer by using waste as a fuel and resource with value.</t>
  </si>
  <si>
    <t>[Vaskalis, I.; Stavropoulos, G.; Zabaniotou, A.] Aristotle Univ Thessaloniki AUTh, Fac Engn, Dept Chem Engn, Biomass Grp, Thessaloniki 54124, Greece; [Skoulou, V.] Univ Hull, B3 Challenge Grp, Dept Chem Engn, Cottingham Rd, Kingston Upon Hull HU6 7RX, Yorks, England; [Skoulou, V.] Univ Hull, Energy &amp; Environm Inst EEI, Cottingham Rd, Kingston Upon Hull HU6 7RX, Yorks, England</t>
  </si>
  <si>
    <t>Aristotle University of Thessaloniki; University of Hull; University of Hull</t>
  </si>
  <si>
    <t>Zabaniotou, A (corresponding author), Aristotle Univ Thessaloniki AUTh, Fac Engn, Dept Chem Engn, Biomass Grp, Thessaloniki 54124, Greece.</t>
  </si>
  <si>
    <t>vaskalis95@gmail.com; v.skoulou@hull.ac.uk; gstavrop@auth.gr; azampani@auth.gr</t>
  </si>
  <si>
    <t>Skoulou, Vasiliki/0000-0001-6947-5360</t>
  </si>
  <si>
    <t>Engineering and Physical Sciences Research Council (EPSRC) of UK [EP/P034667/1]; EPSRC [EP/P034667/1] Funding Source: UKRI</t>
  </si>
  <si>
    <t>Engineering and Physical Sciences Research Council (EPSRC) of UK(UK Research &amp; Innovation (UKRI)Engineering &amp; Physical Sciences Research Council (EPSRC)); EPSRC(UK Research &amp; Innovation (UKRI)Engineering &amp; Physical Sciences Research Council (EPSRC))</t>
  </si>
  <si>
    <t>This research was funded by Engineering and Physical Sciences Research Council (EPSRC) of UK, grant number EP/P034667/1 for the part of work related to: assessing the rice husk waste results, ash quality, behavior and pretreatments potential to optimize their use as better solid fuels for energy production via FB gasification.</t>
  </si>
  <si>
    <t>MDPI</t>
  </si>
  <si>
    <t>2071-1050</t>
  </si>
  <si>
    <t>SUSTAINABILITY-BASEL</t>
  </si>
  <si>
    <t>Sustainability</t>
  </si>
  <si>
    <t>NOV</t>
  </si>
  <si>
    <t>10.3390/su11226433</t>
  </si>
  <si>
    <t>Green &amp; Sustainable Science &amp; Technology; Environmental Sciences; Environmental Studies</t>
  </si>
  <si>
    <t>Science &amp; Technology - Other Topics; Environmental Sciences &amp; Ecology</t>
  </si>
  <si>
    <t>JW8DR</t>
  </si>
  <si>
    <t>Green Published, gold</t>
  </si>
  <si>
    <t>WOS:000503277900246</t>
  </si>
  <si>
    <t>Chahla, GA; Zoughaib, A</t>
  </si>
  <si>
    <t>Chahla, Gisele Abi; Zoughaib, Assaad</t>
  </si>
  <si>
    <t>Agent-based conceptual framework for energy and material synergy patterns in a territory with non-cooperative governance</t>
  </si>
  <si>
    <t>COMPUTERS &amp; CHEMICAL ENGINEERING</t>
  </si>
  <si>
    <t>Industrial symbiosis; Eco-industrial park; Process integration; Process design; Reacting conversion systems; Multi-agent Systems</t>
  </si>
  <si>
    <t>ECO-INDUSTRIAL PARKS; OPTIMIZATION; DESIGN; INTEGRATION; METHODOLOGY; NETWORKS; SYSTEMS; WASTE; COORDINATION; ALLOCATION</t>
  </si>
  <si>
    <t>Circular economy is gaining momentum as an answer for migrating towards a sustainable paradigm. Many literature studies were conducted to assess the feasibility of heating networks based on industrial heat recovery and similarly for material reuse and recycling aiming to propose technical options for energy efficiency and resource use whether on the process scale or on a larger inter-sites level. In addition, reacting conversion systems create new valorization opportunities for the energy or material streams. In this perspective, a novel conceptual framework, incorporating reacting thermodynamic conversion systems to the material and energy integration problems in non-cooperative economic scheme, was proposed in this work. The application of the proposed methodological framework on a realistic industrial park demonstrated how to implement conversion processes in a territory. The non-usable stream in the investigated park is woody biomass for which three conversion routes were challenged being the wood to hydrogen, methane production and cogeneration. (C) 2019 Elsevier Ltd. All rights reserved.</t>
  </si>
  <si>
    <t>[Chahla, Gisele Abi; Zoughaib, Assaad] PSL Univ, Ctr Energy Efficiency Syst CES, Mines ParisTech, F-91120 Palaiseau, France</t>
  </si>
  <si>
    <t>UDICE-French Research Universities; Universite PSL; MINES ParisTech</t>
  </si>
  <si>
    <t>Zoughaib, A (corresponding author), PSL Univ, Ctr Energy Efficiency Syst CES, Mines ParisTech, F-91120 Palaiseau, France.</t>
  </si>
  <si>
    <t>assaad.zoughaib@mines-paristech.fr</t>
  </si>
  <si>
    <t>National Research Agency under the Investments for the future program [ANR-10-IEED-0012-03]</t>
  </si>
  <si>
    <t>National Research Agency under the Investments for the future program(French National Research Agency (ANR))</t>
  </si>
  <si>
    <t>This work has benefited from state aid managed by the National Research Agency under the Investments for the future program with the reference ANR-10-IEED-0012-03</t>
  </si>
  <si>
    <t>PERGAMON-ELSEVIER SCIENCE LTD</t>
  </si>
  <si>
    <t>THE BOULEVARD, LANGFORD LANE, KIDLINGTON, OXFORD OX5 1GB, ENGLAND</t>
  </si>
  <si>
    <t>0098-1354</t>
  </si>
  <si>
    <t>1873-4375</t>
  </si>
  <si>
    <t>COMPUT CHEM ENG</t>
  </si>
  <si>
    <t>Comput. Chem. Eng.</t>
  </si>
  <si>
    <t>DEC 5</t>
  </si>
  <si>
    <t>10.1016/j.compchemeng.2019.106596</t>
  </si>
  <si>
    <t>Computer Science, Interdisciplinary Applications; Engineering, Chemical</t>
  </si>
  <si>
    <t>Computer Science; Engineering</t>
  </si>
  <si>
    <t>JP6TA</t>
  </si>
  <si>
    <t>Bronze, Green Published</t>
  </si>
  <si>
    <t>WOS:000498394500001</t>
  </si>
  <si>
    <t>Baldassarre, B; Schepers, M; Bocken, N; Cuppen, E; Korevaar, G; Calabretta, G</t>
  </si>
  <si>
    <t>Baldassarre, Brian; Schepers, Micky; Bocken, Nancy; Cuppen, Eefje; Korevaar, Gijsbert; Calabretta, Giulia</t>
  </si>
  <si>
    <t>Industrial Symbiosis: towards a design process for eco-industrial clusters by integrating Circular Economy and Industrial Ecology perspectives</t>
  </si>
  <si>
    <t>Industrial Symbiosis; Eco-industrial clusters; Circular Economy; Industrial Ecology; Sustainable Business Model; Strategic Design</t>
  </si>
  <si>
    <t>BUSINESS MODEL; INNOVATION; FRAMEWORK; EMERGENCE; SYSTEMS</t>
  </si>
  <si>
    <t>Industrial Symbiosis (IS) is a collective approach to competitive advantage in which separate industries create a cooperative network to exchange materials, energy, water and/or by-products. By addressing issues related to resource depletion, waste management and pollution, IS plays an important role in the transition towards sustainable development. In the literature, two conceptual perspectives on IS can be identified: the Industrial Ecology (IE) and the Circular Economy (CE) perspective. Despite the recognition of these two perspectives, their relationship remains unclear and explicit attempts to develop an integrated perspective have not been made yet. Consequently, the goal of this research is to highlight and start addressing this critical gap of knowledge in order to support future research and practice geared towards the design of new IS clusters. We pose the following research question: How can the IE and CE perspectives on IS be combined in order to support the design of IS clusters? To this end, we first investigate the two perspectives more in depth and compare them in terms of nature, features and relevance for the study of IS. This is done by applying them as conceptual lenses for the analysis of the same case study, an existing IS cluster. The comparative analysis provides insights into how the two perspectives differ, ultimately demonstrating that they are complimentary and both necessary to fully describe an IS cluster. While the CE perspective is more suitable to explain how a cluster functions from a business standpoint in the operating phase, the IE perspective is more suitable to explain its development over time and its impacts on the environment, the economy and society. Building upon the outcomes of the comparative analysis, we leverage on the discipline of Strategic Design and integrate the two perspectives into a process for designing new IS clusters. We suggest two directions for future research. First, improving our comparative analysis of the two perspectives by looking at a wider sample of IS clusters of different sizes and in different contexts. Second, focusing with more specificity on the issue of how IS clusters can be designed, potentially by trying to apply the process we propose on a real case aimed at designing a new IS cluster. (C) 2019 Published by Elsevier Ltd.</t>
  </si>
  <si>
    <t>[Baldassarre, Brian; Calabretta, Giulia] Delft Univ Technol, Fac Ind Design Engn, Landbergstr 15, NL-2628 CE Delft, Netherlands; [Schepers, Micky; Cuppen, Eefje; Korevaar, Gijsbert] Delft Univ Technol, Fac Technol Policy &amp; Management, Jaffalaan 5, NL-2628 BX Delft, Netherlands; [Bocken, Nancy] Lund Univ, IIIEE, Tegnersplatsen 4, S-22350 Lund, Sweden</t>
  </si>
  <si>
    <t>Delft University of Technology; Delft University of Technology; Lund University</t>
  </si>
  <si>
    <t>Baldassarre, B (corresponding author), Delft Univ Technol, Fac Ind Design Engn, Landbergstr 15, NL-2628 CE Delft, Netherlands.</t>
  </si>
  <si>
    <t>b.r.baldassarre@tudelft.nl; M.LF.Schepers@student.tudelft.nl; nancy.bocken@iiiee.lu.se; e.h.w.j.cuppen@tudelft.nl; g.korevaar@tudelft.nl; g.calabretta@tudelft.nl</t>
  </si>
  <si>
    <t>Cuppen, Eefje/M-1775-2015</t>
  </si>
  <si>
    <t>Cuppen, Eefje/0000-0003-2943-4761</t>
  </si>
  <si>
    <t>International Intelligence and Business Development Network on Circular Economy Business Opportunities with China (IntCEB) [FPA 2016/EIT/EIT Raw Materials, s/RAW MATERIALS/SGA2017/]</t>
  </si>
  <si>
    <t>International Intelligence and Business Development Network on Circular Economy Business Opportunities with China (IntCEB)</t>
  </si>
  <si>
    <t>This project was partly funded by the International Intelligence and Business Development Network on Circular Economy Business Opportunities with China (IntCEB) project under Framework Partnership Agreement No. [FPA 2016/EIT/EIT Raw Materials], Grant Agreement No. [s/RAW MATERIALS/SGA2017/].</t>
  </si>
  <si>
    <t>APR 10</t>
  </si>
  <si>
    <t>10.1016/j.jclepro.2019.01.091</t>
  </si>
  <si>
    <t>HO1YY</t>
  </si>
  <si>
    <t>Green Submitted, Green Published</t>
  </si>
  <si>
    <t>WOS:000460709800038</t>
  </si>
  <si>
    <t>Castro, AJ; Lopez-Rodriguez, MD; Giagnocavo, C; Gimenez, M; Cespedes, L; La Calle, A; Gallardo, M; Pumares, P; Cabello, J; Rodriguez, E; Ucles, D; Parra, S; Casas, J; Rodriguez, F; Fernandez-Prados, JS; Alba-Patino, D; Exposito-Granados, M; Murillo-Lopez, BE; Vasquez, LM; Valera, DL</t>
  </si>
  <si>
    <t>Castro, Antonio J.; Lopez-Rodriguez, Maria D.; Giagnocavo, Cynthia; Gimenez, Miguel; Cespedes, Leticia; La Calle, Abel; Gallardo, Marisa; Pumares, Pablo; Cabello, Javier; Rodriguez, Estefania; Ucles, David; Parra, Salvador; Casas, Jesus; Rodriguez, Francisco; Fernandez-Prados, Juan S.; Alba-Patino, Daniela; Exposito-Granados, Monica; Murillo-Lopez, Beatriz E.; Vasquez, Lina M.; Valera, Diego L.</t>
  </si>
  <si>
    <t>Six Collective Challenges for Sustainability of Almeria Greenhouse Horticulture</t>
  </si>
  <si>
    <t>INTERNATIONAL JOURNAL OF ENVIRONMENTAL RESEARCH AND PUBLIC HEALTH</t>
  </si>
  <si>
    <t>biodiversity; sustainable agriculture; circular economy; family farming; intensive agriculture; transdisciplinary science; knowledge transfer; governance; water</t>
  </si>
  <si>
    <t>ECOSYSTEM SERVICES; KNOWLEDGE SYSTEMS; FOOD DEMAND; MANAGEMENT; VEGETATION; INFORMATION; GOVERNANCE; MECHANISMS; SCIENCE; IMPACT</t>
  </si>
  <si>
    <t>Globally, current food consumption and trade are placing unprecedented demand on agricultural systems and increasing pressure on natural resources, requiring tradeoffs between food security and environmental impacts especially given the tension between market-driven agriculture and agro-ecological goals. In order to illustrate the wicked social, economic and environmental challenges and processes to find transformative solutions, we focus on the largest concentration of greenhouses in the world located in the semi-arid coastal plain of South-east Spain. Almeria family farming, predominantly cooperative, greenhouse intensive production, commenced after the 1960s and has resulted in very significant social and economic benefits for the region, while also having important negative environmental and biodiversity impacts, as well as creating new social challenges. The system currently finds itself in a crisis of diminishing economic benefits and increasing environmental and social dilemmas. Here, we present the outcomes of multi-actor, transdisciplinary research to review and provide collective insights for solutions-oriented research on the sustainability of Almeria's agricultural sector. The multi-actor, transdisciplinary process implemented collectively, and supported by scientific literature, identified six fundamental challenges to transitioning to an agricultural model that aims to ameliorate risks and avoid a systemic collapse, whilst balancing a concern for profitability with sustainability: (1) Governance based on a culture of shared responsibility for sustainability, (2) Sustainable and efficient use of water, (3) Biodiversity conservation, (4) Implementing a circular economy plan, (5) Technology and knowledge transfer, and (6) Image and identity. We conclude that the multi-actor transdisciplinary approach successfully facilitated the creation of a culture of shared responsibility among public, private, academic, and civil society actors. Notwithstanding plural values, challenges and solutions identified by consensus point to a nascent acknowledgement of the strategic necessity to locate agricultural economic activity within social and environmental spheres.This paper demonstrates the need to establish transdisciplinary multi-actor work-schemes to continue collaboration and research for the transition to an agro-ecological model as a means to remain competitive and to create value.</t>
  </si>
  <si>
    <t>[Castro, Antonio J.; Lopez-Rodriguez, Maria D.; Cespedes, Leticia; Cabello, Javier; Casas, Jesus; Alba-Patino, Daniela; Exposito-Granados, Monica; Murillo-Lopez, Beatriz E.; Vasquez, Lina M.] Univ Almeria, Andalusian Ctr Assessment &amp; Monitoring Global Cha, Biol &amp; Geol Dept, Almeria 04120, Spain; [Castro, Antonio J.] Idaho State Univ, Dept Biol Sci, 921 South 8th Ave, Pocatello, ID 83209 USA; [Lopez-Rodriguez, Maria D.] UOC, Internet Interdisciplinary Inst IN3, Ave Friedrich Gauss 5, Barcelona 08860, Spain; [Giagnocavo, Cynthia; Gimenez, Miguel] Univ Almeria, Catedra Coexphal UAL Hort Cooperat Studies &amp; Sust, Dept Econ &amp; Business, CeiA3, Agrifood Campus Int Excellence, Almeria 04120, Spain; [Giagnocavo, Cynthia; Gimenez, Miguel] CIAMBITAL, Almeria 04120, Spain; [La Calle, Abel] Univ Almeria, Dept Law, Almeria 04120, Spain; [Gallardo, Marisa; Valera, Diego L.] Univ Almeria, CIAMBITAL Res Ctr, Dept Engn, Carretera Sacramento S-N, Almeria 04120, Spain; [Pumares, Pablo; Fernandez-Prados, Juan S.] Univ Almeria, Dept Geog Hist &amp; Humanities, Almeria 04120, Spain; [Pumares, Pablo; Fernandez-Prados, Juan S.] Univ Almeria, Ctr Migrat Studies &amp; Intercultural Relat CEMyRI, Almeria 04120, Spain; [Rodriguez, Estefania; Parra, Salvador] Ctr La Mojonera, Inst Invest &amp; Formac Agr &amp; Pesquera Andalucia IFA, Almeria 04745, Spain; [Ucles, David] Serv Estudios Agroalimentarios, Innovac Agroalimentaria, Almeria 04120, Spain; [Rodriguez, Francisco] Univ Almeria, Dept Informat, Almeria 04120, Spain</t>
  </si>
  <si>
    <t>Universidad de Almeria; Idaho; Idaho State University; UOC Universitat Oberta de Catalunya; Universidad de Almeria; Universidad de Almeria; Universidad de Almeria; Universidad de Almeria; Universidad de Almeria; Universidad de Almeria</t>
  </si>
  <si>
    <t>Castro, AJ; Lopez-Rodriguez, MD (corresponding author), Univ Almeria, Andalusian Ctr Assessment &amp; Monitoring Global Cha, Biol &amp; Geol Dept, Almeria 04120, Spain.;Castro, AJ (corresponding author), Idaho State Univ, Dept Biol Sci, 921 South 8th Ave, Pocatello, ID 83209 USA.;Lopez-Rodriguez, MD (corresponding author), UOC, Internet Interdisciplinary Inst IN3, Ave Friedrich Gauss 5, Barcelona 08860, Spain.;Giagnocavo, C (corresponding author), Univ Almeria, Catedra Coexphal UAL Hort Cooperat Studies &amp; Sust, Dept Econ &amp; Business, CeiA3, Agrifood Campus Int Excellence, Almeria 04120, Spain.;Giagnocavo, C (corresponding author), CIAMBITAL, Almeria 04120, Spain.</t>
  </si>
  <si>
    <t>acastro@ual.es; mdlopezrod@gmail.com; cg839@ual.es; miguel.gimenez@ual.es; leticespedes@gmail.com; alacalle@ual.es; mgallard@ual.es; ppumares@ual.es; jcabello@ual.es; mestefania.rodriguez@juntadeandalucia.es; ducles@ual.es; salvador.parra@juntadeandalucia.es; jjcasas@ual.es; frrodrig@ual.es; jsprados@ual.es; fdaniela_alba@hotmail.com; moexposit@gmail.com; betymu@utp.edu.co; linamariavasquez7@gmail.com; dvalera@ual.es</t>
  </si>
  <si>
    <t>Giagnocavo, Cynthia/AAA-8983-2019; Patiño, Francy Daniela Alba/AAH-5709-2021; Fernández-Prados, Juan Sebastián/C-4922-2011; Rodriguez, Maria Dolores Lopez/AAI-2321-2019; Rodríguez, Estefanía/C-3183-2016; Cabello, Javier/N-5799-2014; Expósito-Granados, Mónica/K-1863-2019; Pumares, Pablo/ABC-5574-2020; Castro Martínez, Antonio J./Z-2469-2019; Valera, Diego/L-9282-2014</t>
  </si>
  <si>
    <t>Giagnocavo, Cynthia/0000-0001-9349-9581; Patiño, Francy Daniela Alba/0000-0003-1405-8126; Fernández-Prados, Juan Sebastián/0000-0002-7419-3998; Rodriguez, Maria Dolores Lopez/0000-0003-2401-8929; Rodríguez, Estefanía/0000-0003-0083-2950; Cabello, Javier/0000-0002-5123-964X; Expósito-Granados, Mónica/0000-0002-7996-2469; Castro Martínez, Antonio J./0000-0003-1587-8564; Valera, Diego/0000-0002-2866-471X; Parra Gomez, Salvador/0000-0002-0563-4673; Pumares Fernandez, Pablo/0000-0002-7675-5480; Rodriguez, Francisco/0000-0001-9536-1922; Casas Jimenez, Jose Jesus/0000-0003-0928-0080</t>
  </si>
  <si>
    <t>Centro de Investigacion en Agrosistemas Intensivos Mediterraneos y Bioecnologia Agroalimentaria (CIAMBITAL); Catedra Coexphal-UAL in Horticulture, Cooperative Studies and Sustainable Development at the University of Almeria; European Union [772705, 731884]; EU LIFE DESEACROP [16 ENV/ES/000341]; SmartAgriHubs European Union [818182]</t>
  </si>
  <si>
    <t>Centro de Investigacion en Agrosistemas Intensivos Mediterraneos y Bioecnologia Agroalimentaria (CIAMBITAL); Catedra Coexphal-UAL in Horticulture, Cooperative Studies and Sustainable Development at the University of Almeria; European Union(European CommissionSpanish Government); EU LIFE DESEACROP; SmartAgriHubs European Union</t>
  </si>
  <si>
    <t>The research is partially funded by the Centro de Investigacion en Agrosistemas Intensivos Mediterraneos y Bioecnologia Agroalimentaria (CIAMBITAL) and the Catedra Coexphal-UAL in Horticulture, Cooperative Studies and Sustainable Development at the University of Almeria; the NEFERTITI Networking European Farms to Enhance Cross Fertilisation and Innovation Uptake Through demonstration https://nefertiti-h2020.eu/ from the European Union's Horizon 2020 research and innovation programme under grant agreement No. 772705; the IoF2020 Internet of Food and Farm https://www.iof2020.eu/ European Union's Horizon 2020 research and innovation programme under grant agreement no. 731884; the EU LIFE DESEACROP 16 ENV/ES/000341 and the SmartAgriHubs https://smartagrihubs.eu/ European Union's Horizon 2020 research and innovation programme under grant agreement No 818182.</t>
  </si>
  <si>
    <t>1660-4601</t>
  </si>
  <si>
    <t>INT J ENV RES PUB HE</t>
  </si>
  <si>
    <t>Int. J. Environ. Res. Public Health</t>
  </si>
  <si>
    <t>10.3390/ijerph16214097</t>
  </si>
  <si>
    <t>Environmental Sciences; Public, Environmental &amp; Occupational Health</t>
  </si>
  <si>
    <t>Environmental Sciences &amp; Ecology; Public, Environmental &amp; Occupational Health</t>
  </si>
  <si>
    <t>JQ3IF</t>
  </si>
  <si>
    <t>WOS:000498842000043</t>
  </si>
  <si>
    <t>Chen, KS; Chang, TC; Lin, YT</t>
  </si>
  <si>
    <t>Chen, Kuen-Suan; Chang, Tsang-Chuan; Lin, Yun-Tsan</t>
  </si>
  <si>
    <t>Developing an Outsourcing Partner Selection Model for Process with Two-Sided Specification Using Capability Index and Manufacturing Time Performance Index</t>
  </si>
  <si>
    <t>INTERNATIONAL JOURNAL OF RELIABILITY QUALITY AND SAFETY ENGINEERING</t>
  </si>
  <si>
    <t>Outsourcing partner selection; process quality; manufacturing time; confidence interval</t>
  </si>
  <si>
    <t>SUPPLIER SELECTION; CIRCULAR ECONOMY; VENDOR SELECTION; DELIVERY; PRICE</t>
  </si>
  <si>
    <t>In the face of fierce global competition, firms are outsourcing important but nonessential tasks to external professional companies. Corporations are also turning from competitive business models to cooperative strategic partnerships in hopes of swiftly responding to consumer needs and enhancing overall efficiency and industry competitiveness. This research developed an outsourcing partner selection model in hopes of helping firms select better outsourcing partners for long-term collaborations. Process quality and manufacturing time are vital when evaluating outsourcing partner. We therefore used process capability index C-pm and manufacturing time performance index I-h in the proposed model. Sample data from random samples are needed to calculate the point estimates of indices, however, it is impossible to obtain a sample with a structure completely identical to that of the population, which means that sampling generates unavoidable sampling errors. The reliability of point estimates are also uncertain, which inevitably leads to misjudgment in some cases. Thus, to reduce estimate errors and increase assessment reliability, we calculated the 100(1 - alpha)% confidence intervals of the indices C-pm and I-h, then constructed the joint confidence region of C-pm and I-h to develop an outsourcing partner selection model that will help firms select better outsourcing partners for long-term collaborations. We also provide a case as an illustration of how the proposed selection model is implemented.</t>
  </si>
  <si>
    <t>[Chen, Kuen-Suan] Natl Chin Yi Univ Technol, Dept Ind Engn &amp; Management, Taichung 41170, Taiwan; [Chen, Kuen-Suan] Asia Univ, Inst Innovat &amp; Circular Econ, Taichung 41354, Taiwan; [Chang, Tsang-Chuan] Natl Taichung Univ Sci &amp; Technol, Taichung 40401, Taiwan; [Lin, Yun-Tsan] Natl Chin Yi Univ Technol, Dept Leisure Ind Management, Taichung 41170, Taiwan</t>
  </si>
  <si>
    <t>National Chin-Yi University of Technology; Asia University Taiwan; National Taichung University of Science &amp; Technology; National Chin-Yi University of Technology</t>
  </si>
  <si>
    <t>Chang, TC (corresponding author), Natl Taichung Univ Sci &amp; Technol, Taichung 40401, Taiwan.</t>
  </si>
  <si>
    <t>kuensuan.chen@gmail.com; pigsmallchang@gmail.com; yuntsan@ncut.edu.tw</t>
  </si>
  <si>
    <t>Chang, Tsang-Chuan/0000-0001-8159-3538; Chen, Kuen-Suan/0000-0002-1091-6392</t>
  </si>
  <si>
    <t>WORLD SCIENTIFIC PUBL CO PTE LTD</t>
  </si>
  <si>
    <t>SINGAPORE</t>
  </si>
  <si>
    <t>5 TOH TUCK LINK, SINGAPORE 596224, SINGAPORE</t>
  </si>
  <si>
    <t>0218-5393</t>
  </si>
  <si>
    <t>1793-6446</t>
  </si>
  <si>
    <t>INT J RELIAB QUAL SA</t>
  </si>
  <si>
    <t>Int. J. Reliab. Qual. Saf. Eng.</t>
  </si>
  <si>
    <t>JUN</t>
  </si>
  <si>
    <t>10.1142/S0218539319500153</t>
  </si>
  <si>
    <t>HX1AP</t>
  </si>
  <si>
    <t>WOS:000467122100005</t>
  </si>
  <si>
    <t>Yazdanpanah, V; Yazan, DM; Zijm, WHM</t>
  </si>
  <si>
    <t>Yazdanpanah, Vahid; Yazan, Devrim Murat; Zijm, W. Henk M.</t>
  </si>
  <si>
    <t>FISOF: A formal industrial symbiosis opportunity filtering method</t>
  </si>
  <si>
    <t>ENGINEERING APPLICATIONS OF ARTIFICIAL INTELLIGENCE</t>
  </si>
  <si>
    <t>Industrial symbiosis; Multi-agent systems; Decision support tools; Formal methods for practical applications; Concurrent epistemic game structures; Operational semantics</t>
  </si>
  <si>
    <t>SYSTEMS; INTEGRATION; ECONOMICS; NETWORKS; SUPPORT; DESIGN; WASTE; PARKS</t>
  </si>
  <si>
    <t>Industrial Symbiotic Relations (ISRs), as bilaterally cooperative industrial practices, are emerging relations for exchanging reusable resources among production processes of originally distinct firms. In ISRs, firms can enjoy mutual environmental, social, and economic benefits. Due to similarities in aim and functionality of ISRs and the concept of Circular Economy (CE), it is expected that ISRs play a major role in implementing CE in the context of industrial production. However, industrial firms generally lack analytical tools tailored to support their decisions whether - and based on what priority - to negotiate a particular ISR opportunity, selected from a set of potential alternatives. This question is the main focus of the decision support method developed in this paper, that we call the industrial symbiosis opportunity filtering problem. The key economic factor that influences the decision of firms to reject or negotiate an ISR in real-life scenarios, is the total cost-reduction/benefit that they may enjoy in case the ISR would be implemented. In case they evaluate that a sufficient benefit is obtainable, they see the opportunity as a promising one and pursue to contract negotiations. Following this observation, we take an operations-oriented stance and provide a Formal Industrial Symbiosis Opportunity Filtering method (FISOFin short) that: (1) takes into account the key operational aspects of ISRs, (2) formalizes ISRs as industrial institutions using semantic structures adopted from multi-agent systems literature, and (3) enables evaluating ISR opportunities using implementable decision support algorithms. In practice, the FISOFmethod and its algorithms can be integrated into industrial symbiosis frameworks to support firms in the process of ISR evaluation. We also illustrate how information sharing enables the use of collective strategies to overcome epistemic limitations and provide a decision support algorithm that is able to capture all the mutually promising ISR implementations.</t>
  </si>
  <si>
    <t>[Yazdanpanah, Vahid; Yazan, Devrim Murat; Zijm, W. Henk M.] Univ Twente, Dept Ind Engn &amp; Business Informat Syst, Drienerlolaan 5, NL-7522 NB Enschede, Netherlands</t>
  </si>
  <si>
    <t>University of Twente</t>
  </si>
  <si>
    <t>Yazdanpanah, V (corresponding author), Univ Twente, Dept Ind Engn &amp; Business Informat Syst, Drienerlolaan 5, NL-7522 NB Enschede, Netherlands.</t>
  </si>
  <si>
    <t>V.Yazdanpanah@utwente.nl; D.M.Yazan@utwente.nl; W.H.M.Zijm@utwente.nl</t>
  </si>
  <si>
    <t>Yazdanpanah, Vahid/0000-0002-4468-6193</t>
  </si>
  <si>
    <t>European Union [680843]</t>
  </si>
  <si>
    <t>European Union(European CommissionSpanish Government)</t>
  </si>
  <si>
    <t>SHAREBOX (SHAREBOX), the project leading to this work, has received funding from the European Union's Horizon 2020 research and innovation programme under grant agreement No. 680843. We acknowledge the constructive feedback received from our partners in this project and thank them for their comments on an earlier version of this paper.</t>
  </si>
  <si>
    <t>0952-1976</t>
  </si>
  <si>
    <t>1873-6769</t>
  </si>
  <si>
    <t>ENG APPL ARTIF INTEL</t>
  </si>
  <si>
    <t>Eng. Appl. Artif. Intell.</t>
  </si>
  <si>
    <t>MAY</t>
  </si>
  <si>
    <t>10.1016/j.engappai.2019.01.005</t>
  </si>
  <si>
    <t>Automation &amp; Control Systems; Computer Science, Artificial Intelligence; Engineering, Multidisciplinary; Engineering, Electrical &amp; Electronic</t>
  </si>
  <si>
    <t>Automation &amp; Control Systems; Computer Science; Engineering</t>
  </si>
  <si>
    <t>HZ3BE</t>
  </si>
  <si>
    <t>WOS:000468721700021</t>
  </si>
  <si>
    <t>Wu, YW; Gu, F; Ji, YJ; Guo, JF; Fan, Y</t>
  </si>
  <si>
    <t>Wu, Yingwen; Gu, Fu; Ji, Yangjian; Guo, Jianfeng; Fan, Ying</t>
  </si>
  <si>
    <t>Technological capability, eco-innovation performance, and cooperative R&amp;D strategy in new energy vehicle industry: Evidence from listed companies in China</t>
  </si>
  <si>
    <t>Eco-innovation; Ownership; New energy vehicle; R&amp;D; Subsidy; Technological capability</t>
  </si>
  <si>
    <t>EMPIRICAL-ANALYSIS; ENVIRONMENTAL INNOVATION; FIRM PERFORMANCE; STATE-OWNERSHIP; PANEL-DATA; ELECTRIC VEHICLES; GREEN INNOVATION; DEVELOPMENT SUBSIDIES; SLACK RESOURCES; LEVEL EVIDENCE</t>
  </si>
  <si>
    <t>To promote low-carbon economy and sustainable energy consumption, new energy vehicles (NEVs), a typical eco-innovation, are drawing intensive attention from manufacturers, administrators and academics. Despite extensive literature investigates factors that affect research and development (R&amp;D) of NEVs, yet little is known about the role of technological capability as well as the interaction between internal technological capability and external resources (e.g., ownership, government subsidy and external cooperation). This might lead to the overlook of technological capabilities and the misallocation of external resources. In present study, we investigate how firm-level technological capability (measured by R&amp;D expenditure) affects its eco-innovation performance (measured by eco-innovation patents), as well as the moderating impacts of ownership and governmental support (i.e., subsidy). Further, we explore the correlation between firm's technological capability and its R&amp;D strategy (i.e., internal R&amp;D or cooperative R&amp;D). Our investigation is based on a unique set of panel data from 127 listed companies in the Chinese automotive industry, spanning from 2009 to 2018. The empirical findings demonstrate that firm-level technological capability is positively related to eco-innovation performance, and state ownership intensifies this positive relationship. Surprisingly, increasing government subsidy tends to weaken this correlation. The results also show that firms with higher technological capabilities prefer cooperative R&amp;D, while those with lower technological capabilities tend to choose internal R&amp;D. These findings promote the understanding on the cost-effectiveness of R&amp;D investment in the NEV industry, and also shed light on the interactions of internal and external resources. The study offers managerial implications to promote the prosperity of the NEV industry. (C) 2020 Elsevier Ltd. All rights reserved.</t>
  </si>
  <si>
    <t>[Wu, Yingwen; Gu, Fu; Ji, Yangjian] Zhejiang Univ, State Key Lab Fluid Power &amp; Mechatron Syst, Hangzhou 310027, Peoples R China; [Wu, Yingwen; Gu, Fu; Ji, Yangjian] Zhejiang Univ, Sch Mech Engn, Key Lab Adv Mfg Technol Zhejiang Prov, Hangzhou 310027, Peoples R China; [Wu, Yingwen; Gu, Fu; Ji, Yangjian] Zhejiang Univ, Dept Ind &amp; Syst Engn, Hangzhou 310027, Peoples R China; [Gu, Fu] Zhejiang Univ, Natl Inst Innovat Management, Hangzhou 310027, Peoples R China; [Guo, Jianfeng] Chinese Acad Sci, Inst Sci &amp; Dev, Beijing 100190, Peoples R China; [Guo, Jianfeng] Univ Chinese Acad Sci, Sch Publ Policy &amp; Management, Beijing 100049, Peoples R China; [Fan, Ying] Beihang Univ, Sch Econ &amp; Management, Beijing 100191, Peoples R China</t>
  </si>
  <si>
    <t>Zhejiang University; Zhejiang University; Zhejiang University; Zhejiang University; Chinese Academy of Sciences; Chinese Academy of Sciences; University of Chinese Academy of Sciences, CAS; Beihang University</t>
  </si>
  <si>
    <t>Gu, F (corresponding author), Zhejiang Univ, Hangzhou, Peoples R China.</t>
  </si>
  <si>
    <t>gufu@zju.edu.cn</t>
  </si>
  <si>
    <t>Chinese Key Research Plan Project [2017YFB1400302]</t>
  </si>
  <si>
    <t>Chinese Key Research Plan Project</t>
  </si>
  <si>
    <t>This work is financially supported by Chinese Key Research Plan Project (no. 2017YFB1400302).</t>
  </si>
  <si>
    <t>JUL 10</t>
  </si>
  <si>
    <t>10.1016/j.jclepro.2020.121157</t>
  </si>
  <si>
    <t>MC8DV</t>
  </si>
  <si>
    <t>WOS:000543511300024</t>
  </si>
  <si>
    <t>Musson, A; Rousseliere, D</t>
  </si>
  <si>
    <t>Musson, Anne; Rousseliere, Damien</t>
  </si>
  <si>
    <t>The role of cooperatives in the implementation of a circular economy system : the case of the adoption of recycled films by market gardeners in the Nantes area, France</t>
  </si>
  <si>
    <t>DEVELOPPEMENT DURABLE &amp; TERRITOIRES</t>
  </si>
  <si>
    <t>French</t>
  </si>
  <si>
    <t>cooperatives; circular economy; environmental innovation; textual analysis</t>
  </si>
  <si>
    <t>AGRI-ENVIRONMENTAL CONTRACTS; ECO-INNOVATION; AGRICULTURAL COOPERATIVES; PROSPECT-THEORY; TRANSITION; DECISION; DRIVERS; MEMBERS; RISK</t>
  </si>
  <si>
    <t>Our study is part of a research project called Smart, which focuses on the implementation of a circular economy system based on an environmental innovation : semi-forging plastic films made of recycled plastic. Preliminary work has identified a distrustful attitude from market gardeners towards change and a low consideration of environmental issues. These two facts constitute major barrier to the dissemination of an innovation. Our survey of experts underlines that agricultural producers have more confidence in producer organizations and cooperatives than in suppliers and/or other actors, which would make it possible to remove both the barrier of mistrust towards a new product and the lack of consideration of the environmental issue. Our contribution to the literature focuses on the positive role of collective organizations in disseminating eco-innovation in the presence of socio-technical lock-in of agricultural commodity chains.</t>
  </si>
  <si>
    <t>[Musson, Anne] ESSCA Sch Management, Econ, Angers, France; [Musson, Anne] UMR INRAE Inst Agro, Lab Econ SMART LERECO, Rennes, France; [Rousseliere, Damien] Inst Agro, AGROCAMPUS QUEST, Angers, France; [Rousseliere, Damien] Univ Quebec Montreal, UQAM, Montreal, PQ, Canada; [Rousseliere, Damien] SMART LERECO, Rennes, France</t>
  </si>
  <si>
    <t>ESSCA Ecole de Management; INRAE; Institut Agro; Agrocampus Ouest; University of Quebec; University of Quebec Montreal</t>
  </si>
  <si>
    <t>Musson, A (corresponding author), ESSCA Sch Management, Econ, Angers, France.;Musson, A (corresponding author), UMR INRAE Inst Agro, Lab Econ SMART LERECO, Rennes, France.</t>
  </si>
  <si>
    <t>Anne.musson@essca.fr; Damien.rousseliere@agrocampus-ouest.fr</t>
  </si>
  <si>
    <t>RESEAU DEVELOPPEMENT DURABLE &amp; TERRITOIRES FRAGILES</t>
  </si>
  <si>
    <t>VILLENEUVE D ASCQ</t>
  </si>
  <si>
    <t>RESEAU DEVELOPPEMENT DURABLE &amp; TERRITOIRES FRAGILES, VILLENEUVE D ASCQ, 00000, FRANCE</t>
  </si>
  <si>
    <t>1772-9971</t>
  </si>
  <si>
    <t>DEV DURABLE TERRIT</t>
  </si>
  <si>
    <t>Dev. Durable Territ.</t>
  </si>
  <si>
    <t>10.4000/developpementdurable.17958</t>
  </si>
  <si>
    <t>Geography</t>
  </si>
  <si>
    <t>PS4VU</t>
  </si>
  <si>
    <t>WOS:000607921600012</t>
  </si>
  <si>
    <t>Calle, F; Gonzalez-Moreno, A; Carrasco, I; Vargas-Vargas, M</t>
  </si>
  <si>
    <t>Calle, Felix; Gonzalez-Moreno, Angela; Carrasco, Inmaculada; Vargas-Vargas, Manuel</t>
  </si>
  <si>
    <t>Social Economy, Environmental Proactivity, Eco-Innovation and Performance in the Spanish Wine Sector</t>
  </si>
  <si>
    <t>cooperatives; wine sector; eco-innovation; environmental proactivity; performance; Spain</t>
  </si>
  <si>
    <t>BUSINESS PERFORMANCE; EMPIRICAL-EVIDENCE; SUSTAINABILITY; COOPERATIVES; STRATEGY; INDUSTRY; GREEN; FIRMS; MANAGEMENT; MODEL</t>
  </si>
  <si>
    <t>Concerned about climate change, cooperatives in the wine sector are beginning to adapt their strategies, guided by cooperative principles that encompass high social responsibility and the pursuit of community values. In this context and focused on the analysis of the decisions that drive firms to be more environmentally sustainable, our goal is twofold. On the one hand, we wish to examine whether there exist differences between cooperative and non-cooperative firms as regards their environmental proactivity. On the other hand, we hope to demonstrate the diversity of behaviors within the category of cooperative firms, identifying the possible patterns of environmental proactivity in Spanish cooperatives in the wine sector. We first conducted a difference of meanst-test for independent samples (n= 251; sampled in 2017)-cooperatives (51) vs. non cooperative firms (200)- and then a two-stage cluster analysis and a subsequent variance analysis, using SPSS 24. Our results show no significant differences between cooperative and non-cooperative firms concerning their environmental behavior and underlines the diversity within the cooperatives in the wine sector as regards their environmental proactivity, revealing the existence of proactive, preventive and activist patterns of behavior. These patterns also show differences in the motivations for their environmental behaviors and their assessment of financial performance.</t>
  </si>
  <si>
    <t>[Calle, Felix; Gonzalez-Moreno, Angela; Carrasco, Inmaculada; Vargas-Vargas, Manuel] Univ Castilla La Mancha, Fac Econ, Albacete 02080, Spain</t>
  </si>
  <si>
    <t>Carrasco, I (corresponding author), Univ Castilla La Mancha, Fac Econ, Albacete 02080, Spain.</t>
  </si>
  <si>
    <t>lycaman@hotmail.com; Angela.Gonzalez@uclm.es; inmaculada.carrasco@uclm.es; Manuel.Vargas@uclm.es</t>
  </si>
  <si>
    <t>Vargas-Vargas, Manuel/ABF-3522-2020; Monteagudo, María Inmaculada Carrasco/K-4756-2017; Vargas-Vargas, Manuel/B-3807-2010; Gonzalez Moreno, Angela/L-2382-2014</t>
  </si>
  <si>
    <t>Vargas-Vargas, Manuel/0000-0002-9701-8148; Monteagudo, María Inmaculada Carrasco/0000-0002-3844-4569; Vargas-Vargas, Manuel/0000-0002-9701-8148; Gonzalez Moreno, Angela/0000-0002-4411-497X</t>
  </si>
  <si>
    <t>Spanish Ministry of Science, Innovation and Universities [RTI2018-101867-B-I00]</t>
  </si>
  <si>
    <t>Spanish Ministry of Science, Innovation and Universities</t>
  </si>
  <si>
    <t>Authors would like to acknowledge support from the Spanish Ministry of Science, Innovation and Universities, Research Grant RTI2018-101867-B-I00.</t>
  </si>
  <si>
    <t>10.3390/su12155908</t>
  </si>
  <si>
    <t>MZ2YM</t>
  </si>
  <si>
    <t>gold, Green Submitted</t>
  </si>
  <si>
    <t>WOS:000558989800001</t>
  </si>
  <si>
    <t>Miranda, ITP; Fidelis, R; Fidelis, DAD; Pilatti, LA; Picinin, CT</t>
  </si>
  <si>
    <t>Miranda, Isabella Tamine Parra; Fidelis, Reginaldo; de Souza Fidelis, Dayanne Aline; Pilatti, Luiz Alberto; Picinin, Claudia Tania</t>
  </si>
  <si>
    <t>The Integration of Recycling Cooperatives in the Formal Management of Municipal Solid Waste as a Strategy for the Circular Economy-The Case of Londrina, Brazil</t>
  </si>
  <si>
    <t>informal recycling sector; municipal solid waste management; circular economy and recycling; waste pickers; catadores; recycling; waste with recyclable potential</t>
  </si>
  <si>
    <t>INFORMAL SECTOR; COLLECTION; PICKERS; OPPORTUNITIES; BARRIERS; CITIES; TRENDS</t>
  </si>
  <si>
    <t>In many developing countries, the informal recycling sector is responsible for reducing the amount of waste in landfills and supplying the needs of recycling industries. In the context of municipal solid waste (MSW) management, considering that developing countries aim to implement circular economy (CE) actions, it is essential to ensure the inclusion of waste pickers (catadores) in an adapted CE structure. This study analyzes the integration of recycling cooperatives in the formal management of municipal solid waste with recyclable potential (MSWRP) of a medium-sized municipality in Brazil, with the objective of ascertaining the contributions of cooperatives in an adapted CE structure and, at the same time, identifying a cooperative that can be used as a benchmarking option for other cooperatives, especially in relation to their organizational and operational practices. The results indicate that from this integration, cooperatives have legal responsibility in the management of MSWRP, resulting in the professionalization of its members and increasing their productivity. The results also revealed that the implementation of the CE in developing countries is, in a sense, conditioned to the performance of the informal sector in the recycling chain and, in addition, that the inclusion of cooperatives in the formal sector of MSWRP management can improve the rates of a municipality.</t>
  </si>
  <si>
    <t>[Miranda, Isabella Tamine Parra; Pilatti, Luiz Alberto; Picinin, Claudia Tania] Univ Tecnol Fed Parana, Dept Prod Engn, BR-84017220 Ponta Grossa, Parana, Brazil; [Fidelis, Reginaldo] Univ Tecnol Fed Parana, Dept Math, BR-86036370 Londrina, Parana, Brazil; [de Souza Fidelis, Dayanne Aline] Londrina City Hall, BR-86015901 Londrina, Parana, Brazil</t>
  </si>
  <si>
    <t>Universidade Tecnologica Federal do Parana; Universidade Tecnologica Federal do Parana</t>
  </si>
  <si>
    <t>Fidelis, R (corresponding author), Univ Tecnol Fed Parana, Dept Math, BR-86036370 Londrina, Parana, Brazil.</t>
  </si>
  <si>
    <t>professoraisabella@gmail.com; reginaldof@utfpr.edu.br; dayannefidelis84@gmail.com; lapilatti@utfpr.edu.br; claudiapicinin@utfpr.edu.br</t>
  </si>
  <si>
    <t>Picinin, Claudia/HNR-1387-2023; Pilatti, Luiz Alberto/H-3943-2015; Parra Miranda, Isabella Tamine/CAF-9050-2022; Fidelis, Reginaldo/AAG-1122-2019</t>
  </si>
  <si>
    <t>Pilatti, Luiz Alberto/0000-0003-2679-9191; Parra Miranda, Isabella Tamine/0000-0001-9534-8082; Fidelis, Reginaldo/0000-0003-0702-6353</t>
  </si>
  <si>
    <t>Federal University of Technology of Parana, Ponta Grossa, Brazil</t>
  </si>
  <si>
    <t>Federal University of Technology of Parana, Ponta Grossa, Brazil.</t>
  </si>
  <si>
    <t>10.3390/su122410513</t>
  </si>
  <si>
    <t>PL5YY</t>
  </si>
  <si>
    <t>gold, Green Published</t>
  </si>
  <si>
    <t>WOS:000603198300001</t>
  </si>
  <si>
    <t>Becerra, L; Carenzo, S; Juarez, P</t>
  </si>
  <si>
    <t>Becerra, Lucas; Carenzo, Sebastian; Juarez, Paula</t>
  </si>
  <si>
    <t>When Circular Economy Meets Inclusive Development. Insights from Urban Recycling and Rural Water Access in Argentina</t>
  </si>
  <si>
    <t>sustainable development; social innovation; community action; resource management; waste picker cooperatives; peasant movements; circular economy; inclusive development</t>
  </si>
  <si>
    <t>OPPORTUNITIES; CHALLENGES; CHINA</t>
  </si>
  <si>
    <t>How is it possible to design and deploy circular economy (CE) strategies oriented to inclusive development? How can non-traditional units of production and consumption (i.e., actual productive actors such as waste picker cooperatives and peasant organizations) be integrated into these strategies? Using data collected as a result of two long-term participatory action research projects carried out with a waste picker cooperative in Buenos Aires and 65 peasant families in Chaco (both located in Argentina) the paper opens the door to a proactive critical debate in terms of how to integrate circular economy principles with the development of technological solutions (artifacts, processes and methods of organization). We show that CE holds great potential, both in terms of its contribution to the generation of new interpretive frameworks and also, in terms of nurturing local and inclusive development strategies when it is integrated with collaborative, bottom-up and innovative dynamics. Based on the idea of working with heterogeneous traditional production units (not only with profit-maximizing firms), it is possible to think of social development avenues for vulnerable populations, where the CE principles build up mechanisms capable of maximizing the transformative potential of the resources (including those understood as waste) presented in actual techno-economic matrices.</t>
  </si>
  <si>
    <t>[Becerra, Lucas; Carenzo, Sebastian; Juarez, Paula] Univ Nacl Quilmes LabIEC IESCT UNQ CIC BA, Inst Estudios Ciencia &amp; Tecnol, Lab Abierto Innovac &amp; Econ Circular, Roque Saenz Pena 352,B1876BXD, City Of Bernal, Argentina; [Becerra, Lucas; Carenzo, Sebastian] Consejo Nacl Invest Cient &amp; Tecn CONICET, Godoy Cruz 2290,C1425FQB, Buenos Aires, DF, Argentina</t>
  </si>
  <si>
    <t>Consejo Nacional de Investigaciones Cientificas y Tecnicas (CONICET)</t>
  </si>
  <si>
    <t>Becerra, L (corresponding author), Univ Nacl Quilmes LabIEC IESCT UNQ CIC BA, Inst Estudios Ciencia &amp; Tecnol, Lab Abierto Innovac &amp; Econ Circular, Roque Saenz Pena 352,B1876BXD, City Of Bernal, Argentina.;Becerra, L (corresponding author), Consejo Nacl Invest Cient &amp; Tecn CONICET, Godoy Cruz 2290,C1425FQB, Buenos Aires, DF, Argentina.</t>
  </si>
  <si>
    <t>lucas.becerra@unq.edu.ar; sebastian.carenzo@unq.edu.ar; paula.juarez@unq.edu.ar</t>
  </si>
  <si>
    <t>Becerra, Lucas/0000-0001-6514-3182</t>
  </si>
  <si>
    <t>National University of Quilmes (UNQ); National Council of Scientific and Technical Research (CONICET)</t>
  </si>
  <si>
    <t>National University of Quilmes (UNQ); National Council of Scientific and Technical Research (CONICET)(Consejo Nacional de Investigaciones Cientificas y Tecnicas (CONICET))</t>
  </si>
  <si>
    <t>This work was possible thanks to the sponsorship of the National University of Quilmes (UNQ) and the National Council of Scientific and Technical Research (CONICET).</t>
  </si>
  <si>
    <t>10.3390/su12239809</t>
  </si>
  <si>
    <t>PD8KA</t>
  </si>
  <si>
    <t>WOS:000597925700001</t>
  </si>
  <si>
    <t>Ding, LL; Lei, L; Wang, L; Zhang, LF; Calin, AC</t>
  </si>
  <si>
    <t>Ding, Li-li; Lei, Liang; Wang, Lei; Zhang, Liang-fu; Calin, Adrian Cantemir</t>
  </si>
  <si>
    <t>A novel cooperative game network DEA model for marine circular economy performance evaluation of China</t>
  </si>
  <si>
    <t>Marine circular economy; Two-stage game DEA; Convergence analysis; Efficiency decomposition</t>
  </si>
  <si>
    <t>FACTOR ENERGY EFFICIENCY; ENVIRONMENTAL EFFICIENCY; BLUE ECONOMY; ECO-EFFICIENCY; PRODUCTIVITY; SYSTEMS; CITIES; SUSTAINABILITY; PORTS</t>
  </si>
  <si>
    <t>This paper proposes a novel cooperative game network DEA model for evaluating marine circular economy (MCE) performance. The proposed model considers the bidirectional link between the economic production (EP) and environmental treatment (ET) subsystems within the MCE system. Then, the cooperative game strategy between subsystems is modeled by maximizing the factor inefficiency both of subsystems into the model's measurement from a centralized control perspective. The evaluation results of China's regional MCE performances over 2006-2015 show that while most coastal areas have a better efficiency score for the EP system, their performance of the ET system is worse and leads to poor MCE performances. In addition, converge analysis indicates that there exists beta converge of efficiency difference across coastal regions in the long term. Furthermore, the efficiency decomposition reveals that many inefficient environmental treatment inputs contribute to the worse performance of the ET system. Based on the above findings, several specific policy implications for the existing problems are provided to promote China's MCE. (C) 2020 Elsevier Ltd. All rights reserved.</t>
  </si>
  <si>
    <t>[Ding, Li-li; Lei, Liang; Wang, Lei] Ocean Univ China, Sch Econ, Qingdao, Peoples R China; [Ding, Li-li] Minist Educ, Marine Dev Studies Inst OUC, Key Res Inst Humanities &amp; Social Sci Univ, Qingdao, Peoples R China; [Zhang, Liang-fu] Hainan Univ, Law Sch, Haikou, Hainan, Peoples R China; [Zhang, Liang-fu] Res Ctr Policy &amp; Law South China Sea Hainan Prov, Haikou, Hainan, Peoples R China; [Calin, Adrian Cantemir] Romanian Acad, Inst Econ Forecasting, Bucharest, Romania; [Calin, Adrian Cantemir] Bucharest Univ Econ Studies, Bucharest, Romania</t>
  </si>
  <si>
    <t>Ocean University of China; Hainan University; Romanian Academy of Sciences; Bucharest University of Economic Studies</t>
  </si>
  <si>
    <t>Wang, L (corresponding author), Ocean Univ China, Sch Econ, Qingdao, Peoples R China.</t>
  </si>
  <si>
    <t>llding0220@163.com; leil0926@163.com; wlei.123@163.com; liangfu_zhang@163.com; cantemircalin@gmail.com</t>
  </si>
  <si>
    <t>Calin, Adrian Cantemir/A-3378-2016</t>
  </si>
  <si>
    <t>Calin, Adrian Cantemir/0000-0002-6928-9725</t>
  </si>
  <si>
    <t>National Social Science Fund of China [19VHQ002]</t>
  </si>
  <si>
    <t>National Social Science Fund of China</t>
  </si>
  <si>
    <t>The authors would like to thank the editor and the three anonymous reviewers for the constructive comments on improving an early version of this paper. This work is supported by The National Social Science Fund of China (19VHQ002).</t>
  </si>
  <si>
    <t>APR 20</t>
  </si>
  <si>
    <t>10.1016/j.jclepro.2020.120071</t>
  </si>
  <si>
    <t>KQ2WG</t>
  </si>
  <si>
    <t>WOS:000516788400009</t>
  </si>
  <si>
    <t>Sellitto, MA; de Almeida, FA</t>
  </si>
  <si>
    <t>Sellitto, Miguel Afonso; de Almeida, Francieli Aparecida</t>
  </si>
  <si>
    <t>Strategies for value recovery from industrial waste: case studies of six industries from Brazil</t>
  </si>
  <si>
    <t>BENCHMARKING-AN INTERNATIONAL JOURNAL</t>
  </si>
  <si>
    <t>Recycling; Reuse; Municipal solid waste; Environmental management; Circular economy; Scavengers' cooperatives</t>
  </si>
  <si>
    <t>SOLID-WASTE; ENVIRONMENTAL-MANAGEMENT; SUPPLY CHAINS; EMPIRICAL-RESEARCH; REVERSE LOGISTICS; GREEN; PERFORMANCE; MODEL; OPPORTUNITIES; ENERGY</t>
  </si>
  <si>
    <t>Purpose The purpose of this paper is to present possible strategic actions that aim to recover the value still remaining in industrial waste. Design/methodology/approach The research method is a multiple case study. The sample included six Brazilian companies of the footwear, metal-mechanics, pulp and paper, beverages, chemical and food industries. The study investigated the production process, waste generation, internal reuse, the destination of unused waste, difficulties and strategic challenges. Findings Possible strategies to recover the value remaining in industrial waste are increasing the internal reuse, developing new routes to other industries, reducing the waste generation, increasing the destination to cooperatives or recycling companies, which require studies to understand the legislation and agility in licensing and reducing the logistical cost of the destination. Social implications Waste managed by scavengers' cooperatives can offer jobs to the people of vulnerable communities. Originality/value The study offers robust hypotheses to be tested in a survey on the capacity of a waste management strategy to create competitive advantage in the industry. The study establishes a relationship between waste management and three competitive enablers, compliance, corporate image and green market.</t>
  </si>
  <si>
    <t>[Sellitto, Miguel Afonso] Univ Vale Rio dos Sinos, Dept Prod, Sao Leopoldo, Brazil; Univ Vale Rio dos Sinos, Syst Grad Program, Sao Leopoldo, Brazil</t>
  </si>
  <si>
    <t>Universidade do Vale do Rio dos Sinos (Unisinos); Universidade do Vale do Rio dos Sinos (Unisinos)</t>
  </si>
  <si>
    <t>Sellitto, MA (corresponding author), Univ Vale Rio dos Sinos, Dept Prod, Sao Leopoldo, Brazil.</t>
  </si>
  <si>
    <t>sellitto@unisinos.br</t>
  </si>
  <si>
    <t>Sellitto, Miguel/F-6639-2017</t>
  </si>
  <si>
    <t>Sellitto, Miguel/0000-0002-8561-9085</t>
  </si>
  <si>
    <t>CNPq, the Brazilian Research agency [303574/2016-0, 447478/2014-1]</t>
  </si>
  <si>
    <t>CNPq, the Brazilian Research agency</t>
  </si>
  <si>
    <t>This study was partially funded by CNPq, the Brazilian Research agency, under Grant Nos 303574/2016-0 and 447478/2014-1.</t>
  </si>
  <si>
    <t>EMERALD GROUP PUBLISHING LTD</t>
  </si>
  <si>
    <t>BINGLEY</t>
  </si>
  <si>
    <t>HOWARD HOUSE, WAGON LANE, BINGLEY BD16 1WA, W YORKSHIRE, ENGLAND</t>
  </si>
  <si>
    <t>1463-5771</t>
  </si>
  <si>
    <t>1758-4094</t>
  </si>
  <si>
    <t>BENCHMARKING</t>
  </si>
  <si>
    <t>Benchmarking</t>
  </si>
  <si>
    <t>MAR 2</t>
  </si>
  <si>
    <t>10.1108/BIJ-03-2019-0138</t>
  </si>
  <si>
    <t>NOV 2019</t>
  </si>
  <si>
    <t>Management</t>
  </si>
  <si>
    <t>Business &amp; Economics</t>
  </si>
  <si>
    <t>LB8JV</t>
  </si>
  <si>
    <t>WOS:000502116600001</t>
  </si>
  <si>
    <t>Siman, RR; Yamane, LH; Baldam, RD; Tackla, JP; Lessa, SFD; de Britto, PM</t>
  </si>
  <si>
    <t>Siman, Renato Ribeiro; Yamane, Luciana Harue; Baldam, Roquemar de Lima; Tackla, Juliana Pardinho; de Assis Lessa, Sarina Francisca; de Britto, Priscila Mendonca</t>
  </si>
  <si>
    <t>Governance tools: Improving the circular economy through the promotion of the economic sustainability of waste picker organizations</t>
  </si>
  <si>
    <t>WASTE MANAGEMENT</t>
  </si>
  <si>
    <t>Waste Picker Organizations; Corporate governance; Reference models; Operating activities; Circular economy</t>
  </si>
  <si>
    <t>MUNICIPAL SOLID-WASTE; INFORMAL RECYCLING SECTOR; MANAGEMENT-SYSTEMS; COOPERATIVES; BRAZIL; PERFORMANCE; COLLECTION; INCLUSION; NETWORK</t>
  </si>
  <si>
    <t>Waste Picker Organizations are the fundamental link in the integrated management of urban solid waste, and they play a key social, economic, and environmental role. The main activity performed by Waste Picker Organizations is to insert materials in the productive cycle, thereby promoting a circular economy. However, due to the financial dependence on the public sector as the main economic source, and difficulties in self-management, Brazilian organizations do not achieve a competitive position in the recycling market. In this study we aimed to strengthen the Brazilian Waste Picker Organizations as solidarity economy companies throughout the application of corporate governance tools as to provide conditions to make them efficient in the recycling market and in the management of solid urban waste. The methodology was developed in three stages: identification of the Operating Activities of Waste Picker Organizations (Stage 1); hierarchization of the Operating Activities according to criteria that influence market efficiency (Stage 2); and creation of applicable reference models (Stage 3). According to the main results, the development of reference models, the hierarchical order of the Operating Activities, and the modeled processes indicated that the main activities that influence the market efficiency are selective collection, reception of the dry solid recyclable waste, sorting, pressing, baling, and the commercialization of selected waste. (C) 2020 Elsevier Ltd. All rights reserved.</t>
  </si>
  <si>
    <t>[Siman, Renato Ribeiro; Yamane, Luciana Harue; Tackla, Juliana Pardinho; de Assis Lessa, Sarina Francisca; de Britto, Priscila Mendonca] Univ Fed Espirito Santo, Dept Environm Engn, Av Fernando Ferrari 514, BR-29075910 Vitoria, ES, Brazil; [Baldam, Roquemar de Lima] Fed Inst Espirito Santo, Dept Prod Engn, Av Vitoria 1729, BR-29040780 Vitoria, ES, Brazil</t>
  </si>
  <si>
    <t>Universidade Federal do Espirito Santo; Instituto Federal do Espirito Santo (IFES)</t>
  </si>
  <si>
    <t>Siman, RR (corresponding author), Univ Fed Espirito Santo, Dept Environm Engn, Av Fernando Ferrari 514, BR-29075910 Vitoria, ES, Brazil.</t>
  </si>
  <si>
    <t>renato.siman@ufes.br; luciana.yama-ne@ufes.br; roquemar@ifes.edu.br; sarinafran-cisca@gmail.com; priscilambritto@gmail.com</t>
  </si>
  <si>
    <t>Yamane, Luciana/0000-0002-4081-5402</t>
  </si>
  <si>
    <t>0956-053X</t>
  </si>
  <si>
    <t>1879-2456</t>
  </si>
  <si>
    <t>WASTE MANAGE</t>
  </si>
  <si>
    <t>Waste Manage.</t>
  </si>
  <si>
    <t>MAR 15</t>
  </si>
  <si>
    <t>10.1016/j.wasman.2020.01.040</t>
  </si>
  <si>
    <t>KW0IL</t>
  </si>
  <si>
    <t>WOS:000520856700016</t>
  </si>
  <si>
    <t>Ding, LL; Lei, L; Wang, L; Zhang, LF</t>
  </si>
  <si>
    <t>Ding, Li-li; Lei, Liang; Wang, Lei; Zhang, Liang-fu</t>
  </si>
  <si>
    <t>Assessing industrial circular economy performance and its dynamic evolution: An extended Malmquist index based on cooperative game network DEA</t>
  </si>
  <si>
    <t>SCIENCE OF THE TOTAL ENVIRONMENT</t>
  </si>
  <si>
    <t>Industrial circular economy; Extended Malmquist index; Efficiency decomposition</t>
  </si>
  <si>
    <t>TOTAL FACTOR PRODUCTIVITY; SLACKS-BASED MEASURE; ENVIRONMENTAL PRODUCTIVITY; ECO-EFFICIENCY; CHINA; ENERGY; STRATEGY; SYSTEMS</t>
  </si>
  <si>
    <t>This paper aims to investigate efficiency performance and the dynamic evolution of industrial circular economy (ICE). We first employ the cooperative game network data envelopment analysis (DEA) to measure the overall efficiency, subsystem efficiency, and factor efficiency of the ICE system. Then, an extended Malmquist index (EMI) method is proposed to identify the dynamic evolution of efficiency performance over time. Unlike the standard Malmquist index method, the proposed EMI method can finally decompose the EMI of the ICE system into the square root of the product of four dynamic indicators of efficiency change and the technological progress of subsystems, providing more details and dominants underlying EMI in the ICE system. The evaluation results of China's Yangtze River Delta region over 2012-2017 show that overall efficiency of the ICE system presents obvious disparity across cities and subsystems. Besides, it is found that EMI of the ICE system presents a V-shaped fluctuation and is mainly dominated by the environmental treatment (ET) subsystem. The decline of EMI of the ICE system early in the sample period (2013-2014) is caused by serious efficiency deterioration of the ET subsystem, while its rise at the end of sample period (2016-2017) is due to the technological progress of the ET subsystem.</t>
  </si>
  <si>
    <t>[Ding, Li-li; Lei, Liang; Wang, Lei] Ocean Univ China, Sch Econ, Qingdao, Peoples R China; [Ding, Li-li; Wang, Lei] Minist Educ, Marine Dev Studies Inst OUC, Key Res Inst Humanities &amp; Social Sci Univ, Qirrgrlao, Peoples R China; [Zhang, Liang-fu] Hainan Univ, Sch Law, Haikou, Hainan, Peoples R China; [Zhang, Liang-fu] South Chian Sea Hainan Prov, Res Ctr Policy &amp; Law, Haikou, Hainan, Peoples R China</t>
  </si>
  <si>
    <t>Ocean University of China; Hainan University</t>
  </si>
  <si>
    <t>Lei, L (corresponding author), Ocean Univ China, Sch Econ, Qingdao, Peoples R China.</t>
  </si>
  <si>
    <t>leil0926@163.com</t>
  </si>
  <si>
    <t>The authors would like to thank the editor and the two anonymous reviewers for the constructive comments on improving an early version of this paper. This work is supported by The National Social Science Fund of China (19VHQ002).</t>
  </si>
  <si>
    <t>0048-9697</t>
  </si>
  <si>
    <t>1879-1026</t>
  </si>
  <si>
    <t>SCI TOTAL ENVIRON</t>
  </si>
  <si>
    <t>Sci. Total Environ.</t>
  </si>
  <si>
    <t>AUG 20</t>
  </si>
  <si>
    <t>10.1016/j.scitotenv.2020.139001</t>
  </si>
  <si>
    <t>Environmental Sciences</t>
  </si>
  <si>
    <t>Environmental Sciences &amp; Ecology</t>
  </si>
  <si>
    <t>LX1YH</t>
  </si>
  <si>
    <t>WOS:000539634100007</t>
  </si>
  <si>
    <t>Yazan, DM; Yazdanpanah, V; Fraccascia, L</t>
  </si>
  <si>
    <t>Yazan, Devrim Murat; Yazdanpanah, Vahid; Fraccascia, Luca</t>
  </si>
  <si>
    <t>Learning strategic cooperative behavior in industrial symbiosis: A game-theoretic approach integrated with agent-based simulation</t>
  </si>
  <si>
    <t>BUSINESS STRATEGY AND THE ENVIRONMENT</t>
  </si>
  <si>
    <t>agent-based simulation; circular economy; game theory; industrial symbiosis; strategy management</t>
  </si>
  <si>
    <t>SUPPLY CHAIN COORDINATION; SUSTAINABLE DEVELOPMENT; CIRCULAR ECONOMY; NETWORKS; MODELS; PARKS; OPPORTUNISM; CONTRACTS; FRAMEWORK; DEMAND</t>
  </si>
  <si>
    <t>This paper investigates the negotiation phase of industrial symbiosis relationships, where companies exchanging wastes for inputs need to develop strategies on how to share the additional costs to operate the industrial symbiosis business. The business behavior is approached as a coopetition problem where companies need to cooperate to reduce waste discharge costs and traditional input purchase costs and dive into competition to pay a minimum share of additional costs (i.e., waste treatment, waste transportation, and transaction costs) of operating industrial symbiosis. A noncooperative game-theoretical model for sharing the additional costs is proposed that highlights the two strategies that companies can adopt aimed at sharing costs: a fair strategy and an opportunistic strategy. Then, an agent-based model is used to simulate the game iterated over time and investigate how the players can adapt their strategies according to their past experience. Simulation results show that players learn that playing the fair strategy is beneficial in the long period, despite in the short period they can gain more benefit by playing the opportunistic strategy. Findings of the paper are critically important to reduce the business and managerial barriers against the formation of industrial symbiosis networks and to stimulate innovative thinking of company managers to foster the development of the circular economy. The paper proposes theoretical, managerial, and policy implications, which are discussed in detail in a comparative manner between linear and circular economy.</t>
  </si>
  <si>
    <t>[Yazan, Devrim Murat; Yazdanpanah, Vahid; Fraccascia, Luca] Univ Twente, Dept Ind Engn &amp; Business Informat Syst, Drienerlolaan 5, NL-7522 NB Enschede, Netherlands; [Fraccascia, Luca] Sapienza Univ Rome, Dept Comp Control &amp; Management Engn Antonio Ruber, Via Ariosto 25, I-00185 Rome, Italy</t>
  </si>
  <si>
    <t>University of Twente; Sapienza University Rome</t>
  </si>
  <si>
    <t>Yazan, DM; Fraccascia, L (corresponding author), Univ Twente, Dept Ind Engn &amp; Business Informat Syst, Drienerlolaan 5, NL-7522 NB Enschede, Netherlands.;Fraccascia, L (corresponding author), Sapienza Univ Rome, Dept Comp Control &amp; Management Engn Antonio Ruber, Via Ariosto 25, I-00185 Rome, Italy.</t>
  </si>
  <si>
    <t>d.m.yazan@utwente.nl; luca.fraccascia@uniroma1.it</t>
  </si>
  <si>
    <t>Fraccascia, Luca/I-8078-2019</t>
  </si>
  <si>
    <t>Fraccascia, Luca/0000-0002-6841-9823; Yazdanpanah, Vahid/0000-0002-4468-6193</t>
  </si>
  <si>
    <t>European Union's Horizon 2020, Grant/Award Number: 680843</t>
  </si>
  <si>
    <t>WILEY</t>
  </si>
  <si>
    <t>HOBOKEN</t>
  </si>
  <si>
    <t>111 RIVER ST, HOBOKEN 07030-5774, NJ USA</t>
  </si>
  <si>
    <t>0964-4733</t>
  </si>
  <si>
    <t>1099-0836</t>
  </si>
  <si>
    <t>BUS STRATEG ENVIRON</t>
  </si>
  <si>
    <t>Bus. Strateg. Environ.</t>
  </si>
  <si>
    <t>JUL</t>
  </si>
  <si>
    <t>10.1002/bse.2488</t>
  </si>
  <si>
    <t>MAR 2020</t>
  </si>
  <si>
    <t>Business; Environmental Studies; Management</t>
  </si>
  <si>
    <t>Social Science Citation Index (SSCI)</t>
  </si>
  <si>
    <t>Business &amp; Economics; Environmental Sciences &amp; Ecology</t>
  </si>
  <si>
    <t>MI8BU</t>
  </si>
  <si>
    <t>WOS:000525744300001</t>
  </si>
  <si>
    <t>Jones, S</t>
  </si>
  <si>
    <t>Jones, Stephen</t>
  </si>
  <si>
    <t>Waste Management in Australia Is an Environmental Crisis: What Needs to Change so Adaptive Governance Can Help?</t>
  </si>
  <si>
    <t>waste management; circular economy; multilevel system; Australia; cooperation</t>
  </si>
  <si>
    <t>FRAMEWORK</t>
  </si>
  <si>
    <t>Research suggests that strengthening cooperation between governments is required to support improved policy outcomes. Despite established cooperative agreements between the levels of government in Australia, a lack of urgency and consistency continues to drive unsustainable approaches toward waste management practices. Adaptive governance has emerged as a potential approach for addressing complexity, with multiple actors collaborating in the design and implementation of challenging environmental issues. The main findings of this research highlight key challenges in multilevel systems and reforms required to establish institutional arrangements that support key adaptive governance enablers in the context of cooperative approaches to waste management.</t>
  </si>
  <si>
    <t>[Jones, Stephen] Univ Queensland, Sch Business, Brisbane, Qld 4072, Australia</t>
  </si>
  <si>
    <t>University of Queensland</t>
  </si>
  <si>
    <t>Jones, S (corresponding author), Univ Queensland, Sch Business, Brisbane, Qld 4072, Australia.</t>
  </si>
  <si>
    <t>s.jones@business.uq.edu.au</t>
  </si>
  <si>
    <t>Jones, Stephen/AAW-1012-2020</t>
  </si>
  <si>
    <t>Jones, Stephen/0000-0002-3510-8017</t>
  </si>
  <si>
    <t>10.3390/su12219212</t>
  </si>
  <si>
    <t>OR2FQ</t>
  </si>
  <si>
    <t>WOS:000589291100001</t>
  </si>
  <si>
    <t>Onur, DA</t>
  </si>
  <si>
    <t>Onur, Duygu Atalay</t>
  </si>
  <si>
    <t>Integrating Circular Economy, Collaboration and Craft Practice in Fashion Design Education in Developing Countries: A Case from Turkey</t>
  </si>
  <si>
    <t>FASHION PRACTICE-THE JOURNAL OF DESIGN CREATIVE PROCESS &amp; THE FASHION INDUSTRY</t>
  </si>
  <si>
    <t>circular economy; upcycling; collaboration; craft; fashion design education</t>
  </si>
  <si>
    <t>The necessity to challenge the linear economic model of the fashion industry generated a revolution within the sector. The circular economy and the slow fashion movement have revealed that the industry cannot continue with the existing methods that threaten the world's limited resources. This study asserts that design education can be used as an essential tool for creating an ethical fashion system when its ideology is reinforced by responsible individuals. Therefore, the objective of this article is to explore how design education can be recontextualized to generate a social change, stimulate collective production, and question the notion of novelty. It provides a comprehensive account of generating alternative ways of learning and designing, through upcycling, craft, and collaboration in developing countries. The article is composed of two key sections, which are the literature review and a case study that hinges on a design collaboration of fashion design students with a local women's cooperative. Over a year, the participants were interviewed to observe the extent to which they incorporated the notions gained through their experience into their design practice. The results revealed a noticeable change in the students' approaches toward material usage and design methodology.</t>
  </si>
  <si>
    <t>[Onur, Duygu Atalay] Beykent Univ, Dept Text &amp; Fash Design, Istanbul, Turkey</t>
  </si>
  <si>
    <t>Beykent University</t>
  </si>
  <si>
    <t>Onur, DA (corresponding author), Beykent Univ, Dept Text &amp; Fash Design, Istanbul, Turkey.</t>
  </si>
  <si>
    <t>duyguatalay@beykent.edu.tr</t>
  </si>
  <si>
    <t>ONUR, DUYGU ATALAY/AAK-7355-2021</t>
  </si>
  <si>
    <t>ROUTLEDGE JOURNALS, TAYLOR &amp; FRANCIS LTD</t>
  </si>
  <si>
    <t>ABINGDON</t>
  </si>
  <si>
    <t>2-4 PARK SQUARE, MILTON PARK, ABINGDON OX14 4RN, OXON, ENGLAND</t>
  </si>
  <si>
    <t>1756-9370</t>
  </si>
  <si>
    <t>1756-9389</t>
  </si>
  <si>
    <t>FASHION PRACT</t>
  </si>
  <si>
    <t>Fash. Pract.</t>
  </si>
  <si>
    <t>JAN 2</t>
  </si>
  <si>
    <t>10.1080/17569370.2020.1716547</t>
  </si>
  <si>
    <t>Humanities, Multidisciplinary</t>
  </si>
  <si>
    <t>Arts &amp;amp; Humanities Citation Index (A&amp;amp;HCI)</t>
  </si>
  <si>
    <t>Arts &amp; Humanities - Other Topics</t>
  </si>
  <si>
    <t>KY1UV</t>
  </si>
  <si>
    <t>WOS:000522358000004</t>
  </si>
  <si>
    <t>Donner, M; Gohier, R; de Vries, H</t>
  </si>
  <si>
    <t>Donner, Mechthild; Gohier, Romane; de Vries, Hugo</t>
  </si>
  <si>
    <t>A new circular business model typology for creating value from agro-waste</t>
  </si>
  <si>
    <t>Circular economy; Bioeconomy; Business models; Ago-waste valorisation; Networks</t>
  </si>
  <si>
    <t>BY-PRODUCTS; INNOVATION; ECONOMY; OPPORTUNITIES; VALORIZATION; FRAMEWORK; STRATEGY</t>
  </si>
  <si>
    <t>Shifting from a linear to a circular economy in the agrifood domain requires innovative business models, including reverse logistics, new visions on customer-supplier relationships, and new forms of organization and marketing strategies at the crossroads of various value chains. This research aims to identify and characterise different types of business models that create value from agricultural waste and by-products via cascading or closing loops. Conceptual and management insights into circular business models are still sparse. In total, 39 cases have been studied that convert agro-waste and by-products into valuable products via a circular economy approach. Semi-structured interviews and on-site visits of six representative cases have been done, and secondary data been collected. Data has been treated with content analysis. Cases are presented according to the type of organisational structure, resources, transformation processes, value propositions, key partners, customers, strategic approaches and innovation. Six types of circular business models are identified and discussed: biogas plant, upcycling entrepreneurship, environmental biorefinery, agricultural cooperative, agropark and support structure. They differ in their way of value creation and organisational form, but strongly depend on partnerships and their capacity to respond to changing external conditions. This study offers the first circular business model typology within the agricultural domain, revealing the interconnectedness of the six different business model types. It provides options for managers in positioning and adapting their business strategies. It highlights the potential of using biomass first for higher added-value products before exploiting it as energy source. Cascading biomass valorisation at a territorial level will increasingly be important for locally cooperating actors within a circular bioeconomy approach. (C) 2020 The Authors. Published by Elsevier B.V.</t>
  </si>
  <si>
    <t>[Donner, Mechthild; Gohier, Romane] INRAE, French Natl Res Inst Agr Food &amp; Environm, Montpellier SupAgro, UMR MOISA,CIRAD,CIHEAM,IAMM, Montpellier, France; [de Vries, Hugo] Univ Montpellier, INRAE, French Natl Res Inst Agr Food &amp; Environm, UMR IATE,Montpellier SupAgro, Montpellier, France</t>
  </si>
  <si>
    <t>CIHEAM; CIHEAM IAM Montpellier; CIRAD; INRAE; Institut Agro; Montpellier SupAgro; Universite de Montpellier; INRAE; Institut Agro; Montpellier SupAgro; Universite de Montpellier</t>
  </si>
  <si>
    <t>Donner, M (corresponding author), INRAE, French Natl Res Inst Agr Food &amp; Environm, Montpellier SupAgro, UMR MOISA,CIRAD,CIHEAM,IAMM, Montpellier, France.</t>
  </si>
  <si>
    <t>mechthild.donner@inrae.fr</t>
  </si>
  <si>
    <t>Donner, Mechthild/GQQ-0840-2022</t>
  </si>
  <si>
    <t>Donner, Mechthild/0000-0002-9894-0046</t>
  </si>
  <si>
    <t>European Union [688338]</t>
  </si>
  <si>
    <t>This project has received funding from the European Union's Horizon 2020 research and innovation programme under grant agreement No 688338. The authors especially thank the colleagues from WP5 who contributed to the data collection, and the experts and enterprises for the interviews.</t>
  </si>
  <si>
    <t>MAY 10</t>
  </si>
  <si>
    <t>10.1016/j.scitotenv.2020.137065</t>
  </si>
  <si>
    <t>KU8UM</t>
  </si>
  <si>
    <t>hybrid, Green Published</t>
  </si>
  <si>
    <t>WOS:000519987300009</t>
  </si>
  <si>
    <t>Rutkowski, JE</t>
  </si>
  <si>
    <t>Rutkowski, Jacqueline E.</t>
  </si>
  <si>
    <t>INCLUSIVE PACKAGING RECYCLING SYSTEMS: IMPROVING SUSTAINABLE WASTE MANAGEMENT FOR A CIRCULAR ECONOMY</t>
  </si>
  <si>
    <t>DETRITUS</t>
  </si>
  <si>
    <t>Waste Picker; Extended Producer Responsibility; Plastic recycling; Circular Economy; Sustainable Integrated WM; Packaging</t>
  </si>
  <si>
    <t>EXTENDED PRODUCER RESPONSIBILITY; SECTOR; EUROPE; IMPLEMENTATION; EFFICIENCY; PICKERS; DESIGN</t>
  </si>
  <si>
    <t>Innovative waste recycling methods have been developed in many countries by waste pickers (WP), which reduce overall recycling costs and expand recovered resources, providing income to a jobless population. The Brazilian experience in Extended Producer Responsibility for Packaging, implemented considering the WP as the main participant in the scheme, was investigated using the European P-EPR, the most consolidated experience in the world, as the benchmark. Quantitative and qualitative methods, including systematic literature review, were combined to discuss how the models could learn from each other to compose an inclusive P-EPR scheme, seeking to identify accessible solutions for the implementation of Integrated Sustainable WM in LMIC, taking into account their financial and governance constraints. Results showed that both systems are driving the recycling sector and increasing the efficiency of the WM, although neither has contributed to reducing the generation of waste. The BR scheme provided the recycling of different materials, but only the most valuable materials were recycled in the market-driven EU P-EPR. Mutual learning and networking between packaging producers and WP cooperatives in the BR P-EPR scheme improved the sustainability of the latter and knowledge of the recycling market for the former, in addition to improving the traceability of the informal sector's contribution to the recycling. An inclusive P-EPR scheme is suggested as a proposal for a more effective recovery of resources in many emerging countries, which can be crucial to achieve increasing plastic recycling targets agreed by many producers and to accomplish the ambitious EU's objectives of waste recovery.</t>
  </si>
  <si>
    <t>[Rutkowski, Jacqueline E.] Univ Leeds, Fac Business, Econ Div, Maurice Keyworth Bldg, Leeds LS9 9JT, W Yorkshire, England; [Rutkowski, Jacqueline E.] SUSTENTAR Inst Studies &amp; Res Sustainabil Res, Ave Hum 2863, BR-35460000 Brumadinho, MG, Brazil</t>
  </si>
  <si>
    <t>N8 Research Partnership; White Rose University Consortium; University of Leeds</t>
  </si>
  <si>
    <t>Rutkowski, JE (corresponding author), Univ Leeds, Fac Business, Econ Div, Maurice Keyworth Bldg, Leeds LS9 9JT, W Yorkshire, England.;Rutkowski, JE (corresponding author), SUSTENTAR Inst Studies &amp; Res Sustainabil Res, Ave Hum 2863, BR-35460000 Brumadinho, MG, Brazil.</t>
  </si>
  <si>
    <t>jacqueline.rutkowski@gmail.com</t>
  </si>
  <si>
    <t>European Union's Horizon 2020 Research and Innovation Programme under the Marie Sklodowska-Curie grant [792855]</t>
  </si>
  <si>
    <t>European Union's Horizon 2020 Research and Innovation Programme under the Marie Sklodowska-Curie grant(European CommissionEuropean Commission Joint Research Centre)</t>
  </si>
  <si>
    <t>The research has been sponsored by the European Union's Horizon 2020 Research and Innovation Programme under the Marie Sklodowska-Curie grant agreement No [792855].</t>
  </si>
  <si>
    <t>CISA PUBLISHER</t>
  </si>
  <si>
    <t>PADOVA</t>
  </si>
  <si>
    <t>VIA BEATO PELLEGRINO, 23, PADOVA, 35137, ITALY</t>
  </si>
  <si>
    <t>2611-4127</t>
  </si>
  <si>
    <t>2611-4135</t>
  </si>
  <si>
    <t>Detritus</t>
  </si>
  <si>
    <t>10.31025/2611-4135/2020.14037</t>
  </si>
  <si>
    <t>Engineering, Environmental</t>
  </si>
  <si>
    <t>PO7QC</t>
  </si>
  <si>
    <t>WOS:000605362300005</t>
  </si>
  <si>
    <t>Bas-Bellver, C; Barrera, C; Betoret, N; Segui, L</t>
  </si>
  <si>
    <t>Bas-Bellver, Claudia; Barrera, Cristina; Betoret, Noelia; Segui, Lucia</t>
  </si>
  <si>
    <t>Turning Agri-Food Cooperative Vegetable Residues into Functional Powdered Ingredients for the Food Industry</t>
  </si>
  <si>
    <t>vegetables waste; agri-food by-products; bio-waste valorization; bio-waste processing; food system sustainability; functional food ingredients</t>
  </si>
  <si>
    <t>ANTIOXIDANT ACTIVITIES; WASTE; CAPACITY; FRUIT; L.</t>
  </si>
  <si>
    <t>Current food transformation processes must face the food waste issue by developing valorization processes to reintroduce by-products in the economic cycle and contribute to circular economy, generating social and economic value, and ensuring permanence of agricultural and rural activities. In the present paper, the results of a collaboration project between a regional agri-food cooperative and university are summarized. The project aimed to revalorize a series of vegetable wastes (carrot, leek, celery, and cabbage) from the fresh and ready-to-eat lines of the cooperative, by producing functional powders to be used as functional food ingredients. Vegetables residues were successfully transformed into functional ingredients by hot air drying or freeze-drying, and variables such as storage conditions and grinding intensity prior to drying were considered. Twenty-five vegetable powders were obtained and characterized in terms of physicochemical and antioxidant properties. Results showed that drying (mainly hot air drying) allowed obtaining stable powders, with very low water activity values, and a significantly increased functionality. Vegetable waste powders could be used in the food industry as coloring and flavoring ingredients, or natural preservatives, or either be used to reformulate processed foods in order to improve their nutritional properties.</t>
  </si>
  <si>
    <t>[Bas-Bellver, Claudia; Barrera, Cristina; Betoret, Noelia; Segui, Lucia] Univ Politecn Valencia, Inst Univ Ingn Alimentos Desarrollo, E-46022 Valencia, Spain</t>
  </si>
  <si>
    <t>Universitat Politecnica de Valencia</t>
  </si>
  <si>
    <t>Segui, L (corresponding author), Univ Politecn Valencia, Inst Univ Ingn Alimentos Desarrollo, E-46022 Valencia, Spain.</t>
  </si>
  <si>
    <t>clbabel@etsiamn.upv.es; mcbarpu@tal.upv.es; noebeval@tal.upv.es; lusegil@upvnet.upv.es</t>
  </si>
  <si>
    <t>Barrera, Cristina/AHB-8880-2022; SEGUÍ GIL, LUCÍA/C-6280-2016; Betoret, Noelia/AAC-3001-2019</t>
  </si>
  <si>
    <t>Barrera, Cristina/0000-0003-4408-3541; SEGUÍ GIL, LUCÍA/0000-0002-2711-9445; Betoret, Noelia/0000-0002-3326-8797; Bas-Bellver, Claudia/0000-0002-9995-516X</t>
  </si>
  <si>
    <t>regional government of Valencia (Generalitat Valenciana) under the Rural Development Program 2014-2020; Spanish Ministry of Agriculture, fisheries and food, under the European Agricultural Fund for Rural Development [AGCOOP_D/2018/025]</t>
  </si>
  <si>
    <t>regional government of Valencia (Generalitat Valenciana) under the Rural Development Program 2014-2020; Spanish Ministry of Agriculture, fisheries and food, under the European Agricultural Fund for Rural Development</t>
  </si>
  <si>
    <t>This research was funded by the regional government of Valencia (Generalitat Valenciana) under the Rural Development Program 2014-2020 (Ayudas para la cooperacion en el marco del Programa de desarrollo rural de la Comunitat Valenciana 2014-2020. Experiencias de transformacion agroalimentaria innovadoras, especialmente vinculadas a figuras de calidad diferenciada y produccion ecologica) and the Spanish Ministry of Agriculture, fisheries and food, under the European Agricultural Fund for Rural Development. Grant number AGCOOP_D/2018/025.</t>
  </si>
  <si>
    <t>FEB 2</t>
  </si>
  <si>
    <t>10.3390/su12041284</t>
  </si>
  <si>
    <t>KY3GT</t>
  </si>
  <si>
    <t>WOS:000522460200002</t>
  </si>
  <si>
    <t>Aiken, GT; Schulz, C; Schmid, B</t>
  </si>
  <si>
    <t>Aiken, Gerald Taylor; Schulz, Christian; Schmid, Benedikt</t>
  </si>
  <si>
    <t>The community economies of Esch-sur-Alzette: rereading the economy of Luxembourg</t>
  </si>
  <si>
    <t>VOLUNTARY SECTOR REVIEW</t>
  </si>
  <si>
    <t>community economies; rereading for difference; community initiatives; Luxembourg; degrowth; circular economy</t>
  </si>
  <si>
    <t>INSTITUTIONAL LOGICS; EMERGENCE; POSTGROWTH; POWER</t>
  </si>
  <si>
    <t>This article outlines the community economies of Esch-sur-Alzette, the 'second city' of Luxembourg. 'Community economies' - an approach outlined by J.K. Gibson-Graham - draws attention to alternative narratives of economic development and the representation of economic identity. Despite (the Grand Duchy of) Luxembourg's reputation as a European Union centre, with substantial finance and tax activity, Esch-sur-Alzette is a post-industrial and multilingual melting pot. The alternative narrative here is of the multiple community-based organisations and movements in Esch-sur-Alzette: an energy cooperative, urban gardening, an upcycling clothing factory, a local food shop and restaurant, and vibrant civil society discussions and interventions in (inter)national politics. Civil society, while central to both understandings of grassroots environmental action and the community economies framework of Gibson-Graham, takes on quite a different flavour in Luxembourg. This article then takes the case of Luxembourg to reread the relationship of the state to the so-called third sector, in doing so defending the political possibilities of community economies.</t>
  </si>
  <si>
    <t>[Aiken, Gerald Taylor] Luxembourg Inst Socioecon Res, Luxembourg, Luxembourg; [Aiken, Gerald Taylor] Luxembourg Univ, Luxembourg, Luxembourg; [Aiken, Gerald Taylor] Rachel Carson Ctr, Munich, Germany; [Schulz, Christian; Schmid, Benedikt] Univ Luxembourg, Luxembourg, Luxembourg</t>
  </si>
  <si>
    <t>University of Luxembourg; University of Luxembourg</t>
  </si>
  <si>
    <t>Aiken, GT (corresponding author), Luxembourg Inst Socioecon Res, Luxembourg, Luxembourg.;Aiken, GT (corresponding author), Luxembourg Univ, Luxembourg, Luxembourg.;Aiken, GT (corresponding author), Rachel Carson Ctr, Munich, Germany.</t>
  </si>
  <si>
    <t>gerald.aiken@liser.lu; christian.schulz@uni.lu; benedikt.schmid@uni.lu</t>
  </si>
  <si>
    <t>Schmid, Benedikt/AEQ-6709-2022; Schulz, Christian/H-3722-2012</t>
  </si>
  <si>
    <t>Schmid, Benedikt/0000-0002-7296-6125; Schulz, Christian/0000-0001-8383-6193</t>
  </si>
  <si>
    <t>Fonds National de la Recherche, Luxembourg (FNR) [CORE C16/SR/11338441/CIRCULAR]</t>
  </si>
  <si>
    <t>Fonds National de la Recherche, Luxembourg (FNR)(Luxembourg National Research Fund)</t>
  </si>
  <si>
    <t>Christian Schulz acknowledges the support of the Fonds National de la Recherche, Luxembourg (FNR), CORE C16/SR/11338441/CIRCULAR.</t>
  </si>
  <si>
    <t>POLICY PRESS</t>
  </si>
  <si>
    <t>BRISTOL</t>
  </si>
  <si>
    <t>UNIV BRISTOL, 1-9 OLD PARK HILL, BRISTOL BS2 8BB, ENGLAND</t>
  </si>
  <si>
    <t>2040-8056</t>
  </si>
  <si>
    <t>2040-8064</t>
  </si>
  <si>
    <t>VOLUNT SECT REV</t>
  </si>
  <si>
    <t>Volunt. Sect. Rev.</t>
  </si>
  <si>
    <t>10.1332/204080519X15709868759772</t>
  </si>
  <si>
    <t>Social Sciences, Interdisciplinary</t>
  </si>
  <si>
    <t>Social Sciences - Other Topics</t>
  </si>
  <si>
    <t>NY9IN</t>
  </si>
  <si>
    <t>WOS:000576698700006</t>
  </si>
  <si>
    <t>Modgil, S; Gupta, S; Bhushan, B</t>
  </si>
  <si>
    <t>Modgil, Sachin; Gupta, Shivam; Bhushan, Bharat</t>
  </si>
  <si>
    <t>Building a living economy through modern information decision support systems and UN sustainable development goals</t>
  </si>
  <si>
    <t>PRODUCTION PLANNING &amp; CONTROL</t>
  </si>
  <si>
    <t>Sustainable development goals; modern information decision support systems; stakeholder theory; sustainability</t>
  </si>
  <si>
    <t>SUPPLY CHAIN MANAGEMENT; CORPORATE SOCIAL-RESPONSIBILITY; BIG-DATA ANALYTICS; LIFE-CYCLE ASSESSMENT; OF-THE-ART; INDUSTRY 4.0; CIRCULAR ECONOMY; CLIMATE-CHANGE; OPERATIONS MANAGEMENT; DECENT WORK</t>
  </si>
  <si>
    <t>The sustainable development goals (SDGs) set up by the United Nations in 2015 has mounted significant pressure on world economies and business organizations to achieve them by 2030. We operationalized a case using modern information decision support systems (MIDSS) as a fundamental and supportive mechanism utilizing the shared vision across the value chain of an ecosystem to realize the SDGs. Stakeholder theory has been used to argue that shared and cooperative vision can only enable the entire ecosystem to move towards the identified SDGs for living economy and measure the change over a period. We bid for a framework highlighting the role of MIDSS as enablers for achieving the SDGs in stipulated time. The framework is developed based on thematic classification of the data collected by conducting the 31 semi-structured interviews with key people from the industry through 11 questions. We contend that shared vision and trust focussed on stakeholder view linked with common objective of the value chain can create a baseline to hit the target of SDGs around economic, ecological and societal benefits. The framework is useful for the working executives as it can act as reference plug to support and align the organizational activities towards SDGs.</t>
  </si>
  <si>
    <t>[Modgil, Sachin] IMI, Operat Management, Kolkata, W Bengal, India; [Gupta, Shivam] Montpellier Res Management, Montpellier Business Sch, Montpellier, France; [Bhushan, Bharat] Tata Metaliks Ltd, Tata Ctr, Kolkata, W Bengal, India</t>
  </si>
  <si>
    <t>International Management Institute (IMI) Kolkata; Montpellier Business School; Universite de Montpellier</t>
  </si>
  <si>
    <t>Modgil, S (corresponding author), IMI, Dept Operat Management, Kolkata, W Bengal, India.</t>
  </si>
  <si>
    <t>s.modgil@imi-k.edu.in</t>
  </si>
  <si>
    <t>Gupta, Shivam/R-2996-2016</t>
  </si>
  <si>
    <t>Gupta, Shivam/0000-0002-2714-4958; Modgil, Sachin/0000-0001-7816-6594</t>
  </si>
  <si>
    <t>TAYLOR &amp; FRANCIS LTD</t>
  </si>
  <si>
    <t>2-4 PARK SQUARE, MILTON PARK, ABINGDON OR14 4RN, OXON, ENGLAND</t>
  </si>
  <si>
    <t>0953-7287</t>
  </si>
  <si>
    <t>1366-5871</t>
  </si>
  <si>
    <t>PROD PLAN CONTROL</t>
  </si>
  <si>
    <t>Prod. Plan. Control</t>
  </si>
  <si>
    <t>SEP 9</t>
  </si>
  <si>
    <t>11-12</t>
  </si>
  <si>
    <t>10.1080/09537287.2019.1695916</t>
  </si>
  <si>
    <t>JAN 2020</t>
  </si>
  <si>
    <t>Engineering, Industrial; Engineering, Manufacturing; Operations Research &amp; Management Science</t>
  </si>
  <si>
    <t>Engineering; Operations Research &amp; Management Science</t>
  </si>
  <si>
    <t>MV5LB</t>
  </si>
  <si>
    <t>WOS:000505860500001</t>
  </si>
  <si>
    <t>Melkonyan, A; Gruchmann, T; Lohmar, F; Kamath, V; Spinler, S</t>
  </si>
  <si>
    <t>Melkonyan, Ani; Gruchmann, Tim; Lohmar, Fabian; Kamath, Vasanth; Spinler, Stefan</t>
  </si>
  <si>
    <t>Sustainability assessment of last-mile logistics and distribution strategies: The case of local food networks</t>
  </si>
  <si>
    <t>INTERNATIONAL JOURNAL OF PRODUCTION ECONOMICS</t>
  </si>
  <si>
    <t>Local food; Distribution; Last mile logistics; System dynamics; Multi-criteria decision aid</t>
  </si>
  <si>
    <t>SUPPLY CHAIN MANAGEMENT; E-COMMERCE; DYNAMIC CAPABILITIES; DECISION-ANALYSIS; CIRCULAR ECONOMY; SYSTEM; OPERATIONS; PROMETHEE; CRITERIA; MODEL</t>
  </si>
  <si>
    <t>Current trends related to increased sustainability requirements, the application of new digital technologies, and changes in consumer behavior have disrupted conventional food supply chains, entailing challenges for the last mile logistics and distribution of food products. The main aim of this study is to develop a toolset for exploring the sustainability potential of last mile logistics and distribution strategies, employing (1) a centralized distribution network with a click &amp; collect option, (2) a decentralized distribution network with a home-delivery option, and (3) a distributed network based on a crowd logistics concept. For this, a system dynamics (SD) simulation and a multi-criteria decision aid (MCDA) were applied to assess the sustainability performance of these distribution channel options for a case study of a local food cooperative and a logistics service provider in Austria. The sustainability potential of developing a new logistics system in collaboration with these players has been estimated for the first time, while considering the dynamic interplay of all relevant sustainability elements within operational, tactical, and strategic planning. The results show that an integration of the two players into a distributed network strategy based on a crowd logistics concept is the most viable and sustainable option. This highlights the significant role of the logistics sector in proactively innovating services to make sustainable choices easier for the customer.</t>
  </si>
  <si>
    <t>[Melkonyan, Ani; Lohmar, Fabian] Univ Duisburg Essen, Ctr Logist &amp; Traff, Oststr 99, D-47057 Duisburg, Germany; [Gruchmann, Tim] Westcoast Univ Appl Sci, Fritz Thiedemann Ring 20, D-25746 Heide, Germany; [Kamath, Vasanth] TA Pai Management Inst Manipal, PB 8, Manipal 576104, Karnataka, India; [Spinler, Stefan] WHU Otto Beishe Sch Management, Kuhne Inst Logist Management, Logist Management, Campus Vallendar,Burgpl 2, D-56179 Vallendar, Germany</t>
  </si>
  <si>
    <t>University of Duisburg Essen; WHU - Otto Beisheim School of Management</t>
  </si>
  <si>
    <t>Melkonyan, A (corresponding author), Univ Duisburg Essen, Ctr Logist &amp; Traff, Oststr 99, D-47057 Duisburg, Germany.</t>
  </si>
  <si>
    <t>ani.melkonyan-gottschalk@uni-due.de; gruchmann@fh-westkueste.de; lohmar.fabiart@gmail.com; vasanth@tapmi.edu.in; stefan.spinler@whu.edu</t>
  </si>
  <si>
    <t>Kamath, Vasanth VP/L-1097-2013; Kamath, Vasanth/W-3187-2019; Kamath, Vasanth/AAT-4887-2020; Melkonyan, Ani/L-1513-2015; Lohmar, Fabian/HOH-4476-2023</t>
  </si>
  <si>
    <t>Kamath, Vasanth VP/0000-0002-9633-2231; Kamath, Vasanth/0000-0002-9633-2231; Melkonyan, Ani/0000-0001-6480-4954</t>
  </si>
  <si>
    <t>Ministry of Research and Education in Germany</t>
  </si>
  <si>
    <t>The research activities of this study are connected to the project ILoNa (Innovative Logistik fur nachhaltige Lebensstile - Innovative Logistics for Sustainable Lifestyles: 2015-2018). The project was funded by the Ministry of Research and Education in Germany (Research for Sustainable Development: Section for Sustainable Economies) and the project management was carried out by the German Aerospace Center (DLR). The authors sincerely thank the editor and the reviewers for their very insightful, detailed and helpful comments throughout the entire revision process.</t>
  </si>
  <si>
    <t>0925-5273</t>
  </si>
  <si>
    <t>1873-7579</t>
  </si>
  <si>
    <t>INT J PROD ECON</t>
  </si>
  <si>
    <t>Int. J. Prod. Econ.</t>
  </si>
  <si>
    <t>OCT</t>
  </si>
  <si>
    <t>10.1016/j.ijpe.2020.107746</t>
  </si>
  <si>
    <t>NS6QU</t>
  </si>
  <si>
    <t>Bronze</t>
  </si>
  <si>
    <t>WOS:000572384700010</t>
  </si>
  <si>
    <t>Tuzun, U</t>
  </si>
  <si>
    <t>Tuzun, U.</t>
  </si>
  <si>
    <t>Introduction to systems engineering and sustainability PART I: Student-centred learning for chemical and biological engineers</t>
  </si>
  <si>
    <t>EDUCATION FOR CHEMICAL ENGINEERS</t>
  </si>
  <si>
    <t>Systems engineering &amp; sustainability; Active learning; Formative assessment</t>
  </si>
  <si>
    <t>FORMATIVE ASSESSMENT</t>
  </si>
  <si>
    <t>Student-Centred Active Learning of Systems Engineering and Sustainability requires challenging metacognitive integration of high-level evaluation skills combined with discipline-based core knowledge. This two-part series aims to demonstrate the basic principles, methodology and specific examples of active learning with formative assessment implemented to achieve improved student academic performance. In this part I of the two-part series, firstly, a detailed description is introduced of the cognitive learning methodology which makes use of student-centered recognition, analysis and synthesis for decision-making when there is no entirely right or wrong decision. The concept of decision situation is described which combines several surrounding and contingency elements to arrive at a demonstration of the holistic decision-making through systems analysis. A Holistic thinking approach is further developed using a systems learning methodology that combines normative with descriptive analyses to arrive at a cognitive mode model of judgement and choice. Sustainability modelling using the three-gateway systems approach is introduced and compared with the multi-layered view of chemical and biochemical engineering education and research; see Gam et al. (2020). Holistic thinking strategy is applied most recently to integrating, backcasting and eco-design for the circular economy (CE); see Mendoza et al. (2017). A student-centred learning approach is advocated that makes use of these principles and enables the systematic embedding of sustainability modeling in industrial and economic activities whose success rely substantively on decision-making. Finally, the relative importance is evaluated using classroom data available with specific engineering topics of the didactic rule-based methods of knowledge transfer in contrast with the experiential accumulation of practical information amassed through social interactions in a co-operative learning environment that relies on sustained improvement through active communication and feedback between the teacher/instructor and the student/learner; see Stephan et al. (2017) and Shallcioss and Alpay (2018). (C) 2020 Institution of Chemical Engineers. Published by Elsevier B.V. All rights reserved.</t>
  </si>
  <si>
    <t>[Tuzun, U.] Univ Cambridge, Cambridge, England</t>
  </si>
  <si>
    <t>University of Cambridge</t>
  </si>
  <si>
    <t>Tuzun, U (corresponding author), Univ Cambridge, Cambridge, England.</t>
  </si>
  <si>
    <t>prof.ugur.tuzun@cantab.net</t>
  </si>
  <si>
    <t>1749-7728</t>
  </si>
  <si>
    <t>EDUC CHEM ENG</t>
  </si>
  <si>
    <t>Educ. Chem. Eng.</t>
  </si>
  <si>
    <t>APR</t>
  </si>
  <si>
    <t>10.1016/j.ece.2020.04.004</t>
  </si>
  <si>
    <t>Education, Scientific Disciplines; Engineering, Chemical</t>
  </si>
  <si>
    <t>Education &amp; Educational Research; Engineering</t>
  </si>
  <si>
    <t>MA3MS</t>
  </si>
  <si>
    <t>WOS:000541822100010</t>
  </si>
  <si>
    <t>Keough, N; Ghitter, G</t>
  </si>
  <si>
    <t>Keough, Noel; Ghitter, Geoff</t>
  </si>
  <si>
    <t>Pathways to sustainable low-carbon transitions in an auto-dependent Canadian city</t>
  </si>
  <si>
    <t>SUSTAINABILITY SCIENCE</t>
  </si>
  <si>
    <t>Sustainability; Low-carbon; Design; Backcasting; Industrial ecology; Path dependence</t>
  </si>
  <si>
    <t>POLITICS; THINKING; COMPLEX; FUTURE; POWER</t>
  </si>
  <si>
    <t>Can growth-oriented resource-intensive cities be redesigned as non-consumptive sustainable places in a climate constrained world? This research tests that proposition through a design exploration of the transformation of a 500-ha inner city industrial district in Calgary, Canada, to a sustainable low-carbon city district. The research is formulated with respect to three theoretical axis-theories of urbanism, complexity and transitions; three spatial moments of the production process-production, reproduction and consumption and three temporal moments of the production process-manufacture, use, and post-use. The spatial and temporal moments leverage models of, industrial ecology and circular economy, sustainable cities and derivatives including smart, post-carbon and eco-cities. We employ a participatory design and backcasting methodology informed by theories of path dependence/creation. We establish a set of performance criteria, conduct three rounds of participatory design explorations and follow a strategy of scale-up of existing technology, engineering and design precedents. We identify a set of eight barriers and associated mitigation strategies. These include the stigma of living adjacent to, and the cost to rehabilitate, industrial lands; spatial and cultural auto-dependence; fragmentation of land ownership; infrastructure financing; regional connectivity and path dependence of the planning process. We propose that in order to achieve socially, ecologically and economically sustainable low-carbon cities attention needs to be addressed to culturally transformative alternatives to automobility, new forms of cooperative and localized economy, provision of non-market modes of land development and democratic and regulatory reform. To conclude we reformulate our conceptual framework within three nested domains-socio-technical, econo-political and cultural-cosmological.</t>
  </si>
  <si>
    <t>[Keough, Noel] Univ Calgary, Fac Environm Design, 2500 Univ Dr NW, Calgary, AB T2N 1N4, Canada; [Ghitter, Geoff] Univ Calgary, Inst Sustainable Energy Environm &amp; Econ, 2500 Univ Dr NW, Calgary, AB T2N 1N4, Canada</t>
  </si>
  <si>
    <t>University of Calgary; University of Calgary</t>
  </si>
  <si>
    <t>Keough, N (corresponding author), Univ Calgary, Fac Environm Design, 2500 Univ Dr NW, Calgary, AB T2N 1N4, Canada.</t>
  </si>
  <si>
    <t>nkeough@ucalgary.ca</t>
  </si>
  <si>
    <t>Keough, Noel/0000-0001-6534-7927</t>
  </si>
  <si>
    <t>SPRINGER JAPAN KK</t>
  </si>
  <si>
    <t>TOKYO</t>
  </si>
  <si>
    <t>SHIROYAMA TRUST TOWER 5F, 4-3-1 TORANOMON, MINATO-KU, TOKYO, 105-6005, JAPAN</t>
  </si>
  <si>
    <t>1862-4065</t>
  </si>
  <si>
    <t>1862-4057</t>
  </si>
  <si>
    <t>SUSTAIN SCI</t>
  </si>
  <si>
    <t>Sustain. Sci.</t>
  </si>
  <si>
    <t>10.1007/s11625-019-00698-5</t>
  </si>
  <si>
    <t>Green &amp; Sustainable Science &amp; Technology; Environmental Sciences</t>
  </si>
  <si>
    <t>KJ3NU</t>
  </si>
  <si>
    <t>WOS:000511965300014</t>
  </si>
  <si>
    <t>Hosakul, P; Kantachote, D; Saritpongteeraka, K; Phuttaro, C; Chaiprapat, S</t>
  </si>
  <si>
    <t>Hosakul, Passagorn; Kantachote, Duangporn; Saritpongteeraka, Kanyarat; Phuttaro, Chettaphong; Chaiprapat, Sumate</t>
  </si>
  <si>
    <t>Upgrading industrial effluent for agricultural reuse: effects of digestate concentration and wood vinegar dosage on biosynthesis of plant growth promotor</t>
  </si>
  <si>
    <t>ENVIRONMENTAL SCIENCE AND POLLUTION RESEARCH</t>
  </si>
  <si>
    <t>5-aminolevulinic acid; Purple non-sulfur bacteria; Anaerobic digester; Wood vinegar; Image color analysis; Wastewater reclamation</t>
  </si>
  <si>
    <t>5-AMINOLEVULINIC ACID ALA; MICROBIAL-POPULATION DYNAMICS; PURPLE NONSULFUR BACTERIA; RETENTION TIME HRT; WASTE-WATER; YIELD; BIOMASS; OPTIMIZATION; PERFORMANCE; MICROALGAE</t>
  </si>
  <si>
    <t>Emphasis on water reuse in agricultural sector receives a renewed interest to close the loop in circular economy, especially in dry and water-stressed regions. In this work, wastewater from cooperative smoked sheet rubber factory and the effluent (digestate) from its treatment system (anaerobic digester) were used as medium to grow purple non-sulfur bacteria (PNSB), Rhodopseudomonas palustris strain PP803, with wood vinegar supplement at mid-log growth phase to stimulate the release of 5-aminolevulinic acid (ALA), a plant growth promotor. Wastewater-to-digestate ratios (D:W) represented by soluble chemical oxygen demand (SCOD) were found to influence both the growth of R. palustris and synthesis of ALA. The highest ALA release of 16.02 +/- 0.75 mu M and the biomass accumulation of 1302 +/- 78 mg/L were obtained from the medium SCOD of 4953 mg/L. Although retarding biomass accumulation by 28-36%, wood vinegar (WV) addition was proven to improve ALA release by 40%. Result suggested that SCOD of 3438 mg/L (75:25 D:W) contained sufficient carbon source for PNSB growth and was chosen to subsequently run the photo-bioreactor (PBR) to sustain R. palustris PP803 cells production. In continuous PBR operation, PNSB proliferation suffered from the low organic concentration in PBR at low organic loading. An organic loading increase to 1.21 g COD/L day was found to attain highest biomass concentration and longest PNSB dominant period over microalgea. In this study, a real-time monitoring protocol of PNSB and microalgae was specifically developed based on image color analysis at acceptable accuracy (R-2 = 0.94). In the final assay, verification of the PBR-grown inoculant was conducted and ALA release efficiency was discussed under various wood vinegar dosages and dosing frequencies. This work has advanced our understandings closer to practical field application.</t>
  </si>
  <si>
    <t>[Hosakul, Passagorn; Saritpongteeraka, Kanyarat; Phuttaro, Chettaphong; Chaiprapat, Sumate] Prince Songkla Univ, Fac Engn, Dept Civil Engn, Environm Engn Program, Hat Yai 90112, Thailand; [Kantachote, Duangporn] Prince Songkla Univ, Fac Sci, Dept Microbiol, Hat Yai 90112, Thailand; [Saritpongteeraka, Kanyarat; Phuttaro, Chettaphong] Ctr Excellence Energy Technol &amp; Environm, Postgrad &amp; Res Dev Off PERDO, Bangkok 10400, Thailand; [Chaiprapat, Sumate] Prince Songkla Univ, PSU Energy Syst Res Inst PERIN, Hat Yai 90112, Thailand; [Chaiprapat, Sumate] Prince Songkla Univ, Fac Engn, Dept Civil Engn, Hat Yai 90112, Songkhla, Thailand</t>
  </si>
  <si>
    <t>Prince of Songkla University; Prince of Songkla University; Prince of Songkla University; Prince of Songkla University</t>
  </si>
  <si>
    <t>Chaiprapat, S (corresponding author), Prince Songkla Univ, Fac Engn, Dept Civil Engn, Environm Engn Program, Hat Yai 90112, Thailand.;Chaiprapat, S (corresponding author), Prince Songkla Univ, PSU Energy Syst Res Inst PERIN, Hat Yai 90112, Thailand.;Chaiprapat, S (corresponding author), Prince Songkla Univ, Fac Engn, Dept Civil Engn, Hat Yai 90112, Songkhla, Thailand.</t>
  </si>
  <si>
    <t>sumate.ch@psu.ac.th</t>
  </si>
  <si>
    <t>Saritpongteeraka, Kanyarat/K-4165-2018; Chaiprapat, Sumate/C-8925-2009</t>
  </si>
  <si>
    <t>Chaiprapat, Sumate/0000-0001-9794-4013</t>
  </si>
  <si>
    <t>Thailand Research Fund (TRF); Thai Rubber Latex Cooperative Ltd. (Nam Yang Thai Coop. Co., Ltd.) through the Research and Researcher for Industries (RRI) [MSD5710062]; Prince of Songkla University (PSU) [ENG570183S]; Graduate School of Prince of Songkla University</t>
  </si>
  <si>
    <t>Thailand Research Fund (TRF)(Thailand Research Fund (TRF)); Thai Rubber Latex Cooperative Ltd. (Nam Yang Thai Coop. Co., Ltd.) through the Research and Researcher for Industries (RRI); Prince of Songkla University (PSU); Graduate School of Prince of Songkla University</t>
  </si>
  <si>
    <t>This research was financially supported by the Thailand Research Fund (TRF) and Thai Rubber Latex Cooperative Ltd. (Nam Yang Thai Coop. Co., Ltd.) through the Research and Researcher for Industries (RRI) Grant No. MSD5710062. The authors would also like to thank partial supports fromAnnual Research Budget of the Prince of Songkla University (PSU) contract no. ENG570183S and the Graduate School of Prince of Songkla University.</t>
  </si>
  <si>
    <t>0944-1344</t>
  </si>
  <si>
    <t>1614-7499</t>
  </si>
  <si>
    <t>ENVIRON SCI POLLUT R</t>
  </si>
  <si>
    <t>Environ. Sci. Pollut. Res.</t>
  </si>
  <si>
    <t>10.1007/s11356-020-08014-w</t>
  </si>
  <si>
    <t>FEB 2020</t>
  </si>
  <si>
    <t>LP3KX</t>
  </si>
  <si>
    <t>WOS:000516091400007</t>
  </si>
  <si>
    <t>Rabadan, A; Alvarez-Orti, M; Tello, J; Pardo, JE</t>
  </si>
  <si>
    <t>Rabadan, Adrian; Alvarez-Orti, Manuel; Tello, Jacinto; Pardo, Jose E.</t>
  </si>
  <si>
    <t>Tradition vs. Eco-Innovation: The Constraining Effect of Protected Designations of Origin (PDO) on the Implementation of Sustainability Measures in the Olive Oil Sector</t>
  </si>
  <si>
    <t>AGRONOMY-BASEL</t>
  </si>
  <si>
    <t>quality label; geographical indication; cooperatives; olive oil mills; traditional production; cooperation</t>
  </si>
  <si>
    <t>ENVIRONMENTAL INNOVATION; GEOGRAPHICAL INDICATIONS; EMPIRICAL-EVIDENCE; ORGANIC FOODS; FIRMS; PERFORMANCE; GREEN; DETERMINANTS; PREFERENCES; COOPERATION</t>
  </si>
  <si>
    <t>Although eco-innovation in the agri-food sector is receiving increasing attention, the heterogeneity of firms operating in the sector encourages the development of specific sub-sectoral studies to define specific strategies. In this regard, the main goal of the present study is to evaluate the drivers of eco-innovation in the olive oil production sector. Our empirical method relies on data from Spanish olive oil mills, and uses qualitative comparative analysis (QCA). The results show that large olive oil cooperatives have an important commitment to sustainability, and that cooperation with a wider range of different agents encourages the implementation of eco-innovation, particularly among smaller firms. However, the main finding of the study is the limiting effect of belonging to a protected designation of origin (PDO) on the implementation of eco-innovative measures. Although traditional production of olive oil (production under a PDO) is still perceived as a central competitive advantage in olive oil firms, further efforts should be made to coordinate traditional elaboration with production under a more sustainable management approach.</t>
  </si>
  <si>
    <t>[Rabadan, Adrian; Alvarez-Orti, Manuel; Tello, Jacinto; Pardo, Jose E.] Univ Castilla La Mancha, Higher Tech Sch Agr &amp; Forestry Engn, Albacete 02071, Spain</t>
  </si>
  <si>
    <t>Rabadan, A (corresponding author), Univ Castilla La Mancha, Higher Tech Sch Agr &amp; Forestry Engn, Albacete 02071, Spain.</t>
  </si>
  <si>
    <t>adrian.rabadan@uclm.es; manuel.alvarez@uclm.es; jtello@agroalimentariasclm.coop; jose.pgonzalez@uclm.es</t>
  </si>
  <si>
    <t>Rabadan, Adrian/A-7878-2019; Pardo, Jose Emilio/K-9269-2014; Alvarez-Ortí, Manuel/K-1212-2014</t>
  </si>
  <si>
    <t>Rabadan, Adrian/0000-0002-8276-5407; Pardo, Jose Emilio/0000-0002-4335-6475; Alvarez-Ortí, Manuel/0000-0002-5759-1580</t>
  </si>
  <si>
    <t>University of Castilla-La Mancha; European Regional Development Fund [2018/11744]</t>
  </si>
  <si>
    <t>University of Castilla-La Mancha; European Regional Development Fund(European Commission)</t>
  </si>
  <si>
    <t>This research was partially funded by the University of Castilla-La Mancha and the European Regional Development Fund. Grant number 2018/11744.</t>
  </si>
  <si>
    <t>2073-4395</t>
  </si>
  <si>
    <t>Agronomy-Basel</t>
  </si>
  <si>
    <t>MAR</t>
  </si>
  <si>
    <t>10.3390/agronomy11030447</t>
  </si>
  <si>
    <t>Agronomy; Plant Sciences</t>
  </si>
  <si>
    <t>Agriculture; Plant Sciences</t>
  </si>
  <si>
    <t>RC9YK</t>
  </si>
  <si>
    <t>WOS:000633147100001</t>
  </si>
  <si>
    <t>Hansen, EG; Schmitt, JC</t>
  </si>
  <si>
    <t>Hansen, Erik G.; Schmitt, Julia C.</t>
  </si>
  <si>
    <t>Orchestrating cradle-to-cradle innovation across the value chain: Overcoming barriers through innovation communities, collaboration mechanisms, and intermediation</t>
  </si>
  <si>
    <t>circular economy; cradle&amp;#8208; to&amp;#8208; cradle product design; industrial ecology; innovation community; innovation intermediary; network orchestration process</t>
  </si>
  <si>
    <t>CIRCULAR ECONOMY; CAUSAL MECHANISMS; ECO-INNOVATION; PRODUCT; FRAMEWORK; BUSINESS; DESIGN; NETWORKS; ORGANIZATIONS; COOPERATION</t>
  </si>
  <si>
    <t>The circular economy (CE) aims at cycling products and materials in closed technical and biological loops. Cradle to cradle (C2C) operationalizes the CE with a product design concept rooted in the circulation of healthy materials because contamination of materials with substances of concern hampers cycling and may pose risks to people in contact with them. Extant research shows that barriers often hinder organizations from successfully pursuing cradle-to-cradle product innovation (CPI). Innovation community theory helps to explain how to overcome barriers and further the innovation process by taking a microlevel perspective on intra- and interorganizational collaboration of individual promotors (or champions). We elaborate innovation community theory with a longitudinal embedded case study of a C2C frontrunner company with the goal to get a precise understanding of how promotors collaborate in the CPI process. Our contribution is threefold: We identify eight collaboration mechanisms used between promotors to sequentially overcome a hub firm's individual, organizational, value chain, and institutional level barriers to circularity. Second, we differentiate these mechanisms according to their cooperative and coordinative facets and put emphasis on the coordinative functions of those mechanisms linked to the C2C standard. Third, we highlight the importance of promotors at the linking level who facilitate the CPI process as intermediaries.</t>
  </si>
  <si>
    <t>[Hansen, Erik G.; Schmitt, Julia C.] Johannes Kepler Univ Linz, Inst Integrated Qual Design, Altenberger Str 69 Sci Pk 3, A-4040 Linz, Austria</t>
  </si>
  <si>
    <t>Johannes Kepler University Linz</t>
  </si>
  <si>
    <t>Hansen, EG (corresponding author), Johannes Kepler Univ Linz, Inst Integrated Qual Design, Altenberger Str 69 Sci Pk 3, A-4040 Linz, Austria.</t>
  </si>
  <si>
    <t>erik.hansen@jku.at</t>
  </si>
  <si>
    <t>Schmitt, Julia C./AAT-7254-2021; Hansen, Erik G./M-5874-2013</t>
  </si>
  <si>
    <t>Schmitt, Julia C./0000-0002-3621-4145; Hansen, Erik G./0000-0002-6129-5493</t>
  </si>
  <si>
    <t>QualityAustria (QualityAustria - Trainings, Zertifizierungs und Begutachtungs GmbH, Vienna), the State of Upper Austria; Johannes Kepler University (JKU) Linz</t>
  </si>
  <si>
    <t>This article is part of the research project on Cradle-to-Cradle Innovation Processes (CCIP) of the Endowed Institute for Integrated Quality Design which is funded by QualityAustria (QualityAustria - Trainings, Zertifizierungs und BegutachtungsGmbH, Vienna), the State of UpperAustria and Johannes Kepler University (JKU) Linz</t>
  </si>
  <si>
    <t>1530-9290</t>
  </si>
  <si>
    <t>10.1111/jiec.13081</t>
  </si>
  <si>
    <t>NOV 2020</t>
  </si>
  <si>
    <t>SU8SI</t>
  </si>
  <si>
    <t>hybrid, Green Accepted</t>
  </si>
  <si>
    <t>WOS:000587986500001</t>
  </si>
  <si>
    <t>Buch, R; Marseille, A; Williams, M; Aggarwal, R; Sharma, A</t>
  </si>
  <si>
    <t>Buch, Rajesh; Marseille, Alicia; Williams, Matthew; Aggarwal, Rimjhim; Sharma, Aparna</t>
  </si>
  <si>
    <t>From Waste Pickers to Producers: An Inclusive Circular Economy Solution through Development of Cooperatives in Waste Management</t>
  </si>
  <si>
    <t>circular economy; inclusiveness; stakeholders; capacity building; entrepreneurship; cooperative business models; collaborative networks</t>
  </si>
  <si>
    <t>The world's global plastics waste crisis demands policy coordination and technological solutions to improve waste management systems, and organizations worldwide have created momentum around the concept of a circular economy. This paper advances a holistic, inclusive circular economy framework that aims to empower waste pickers with the following basic pillars: (1) build collaborative networks of stakeholders to enable inclusion of waste pickers; (2) establish cooperative enterprise models to integrate waste pickers into the formal economy; (3) build waste pickers' technical skills and capacity for entrepreneurship; and (4) provide access to technologies and markets that enable waste pickers to manufacture upcycled products.</t>
  </si>
  <si>
    <t>[Buch, Rajesh; Marseille, Alicia; Williams, Matthew; Aggarwal, Rimjhim; Sharma, Aparna] Arizona State Univ, Rob &amp; Melani Walton Sustainabil Solut Serv, Tempe, AZ 85287 USA</t>
  </si>
  <si>
    <t>Arizona State University; Arizona State University-Tempe</t>
  </si>
  <si>
    <t>Buch, R (corresponding author), Arizona State Univ, Rob &amp; Melani Walton Sustainabil Solut Serv, Tempe, AZ 85287 USA.</t>
  </si>
  <si>
    <t>rbuch@asu.edu; Alicia.Marseille@asu.edu; Matthew.J.Williams@asu.edu; Rimjhim.Aggarwal@asu.edu; ashar141@asu.edu</t>
  </si>
  <si>
    <t>Aggarwal, Rimjhim/0000-0002-3579-5363</t>
  </si>
  <si>
    <t>10.3390/su13168925</t>
  </si>
  <si>
    <t>UH7TY</t>
  </si>
  <si>
    <t>WOS:000690129400001</t>
  </si>
  <si>
    <t>Huang, HC; Hu, CF</t>
  </si>
  <si>
    <t>Huang, Huang-Chu; Hu, Cheng-Feng</t>
  </si>
  <si>
    <t>Performance Measurement for the Recycling Production System Using Cooperative Game Network Data Envelopment Analysis</t>
  </si>
  <si>
    <t>environmental efficiency measurement; circular economy; network data envelopment analysis; game theory</t>
  </si>
  <si>
    <t>EFFICIENCY EVALUATION; CIRCULAR ECONOMY; DEA MODELS; EMERGY</t>
  </si>
  <si>
    <t>Resources scarcity and environmental degradation have made sustainable resource utilization and environmental protection necessary worldwide. The development of the circular economy is considered an approach for more appropriate economic and environmental management. This work introduces a cooperative game network data envelopment analysis model for evaluating the implementation effect of recycling production systems from a closed loop and centralized control perspective. The factor efficiency analysis of the involved inputs and outputs is presented to provide guidance for the factor dominance of subsystem efficiencies. An application for assessing the circular economy of EU countries is provided to illustrate the validation of the proposed method. Our results show that the average performance of the production subsystem is superior to that of the recycling subsystem in EU countries. Furthermore, factor efficiency analysis reveals that the inefficient environmental treatment input is the culprit in worse performance of the recycling subsystem. A comparison of the proposed method with recent studies for circular economy performance evaluation is also included.</t>
  </si>
  <si>
    <t>[Huang, Huang-Chu] Natl Kaohsiung Univ Sci &amp; Technol, Dept Telecommun Engn, Kaohsiung 82445, Taiwan; [Hu, Cheng-Feng] Natl Chiayi Univ, Dept Appl Math, Chiayi 600355, Taiwan</t>
  </si>
  <si>
    <t>National Kaohsiung University of Science &amp; Technology</t>
  </si>
  <si>
    <t>Hu, CF (corresponding author), Natl Chiayi Univ, Dept Appl Math, Chiayi 600355, Taiwan.</t>
  </si>
  <si>
    <t>h4530@nkust.edu.tw; cfhu@mail.ncyu.edu.tw</t>
  </si>
  <si>
    <t>10.3390/su131911060</t>
  </si>
  <si>
    <t>WG3FF</t>
  </si>
  <si>
    <t>WOS:000706880900001</t>
  </si>
  <si>
    <t>Jasinski, J; Kozakiewicz, M; Soltysik, M</t>
  </si>
  <si>
    <t>Jasinski, Jakub; Kozakiewicz, Mariusz; Soltysik, Maciej</t>
  </si>
  <si>
    <t>The Effectiveness of Energy Cooperatives Operating on the Capacity Market</t>
  </si>
  <si>
    <t>ENERGIES</t>
  </si>
  <si>
    <t>energy cooperatives; capacity market; energy storage; rural areas; mixed integer programming</t>
  </si>
  <si>
    <t>RENEWABLE ENERGY; COMMUNITIES; SYSTEM</t>
  </si>
  <si>
    <t>The European Green Deal aims to make Europe the world's first climate-neutral continent by 2050 by shifting to a clean circular economy, combating biodiversity loss and reducing pollution levels. In Poland, whose economy invariably remains one of the most dependent on coal consumption in Europe, institutional responses to the above EU objectives have taken the shape of energy cooperatives aimed at filling the gaps in the development of the civic dimension of energy on a local scale and the use of potential renewable energy sources in rural areas, including in relation to the agricultural sector. This article is a continuation of the authors' previous research work, which has so far focused on the analysis of the development of profitability of Polish institutions that fit into the European idea of a local energy community, which includes energy cooperatives. In this research paper, they present the results of subsequent research work and analyses performed on the basis of it which, on the one hand, complement the previously developed optimization model with variables concerning actual energy storage and, on the other hand, analyze the profitability of the operation of energy cooperatives in the conditions of the capacity market. The latter was actually introduced in Poland at the beginning of 2021. The research took account of the characteristics of energy producers and consumers in rural areas of Poland, the legally defined rules for the operation of the capacity market and the institutional conditions for the operation of energy cooperatives that can use the potential of energy storage. A dedicated mathematical model in mixed integer programming technology was used, enriched with respect to previous research, making it possible to optimize the operation of energy cooperative with the use of actual energy storage (batteries). Conclusions from the research and simulation show that the installation of energy storage only partially minimizes the volume of energy drawn from the grid in periods when fees related to the capacity market are in force (which should be avoided due to higher costs for consumers). The analysis also indicates that a key challenge is the proper parameterization of energy storage.</t>
  </si>
  <si>
    <t>[Jasinski, Jakub] Polish Acad Sci, Inst Rural &amp; Agr Dev, 72 Nowy Swiat St, PL-00330 Warsaw, Poland; [Kozakiewicz, Mariusz] Warsaw Sch Econ, Coll Econ Anal, Madalinskiego 6-8 St, PL-02513 Warsaw, Poland; [Soltysik, Maciej] Czestochowa Tech Univ, Fac Elect Engn, Armii Krajowej St 17, PL-42200 Czestochowa, Poland</t>
  </si>
  <si>
    <t>Polish Academy of Sciences; Institute of Rural &amp; Agricultural Development PAS; Warsaw School of Economics; Technical University Czestochowa</t>
  </si>
  <si>
    <t>Jasinski, J (corresponding author), Polish Acad Sci, Inst Rural &amp; Agr Dev, 72 Nowy Swiat St, PL-00330 Warsaw, Poland.</t>
  </si>
  <si>
    <t>jjasinski@irwirpan.waw.pl; mariusz.kozakiewicz@sgh.waw.pl; maciej.soltysik@pcz.pl</t>
  </si>
  <si>
    <t>Sołtysik, Maciej/AAF-3837-2021</t>
  </si>
  <si>
    <t>Sołtysik, Maciej/0000-0002-9639-3616; Jasinski, Jakub/0000-0002-9964-7167; Kozakiewicz, Mariusz/0000-0003-3108-9629</t>
  </si>
  <si>
    <t>1996-1073</t>
  </si>
  <si>
    <t>Energies</t>
  </si>
  <si>
    <t>10.3390/en14113226</t>
  </si>
  <si>
    <t>Energy &amp; Fuels</t>
  </si>
  <si>
    <t>SP7NY</t>
  </si>
  <si>
    <t>WOS:000659852800001</t>
  </si>
  <si>
    <t>Salgado, MHA; Saumel, I; Cianferoni, A; Tarelho, LAC</t>
  </si>
  <si>
    <t>Heredia Salgado, Mario A.; Saeumel, Ina; Cianferoni, Andrea; Tarelho, Luis A. C.</t>
  </si>
  <si>
    <t>Potential for Farmers' Cooperatives to Convert Coffee Husks into Biochar and Promote the Bioeconomy in the North Ecuadorian Amazon</t>
  </si>
  <si>
    <t>APPLIED SCIENCES-BASEL</t>
  </si>
  <si>
    <t>agricultural waste; biochar; pyrolysis kilns; farmers' cooperatives; Amazon forests; coffee husks; soil; carbon sequestration</t>
  </si>
  <si>
    <t>TECHNOLOGICAL ADVANCEMENT; CIRCULAR ECONOMY; PYROLYSIS; BIOMASS; MANAGEMENT; CARBON; COMBUSTION; ALTERNATIVES; EMISSIONS; REACTORS</t>
  </si>
  <si>
    <t>Featured Application Agricultural wastes generated in farmers' cooperatives constitute valuable resources for the bioeconomy and can be recycled into biochar to contribute to the implementation of economically and environmentally sustainable agricultural production in the forests of the Ecuadorian Amazon. Improving the livelihoods of communities living in fragile ecosystems, such as tropical forests, is among the main strategies to promote their conservation and preserve wildlife. In the Ecuadorian Amazon, farmers' cooperatives are recognized as an important mechanism to improve the socioeconomic conditions of local communities. This study analyzes the integration of pyrolysis processes to convert agricultural waste into biochar as a way to implement the bioeconomy in these organizations. We found that post-harvesting processes in the studied farmers' cooperatives are similar, and coffee husks are a potential feedstock to produce biochar. Although the environmental policies in Ecuador consider the valorization of agricultural waste, we did not find any specific standard to regulate the operation of pyrolysis facilities. Nonetheless, conversion of agricultural waste into biochar can contribute to (i) replacement of subsidized fossil fuels used in drying processes, (ii) prevention of environmental pollution caused by accumulation of waste, (iii) emergence of new income sources linked with the provision of carbon sequestration services, and (iv) the long-term maintenance of soil fertility. Currently, demonstration projects are needed to stimulate collaboration among farmers' cooperatives, academia, the government, international cooperation agencies, and existing forest conservation initiatives.</t>
  </si>
  <si>
    <t>[Heredia Salgado, Mario A.; Saeumel, Ina] Humboldt Univ, Integrat Res Inst Transformat Human Environm Syst, Unter Linden 6, D-10099 Berlin, Germany; [Heredia Salgado, Mario A.; Tarelho, Luis A. C.] Univ Aveiro, Dept Environm &amp; Planning, Ctr Environm &amp; Marine Studies CESAM, P-3810193 Aveiro, Portugal; [Cianferoni, Andrea] European Comm Training &amp; Agr CEFA, Quito 170518, Ecuador</t>
  </si>
  <si>
    <t>Humboldt University of Berlin; Universidade de Aveiro</t>
  </si>
  <si>
    <t>Salgado, MHA (corresponding author), Humboldt Univ, Integrat Res Inst Transformat Human Environm Syst, Unter Linden 6, D-10099 Berlin, Germany.;Salgado, MHA (corresponding author), Univ Aveiro, Dept Environm &amp; Planning, Ctr Environm &amp; Marine Studies CESAM, P-3810193 Aveiro, Portugal.</t>
  </si>
  <si>
    <t>heredia.mario@ua.pt; ina.saeumel@hu-berlin.de; a.cianferoni@cefaonlus.it; ltarelho@ua.pt</t>
  </si>
  <si>
    <t>Tarelho, Luís AC/A-8278-2013</t>
  </si>
  <si>
    <t>Tarelho, Luís AC/0000-0003-0385-5621; Saumel, Ina/0000-0001-9099-8182; Heredia, Mario/0000-0001-7346-6467</t>
  </si>
  <si>
    <t>German Federal Ministry of Education and Research (BMBF); Foundation for Science and Technology/Ministry of Science and Technology and Higher Education of Portugal [UIDP/50017/2020 + UIDB/50017/2020]</t>
  </si>
  <si>
    <t>German Federal Ministry of Education and Research (BMBF)(Federal Ministry of Education &amp; Research (BMBF)); Foundation for Science and Technology/Ministry of Science and Technology and Higher Education of Portugal</t>
  </si>
  <si>
    <t>This research was funded by the German Federal Ministry of Education and Research (BMBF) in the scope of the Green Talents program. Thanks are due to the Foundation for Science and Technology/Ministry of Science and Technology and Higher Education of Portugal for the financial support to the Center for Environmental and Marine Studies (CESAM) (UIDP/50017/2020 + UIDB/50017/2020), through national funds.</t>
  </si>
  <si>
    <t>2076-3417</t>
  </si>
  <si>
    <t>APPL SCI-BASEL</t>
  </si>
  <si>
    <t>Appl. Sci.-Basel</t>
  </si>
  <si>
    <t>10.3390/app11114747</t>
  </si>
  <si>
    <t>Chemistry, Multidisciplinary; Engineering, Multidisciplinary; Materials Science, Multidisciplinary; Physics, Applied</t>
  </si>
  <si>
    <t>Chemistry; Engineering; Materials Science; Physics</t>
  </si>
  <si>
    <t>SP3FX</t>
  </si>
  <si>
    <t>WOS:000659559300001</t>
  </si>
  <si>
    <t>Hatzivasilis, G; Ioannidis, S; Fysarakis, K; Spanoudakis, G; Papadakis, N</t>
  </si>
  <si>
    <t>Hatzivasilis, George; Ioannidis, Sotiris; Fysarakis, Konstantinos; Spanoudakis, George; Papadakis, Nikos</t>
  </si>
  <si>
    <t>The Green Blockchains of Circular Economy</t>
  </si>
  <si>
    <t>ELECTRONICS</t>
  </si>
  <si>
    <t>blockchain; federated learning; circular economy; green-miner; time-wise offloading; green computing</t>
  </si>
  <si>
    <t>INDUSTRY 4.0; INTERNET; DESIGN; THINGS</t>
  </si>
  <si>
    <t>Eco-friendly systems are necessitated nowadays, as the global consumption is increasing. A data-driven aspect is prominent, involving the Internet of Things (IoT) as the main enabler of a Circular Economy (CE). Henceforth, IoT equipment records the system's functionality, with machine learning (ML) optimizing green computing operations. Entities exchange and reuse CE assets. Transparency is vital as the beneficiaries must track the assets' history. This article proposes a framework where blockchaining administrates the cooperative vision of CE-IoT. For the core operation, the blockchain ledger records the changes in the assets' states via smart contracts that implement the CE business logic and are lightweight, complying with the IoT requirements. Moreover, a federated learning approach is proposed, where computationally intensive ML tasks are distributed via a second contract type. Thus, green-miners devote their resources not only for making money, but also for optimizing operations of real-systems, which results in actual resource savings.</t>
  </si>
  <si>
    <t>[Hatzivasilis, George] Fdn Res &amp; Technol Hellas, Iraklion 70013, Greece; [Hatzivasilis, George; Papadakis, Nikos] Hellen Mediterranean Univ HMU, Dept Elect &amp; Comp Engn, Iraklion 71410, Greece; [Ioannidis, Sotiris] Tech Univ Crete, Dept Elect &amp; Comp Engn, Khania 73100, Greece; [Fysarakis, Konstantinos; Spanoudakis, George] Sphynx Technol Solut AG, CH-6300 Zug, Switzerland</t>
  </si>
  <si>
    <t>Foundation for Research &amp; Technology - Hellas (FORTH); Technical University of Crete</t>
  </si>
  <si>
    <t>Hatzivasilis, G (corresponding author), Fdn Res &amp; Technol Hellas, Iraklion 70013, Greece.;Hatzivasilis, G (corresponding author), Hellen Mediterranean Univ HMU, Dept Elect &amp; Comp Engn, Iraklion 71410, Greece.</t>
  </si>
  <si>
    <t>hatzivas@ics.forth.gr; sotiris@ece.tuc.gr; fysarakis@sphynx.ch; spanoudakis@sphynx.ch; npapadak@cs.hmu.gr</t>
  </si>
  <si>
    <t>Fysarakis, Konstantinos/I-4412-2019</t>
  </si>
  <si>
    <t>Fysarakis, Konstantinos/0000-0002-6871-8102; , George/0000-0002-2213-7759</t>
  </si>
  <si>
    <t>European Union Horizon's 2020 research and innovation program [786890, 952644, 830927]</t>
  </si>
  <si>
    <t>European Union Horizon's 2020 research and innovation program</t>
  </si>
  <si>
    <t>This work has received funding from the European Union Horizon's 2020 research and innovation program under the grant agreements No. 786890 (THREAT-ARREST), No. 952644 (FISHY), and No. 830927 (CONCORDIA).</t>
  </si>
  <si>
    <t>2079-9292</t>
  </si>
  <si>
    <t>ELECTRONICS-SWITZ</t>
  </si>
  <si>
    <t>Electronics</t>
  </si>
  <si>
    <t>10.3390/electronics10162008</t>
  </si>
  <si>
    <t>Computer Science, Information Systems; Engineering, Electrical &amp; Electronic; Physics, Applied</t>
  </si>
  <si>
    <t>Computer Science; Engineering; Physics</t>
  </si>
  <si>
    <t>UG0ZO</t>
  </si>
  <si>
    <t>Green Accepted, gold, Green Published</t>
  </si>
  <si>
    <t>WOS:000688991800001</t>
  </si>
  <si>
    <t>Fuss, M; Barros, RTV; Poganietz, WR</t>
  </si>
  <si>
    <t>Fuss, Maryegli; Barros, Raphael T. V.; Poganietz, Witold-Roger</t>
  </si>
  <si>
    <t>The role of a socio-integrated recycling system in implementing a circular economy - The case of Belo Horizonte, Brazil</t>
  </si>
  <si>
    <t>Emerging economies; Recyclable solid waste; Material flow analysis; Agent-structure analysis; Waste pickers</t>
  </si>
  <si>
    <t>Waste pickers (WPs) are considered a strong suggestion to become practical mediators of the circular economy (CE) in emerging economies. This new recommendation intends to strengthen WPs' role in household solid waste management while supporting the establishment of CE. Municipalities often do not recognize WPs as service providers and frequently discriminate against them. In such a challenging situation, could a socio-integrated recycling system with integrated WPs be a robust strategy to boost a CE? Belo Horizonte is a learning platform to answer this research question because this Brazilian city has a long-term commitment to social integration. The work applies the combination of participatory observation, multi-year material flow analysis (MFA), and structural agent analysis (SAA) to identify allocative resources, legitimation, and cultural values that are fundamental to operationalizing CE. The MFA results show a significant increase in waste generation, but not more than 4% of recyclable waste generated could be collected as input for WP cooperatives. The number of WPs registered in cooperatives, the market price of recyclables, and regulatory legislation for packaging products are classified as barriers for the successful extension of a socio-integrated recycling system identified in the SAA. This study suggests that knowing the target group (e.g., city hall and industries) brings opportunities for WPs to disclose niches (based on a small network of agents with expectations and visions) and can potentially create sociotechnical regimes to implement a conscious and sustainable CE. (C) 2020 Elsevier Ltd. All rights reserved.</t>
  </si>
  <si>
    <t>[Fuss, Maryegli; Poganietz, Witold-Roger] Karlsruhe Inst Technol KIT, Karlsruhe, Germany; [Barros, Raphael T. V.] Univ Fed Minas Gerais, Belo Horizonte, MG, Brazil</t>
  </si>
  <si>
    <t>Helmholtz Association; Karlsruhe Institute of Technology; Universidade Federal de Minas Gerais</t>
  </si>
  <si>
    <t>Fuss, M (corresponding author), Karlsruhe Inst Technol KIT, Karlsruhe, Germany.</t>
  </si>
  <si>
    <t>maryegli.fuss@kit.edu; raphael@desa.ufmg.br; poganietz@kit.edu</t>
  </si>
  <si>
    <t>Poganietz, Witold-Roger/0000-0002-5839-1206; Fuss, Maryegli/0000-0002-0211-084X</t>
  </si>
  <si>
    <t>National Council for Scientific and Technology Development (CNPq); Department of Environmental and Sanitary Engineering of the University of Minas Gerais (DESA-UFMG)</t>
  </si>
  <si>
    <t>National Council for Scientific and Technology Development (CNPq)(Conselho Nacional de Desenvolvimento Cientifico e Tecnologico (CNPQ)); Department of Environmental and Sanitary Engineering of the University of Minas Gerais (DESA-UFMG)</t>
  </si>
  <si>
    <t>The first author thanks the National Council for Scientific and Technology Development (CNPq) for the doctorate fellowship. The authors acknowledge the Department of Environmental and Sanitary Engineering of the University of Minas Gerais (DESA-UFMG) for supporting this research during the fieldwork. The authors extend their appreciations to the assistance of Prof. Francisco Lima and their working groups as well as the Nenuca Institute (especially Leila Silva) and SLU. Finally, we would like to thank Heidemarie Knierim (KIT-INTL) for her English corrections. All remaining mistakes and inaccuracies stay in the responsibility of the authors.</t>
  </si>
  <si>
    <t>FEB 15</t>
  </si>
  <si>
    <t>10.1016/j.wasman.2020.12.006</t>
  </si>
  <si>
    <t>QC1PV</t>
  </si>
  <si>
    <t>WOS:000614606600022</t>
  </si>
  <si>
    <t>Campagnaro, C; D'Urzo, M</t>
  </si>
  <si>
    <t>Campagnaro, Cristian; D'Urzo, Marco</t>
  </si>
  <si>
    <t>Social Cooperation as a Driver for a Social and Solidarity Focused Approach to the Circular Economy</t>
  </si>
  <si>
    <t>social-solidarity economy; social inclusion; circular economy; upcycling; reuse; appropriate technology; social cooperation</t>
  </si>
  <si>
    <t>DESIGN; CIRCLE</t>
  </si>
  <si>
    <t>The circular economy (CE) is currently a very widespread paradigm aimed at addressing the climate crisis. However, its notions seem often to be only focused on technical, industrial and economic growth-centric goals, without practically addressing social problems such as inequality and social exclusion. In this context, type B social cooperation (SC-B) emerges in the Italian context as a type of organisation explicitly aiming at addressing social issues. It has historically fulfilled this mandate by pioneering, among others, circular processes in the field of waste management. In doing so, it has consolidated a high level of organizational and management capacity, which has made it an exemplary model capable of innovating the CE discourse and including marginalized people while delivering high-quality environmental services. Through evidence gathered integrating different methods and sources (interviews with social cooperatives, literature review, case study research on filed actions), this paper aims to offer a reading of SC-B as a driver for promoting a social turn of CE and local development. Moving beyond waste management and towards waste reuse, SC-B could play an active role in creating local and regional waste transformation and upcycling chains, capable of creating new employment and inclusion opportunities as well as reducing environmental impacts by processing wastes directly in the territory, shortening their treatment chain.</t>
  </si>
  <si>
    <t>[Campagnaro, Cristian; D'Urzo, Marco] Politecn Torino, Dept Architecture &amp; Design, I-10129 Turin, Italy</t>
  </si>
  <si>
    <t>Polytechnic University of Turin</t>
  </si>
  <si>
    <t>D'Urzo, M (corresponding author), Politecn Torino, Dept Architecture &amp; Design, I-10129 Turin, Italy.</t>
  </si>
  <si>
    <t>cristian.campagnaro@polito.it; marco.durzo@polito.it</t>
  </si>
  <si>
    <t>campagnaro, cristian/0000-0002-7318-7430</t>
  </si>
  <si>
    <t>10.3390/su131810145</t>
  </si>
  <si>
    <t>UZ3QQ</t>
  </si>
  <si>
    <t>WOS:000702123400001</t>
  </si>
  <si>
    <t>Yan, K; Hua, GW; Cheng, TCE</t>
  </si>
  <si>
    <t>Yan, Ke; Hua, Guowei; Cheng, T. C. E.</t>
  </si>
  <si>
    <t>Green Supply Chain Management with Cooperative Promotion</t>
  </si>
  <si>
    <t>supply chain management; pricing; cooperative promotion; cross-market; game theory</t>
  </si>
  <si>
    <t>CIRCULAR ECONOMY; COORDINATION; INVESTMENT; GAME; STRATEGIES; DECISIONS; DESIGN; MODEL</t>
  </si>
  <si>
    <t>Green supply chain management has received increasing attention as consumers have become more environmentally conscious. Manufacturers are making green investments to meet consumers' demands, while retailers in different markets often engage in cooperative promotion to attract more consumers. This study develops game theoretic models for investigating cooperative promotion for two cross-market firms with different channel structures, i.e., decentralized and centralized. The manufacturer determines the wholesale price for the retailers and the green investment of a product, and the retailers determine the promotional effort and retail price. This study finds that whether the firms join in cooperative promotion mainly depends on the wholesale price, as well as the impacts of the price, green investment, and cooperative promotional activities on the demand. When the wholesale price is relatively low, the retail price of the decentralized green supply chain must be lower than that of the centralized green supply chain. On the contrary, the difference in the retail price between the two green supply chains varies with the impacts of green investment and cooperative promotional activities on demand. In addition, due to the influence of channel structure, the contribution to cooperative promotion of the centralized supply chain is more than that of the decentralized supply chain with the most given conditions. Moreover, as the impact of cooperative promotional activities on demand increases, the centralized green supply chain does not necessarily result in higher profits than the decentralized green supply chain.</t>
  </si>
  <si>
    <t>[Yan, Ke; Hua, Guowei] Beijing Jiaotong Univ, Sch Econ &amp; Management, Beijing 100044, Peoples R China; [Cheng, T. C. E.] Hong Kong Polytech Univ, Fac Business, Hong Kong, Peoples R China</t>
  </si>
  <si>
    <t>Beijing Jiaotong University; Hong Kong Polytechnic University</t>
  </si>
  <si>
    <t>Hua, GW (corresponding author), Beijing Jiaotong Univ, Sch Econ &amp; Management, Beijing 100044, Peoples R China.</t>
  </si>
  <si>
    <t>17113147@bjtu.edu.cn; huagw@amss.ac.cn; edwin.cheng@polyu.edu.hk</t>
  </si>
  <si>
    <t>Cheng, Edwin/D-5688-2015</t>
  </si>
  <si>
    <t>Cheng, Edwin/0000-0001-5127-6419</t>
  </si>
  <si>
    <t>National Natural Science Foundation of China (NSFC) [71831001]; Beijing Logistics Informatics Research Base; Fundamental Research Funds for the Central Universities [2020YJ050]</t>
  </si>
  <si>
    <t>National Natural Science Foundation of China (NSFC)(National Natural Science Foundation of China (NSFC)); Beijing Logistics Informatics Research Base; Fundamental Research Funds for the Central Universities(Fundamental Research Funds for the Central Universities)</t>
  </si>
  <si>
    <t>This research was supported by the National Natural Science Foundation of China (NSFC) under grant number 71831001, the Beijing Logistics Informatics Research Base, and the Fundamental Research Funds for the Central Universities under grant number 2020YJ050.</t>
  </si>
  <si>
    <t>10.3390/su13063204</t>
  </si>
  <si>
    <t>RV3ZC</t>
  </si>
  <si>
    <t>WOS:000645774100001</t>
  </si>
  <si>
    <t>Barcelos, SMBD; Salvador, R; Barros, MV; de Francisco, AC; Guedes, G</t>
  </si>
  <si>
    <t>Barcelos, Silvia Mara Bortoloto Damasceno; Salvador, Rodrigo; Barros, Murillo Vetroni; de Francisco, Antonio Carlos; Guedes, Graca</t>
  </si>
  <si>
    <t>Circularity of Brazilian silk: Promoting a circular bioeconomy in the production of silk cocoons</t>
  </si>
  <si>
    <t>JOURNAL OF ENVIRONMENTAL MANAGEMENT</t>
  </si>
  <si>
    <t>Circular economy; Circularity; Bioeconomy; Silk farming; Silk cocoon; Green energy</t>
  </si>
  <si>
    <t>ELECTRICITY; PLANTS; BIOGAS; ROUTE; SITES</t>
  </si>
  <si>
    <t>The bioeconomy is considered one of the three main sectors with the greatest opportunities for the development of the circular economy in Brazil, who is one of the largest silk producers in the world; and sericulture is an agribusiness that contributes greatly to the bioeconomy in Brazil. Therefore, this research aimed to identify opportunities for creating value by internalizing flows in the production of silk cocoons by promoting a circular bioeconomy. To that end, a tool was used to assess the circularity of the referred system. The current circularity of the production of silk cocoons, at the farm level, is 74.19 % for material, and 0 % for energy. A range of measures are proposed, based on (i) engaging with reverse logistics practices, (ii) establishing a local agroindustrial cooperative, and (iii) building community biodigesters, which aid a potential circularity of 85.51 % (material), and 100 % (energy) at the farm level, and 98.42 % (material) and 100 % (energy), at the cooperative level. On top of increasing circular value, the proposed measures might bring environmental benefits, such as lessening environmental impacts of logistics (by valuing local resources) and replacing non-renewable energy, and social impacts, through increased quality of life for sericulturists. Economic implications need further investigation and are suggested to be addressed in future research endeavors, along with policy implications for the development of a circular bioeconomy. Furthermore, an increased circularity can also contribute to a few of the sustainable development goals (SDGs) proposed by the United Nations, such as SDGs 2, 7, 9, 11, 12 and 13.</t>
  </si>
  <si>
    <t>[Barcelos, Silvia Mara Bortoloto Damasceno] Univ Estadual Maringa UEM, Cianorte Campus, Cianorte, Brazil; [Salvador, Rodrigo; Barros, Murillo Vetroni; de Francisco, Antonio Carlos] Univ Tecnol Fed Parana UTFPR, Sustainable Prod Syst Lab LESP, Grad Program Ind Engn PPGEP, Ponta Grossa, Parana, Brazil; [Guedes, Graca] Univ Minho Uminho, Sch Engn, Azurem Campus, Braga, Portugal</t>
  </si>
  <si>
    <t>Universidade Tecnologica Federal do Parana</t>
  </si>
  <si>
    <t>Barcelos, SMBD (corresponding author), 598 D Pedro II St, BR-87200055 Cianorte, Parana, Brazil.</t>
  </si>
  <si>
    <t>smbdamasceno@uem.br; salvador.rodrigors@gmail.com; murillo.vetroni@gmail.com; acfrancisco@utfpr.edu.br; mgg@det.uminho.pt</t>
  </si>
  <si>
    <t>de Francisco, Antonio Carlos/G-4374-2015; Salvador, Rodrigo/X-8245-2019</t>
  </si>
  <si>
    <t>de Francisco, Antonio Carlos/0000-0003-0401-4445; Salvador, Rodrigo/0000-0003-3398-7684; /0000-0001-5456-992X; Barros, Murillo Vetroni/0000-0002-1711-6056</t>
  </si>
  <si>
    <t>Coordenacao de Aperfeicoamento de Pessoal de Nivel Superior-Brasil (CAPES) [001]; Conselho Nacional de Desenvolvimento Cientifico e Tecnologico - Brasil (CNPq) [CNPq 310686/2017-2]; Fundacao Araucaria (Support for Scientific and Technological Development of Parana) [CP20/2013]; Uminho/UEM/UTFPR</t>
  </si>
  <si>
    <t>Coordenacao de Aperfeicoamento de Pessoal de Nivel Superior-Brasil (CAPES)(Coordenacao de Aperfeicoamento de Pessoal de Nivel Superior (CAPES)); Conselho Nacional de Desenvolvimento Cientifico e Tecnologico - Brasil (CNPq)(Conselho Nacional de Desenvolvimento Cientifico e Tecnologico (CNPQ)); Fundacao Araucaria (Support for Scientific and Technological Development of Parana)(Fundacao Araucaria de Apoio ao Desenvolvimento Cientifico e Tecnologico do Estado do Parana FA); Uminho/UEM/UTFPR</t>
  </si>
  <si>
    <t>The authors would like to thank the Editor of the Journal of Envi-ronmental Management for the efficient handling of the manuscript and the reviewers for the valuable comments helping to improve on the earlier version of the paper.This research was financially supported by the Coordenacao de Aperfeicoamento de Pessoal de Nivel Superior-Brasil (CAPES) -Finance Code 001, Conselho Nacional de Desenvolvimento Cientifico e TecnologicoBrasil (CNPq) (Sponsored by CNPq 310686/2017-2) , and Fundacao Araucaria (Support for Scientific and Technological Devel-opment of Parana) by means of CP20/2013, Doctoral Program in Textile Engineering in partnership with a Foreign Institution (Uminho/UEM/UTFPR) .</t>
  </si>
  <si>
    <t>ACADEMIC PRESS LTD- ELSEVIER SCIENCE LTD</t>
  </si>
  <si>
    <t>LONDON</t>
  </si>
  <si>
    <t>24-28 OVAL RD, LONDON NW1 7DX, ENGLAND</t>
  </si>
  <si>
    <t>0301-4797</t>
  </si>
  <si>
    <t>1095-8630</t>
  </si>
  <si>
    <t>J ENVIRON MANAGE</t>
  </si>
  <si>
    <t>J. Environ. Manage.</t>
  </si>
  <si>
    <t>OCT 15</t>
  </si>
  <si>
    <t>10.1016/j.jenvman.2021.113373</t>
  </si>
  <si>
    <t>JUL 2021</t>
  </si>
  <si>
    <t>UB0NZ</t>
  </si>
  <si>
    <t>WOS:000685551200005</t>
  </si>
  <si>
    <t>Heliovaara, E; Liljeqvist, H; Muuronen, M; Eronen, A; Moslova, K; Repo, T</t>
  </si>
  <si>
    <t>Heliovaara, Eeva; Liljeqvist, Henri; Muuronen, Mikko; Eronen, Aleksi; Moslova, Karina; Repo, Timo</t>
  </si>
  <si>
    <t>Cooperative Ligands in Dissolution of Gold</t>
  </si>
  <si>
    <t>CHEMISTRY-A EUROPEAN JOURNAL</t>
  </si>
  <si>
    <t>gold; gold dissolution; ligand exchange; reaction mechanisms; S ligands</t>
  </si>
  <si>
    <t>SELECTIVE RECOVERY; OXIDATION; METALS</t>
  </si>
  <si>
    <t>Development of new, environmentally benign dissolution methods for metallic gold is driven by needs in the circular economy. Gold is widely used in consumer electronics, but sustainable and selective dissolution methods for Au are scarce. Herein, we describe a quantitative dissolution of gold in organic solution under mild conditions by using hydrogen peroxide as an oxidant. In the dissolution reaction, two thiol ligands, pyridine-4-thiol and 2-mercaptobenzimidazole, work in a cooperative manner. The mechanistic investigations suggest that two pyridine-4-thiol molecules form a complex with Au-0 that can be oxidized, whereas the role of inexpensive 2-mercaptobenzimidazole is to stabilize the formed Au-I species through a ligand exchange process. Under optimized conditions, the reaction proceeds vigorously and gold dissolves quantitatively in two hours. The demonstrated ligand-exchange mechanism with two thiols allows to drastically reduce the thiol consumption and may lead to even more effective gold dissolution methods in the future.</t>
  </si>
  <si>
    <t>[Heliovaara, Eeva; Liljeqvist, Henri; Muuronen, Mikko; Eronen, Aleksi; Moslova, Karina; Repo, Timo] Univ Helsinki, Dept Chem, POB 55, Helsinki 00014, Finland; [Muuronen, Mikko] BASF SE, Carl Bosch Str 38, D-67056 Ludwigshafen, Germany</t>
  </si>
  <si>
    <t>University of Helsinki; BASF</t>
  </si>
  <si>
    <t>Repo, T (corresponding author), Univ Helsinki, Dept Chem, POB 55, Helsinki 00014, Finland.</t>
  </si>
  <si>
    <t>timo.repo@helsinki.fi</t>
  </si>
  <si>
    <t>Muuronen, Mikko/0000-0001-9647-7070; Repo, Timo/0000-0002-3116-6199; Moslova, Karina/0000-0001-8470-8302</t>
  </si>
  <si>
    <t>Fortum and Neste Foundation [20200066]</t>
  </si>
  <si>
    <t>Fortum and Neste Foundation</t>
  </si>
  <si>
    <t>The financial support of the Fortum and Neste Foundation (#20200066) is gratefully acknowledged.</t>
  </si>
  <si>
    <t>WILEY-V C H VERLAG GMBH</t>
  </si>
  <si>
    <t>WEINHEIM</t>
  </si>
  <si>
    <t>POSTFACH 101161, 69451 WEINHEIM, GERMANY</t>
  </si>
  <si>
    <t>0947-6539</t>
  </si>
  <si>
    <t>1521-3765</t>
  </si>
  <si>
    <t>CHEM-EUR J</t>
  </si>
  <si>
    <t>Chem.-Eur. J.</t>
  </si>
  <si>
    <t>JUN 16</t>
  </si>
  <si>
    <t>10.1002/chem.202101028</t>
  </si>
  <si>
    <t>MAY 2021</t>
  </si>
  <si>
    <t>Chemistry, Multidisciplinary</t>
  </si>
  <si>
    <t>Chemistry</t>
  </si>
  <si>
    <t>SS7YM</t>
  </si>
  <si>
    <t>WOS:000651195200001</t>
  </si>
  <si>
    <t>Lechtenberg, F; Somoza-Tornos, A; Espuna, A; Graells, M</t>
  </si>
  <si>
    <t>Lechtenberg, Fabian; Somoza-Tornos, Ana; Espuna, Antonio; Graells, MoisEs</t>
  </si>
  <si>
    <t>Targeting economic and environmental benefits associated with the integration of regeneration units in water systems</t>
  </si>
  <si>
    <t>Circular economy; Regenerated water; Mathematical programming; Water networks; Sensitivity analysis</t>
  </si>
  <si>
    <t>ECO-INDUSTRIAL PARKS; MULTIOBJECTIVE OPTIMIZATION; MANAGEMENT; DESIGN</t>
  </si>
  <si>
    <t>Water treatment is traditionally seen as an end-of-pipe solution to deal with contaminated water satisfying discharge regulations at a minimum expense. However, the reuse of treated water as regenerated water is a promising strategy to counteract water scarcity. This approach to transform waste into resources is motivated by the circular economy paradigm. This study presents a mathematical programming approach to target both the environmental and economic benefits of water systems by introducing additional regeneration units to close the loop. In addition to water users and authorities, the approach also considers operators and dealers, which are revealed as key stakeholders. Hence, the feasible region of the regeneration units design specifications is determined and visualized through a multi-objective optimization approach targeting the systems operating cost and freshwater consumption. Its application is demonstrated on a benchmark case study from the literature, revealing a potential economic benefit of 37.5% and a freshwater reduction of 80.9% over the case without regeneration units. Furthermore, we show that a cooperative exchange strategy leads to higher benefits compared to the solutions presented in the literature. Finally, we demonstrate how the barrier plots introduced in this work can be used by different stakeholders in the water market to support their decision-making.</t>
  </si>
  <si>
    <t>[Lechtenberg, Fabian; Somoza-Tornos, Ana; Espuna, Antonio; Graells, MoisEs] Univ Politecn Cataluna, Dept Chem Engn, Campus Diagonal Besos,Eduard Maristany 16, Barcelona 08019, Spain; [Somoza-Tornos, Ana] Univ Colorado Boulder, Renewable &amp; Sustainable Energy Inst RASEI, 4001 Discovery Dr, Boulder, CO 80303 USA</t>
  </si>
  <si>
    <t>Universitat Politecnica de Catalunya; University of Colorado System; University of Colorado Boulder</t>
  </si>
  <si>
    <t>Lechtenberg, F; Graells, M (corresponding author), Univ Politecn Cataluna, Dept Chem Engn, Campus Diagonal Besos,Eduard Maristany 16, Barcelona 08019, Spain.</t>
  </si>
  <si>
    <t>fabian.lechtenberg@upc.edu; ana.somozatornos@colorado.edu; antonio.espuna@upc.edu; moises.graells@upc.edu</t>
  </si>
  <si>
    <t>Somoza Tornos, Ana/J-5746-2017; Espuña, Antonio/A-6897-2009</t>
  </si>
  <si>
    <t>Somoza Tornos, Ana/0000-0002-4715-204X; Espuña, Antonio/0000-0002-1238-8108; Lechtenberg, Fabian/0000-0001-8884-634X</t>
  </si>
  <si>
    <t>Spanish Ministerio de Ciencia e Innovacion [DPI2017-8735-R, PID2020116051RB-I00]; European Regional Development Fund [DPI2017-8735-R, PID2020116051RB-I00]; Universitat Politecnica de Catalunya; Banco Santander</t>
  </si>
  <si>
    <t>Spanish Ministerio de Ciencia e Innovacion(Instituto de Salud Carlos IIISpanish Government); European Regional Development Fund(European Commission); Universitat Politecnica de Catalunya; Banco Santander</t>
  </si>
  <si>
    <t>This work was supported by the Spanish Ministerio de Ciencia e Innovacion and the European Regional Development Fund both funding the research projects AIMS (DPI2017-8735-R) and CEPI (PID2020116051RB-I00). Fabian Lechtenberg gratefully acknowledges the Universitat Polit`ecnica de Catalunya and Banco Santander for the financial support of his predoctoral grant FPI-UPC.</t>
  </si>
  <si>
    <t>NOV 10</t>
  </si>
  <si>
    <t>10.1016/j.jclepro.2021.129022</t>
  </si>
  <si>
    <t>SEP 2021</t>
  </si>
  <si>
    <t>WE5GK</t>
  </si>
  <si>
    <t>Green Submitted, Green Published, hybrid</t>
  </si>
  <si>
    <t>WOS:000705653800002</t>
  </si>
  <si>
    <t>Sakamoto, JL; Cano, NSDL; de Oliveira, JFD; Rutkowski, EW</t>
  </si>
  <si>
    <t>Sakamoto, Jessica Lie; de Souza Lima Cano, Nathalia Silva; Dionisio de Oliveira, Jefferson Faria; Rutkowski, Emilia Wanda</t>
  </si>
  <si>
    <t>How much for an inclusive and solidary selective waste collection? A Brazilian study case</t>
  </si>
  <si>
    <t>LOCAL ENVIRONMENT</t>
  </si>
  <si>
    <t>Solidarity economy; circular economy; sustainable cities; financial analysis; waste pickers</t>
  </si>
  <si>
    <t>INFORMAL RECYCLING SECTOR; MANAGEMENT-SYSTEMS; PICKERS; COOPERATIVES; SERVICES; RECOVERY; SANTIAGO; CHAIN</t>
  </si>
  <si>
    <t>Waste management and recycling need to be more inclusive, integrating informal agents such as Waste Pickers. In many Global South countries, Waste Pickers' Organisations (WPOs) have their work recognised at country levels. Despite Brazilian policies' achievements, WPOs have faced many challenges, one being their financial sustainability. This paper presents a financial diagnosis and analysis of the solidary and inclusive selective collection in a Brazilian city that supports a WPO since 2010. The SoCo Tool allows to quantify and understand the impacts and benefits of selective collection. Results show an operational cost of US$ 47.00/tonne performed by the WPO or US$ 20.632,80 (2016), meaning a 37% cost reduction for the local authority. ACLAMA is a small, but efficient WPO, with a high average productivity per worker and a low rejects rate compared to other case studies. Concerning occupational health, results showed that these aspects could be improved, as well as social benefits for the workers of ACLAMA. We raise the discussion that surviving on materials' sales are not enough and a greater financial participation from the municipality and producers in the form of payment for urban cleaning services could help to bear costs for these social benefits and other operational improvements, such as more investments in sorting machinery and equipment. Municipal waste management with the inclusion of organisations of waste pickers presents a real possibility for achieving productive cooperated organisation, income generation for several families, environmental gains to reach a more humane and sustainable society.</t>
  </si>
  <si>
    <t>[Sakamoto, Jessica Lie; de Souza Lima Cano, Nathalia Silva; Dionisio de Oliveira, Jefferson Faria; Rutkowski, Emilia Wanda] Univ Estadual Campinas, FLUXUS Lab, Sch Civil Engn Architecture &amp; Urban Design, Rua Saturnino de Brito 224, BR-13083889 Campinas, SP, Brazil</t>
  </si>
  <si>
    <t>Universidade Estadual de Campinas</t>
  </si>
  <si>
    <t>Sakamoto, JL (corresponding author), Univ Estadual Campinas, FLUXUS Lab, Sch Civil Engn Architecture &amp; Urban Design, Rua Saturnino de Brito 224, BR-13083889 Campinas, SP, Brazil.</t>
  </si>
  <si>
    <t>jessicaliesakamoto@gmail.com</t>
  </si>
  <si>
    <t>Sakamoto, Jessica/0000-0002-6568-113X; Silva de Souza Lima Cano, Nathalia/0000-0003-3533-7992</t>
  </si>
  <si>
    <t>Brazilian Research Council (CNPq); Coordenacao de Aperfeicoamento de Pessoal de Nivel Superior -Brasil (CAPES) [001]</t>
  </si>
  <si>
    <t>Brazilian Research Council (CNPq)(Conselho Nacional de Desenvolvimento Cientifico e Tecnologico (CNPQ)); Coordenacao de Aperfeicoamento de Pessoal de Nivel Superior -Brasil (CAPES)(Coordenacao de Aperfeicoamento de Pessoal de Nivel Superior (CAPES))</t>
  </si>
  <si>
    <t>This study was partially supported by the Brazilian Research Council (CNPq) and by the Coordenacao de Aperfeicoamento de Pessoal de Nivel Superior -Brasil (CAPES) -Finance Code 001.</t>
  </si>
  <si>
    <t>1354-9839</t>
  </si>
  <si>
    <t>1469-6711</t>
  </si>
  <si>
    <t>LOCAL ENVIRON</t>
  </si>
  <si>
    <t>Local Environ.</t>
  </si>
  <si>
    <t>AUG 3</t>
  </si>
  <si>
    <t>10.1080/13549839.2021.1952965</t>
  </si>
  <si>
    <t>Green &amp; Sustainable Science &amp; Technology; Environmental Studies; Geography; Regional &amp; Urban Planning; Urban Studies</t>
  </si>
  <si>
    <t>Science &amp; Technology - Other Topics; Environmental Sciences &amp; Ecology; Geography; Public Administration; Urban Studies</t>
  </si>
  <si>
    <t>UA1TW</t>
  </si>
  <si>
    <t>WOS:000675096600001</t>
  </si>
  <si>
    <t>Chaves, GDD; Siman, RR; Ribeiro, GM; Chang, NB</t>
  </si>
  <si>
    <t>Diniz Chaves, Gisele de Lorena; Siman, Renato Ribeiro; Ribeiro, Glaydston Mattos; Chang, Ni-Bin</t>
  </si>
  <si>
    <t>Synergizing environmental, social, and economic sustainability factors for refuse derived fuel use in cement industry: A case study in Espirito Santo, Brazil</t>
  </si>
  <si>
    <t>Refuse-derived fuel; Circular economy; Reverse logistics network; Cement production; Alternative fuel; Sustainable development</t>
  </si>
  <si>
    <t>MUNICIPAL SOLID-WASTE; LIFE-CYCLE ASSESSMENT; ENERGETIC VALORIZATION; REVERSE LOGISTICS; ALTERNATIVE FUEL; SUPPLY CHAIN; MANAGEMENT; CHALLENGES; NETWORK; PERSPECTIVE</t>
  </si>
  <si>
    <t>The cement industry has been under pressure due to the environmental impact of high cement production, which demands a significant amount of energy and results in greenhouse gas (GHG) emissions. In many developed countries, the cement industry has sought to replace conventional fossil fuels with alternatives to minimize GHG emissions; however, Brazil has underexploited this possibility. Considering the potential of refuse-derived fuel (RDF) to reduce the non-recycled waste disposed in landfills, and its suitable performance as an alternative fuel for cleaner cement production, this paper presents a reverse logistics network analysis for RDF production planning with respect to local economic incentives, social euqity and justice, pollution prevention, and global environmental concerns regarding carbon emissions reduction. The reverse logistics network involves important stakeholders related in waste management in Espirito Santo, Brazil, especially harmonizing social sustainability concerns between waste pickers? cooperatives and waste retailers. By considering the waste generated in 78 municipalities in the Espirito Santo state, the possible levels of fuel replacement in cement industries reflects the economic sustainability of the timeframe of the solid waste management policy implementation. The results showed that the RDF to be produced varies from 42,446.5 tonnes in 2024 with a small fuel replacement by cement industries, to 567,092.1 tonnes in 2040 if all non-recyclable waste available can be used to produce RDF. The avoided annual disposal costs via this network analysis vary from $3,855,412.0 in the initial years to $47,822,876.8 in the year 2040 under optimistic conditions, representing around 25% of the total cost in the network. The cost and GHG emitted reduced significantly in all simulated scenarios; however, the financial incentives are essential for achieving the network social sustainability.</t>
  </si>
  <si>
    <t>[Diniz Chaves, Gisele de Lorena] Fed Univ Espirito Santo UFES, Dept Engn &amp; Technol, Vitoria, ES, Brazil; [Siman, Renato Ribeiro] Fed Univ Espirito Santo UFES, Dept Environm Engn, Vitoria, ES, Brazil; [Ribeiro, Glaydston Mattos] Univ Fed Rio de Janeiro, Transportat Engn Program, Rio De Janeiro, Brazil; [Chang, Ni-Bin] Univ Cent Florida, Dept Civil Environm &amp; Construct Engn, Orlando, FL 32816 USA</t>
  </si>
  <si>
    <t>Universidade Federal do Espirito Santo; Universidade Federal do Espirito Santo; Universidade Federal do Rio de Janeiro; State University System of Florida; University of Central Florida</t>
  </si>
  <si>
    <t>Chang, NB (corresponding author), Univ Cent Florida, Dept Civil Environm &amp; Construct Engn, Orlando, FL 32816 USA.</t>
  </si>
  <si>
    <t>nchang@ucf.edu</t>
  </si>
  <si>
    <t>Chaves, Gisele/AAP-2125-2020</t>
  </si>
  <si>
    <t>Chaves, Gisele/0000-0001-6359-9063; Mattos Ribeiro, Glaydston/0000-0001-8452-057X</t>
  </si>
  <si>
    <t>Fulbright Scholar Program from the Department of State, the United States of America [G-1-00005]; Federal University of Espirito Santo; National Council for Scientific and Technological Development - CNPq [308411/2018-8, 307835/2017-0]; University of Central Florida Global Program</t>
  </si>
  <si>
    <t>Fulbright Scholar Program from the Department of State, the United States of America; Federal University of Espirito Santo; National Council for Scientific and Technological Development - CNPq(Conselho Nacional de Desenvolvimento Cientifico e Tecnologico (CNPQ)); University of Central Florida Global Program</t>
  </si>
  <si>
    <t>The authors acknowledge the partial financial support of the Fulbright Scholar Program (award G-1-00005) from the Department of State, the United States of America, Federal University of Espirito Santo and the National Council for Scientific and Technological Development - CNPq (Process 308411/2018-8 and 307835/2017-0) as well as the support from the University of Central Florida Global Program. Thanks for the free license of FICO? XpressIVE 8.8 software.</t>
  </si>
  <si>
    <t>JUN 15</t>
  </si>
  <si>
    <t>10.1016/j.jenvman.2021.112401</t>
  </si>
  <si>
    <t>MAR 2021</t>
  </si>
  <si>
    <t>RS2YJ</t>
  </si>
  <si>
    <t>WOS:000643647000001</t>
  </si>
  <si>
    <t>Bader, V</t>
  </si>
  <si>
    <t>Bader, Veit</t>
  </si>
  <si>
    <t>Associative Democracy: From 'the real third way' back to utopianism or towards a colourful socialism for the 21st century?</t>
  </si>
  <si>
    <t>THESIS ELEVEN</t>
  </si>
  <si>
    <t>Associative Democracy; rethinking democratic socialism: principles; institutions; practices</t>
  </si>
  <si>
    <t>WORKPLACE</t>
  </si>
  <si>
    <t>Associative Democracy (AD) has been developed as a specific response to statist socialism and neoliberal capitalism, drawing on older traditions such as associationalism, democratic socialism, and cooperative socialism. As the 'real third way', it is distinct from neoliberal privatization and deregulation in the Blair-Schroder varieties of social democracy and in the conservative Reagan-Thatcher-Cameron varieties. This article summarizes what seemed to make AD an attractive realist utopia: its combination of economic, societal and political democracy; its focus on democratic institutional pluralism in all these regards; its considered moral/political minimalism; and its practical experimentalism. It recapitalizes some of the important economic, societal and political changes during the last decennia that seem to make AD plainly utopian again. It focuses on an outline of basic principles and institutions of socio-economic alternatives to capitalism because, if neoliberalism rules supreme, no viable alternatives can emerge and grow. Even if there is not one institutional design that fits all countries and contexts, we can show what the basic tenets of such alternatives are and how such a colourful democratic socialism relates to and can integrate other approaches such as 'circular economy', 'foundational economy' and 'radical social innovation'. The hope is that AD's broad institutional pluralism and its emphasis on practical experimentalism show new ways of thinking which are urgently needed for sustainable and socially fair economic development and for renewing representative democracy.</t>
  </si>
  <si>
    <t>[Bader, Veit] Univ Amsterdam, Sociol, Dept Polit &amp; Sociocultural Sci, Amsterdam, Netherlands; [Bader, Veit] Univ Amsterdam, Social &amp; Polit Philosophy, Dept Philosophy, Amsterdam, Netherlands</t>
  </si>
  <si>
    <t>University of Amsterdam; University of Amsterdam</t>
  </si>
  <si>
    <t>Bader, V (corresponding author), Univ Amsterdam, Dept Philosophy, Oude Turfmarkt 143, NL-1012 GC Amsterdam, Netherlands.</t>
  </si>
  <si>
    <t>veitbader@gmail.com</t>
  </si>
  <si>
    <t>SAGE PUBLICATIONS LTD</t>
  </si>
  <si>
    <t>1 OLIVERS YARD, 55 CITY ROAD, LONDON EC1Y 1SP, ENGLAND</t>
  </si>
  <si>
    <t>0725-5136</t>
  </si>
  <si>
    <t>1461-7455</t>
  </si>
  <si>
    <t>THESIS ELEV</t>
  </si>
  <si>
    <t>Thesis Elev.</t>
  </si>
  <si>
    <t>10.1177/07255136211056688</t>
  </si>
  <si>
    <t>Sociology</t>
  </si>
  <si>
    <t>XM3LJ</t>
  </si>
  <si>
    <t>WOS:000728732900002</t>
  </si>
  <si>
    <t>Lange, K; Korevaar, G; Nikolic, I; Herder, P</t>
  </si>
  <si>
    <t>Lange, Kasper; Korevaar, Gijsbert; Nikolic, Igor; Herder, Paulien</t>
  </si>
  <si>
    <t>Actor Behaviour and Robustness of Industrial Symbiosis Networks: An Agent-Based Modelling Approach</t>
  </si>
  <si>
    <t>JASSS-THE JOURNAL OF ARTIFICIAL SOCIETIES AND SOCIAL SIMULATION</t>
  </si>
  <si>
    <t>Circular Economy; Industrial Symbiosis; Cooperative Networks; Agent-Based Modelling; Theory of Planned Behaviour; Eco-Oriented Behaviour</t>
  </si>
  <si>
    <t>SIMULATION; PERSPECTIVE; EMERGENCE; PARKS</t>
  </si>
  <si>
    <t>Industrial Symbiosis Networks (ISNs) consist of firms that exchange residual materials and energy locally, in orderto gain economic, environmental and/or social advantages. In practice, ISNs regularly fail when partners leave and the recovery of residual streams ends. Regarding the current societal need fora shift towards sustainability, it is undesirable that ISNs should fail. Failures of ISNs may be caused by actor behaviour that leads to unanticipated economic losses. In this paper, we explore the effect of these behaviours on ISN robustness by using an agent-based model (ABM). The constructed model is based on insights from both literature and participatory modelling in three real-world cases. It simulates the implementation of synergies for local waste exchange and compost production. The Theory of Planned Behaviour (TPB) was used to model agent behaviour in time-dependent bilateral negotiations and synergy evaluation processes. We explored model behaviour with and without TPB logic across a range of possible TPB input variables. The simulation results show how the modelled planned behaviour affects the cash flow outcomes of the social agents and the robustness of the network. The study contributes to the theoretical development of industrial symbiosis research by providing a quantitative model of all ISN implementation stages, in which various behavioural patterns of entrepreneurs are included. It also contributes to practice by offering insights on how network dynamics and robustness outcomes are not only related to context and ISN design, but also to actor behaviour.</t>
  </si>
  <si>
    <t>[Lange, Kasper] Amsterdam Univ Appl Sci, Urban Technol, Weesperzijde 190, NL-1097 DZ Amsterdam, Netherlands; [Lange, Kasper; Korevaar, Gijsbert; Nikolic, Igor] Delft Univ Technol, Technol Policy &amp; Management Fac, Jaffalaan 5, NL-2628 BX Delft, Netherlands; [Herder, Paulien] Delft Univ Technol, Appl Sci Fac, Van der Maasweg 9, NL-2629 HZ Delft, Netherlands</t>
  </si>
  <si>
    <t>Delft University of Technology; Delft University of Technology</t>
  </si>
  <si>
    <t>Lange, K (corresponding author), Amsterdam Univ Appl Sci, Urban Technol, Weesperzijde 190, NL-1097 DZ Amsterdam, Netherlands.;Lange, K (corresponding author), Delft Univ Technol, Technol Policy &amp; Management Fac, Jaffalaan 5, NL-2628 BX Delft, Netherlands.</t>
  </si>
  <si>
    <t>k.p.h.lange@hva.nl</t>
  </si>
  <si>
    <t>Lange, K/HCI-8646-2022</t>
  </si>
  <si>
    <t>Lange, K/0000-0003-2599-1421; Nikolic, Igor/0000-0002-6002-7083</t>
  </si>
  <si>
    <t>RAAK-mkb subsidy of Stichting Innovatie Alliantie (SIA), a Dutch national subsidy organisation for applied research [2015-03-03M]; SIA [RAAK-MKB MKB 2017-7 SIA]; Netherlands Organisation for Scientific Research (NWO) [023.009.037]; Amsterdam University of Applied Sciences (AUAS)</t>
  </si>
  <si>
    <t>RAAK-mkb subsidy of Stichting Innovatie Alliantie (SIA), a Dutch national subsidy organisation for applied research; SIA; Netherlands Organisation for Scientific Research (NWO)(Netherlands Organization for Scientific Research (NWO)); Amsterdam University of Applied Sciences (AUAS)</t>
  </si>
  <si>
    <t>The authors would like to thank the editor and anonymous reviewers for their highly valuable comments on the previous versions of the article. In addition, we thank Janne van den Akker, Maarten Mulder, Yannick Schrik, Marco van Hees, Jan Willem Verloop, Erik Essen, Krispijn Faddegon, Simon de Rijke and Inge Oskam of AUAS for the fruitful discussions during modelling and writing the paper. We also thank the students of AUAS and TUD, who supported data collection. Finally, we sincerely thank the participants and contributors in our case studies. The case studies in the project 'Re-Organise' were funded by the RAAK-mkb subsidy of Stichting Innovatie Alliantie (SIA, project number 2015-03-03M), a Dutch national subsidy organisation for applied research. The case study in RAAK-mkb project 'Re-StORe' was funded by SIA as well (project number RAAK-MKB MKB 2017-7 SIA). This open access publication was financed by The Netherlands Organisation for Scientific Research (NWO, project number 023.009.037) and Amsterdam University of Applied Sciences (AUAS).</t>
  </si>
  <si>
    <t>J A S S S</t>
  </si>
  <si>
    <t>GUILDFORD</t>
  </si>
  <si>
    <t>UNIV SURREY, DEPT SOCIOLOGY, GUILDFORD GU2 7XH, SURREY, ENGLAND</t>
  </si>
  <si>
    <t>1460-7425</t>
  </si>
  <si>
    <t>JASSS-J ARTIF SOC S</t>
  </si>
  <si>
    <t>JASSS</t>
  </si>
  <si>
    <t>JUN 30</t>
  </si>
  <si>
    <t>10.18564/jasss.4635</t>
  </si>
  <si>
    <t>TC2PQ</t>
  </si>
  <si>
    <t>WOS:000668484000007</t>
  </si>
  <si>
    <t>Yu, DJ; Sheng, LB</t>
  </si>
  <si>
    <t>Yu, Dejian; Sheng, Libo</t>
  </si>
  <si>
    <t>Exploring the knowledge base and trajectories of knowledge dissemination in closed loop supply chain</t>
  </si>
  <si>
    <t>Closed loop supply chain (CLSC); Bibliometrics; Cooperation; Main path analysis</t>
  </si>
  <si>
    <t>LOGISTICS NETWORK; REVERSE LOGISTICS; BENDERS DECOMPOSITION; PRODUCT RECOVERY; EFFORT DECISIONS; RELIABLE DESIGN; DIFFUSION PATH; FUZZY; COLLECTION; QUALITY</t>
  </si>
  <si>
    <t>Recently, the closed-loop supply chain (CLSC) domain has garnered considerable attention from scholars and practitioners. The increasing number of publications makes it necessary to study this domain comprehensively. To achieve this goal, this paper makes the first attempt to investigate the knowledge base and knowledge diffusion paths of the whole area systematically from both static and dynamic perspectives. Based on 1041 papers published in 2001-2020 from Web of Science, the characteristics of publications, productive authors, institutions, countries/territories and journals, as well as the co-authorship relationships are investigated by using bibliometrics. In addition, the evolution of hot topics and the historical development of CLSC domain are vividly described by keyword analysis and main path analysis respectively. The results show that: (1) Van Wassenhove, LN, Guide, VDR and Govindan, K play an important role in this domain and in addition Govindan, K has established extensive cooperative relationships; (2) INSEAD and Penn State Univ are more influential and they cooperate closely; (3) Several countries such as Italy, UK, Iran and China have begun to pay more attention to CLSC research in the past five years; (4) the hot topics revolve around the three aspects of network design, coordination and circular economy, and the trajectories of knowledge diffusion of this domain show that the focus has shifted to the green and sustainable CLSC recently. This study is able for researchers to grasp the general information, identify hot topics and capture history, development status and possible directions for the future research in the CLSC domain.</t>
  </si>
  <si>
    <t>[Yu, Dejian; Sheng, Libo] Nanjing Audit Univ, Business Sch, Nanjing 211815, Jiangsu, Peoples R China</t>
  </si>
  <si>
    <t>Nanjing Audit University</t>
  </si>
  <si>
    <t>Sheng, LB (corresponding author), Nanjing Audit Univ, Business Sch, Nanjing 211815, Jiangsu, Peoples R China.</t>
  </si>
  <si>
    <t>ydj@nau.edu.cn; mz1903009@stu.nau.edu.cn</t>
  </si>
  <si>
    <t>Yu, Dejian/0000-0003-2796-9148</t>
  </si>
  <si>
    <t>Ministry of Education of Humanities and Social Science project [19YJC630208]; Qinglan Project of Jiangsu Province (2019); Natural Science Research Project of Jiangsu Higher Education Institutions [19KJB120008]; Humanities and Social Sciences Research Projects of Universities in Jiangsu Province [2019SJA0337]</t>
  </si>
  <si>
    <t>Ministry of Education of Humanities and Social Science project; Qinglan Project of Jiangsu Province (2019); Natural Science Research Project of Jiangsu Higher Education Institutions; Humanities and Social Sciences Research Projects of Universities in Jiangsu Province</t>
  </si>
  <si>
    <t>This manuscript was supported by the Ministry of Education of Humanities and Social Science project (No. 19YJC630208), the Qinglan Project of Jiangsu Province (2019), the Natural Science Research Project of Jiangsu Higher Education Institutions (19KJB120008), and the Humanities and Social Sciences Research Projects of Universities in Jiangsu Province (2019SJA0337).</t>
  </si>
  <si>
    <t>SEP 20</t>
  </si>
  <si>
    <t>10.1016/j.jclepro.2021.128231</t>
  </si>
  <si>
    <t>UQ5GB</t>
  </si>
  <si>
    <t>WOS:000696091400001</t>
  </si>
  <si>
    <t>Azevedo, BD; Scavarda, LF; Caiado, RGG; Fuss, M</t>
  </si>
  <si>
    <t>Azevedo, Bruno Duarte; Scavarda, Luiz Felipe; Caiado, Rodrigo Goyannes Gusmao; Fuss, Maryegli</t>
  </si>
  <si>
    <t>Improving urban household solid waste management in developing countries based on the German experience</t>
  </si>
  <si>
    <t>Sustainable supply chain management; Integrated sustainable waste management; Triple bottom line; Process flow diagrams; Wasteaware benchmark indicators</t>
  </si>
  <si>
    <t>CIRCULAR ECONOMY; RECYCLING SECTOR; PLASTIC WASTE; BRAZIL; INDICATORS; PERSPECTIVE; COLLECTION; CHALLENGES; GENERATION; INNOVATION</t>
  </si>
  <si>
    <t>Countries worldwide strive to improve their urban household solid waste management (UHSWM) practices. While developed countries like Germany have achieved good results with different UHSWM initiatives, developing countries still struggle to be effective with their waste management (WM) policies. With an interest in learning from the German experience, this paper provides a cross-case analysis between a German and a Brazilian city that can be of practical relevance to improving UHSWM in developing countries. The paper uses process flow diagram (PFD) and wasteaware benchmark indicators for integrated sustainable waste management (ISWM). Both methods confirmed the German city as a benchmark and attested the inefficiency of the Brazilian UHSWM. The total maximum score weightage percentage of the matrix quantification difference was significant, 98% against 50%. Findings highlight viable solutions based on the three pillars of the German solid WM system: clear laws, regular public campaigns, and fee methodology. The formalization and improvement of Brazilian UHSWM require better governance to obtain additional investments. Herein, the application of the Green Dot methodology, sponsored by industry and consumers in Germany, would enable an increase of up to 318% of the values received by a typical Brazilian cooperative. This additional investment can empower a sustainable solution where the population could opt to work with recycling, either as a formal employee or as a formal entrepreneur, shedding more light on the social pillar of the triple bottom line. Moreover, it can enable improvements in technologies, and on regular public campaigns to increase education in important sustainable matters. (C) 2020 Elsevier Ltd. All rights reserved.</t>
  </si>
  <si>
    <t>[Azevedo, Bruno Duarte; Scavarda, Luiz Felipe; Caiado, Rodrigo Goyannes Gusmao] Pontifical Catholic Univ Rio De Janeiro PUCRio, Ind Engn Dept, Rio De Janeiro, Brazil; [Fuss, Maryegli] Karlsruhe Inst Technol, Inst Technol Assessment &amp; Syst Anal ITAS, Karlsruhe, Germany; [Caiado, Rodrigo Goyannes Gusmao] Univ Fed Fluminense UFF, MSG Management Syst, Niteroi, RJ, Brazil</t>
  </si>
  <si>
    <t>Helmholtz Association; Karlsruhe Institute of Technology; Universidade Federal Fluminense</t>
  </si>
  <si>
    <t>Caiado, RGG (corresponding author), Pontifical Catholic Univ Rio De Janeiro PUCRio, Ind Engn Dept, Rio De Janeiro, Brazil.;Caiado, RGG (corresponding author), Univ Fed Fluminense UFF, MSG Management Syst, Niteroi, RJ, Brazil.</t>
  </si>
  <si>
    <t>brunoduarteazevedo@gmail.com; lf.scavarda@puc.rio.br; rodrigocaiado@tecgraf.puc-rio.br; maryegli.fuss@kit.edu</t>
  </si>
  <si>
    <t>Caiado, Rodrigo/S-9342-2019; Scavarda, Luiz Felipe/M-2317-2018</t>
  </si>
  <si>
    <t>Caiado, Rodrigo/0000-0002-3290-8385; Scavarda, Luiz Felipe/0000-0002-8756-919X; Fuss, Maryegli/0000-0002-0211-084X</t>
  </si>
  <si>
    <t>Brazilian Coordination for the Improvement of Higher Education Personnel (CAPES) [001, 88881.198822/2018-01]; Brazilian National Council for Scientific and Technological Development (CNPq) [300007/2019-1, 311757/2018-9]</t>
  </si>
  <si>
    <t>Brazilian Coordination for the Improvement of Higher Education Personnel (CAPES)(Coordenacao de Aperfeicoamento de Pessoal de Nivel Superior (CAPES)); Brazilian National Council for Scientific and Technological Development (CNPq)(Conselho Nacional de Desenvolvimento Cientifico e Tecnologico (CNPQ))</t>
  </si>
  <si>
    <t>This work was supported by the Brazilian Coordination for the Improvement of Higher Education Personnel (CAPES) - Finance Code 001 &amp; 88881.198822/2018-01 and by the Brazilian National Council for Scientific and Technological Development (CNPq) - 300007/2019-1 &amp; 311757/2018-9.</t>
  </si>
  <si>
    <t>FEB 1</t>
  </si>
  <si>
    <t>10.1016/j.wasman.2020.11.001</t>
  </si>
  <si>
    <t>PN2UX</t>
  </si>
  <si>
    <t>WOS:000604340900017</t>
  </si>
  <si>
    <t>Larochelle, T; Noble, A; Ziemkiewicz, P; Hoffman, D; Constant, J</t>
  </si>
  <si>
    <t>Larochelle, Tommee; Noble, Aaron; Ziemkiewicz, Paul; Hoffman, David; Constant, James</t>
  </si>
  <si>
    <t>A Fundamental Economic Assessment of Recovering Rare Earth Elements and Critical Minerals from Acid Mine Drainage Using a Network Sourcing Strategy</t>
  </si>
  <si>
    <t>MINERALS</t>
  </si>
  <si>
    <t>techno-economic analysis; rare earth elements; acid mine drainage; solvent extraction; critical materials; cobalt; manganese</t>
  </si>
  <si>
    <t>SOLVENT-EXTRACTION; CIRCULAR ECONOMY; PRECIPITATION; IRON</t>
  </si>
  <si>
    <t>In recent years, acid mine drainage (AMD) has emerged as a promising unconventional source of rare earth elements (REEs) and other critical minerals (CMs) such as cobalt and manganese. In this regard, AMD provides a natural heap leaching effect that extracts and concentrates REE/CM from the host strata creating a partially enriched feedstock suitable for downstream extraction, separation, and recovery. While several prior studies have described processes and approaches for the valorization of AMD, very few have described the supply chain and infrastructure requirements as well as the associated economic assessment. To that end, this paper provides a fundamental economic assessment of REE/CM recovery from AMD using a network sourcing strategy in addition to a robust, flexible feedstock separations and refining facility. The methodology of this paper follows that of a typical techno-economic analysis with capital and operating costs estimated using AACE Class IV (FEL-2) guidelines. To demonstrate the range of possible outcomes, four pricing scenarios were modeled including contemporary prices (September, 2021) as well as the minimum and maximum prices over the last decade. In addition, five production scenarios were considered reflecting variations in the product suite, ranging from full elemental separation to magnet REE and CM production only (i.e., Pr, Nd, Tb, Dy, Y, Sc, Co, and Mn). The results of this analysis show that, with the exception of the minimum price scenario, all operational configurations have positive economic indicators with rates of return varying from 25% to 32% for the contemporary price scenario. The optimal configuration was determined to be production of Co, Mn, and all REEs except for mischmetal, which is not recovered. Sensitivity analysis and Monte Carlo simulation show that capital cost and HCl consumption are the two major factors influencing rate of return, thus indicating opportunities for future technology development and cost optimization. Implications of the study and a cooperative profit-sharing model for sourcing are also described.</t>
  </si>
  <si>
    <t>[Larochelle, Tommee] L3 Proc Dev, L3Eng, Park City, UT 84098 USA; [Larochelle, Tommee; Noble, Aaron] Virginia Polytech &amp; State Univ, Dept Min &amp; Minerals Engn, Virginia Polytechn, Blacksburg, VA 24060 USA; [Ziemkiewicz, Paul; Hoffman, David; Constant, James] West Virginia Univ, Water Res Inst, Morgantown, WV 26506 USA</t>
  </si>
  <si>
    <t>Virginia Polytechnic Institute &amp; State University; West Virginia University</t>
  </si>
  <si>
    <t>Noble, A (corresponding author), Virginia Polytech &amp; State Univ, Dept Min &amp; Minerals Engn, Virginia Polytechn, Blacksburg, VA 24060 USA.</t>
  </si>
  <si>
    <t>tommee.larochelle@l3eng.com; aaron.noble@vt.edu; paul.ziemkiewicz@mail.wvu.edu; david.hoffman@mail.wvu.edu; james.constant@mail.wvu.edu</t>
  </si>
  <si>
    <t>Noble, Aaron/0000-0002-8860-9472; Larochelle, Tommee/0000-0003-3995-4293</t>
  </si>
  <si>
    <t>United States Department of Energy [89243320CFE000059-001]; Virginia Tech Open Access Subvention Fund (VT's OASF)</t>
  </si>
  <si>
    <t>United States Department of Energy(United States Department of Energy (DOE)); Virginia Tech Open Access Subvention Fund (VT's OASF)</t>
  </si>
  <si>
    <t>This article is based upon work supported by the United States Department of Energy under Award 89243320CFE000059-001 with support from Virginia Tech Open Access Subvention Fund (VT's OASF) in publishing this article.</t>
  </si>
  <si>
    <t>2075-163X</t>
  </si>
  <si>
    <t>MINERALS-BASEL</t>
  </si>
  <si>
    <t>Minerals</t>
  </si>
  <si>
    <t>10.3390/min11111298</t>
  </si>
  <si>
    <t>Geochemistry &amp; Geophysics; Mineralogy; Mining &amp; Mineral Processing</t>
  </si>
  <si>
    <t>XF4LR</t>
  </si>
  <si>
    <t>WOS:000724044100001</t>
  </si>
  <si>
    <t>Pulselli, RM; Broersma, S; Martin, CL; Keeffe, G; Bastianoni, S; van den Dobbelsteen, A</t>
  </si>
  <si>
    <t>Pulselli, Riccardo Maria; Broersma, Siebe; Martin, Craig Lee; Keeffe, Greg; Bastianoni, Simone; van den Dobbelsteen, Andy</t>
  </si>
  <si>
    <t>Future city visions. The energy transition towards carbon-neutrality: lessons learned from the case of Roeselare, Belgium</t>
  </si>
  <si>
    <t>RENEWABLE &amp; SUSTAINABLE ENERGY REVIEWS</t>
  </si>
  <si>
    <t>Greenhouse gas inventory; Decarbonisation strategy; Energy potential map; Roadshow; Sustainable city</t>
  </si>
  <si>
    <t>ENVIRONMENTAL-POLICIES; ECOSYSTEM SERVICES; GHG EMISSIONS; CONSUMPTION; WORLDS; CYCLE</t>
  </si>
  <si>
    <t>As climate change develops, with most of the world population living in urban areas, decarbonisation of cities is among the greatest challenges of the coming decades. In the framework of the EU City-zen project, a number of so-called Roadshows has been organised in ten cities within and outside Europe in order to plan and kick-off their transition towards an energy- and climate-neutral economy. During the Roadshows, a group of experts is engaged to perform co-working activities and participative labs involving local stakeholders. These activities support cities in identifying their own decarbonisation pathways, mainly by combining three mutual processes, i.e. energy design, urban design and carbon accounting. The latter, in particular, has been used to quantify the greenhouse gas emissions of cities and neighbourhoods and to estimate the mitigation effect of a combination of measures towards the desirable condition of carbon neutrality. This exploratory and proactive design process has been successfully demonstrated through intensive workshops and can be potentially replicated in other cities. This paper provides a schematic overview of the main results achieved in the Belgian town of Roeselare, but more significantly it describes the techniques needed to make that cooperative process understandable, impactful and implementable. It is likely that 2050 European goals will drastically change urban environments and socioeconomic dynamics in cities, due to the fragmentation of energy sources. Hence, from this standpoint there is a vital need for integrated technologies and infrastructures, a circular economy and community-based processes such as food production, sharing of facilities and valorisation of ecosystem services. The City-zen Roeselare Roadshow brought over 300 stakeholders into the process of re-imagining and visualising their 2050 future city with these solutions. Stakeholders, with no particular expertise in carbon accounting or sustainability, would now have the capability of understanding and applying these solutions in a combined effort to meet the zero-carbon challenge. The approach is generally replicable elsewhere being highly visual, impactful, transferable, and multi-stakeholder friendly. Given that data are made locally available, the combination of this general approach, site-specific assessments and the involvement of both experts and local stakeholders (i.e. policy makers, citizens, etc) allow the transition to start by referring to any real city or neighbourhood.</t>
  </si>
  <si>
    <t>[Pulselli, Riccardo Maria] Univ Siena IT, Santa Chiara Lab, Siena, Italy; [Broersma, Siebe; van den Dobbelsteen, Andy] Delft Univ Technol NL, Fac Architecture &amp; Built Environm, Delft, Netherlands; [Martin, Craig Lee] Univ Cent Lancashire UK, Sch Art Design &amp; Fash, Preston, Lancs, England; [Keeffe, Greg] Queens Univ Belfast UK, Sch Nat &amp; Built Environm, Belfast, Antrim, North Ireland; [Bastianoni, Simone] Univ Siena IT, Ecodynam Grp, Dept Phys Sci Earth &amp; Environm, Siena, Italy</t>
  </si>
  <si>
    <t>Pulselli, RM (corresponding author), Univ Siena IT, Santa Chiara Lab, Siena, Italy.</t>
  </si>
  <si>
    <t>pulselli@unisi.it</t>
  </si>
  <si>
    <t>Bastianoni, Simone/K-6721-2015; 郭, 青霞/GZH-2618-2022</t>
  </si>
  <si>
    <t>Bastianoni, Simone/0000-0002-6470-7377; Keeffe, Greg/0000-0003-4588-2660; Martin, Craig Lee/0000-0003-0239-1298; Pulselli, Riccardo Maria/0000-0001-8340-4040</t>
  </si>
  <si>
    <t>European Union's Seventh Programme for Research and Technological Development and Demonstration [608702]</t>
  </si>
  <si>
    <t>European Union's Seventh Programme for Research and Technological Development and Demonstration</t>
  </si>
  <si>
    <t>The present study has been developed for implementing the activities of the City-zen project that has received funding from the European Union's Seventh Programme for Research and Technological Development and Demonstration under grant agreement No 608702.</t>
  </si>
  <si>
    <t>1364-0321</t>
  </si>
  <si>
    <t>1879-0690</t>
  </si>
  <si>
    <t>RENEW SUST ENERG REV</t>
  </si>
  <si>
    <t>Renew. Sust. Energ. Rev.</t>
  </si>
  <si>
    <t>10.1016/j.rser.2020.110612</t>
  </si>
  <si>
    <t>Green &amp; Sustainable Science &amp; Technology; Energy &amp; Fuels</t>
  </si>
  <si>
    <t>Science &amp; Technology - Other Topics; Energy &amp; Fuels</t>
  </si>
  <si>
    <t>QR5YE</t>
  </si>
  <si>
    <t>Green Accepted, Green Published</t>
  </si>
  <si>
    <t>WOS:000625292500054</t>
  </si>
  <si>
    <t>Nolasco, E; Duraes, PHV; Goncalves, JP; Oliveira, MCD; de Abreu, LM; de Almeida, AN</t>
  </si>
  <si>
    <t>Nolasco, Elaine; Vieira Duraes, Pedro Henrique; Pereira Goncalves, Julia; Oliveira, Maria Cristina de; Monteiro de Abreu, Lucijane; Nascimento de Almeida, Alexandre</t>
  </si>
  <si>
    <t>Characterization of solid wastes as a tool to implement waste management strategies in a university campus</t>
  </si>
  <si>
    <t>INTERNATIONAL JOURNAL OF SUSTAINABILITY IN HIGHER EDUCATION</t>
  </si>
  <si>
    <t>Universities; Waste generation; Characterization; Gravimetric composition; Management; Diagnosis</t>
  </si>
  <si>
    <t>HIGHER-EDUCATION INSTITUTIONS; ENVIRONMENTAL-MANAGEMENT; SUSTAINABILITY; COUNTRIES; POLLUTION; PLAN</t>
  </si>
  <si>
    <t>Purpose Universities are an example of institutions that aggregate people around work/study who consume water, energy and produce waste daily in their activities, generating an impact on the environment. The purpose of this study is to determine the quantity, composition and recycling potential of waste generated at the Faculdade UnB Planaltina (FUP) campus, of the University of Brasilia in the Federal District, Brazil, to develop a waste management strategy compatible with national legislation and sustainable global practices. Design/methodology/approach This study was based on conducting on-site visits to identify the sources of generation, hazardousness, management and gravimetric characteristics of residual waste from 2015 to 2016. In 2016, a selective collection was implemented on the FUP campus, and since then, actions to raise awareness for the selective disposal and monitoring of waste were conducted with the academic community. Findings The results showed that the campus generates 148 kg of waste/day, whereas the per capita generation is 92 g/day. The production of hazardous waste is related to campus laboratories which manage it under a specific program. The campus restaurant is the place that generates the most waste, of which organic waste is the most representative. When categorizing the waste generated on campus, the authors found that the majority are recyclables at 67% of the total. This category includes material composed of cardboard, paper and plastic, all able to be recycled in the Federal District. Practical implications The recyclable waste generated at the FUP campus is being diverted from the city's landfill because they are donated to a recycling cooperative. These actions promote income generation, social inclusion of waste pickers and a circular economy, all in compliance with the National Solid Waste Policy. As a result, the FUP campus is more in line with Brazilian legislation and the global context of adopting sustainable waste management amongst higher education institutions. Originality/value This paper contributes to the literature on sustainability in higher education by reporting the process of implementation of a waste management strategy in a university campus. Further, it presents tools and methods that can be used to achieve sustainability in waste management. The study also identifies that the crucial factor for the success of such actions is the mobilization and participation of the academic community in the process. It does so by presenting findings demonstrating how the University of Brasilia has been concerned with adopting pro-environmental measures for sustainable development.</t>
  </si>
  <si>
    <t>[Nolasco, Elaine; Vieira Duraes, Pedro Henrique; Pereira Goncalves, Julia; Oliveira, Maria Cristina de; Monteiro de Abreu, Lucijane; Nascimento de Almeida, Alexandre] Univ Brasilia, Fac UnB Planaltina, Brasilia, DF, Brazil</t>
  </si>
  <si>
    <t>Universidade de Brasilia</t>
  </si>
  <si>
    <t>Nolasco, E (corresponding author), Univ Brasilia, Fac UnB Planaltina, Brasilia, DF, Brazil.</t>
  </si>
  <si>
    <t>enolasco.ribeiro@gmail.com; pedrooowww@hotmail.com; jpereirag.jp@gmail.com; socristinaoliveira@gmail.com; lucijanemonteiro@gmail.com; alexalmeida@unb.br</t>
  </si>
  <si>
    <t>Oliveira, Maria Cristina/0000-0002-4456-0734</t>
  </si>
  <si>
    <t>1467-6370</t>
  </si>
  <si>
    <t>1758-6739</t>
  </si>
  <si>
    <t>INT J SUST HIGHER ED</t>
  </si>
  <si>
    <t>Int. J. Sustain. High. Educ.</t>
  </si>
  <si>
    <t>JAN 25</t>
  </si>
  <si>
    <t>10.1108/IJSHE-12-2019-0358</t>
  </si>
  <si>
    <t>OCT 2020</t>
  </si>
  <si>
    <t>Green &amp; Sustainable Science &amp; Technology; Education &amp; Educational Research</t>
  </si>
  <si>
    <t>Science &amp; Technology - Other Topics; Education &amp; Educational Research</t>
  </si>
  <si>
    <t>PZ7RR</t>
  </si>
  <si>
    <t>WOS:000581968000001</t>
  </si>
  <si>
    <t>Zhang, SF; Xu, XY; Wang, F; Zhang, J</t>
  </si>
  <si>
    <t>Zhang, Sanfeng; Xu, Xinyue; Wang, Feng; Zhang, Jian</t>
  </si>
  <si>
    <t>Does cooperation stimulate firms' eco-innovation? Firm-level evidence from China</t>
  </si>
  <si>
    <t>Horizontal cooperation; Vertical cooperation; Mixed cooperation; Eco-innovation; Knowledge spillovers</t>
  </si>
  <si>
    <t>RESEARCH-AND-DEVELOPMENT; UNIVERSITY-INDUSTRY COLLABORATION; ENVIRONMENTAL INNOVATION; ECONOMETRIC-ANALYSIS; EMPIRICAL-EVIDENCE; KNOWLEDGE; NETWORKS; GREEN; COMPLEMENTARITY; DETERMINANTS</t>
  </si>
  <si>
    <t>Firms' collaborative activities have created increasing opportunities for eco-innovation in modern society. Based on unbalanced panel data from the Chinese National Innovation Survey between 2011 and 2015, this paper explored the influences of different modes of cooperation, i.e., vertical cooperation, horizontal cooperation, and mixed cooperation, on the eco-innovation of Chinese manufacturing firms. The results indicated that three types of cooperation all had positive and statistically significant effects on the firms' eco-innovation, and mixed cooperation had promoted eco-innovation more dramatically. The extent of such impacts may vary depending on the heterogeneity of the characteristic of enterprises. We also verified that knowledge spillovers from cooperative partners have played a mediating role between cooperation and eco-innovation. Our results suggest the potential benefits of diversified collaborative activities and appropriate intellectual property protection for firms' eco-innovation in China.</t>
  </si>
  <si>
    <t>[Zhang, Sanfeng; Xu, Xinyue; Wang, Feng] Nanjing Univ Informat Sci &amp; Technol, Sch Business, Nanjing 210044, Peoples R China; [Zhang, Sanfeng; Wang, Feng] Nanjing Univ Informat Sci &amp; Technol, Dev Inst Jiangbei New Area, Nanjing 210044, Peoples R China; [Zhang, Jian] Cent Univ Finance &amp; Econ, Sch Govt, Beijing 100081, Peoples R China</t>
  </si>
  <si>
    <t>Nanjing University of Information Science &amp; Technology; Nanjing University of Information Science &amp; Technology; Central University of Finance &amp; Economics</t>
  </si>
  <si>
    <t>Zhang, J (corresponding author), Cent Univ Finance &amp; Econ, Sch Govt, Beijing 100081, Peoples R China.</t>
  </si>
  <si>
    <t>zjpolicy@163.com</t>
  </si>
  <si>
    <t>Zhang, Jian/HJA-4492-2022</t>
  </si>
  <si>
    <t>National Office for Philosophy and Social Sciences [20BJL042]</t>
  </si>
  <si>
    <t>National Office for Philosophy and Social Sciences</t>
  </si>
  <si>
    <t>This work was supported by the National Office for Philosophy and Social Sciences [grant numbers 20BJL042].</t>
  </si>
  <si>
    <t>10.1007/s11356-022-21296-6</t>
  </si>
  <si>
    <t>JUN 2022</t>
  </si>
  <si>
    <t>5L4YV</t>
  </si>
  <si>
    <t>WOS:000809540300013</t>
  </si>
  <si>
    <t>Rena; Yadav, S; Patel, S; Killedar, DJ; Kumar, S; Kumar, R</t>
  </si>
  <si>
    <t>Rena; Yadav, Shraddha; Patel, Shubham; Killedar, Deepak J.; Kumar, Sunil; Kumar, Rakesh</t>
  </si>
  <si>
    <t>Eco-innovations and sustainability in solid waste management: An indian upfront in technological, organizational, start-ups and financial framework</t>
  </si>
  <si>
    <t>Bioproducts; Circular economy; Eco-innovations; Recycling; Resource recovery; Smart technologies</t>
  </si>
  <si>
    <t>DEVELOPING-COUNTRIES; CIRCULAR ECONOMY; ELECTRONIC WASTE; OPPORTUNITIES; PERSPECTIVES; BIOGAS</t>
  </si>
  <si>
    <t>Technological interventions and eco-innovative solutions are necessary to cope with the adverse environmental impacts of waste accumulation. The notion to consider waste as a resource and recycling of the same for getting the value of the waste has truly transformed the approach towards solid waste management (SWM). Technological eco-innovations rely on the automation of waste segregation, collection, route optimization, digital apps for creating communication (enhanced efficiency by 40-85%) and treatment technologies. The regulatory framework with amendments in rules, new policies, schemes, smart city missions are responsible for the implementation of Tech-innovations at the ground level and has shown societal benefits. India has significantly shown progress in sustainable development goals (SDGs) score from 50.93 to 60.23 (year 2000-2019). The innovative and sustainable waste management practices in India have increased contribution to renewable energy (approx. 2554 MW/annum), 15-billion-USD business opportunity by the circular economy, 25-30% resale profit from processed E-waste, increased co-operative collaborations, trailblazing start-ups, improved SDG 3,7,8,9,11,12,13, improved market for green products and services, brilliant institutional and regional innovations addressing the issue of climate change. The present article critically reviews the exemplary ecoinnovations (technological and non-technological) including resource recovery and viable technologies for SWM in India. The review also illustrates the lacunae (in awareness, bioproducts adoption and advanced technologies), recommendations based on findings and future research areas. The paper can also assist researchers, entrepreneurs and the policy makers for improving the status of SWM in India as well as other developing countries with the same societal and economic status.</t>
  </si>
  <si>
    <t>[Rena; Yadav, Shraddha; Patel, Shubham; Kumar, Sunil; Kumar, Rakesh] CSIR Natl Environm Engn Res Inst, Nagpur 440020, Maharashtra, India; [Rena] Acad Sci &amp; Innovat Res AcSIR, Ghaziabad 201002, Uttar Pradesh, India; [Yadav, Shraddha; Patel, Shubham; Killedar, Deepak J.] Shri GS Inst Technol &amp; Sci, Indore 452003, Madhya Pradesh, India</t>
  </si>
  <si>
    <t>Council of Scientific &amp; Industrial Research (CSIR) - India; CSIR - National Environmental Engineering Research Institute (NEERI); Academy of Scientific &amp; Innovative Research (AcSIR); Shri Govindram Seksaria Institute of Technology &amp; Science</t>
  </si>
  <si>
    <t>Kumar, S (corresponding author), CSIR NEERI, Nehru Marg, Nagpu 440020, India.</t>
  </si>
  <si>
    <t>s_kumar@neeri.res.in</t>
  </si>
  <si>
    <t>yadav, shraddha/HDN-8319-2022; Kumar, Sunil/HMP-2250-2023; Kumar, Sunil/ACO-2985-2022</t>
  </si>
  <si>
    <t>yadav, shraddha/0000-0002-4039-920X; Kumar, Sunil/0000-0003-1090-2684</t>
  </si>
  <si>
    <t>Waste Re-processing Department - CSIR NEERI, India</t>
  </si>
  <si>
    <t>The informative base for the review was provided by the official reports of Ministries, Departments and Newspapers of India. The work was supported by the Waste Re-processing Department - CSIR NEERI, India. A special thanks to all the authors of the mentioned source files for the statistical, financial and scale-up information.</t>
  </si>
  <si>
    <t>JAN 15</t>
  </si>
  <si>
    <t>A</t>
  </si>
  <si>
    <t>10.1016/j.jenvman.2021.113953</t>
  </si>
  <si>
    <t>OCT 2021</t>
  </si>
  <si>
    <t>WR7QW</t>
  </si>
  <si>
    <t>WOS:000714692200006</t>
  </si>
  <si>
    <t>Alizadehnia, M; Ommani, AR; Noorivandi, AN; Maghsoodi, T</t>
  </si>
  <si>
    <t>Alizadehnia, M.; Ommani, A. R.; Noorivandi, A. Noorollah; Maghsoodi, T.</t>
  </si>
  <si>
    <t>Determinants of Eco-Innovations in Agricultural Production Cooperatives in Iran</t>
  </si>
  <si>
    <t>JOURNAL OF AGRICULTURAL SCIENCE AND TECHNOLOGY</t>
  </si>
  <si>
    <t>Eco-innovation adopters; Innovative pathways; Mann Whitney U test; Spatial models</t>
  </si>
  <si>
    <t>PERFORMANCE; GROWTH</t>
  </si>
  <si>
    <t>The purpose of this study was to identify determinants of Eco-Innovations (EI) in agricultural production cooperatives in Iran. Qualitative and quantitative methods were applied to the research. The qualitative section included semi-structured interviews, face-to-face interviews, and brainstorming sessions, and the quantitative section included descriptive statistical and spatial and Bayesian probit models to estimate the model of research. SPSS and MATLAB software was used in this study. SPSS software was used to describe the variables, explain the types of EIs and their effects and comparison of adopters and non- adopters, and MATLAB software was used for the estimation of the model. The data of 300 members of agricultural production cooperatives in Khouzestan Province, Iran, were collected based on random sampling, in 2020 summer. The research examined the different types of EIs. For comparison of adopter and non-adopter characteristics, a t-test and Mann-Whitney test (MW) were used. The results of the t-test showed that there was a significant difference between age, income, crop yield, and farm size for adopters and non-adopters of EL The Mann Whitney U test (MW) showed significant difference between farmers' education level, EI awareness, attitude toward EI, EI knowledge, willingness to creativity, being risk oriented, and access to information of adopters and non-adopters of EL Based on the results obtained from the spatial models, with a probability of 99%, both models were significant. Based on the results of the estimation of spatial models, the independent variables and the spatial autoregressive coefficient had significant role on adoption of EL For practical implications, it can be said that cooperative members, when adopting the EIs, can use the proposed model that is appropriate to their field of work. This study conducted a critical review before specifically recommending how cooperatives become eco-innovators.</t>
  </si>
  <si>
    <t>[Alizadehnia, M.; Ommani, A. R.; Noorivandi, A. Noorollah; Maghsoodi, T.] Islamic Azad Univ, Shoushtar Branch, Dept Agr Extens &amp; Educ, Shoushtar, Iran</t>
  </si>
  <si>
    <t>Islamic Azad University</t>
  </si>
  <si>
    <t>Ommani, AR (corresponding author), Islamic Azad Univ, Shoushtar Branch, Dept Agr Extens &amp; Educ, Shoushtar, Iran.</t>
  </si>
  <si>
    <t>a.omani@iau-shoushtar.ac.ir</t>
  </si>
  <si>
    <t>Ommani, Ahmad Reza/0000-0003-1744-6968</t>
  </si>
  <si>
    <t>TARBIAT MODARES UNIV</t>
  </si>
  <si>
    <t>TEHRAN</t>
  </si>
  <si>
    <t>JALAL-ALE-AHMAD AVE, PO BOX 14115-336, TEHRAN, 00000, IRAN</t>
  </si>
  <si>
    <t>1680-7073</t>
  </si>
  <si>
    <t>2345-3737</t>
  </si>
  <si>
    <t>J AGR SCI TECH-IRAN</t>
  </si>
  <si>
    <t>J. Agric. Sci. Technol.</t>
  </si>
  <si>
    <t>Agriculture, Multidisciplinary</t>
  </si>
  <si>
    <t>Agriculture</t>
  </si>
  <si>
    <t>YA5AI</t>
  </si>
  <si>
    <t>WOS:000738345300001</t>
  </si>
  <si>
    <t>Castilla-Polo, F; Sanchez-Hernandez, MI</t>
  </si>
  <si>
    <t>Castilla-Polo, Francisca; Sanchez-Hernandez, M. Isabel</t>
  </si>
  <si>
    <t>International orientation: An antecedent-consequence model in Spanish agri-food cooperatives which are aware of the circular economy</t>
  </si>
  <si>
    <t>JOURNAL OF BUSINESS RESEARCH</t>
  </si>
  <si>
    <t>Circular economy; Internationalization; Cooperatives; Performance; Social Capital; Responsible Research and Innovation</t>
  </si>
  <si>
    <t>MEDIATING ROLE; COMPETITIVE ADVANTAGE; RESPONSIBLE RESEARCH; PERFORMANCE; REPUTATION; INNOVATION; RESOURCES; SMES</t>
  </si>
  <si>
    <t>In recent years, it has generally been admitted that sustainability is a condition which is supportive of success within internationalization processes. We adopt a model based on antecedents and consequences of interna-tionalization within successful agri-food cooperatives involved in the circular economy in order to offer a comprehensive view about the variables that affect this decision. The methodological design includes two phases. Firstly, supported by a literature review both for social capital and responsible research and innovation, in-dicators are identified as specific antecedents of the international orientation of cooperatives, and the improvement of reputation and performance, as consequences. Secondly, the use of structural equation modelling is applied to a representative sample of cooperatives practicing the circular economy in Spain to demonstrate the empirical validity of the model. As management implications, cooperative managers can opt to reinforce their social capital and foster responsible research and innovation when a cooperative goes interna-tional, as a way to gain better reputation and performance and enter a virtuous circle. Policymakers can also use the set of indicators as a guide for future agri-food regulations.</t>
  </si>
  <si>
    <t>[Castilla-Polo, Francisca] Univ Jaen, Fac Social &amp; Jurid Sci, Dept Financial Econ &amp; Accounting, Campus Lagunillas S-N, Jaen 23071, Spain; [Sanchez-Hernandez, M. Isabel] Univ Extremadura, Fac Econ &amp; Business Studies, Dept Business Management &amp; Sociol, Ave Elvas S-N, Badajoz 06006, Spain</t>
  </si>
  <si>
    <t>Universidad de Jaen; Universidad de Extremadura</t>
  </si>
  <si>
    <t>Castilla-Polo, F (corresponding author), Univ Jaen, Fac Social &amp; Jurid Sci, Dept Financial Econ &amp; Accounting, Campus Lagunillas S-N, Jaen 23071, Spain.</t>
  </si>
  <si>
    <t>fpolo@ujaen.es; isanchez@unex.es</t>
  </si>
  <si>
    <t>SANCHEZ-HERNANDEZ, M. ISABEL/0000-0002-6806-1606</t>
  </si>
  <si>
    <t>ELSEVIER SCIENCE INC</t>
  </si>
  <si>
    <t>NEW YORK</t>
  </si>
  <si>
    <t>STE 800, 230 PARK AVE, NEW YORK, NY 10169 USA</t>
  </si>
  <si>
    <t>0148-2963</t>
  </si>
  <si>
    <t>1873-7978</t>
  </si>
  <si>
    <t>J BUS RES</t>
  </si>
  <si>
    <t>J. Bus. Res.</t>
  </si>
  <si>
    <t>10.1016/j.jbusres.2022.07.038</t>
  </si>
  <si>
    <t>AUG 2022</t>
  </si>
  <si>
    <t>Business</t>
  </si>
  <si>
    <t>3P9HG</t>
  </si>
  <si>
    <t>hybrid</t>
  </si>
  <si>
    <t>WOS:000837844200018</t>
  </si>
  <si>
    <t>Ada, E; Sagnak, M; Uzel, RA; Balcioglu, I</t>
  </si>
  <si>
    <t>Ada, Erhan; Sagnak, Muhittin; Uzel, Ruhan Askin; Balcioglu, Irem</t>
  </si>
  <si>
    <t>Analysis of barriers to circularity for agricultural cooperatives in the digitalization era</t>
  </si>
  <si>
    <t>INTERNATIONAL JOURNAL OF PRODUCTIVITY AND PERFORMANCE MANAGEMENT</t>
  </si>
  <si>
    <t>Cooperatives; Circular economy; Barriers; Fuzzy best-worst method</t>
  </si>
  <si>
    <t>SUPPLY CHAIN MANAGEMENT; WASTE-TO-ENERGY; BUSINESS MODELS; FOOD-INDUSTRY; ECONOMY; SUSTAINABILITY; IMPLEMENTATION; CONSUMPTION; TRANSITION; FRAMEWORK</t>
  </si>
  <si>
    <t>Purpose This study aims to propose a novel framework for barriers to circularity within cooperative supply chains. The barriers in the adoption and implementation of circular economy principles are examined within a framework. Design/methodology/approach Fuzzy best-worst method is used to calculate the weights of barriers and identify the prioritization of barriers to circularity within cooperative supply chain. Findings Insufficient implementation of circular economy laws was found as the most important barrier, followed by Lack of information, Ineffective recycling policies, Lack of awareness for circular economy, Remanufacturing is a labor-intensive procedure, Inconsistent price policies in sources and products, Lack of environmental management system, Cost of implementation for green activities and Lack of R&amp;D capability barriers, respectively. Research limitations/implications The number of participant professionals limits the conclusions of the study and reaching more general conclusions. A comprehensive research can be conducted by the participation of a greater number of professionals. Originality/value Several studies analyzed the barriers to circularity; however, to the best of the authors' knowledge, no study has been taken an approach for barriers to circularity for cooperatives or cooperative supply chains.</t>
  </si>
  <si>
    <t>[Ada, Erhan; Uzel, Ruhan Askin] Yasar Univ, Izmir, Turkey; [Sagnak, Muhittin] Izmir Katip Celebi Univ, Dept Informat Management, Izmir, Turkey; [Balcioglu, Irem] Izmir Metropolitan Municipal, Izmir, Turkey</t>
  </si>
  <si>
    <t>Yasar University; Izmir Katip Celebi University; Izmir Metropolitan Municipality</t>
  </si>
  <si>
    <t>Sagnak, M (corresponding author), Izmir Katip Celebi Univ, Dept Informat Management, Izmir, Turkey.</t>
  </si>
  <si>
    <t>muhittin.sagnak@ikcu.edu.tr</t>
  </si>
  <si>
    <t>Sagnak, Muhittin/AAZ-1223-2020</t>
  </si>
  <si>
    <t>Sagnak, Muhittin/0000-0002-0799-0348; ADA, ERHAN/0000-0002-4439-0966; ASKIN UZEL, RUHAN/0000-0001-8745-415X; Balcioglu, Irem/0000-0003-3681-6063</t>
  </si>
  <si>
    <t>1741-0401</t>
  </si>
  <si>
    <t>1758-6658</t>
  </si>
  <si>
    <t>INT J PRODUCT PERFOR</t>
  </si>
  <si>
    <t>Int. J. Product Perform. Manag.</t>
  </si>
  <si>
    <t>10.1108/IJPPM-12-2020-0689</t>
  </si>
  <si>
    <t>JUN 2021</t>
  </si>
  <si>
    <t>ZF4YO</t>
  </si>
  <si>
    <t>WOS:000661477800001</t>
  </si>
  <si>
    <t>Kuipers, A; Galama, P; Leso, L; Bruegemann, K; Klopcic, M</t>
  </si>
  <si>
    <t>Kuipers, Abele; Galama, Paul; Leso, Lorenzo; Bruegemann, Kerstin; Klopcic, Marija</t>
  </si>
  <si>
    <t>A Composting Bedding System for Animals as a Contribution to the Circular Economy</t>
  </si>
  <si>
    <t>PROCESSES</t>
  </si>
  <si>
    <t>by-products; composting material; animal housing; field application; circular economy; carbon storage</t>
  </si>
  <si>
    <t>BEDDED PACK; MANAGEMENT; NITROGEN; BARNS</t>
  </si>
  <si>
    <t>By-products from forestry, agriculture and nature areas are used in compost bedded-pack housing (CBP) systems for animals. In this communication, we discuss the application of a CBP system to animal farms and aspects related to the recycling and reuse of the materials in the context of a circular economy. This study is based on data from ongoing projects and literature. The following systems are discussed: (i) composting material applied to a specialized animal housing system; (ii) adding a horticultural component to the animal farm by reusing the compost, and (iii) a cooperative mixed cattle and crop farming system. The success of integrating a compost bedding component in the system depends largely on the skills of managing the composting process, the application of the material in the field, and the cost of acquiring the material. When materials are amply available, then a real contribution to the circular economy can be made. Cooperation between farmers in the utilization of by-products is another route to a more circular economy. Moreover, the analyzed systems can be seen as a Greenhouse Gases (GHG) mitigation practice because they store carbon in the soil and improve soil quality.</t>
  </si>
  <si>
    <t>[Kuipers, Abele; Galama, Paul] Wageningen Univ &amp; Res, Livestock Res, NL-6708 WD Wageningen, Netherlands; [Leso, Lorenzo] Univ Florence, Dept Agr Food Environm &amp; Forestry, IT-50145 Florence, Italy; [Bruegemann, Kerstin] Justus Liebig Univ Giessen, Inst Tierzuchtung, DE-35390 Giessen, Germany; [Klopcic, Marija] Univ Ljubljana, Biotech Fac, Dept Anim Sci, SI-1230 Donazale, Slovenia</t>
  </si>
  <si>
    <t>Wageningen University &amp; Research; University of Florence; Justus Liebig University Giessen; University of Ljubljana</t>
  </si>
  <si>
    <t>Kuipers, A (corresponding author), Wageningen Univ &amp; Res, Livestock Res, NL-6708 WD Wageningen, Netherlands.</t>
  </si>
  <si>
    <t>abele.kuipers@wur.nl; paul.galama@wur.nl; lorenzo.leso@unifi.it; kerstin.bruegemann@agrar.uni-giessen.de; marija.klopcic@bf.uni-lj.si</t>
  </si>
  <si>
    <t>Klopcic, Marija/0000-0003-0790-980X; Leso, Lorenzo/0000-0003-4274-3921; Brugemann, Kerstin/0000-0001-7532-8906</t>
  </si>
  <si>
    <t>European Union's Horizon 2020 Research and Innovation Program [696231, 696356]</t>
  </si>
  <si>
    <t>European Union's Horizon 2020 Research and Innovation Program</t>
  </si>
  <si>
    <t>This research was funded by the European Union's Horizon 2020 Research and Innovation Program under Grant Agreements No 696231 and No 696356 for research carried out within the ERA-NET SusAn projects FreeWalk and CCCfarming.</t>
  </si>
  <si>
    <t>2227-9717</t>
  </si>
  <si>
    <t>Processes</t>
  </si>
  <si>
    <t>10.3390/pr10030518</t>
  </si>
  <si>
    <t>Engineering, Chemical</t>
  </si>
  <si>
    <t>0B1SO</t>
  </si>
  <si>
    <t>WOS:000774422200001</t>
  </si>
  <si>
    <t>Cavicchi, C; Vagnoni, E</t>
  </si>
  <si>
    <t>Cavicchi, Caterina; Vagnoni, Emidia</t>
  </si>
  <si>
    <t>The role of performance measurement in assessing the contribution of circular economy to the sustainability of a wine value chain</t>
  </si>
  <si>
    <t>BRITISH FOOD JOURNAL</t>
  </si>
  <si>
    <t>Performance measurement system; Circular economy; Sustainable development; Wine value chain; Partnerships</t>
  </si>
  <si>
    <t>FOOD-INDUSTRY; MANAGEMENT; CAPABILITIES; SYSTEM; WASTE; CHINA</t>
  </si>
  <si>
    <t>Purpose This study aims to ascertain the extent to which a cooperative controlling a wine supply chain implements a performance measurement system (PMS) that monitors the effects of a circular economy (CE) strategy, developed through partnerships, on the economic and environmental sustainability of the value chain. Design/methodology/approach The study analyzes the characteristics of the closed-loop business model and uses the PMS to assess the contribution of CE partnerships to the sustainability of the value chain. The case study is based on interviews conducted on the cooperative's top management and supplemented with an analysis of external reports, related documents and direct observations. Findings The PMS was underpinned by enterprise resource planning (ERP), through which CE indicators control for the benefits generated on behalf of the cooperative and its CE partners. Originality/value Given the paucity of the studies that address the performance measurement of CE at the supply chain level and its relation to sustainability, this study sheds light on the role that PMS can play in tracking the contribution of CE partnerships to the sustainability of a wine value chain operating in agro-waste valorization. Furthermore, the performance measurement of the CE strategy contributes to an assessment of the responsible production of sustainable development goals at the supply chain level.</t>
  </si>
  <si>
    <t>[Cavicchi, Caterina; Vagnoni, Emidia] Univ Ferrara, Dept Econ &amp; Management, Ferrara, Italy</t>
  </si>
  <si>
    <t>University of Ferrara</t>
  </si>
  <si>
    <t>Cavicchi, C (corresponding author), Univ Ferrara, Dept Econ &amp; Management, Ferrara, Italy.</t>
  </si>
  <si>
    <t>caterina.cavicchi@unife.it</t>
  </si>
  <si>
    <t>Cavicchi, Caterina/0000-0001-8819-1857</t>
  </si>
  <si>
    <t>0007-070X</t>
  </si>
  <si>
    <t>1758-4108</t>
  </si>
  <si>
    <t>BRIT FOOD J</t>
  </si>
  <si>
    <t>Br. Food J.</t>
  </si>
  <si>
    <t>10.1108/BFJ-08-2021-0920</t>
  </si>
  <si>
    <t>Agricultural Economics &amp; Policy; Food Science &amp; Technology</t>
  </si>
  <si>
    <t>Agriculture; Food Science &amp; Technology</t>
  </si>
  <si>
    <t>ZY5YM</t>
  </si>
  <si>
    <t>WOS:000697490000001</t>
  </si>
  <si>
    <t>Cheng, PY; Zhang, GT; Sun, H</t>
  </si>
  <si>
    <t>Cheng, Peiyue; Zhang, Guitao; Sun, Hao</t>
  </si>
  <si>
    <t>The Sustainable Supply Chain Network Competition Based on Non-Cooperative Equilibrium under Carbon Emission Permits</t>
  </si>
  <si>
    <t>MATHEMATICS</t>
  </si>
  <si>
    <t>non-cooperative equilibrium; complex supply chain network; environmental policies; circular economy</t>
  </si>
  <si>
    <t>TRADE MECHANISM; RETURN POLICY; DECISIONS; CAP; MANAGEMENT; REDUCTION; MODEL; PRICE; MANUFACTURER; INVESTMENTS</t>
  </si>
  <si>
    <t>Under the background of a circular economy, this paper examines multi-tiered closed-loop supply chain network competition under carbon emission permits and discusses how stringent carbon regulations influence the network performance. We derive the governing equilibrium conditions for carbon-capped mathematical gaming models of each player and provide the equivalent variational inequality formulations, which are then solved by modified projection and contraction algorithms. The numerical examples empower us to investigate the effects of diverse carbon emission regulations (cap-and-trade regulation, mandatory cap policy, and cap-sharing scheme) on enterprises' decisions. The results reveal that the cap-sharing scheme is effective in coordinating the relationship between system profit and carbon emission abatement, while cap-and-trade regulation loses efficiency compared with the cap-sharing scheme. The government should allocate caps scientifically and encourage enterprises to adopt green production technologies, especially allowing large enterprises to share carbon quotas. This study can also contribute to the enterprises' decision-making and revenue management under different carbon emissions reduction regulations.</t>
  </si>
  <si>
    <t>[Cheng, Peiyue; Zhang, Guitao; Sun, Hao] Qingdao Univ, Sch Business, Dept Management Sci &amp; Engn, Qingdao 266071, Peoples R China</t>
  </si>
  <si>
    <t>Qingdao University</t>
  </si>
  <si>
    <t>Zhang, GT (corresponding author), Qingdao Univ, Sch Business, Dept Management Sci &amp; Engn, Qingdao 266071, Peoples R China.</t>
  </si>
  <si>
    <t>2019020339@qdu.edu.cn; zhangguitao@qdu.edu.cn; sunhao@qdu.edu.cn</t>
  </si>
  <si>
    <t>cheng, pei yue/0000-0002-9063-7958</t>
  </si>
  <si>
    <t>National Social Science Foundation of China [19BGL091]</t>
  </si>
  <si>
    <t>National Social Science Foundation of China(National Office of Philosophy and Social Sciences)</t>
  </si>
  <si>
    <t>This research was funded by the National Social Science Foundation of China [grant number 19BGL091].</t>
  </si>
  <si>
    <t>2227-7390</t>
  </si>
  <si>
    <t>MATHEMATICS-BASEL</t>
  </si>
  <si>
    <t>Mathematics</t>
  </si>
  <si>
    <t>10.3390/math10091364</t>
  </si>
  <si>
    <t>1E9DK</t>
  </si>
  <si>
    <t>WOS:000794779500001</t>
  </si>
  <si>
    <t>Taqi, HMM; Meem, EJ; Bhattacharjee, P; Salman, S; Ali, SM; Sankaranarayanan, B</t>
  </si>
  <si>
    <t>Taqi, Hasin Md Muhtasim; Meem, Erin Jahan; Bhattacharjee, Prattusha; Salman, Sheak; Ali, Syed Mithun; Sankaranarayanan, Bathrinath</t>
  </si>
  <si>
    <t>What are the challenges that make the journey towards industrial symbiosis complicated?</t>
  </si>
  <si>
    <t>Challenges; Circular economy; DEMATEL; Emerging economy; Industrial symbiosis</t>
  </si>
  <si>
    <t>CIRCULAR ECONOMY; BARRIERS; NETWORKS; FIRMS; PARK</t>
  </si>
  <si>
    <t>Industrial symbiosis (IS) is an emerging approach that deals with the cooperative sharing of various firms' re-sources (e.g., energy, wastes, materials by-products) and helps achieve sustainability in the supply chain. The journey towards industrial symbiosis (IS) requires firms to change from conventional linear business models to circular business models. However, transforming to circular business models is complex; several interrelated challenges hinder the journey towards IS. Therefore, the goal of this study is to model the challenges to IS in an emerging economy context. The decision-making trial and evaluation laboratory (DEMATEL) technique has been utilized in order to accomplish this goal. Findings reveal that, the organizational challenges are most significant in the journey towards IS. Furthermore, the findings help practitioners implement policies through under-standing the causal relationships among the addressed challenges.</t>
  </si>
  <si>
    <t>[Taqi, Hasin Md Muhtasim; Ali, Syed Mithun] Bangladesh Univ Engn &amp; Technol, Dept Ind &amp; Prod Engn, Dhaka 1000, Bangladesh; [Taqi, Hasin Md Muhtasim; Bhattacharjee, Prattusha; Salman, Sheak] Ahsanullah Univ Sci &amp; Technol, Dept Mech &amp; Prod Engn, Dhaka 1208, Bangladesh; [Meem, Erin Jahan] BGMEA Univ Fash &amp; Technol, Dept Text Engn, Dhaka 1230, Bangladesh; [Sankaranarayanan, Bathrinath] Kalasalingam Acad Res &amp; Educ, Dept Mech Engn, Krishnankoil 626126, Tamil Nadu, India</t>
  </si>
  <si>
    <t>Bangladesh University of Engineering &amp; Technology (BUET); Ahsanullah University of Science &amp; Technology (AUST); Kalasalingam Academy of Research &amp; Education</t>
  </si>
  <si>
    <t>Ali, SM (corresponding author), Bangladesh Univ Engn &amp; Technol, Dept Ind &amp; Prod Engn, Dhaka 1000, Bangladesh.</t>
  </si>
  <si>
    <t>muhtasimtaqi.ipe@aust.edu; erinjahanmim@gmail.com; prattushaboishee@gmail.com; sheaksalman@eub.edu.bd; syed.mithun@gmail.com; bathri@gmail.com</t>
  </si>
  <si>
    <t>TAQI, HASIN MD MUHTASIM/GSE-0170-2022; Ali, Syed Mithun/AAF-8674-2020</t>
  </si>
  <si>
    <t>TAQI, HASIN MD MUHTASIM/0000-0002-5110-0330; Ali, Syed Mithun/0000-0002-4302-5991; Bhattacharjee, Prattusha/0000-0003-0306-0343</t>
  </si>
  <si>
    <t>OCT 10</t>
  </si>
  <si>
    <t>10.1016/j.jclepro.2022.133384</t>
  </si>
  <si>
    <t>4W7XW</t>
  </si>
  <si>
    <t>WOS:000860372100005</t>
  </si>
  <si>
    <t>Raheem, D; Soltermann, AT; Tamiozzo, LV; Cogo, A; Faven, L; Punam, NJ; Sarmiento, CR; Rainosalo, E; Picco, F; Morla, F; Nilson, A; Stammler-Gossmann, A</t>
  </si>
  <si>
    <t>Raheem, Dele; Soltermann, Arnaldo T.; Tamiozzo, Laura Virginia; Cogo, Ariel; Faven, Leena; Punam, Noor Jahan; Sarmiento, Claudio R.; Rainosalo, Egidija; Picco, Franco; Morla, Federico; Nilson, Armando; Stammler-Gossmann, Anna</t>
  </si>
  <si>
    <t>Partnership for International Development: Finland-Argentina Conference on Circular Economy and Bioeconomy with Emphasis on Food Sovereignty and Sustainability</t>
  </si>
  <si>
    <t>circular bioeconomy; social-regional development; food security; social goods; cooperative capital; digital technology; law; natural products</t>
  </si>
  <si>
    <t>HEALTH; IMPLEMENTATION; DIGITALIZATION</t>
  </si>
  <si>
    <t>A joint collaboration between the Cuarto region of Argentina championed by the National University of Rio Cuarto and the Arctic Centre of the University of Lapland, Finland organised a conference on several topics that are related to food sovereignty, sustainability, circular economy and bioeconomy. The efficient utilisation of natural resources in both regions is an important theme in meeting the sustainable development goals agenda. Hence, this partnership between the partner institutions will lead to the cocreation of knowledge. The topics were multidisciplinary, and the discussion focussed on research and teaching opportunities for institutions in both countries. The experts from both countries will continue to engage on the possibility of promoting the research agenda in these important areas.</t>
  </si>
  <si>
    <t>[Raheem, Dele; Punam, Noor Jahan; Stammler-Gossmann, Anna] Univ Lapland, Arctic Ctr, Rovaniemi 96101, Finland; [Soltermann, Arnaldo T.; Sarmiento, Claudio R.; Morla, Federico; Nilson, Armando] Univ Nacl Rio Cuarto, Dept Chem, RA-5800 Rio Cuarto, Argentina; [Tamiozzo, Laura Virginia] Natl Inst Agr Technol, INTA AER Rio Cuarto, RA-5800 Rio Cuarto, Argentina; [Cogo, Ariel] CIAP Swine Activ Informat Ctr, INTA Lujan, RA-6700 Lujan, Buenos Aires, Argentina; [Faven, Leena; Rainosalo, Egidija] Centria Univ Appl Sci, RDI Chem &amp; Bioecon, Kokkola 67100, Finland; [Picco, Franco] Cooperat Initia Ltd, RA-5800 Rio Cuarto, Argentina</t>
  </si>
  <si>
    <t>University of Lapland; Universidad Nacional Rio Cuarto; Instituto Nacional de Tecnologia Agropecuaria (INTA); Centria University of Applied Sciences</t>
  </si>
  <si>
    <t>Raheem, D (corresponding author), Univ Lapland, Arctic Ctr, Rovaniemi 96101, Finland.;Soltermann, AT (corresponding author), Univ Nacl Rio Cuarto, Dept Chem, RA-5800 Rio Cuarto, Argentina.</t>
  </si>
  <si>
    <t>braheem@ulapland.fi; asolterman@exa.unrc.edu.ar; lauravtamiozzo@gmail.com; agro@unr.edu.ar; Leena.Faven@centria.fi; noorpunam@ulapland.fi; csarmiento@exa.unrc.edu.ar; egidija.rainosalo@centria.fi; piccofranco@hotmail.com; fmorla@ayv.unrc.edu.ar; anilson@ayv.unrc.edu.ar; anna.stammler-gossmann@ulapland.fi</t>
  </si>
  <si>
    <t>Raheem, Dele/J-6931-2019; Morla, Federico/AAJ-8455-2021</t>
  </si>
  <si>
    <t>Raheem, Dele/0000-0002-3564-5525; Punam, Noor Jahan/0000-0003-1121-2095; Morla, Federico Daniel/0000-0002-2824-2832</t>
  </si>
  <si>
    <t>FinCEAL Plus BRIDGES Partnership Support Instrument Grant; University of Helsinki, Faculty of Agriculture and Forestry, Department of Forest Sciences</t>
  </si>
  <si>
    <t>This research was funded by FinCEAL Plus BRIDGES Partnership Support Instrument Grant, University of Helsinki, Faculty of Agriculture and Forestry, Department of Forest Sciences.</t>
  </si>
  <si>
    <t>10.3390/ijerph19031773</t>
  </si>
  <si>
    <t>ZG8AO</t>
  </si>
  <si>
    <t>WOS:000760476100001</t>
  </si>
  <si>
    <t>Chowdhury, S; Dey, PK; Rodriguez-Espindola, O; Parkes, G; Tuyet, NTA; Long, DD; Ha, TP</t>
  </si>
  <si>
    <t>Chowdhury, Soumyadeb; Dey, Prasanta Kumar; Rodriguez-Espindola, Oscar; Parkes, Geoff; Tuyet, Nguyen Thi Anh; Long, Dang Duc; Ha, Tran Phuong</t>
  </si>
  <si>
    <t>Impact of Organisational Factors on the Circular Economy Practices and Sustainable Performance of Small and Medium-sized Enterprises in Vietnam</t>
  </si>
  <si>
    <t>Circular economy; Small and medium-sized enterprises; Sustainable performance; Leadership; Culture; Innovation; Vietnam</t>
  </si>
  <si>
    <t>LOOP SUPPLY CHAIN; DYNAMIC CAPABILITIES; TRANSFORMATIONAL LEADERSHIP; PROCESS INNOVATION; MEDIATING ROLE; BARRIERS; DRIVERS; MANAGEMENT; BUSINESS; SMES</t>
  </si>
  <si>
    <t>Internal organisational factors have been identified as barriers to adopt circular economy (CE) practices in prior research. However, empirical evidence is limited to support this claim. Additionally, their impact on sustainable business performance, especially for the emerging economies and within the small and medium sized enterprises (SMEs) have not been studied adequately. This research bridges these knowledge gaps drawing on from CE, human resource management, innovation and sustainability literature to develop and validate a theoretical model that examines the relationships between organisational factors (leadership, innovation, culture, and skills) and their impact on adopting CE practices to enhance sustainable performance of SMEs. A survey was conducted among 205 SMEs' employees in Vietnam, and responses were analysed using employing Structural Equation Modelling. Our findings reveal that organisational leadership will facilitate developing the culture and innovation capability to adopt CE practices through a 'hub and spoke' strategy for enhancing sustainable performance among the SMEs in Vietnam. In this vein, we recommend creating knowledge sharing strategies, collaborative and cooperative CE working groups within and between SMEs, and information systems capabilities to build sustainable business organisations.</t>
  </si>
  <si>
    <t>[Chowdhury, Soumyadeb] TBS Business Sch, Informat Operat &amp; Management Sci Dept, 1 Pl Alphonse Jourdain, F-31068 Toulouse, France; [Dey, Prasanta Kumar; Rodriguez-Espindola, Oscar] Aston Univ, Coll Business &amp; Social Sci, Aston Business Sch, Operat &amp; Informat Management Dept, Birmingham B4 7ET, Warwickshire, England; [Parkes, Geoff] Aston Univ, Coll Business &amp; Social Sci, Aston Business Sch, Mkt &amp; Strategy Dept, Birmingham B4 7ET, Warwick, England; [Tuyet, Nguyen Thi Anh; Ha, Tran Phuong] Hanoi Univ Sci &amp; Technol, Sch Environm Sci &amp; Technol, 1,Dai Co Viet Rd, Hanoi, Vietnam; [Long, Dang Duc] Univ Danang, VNUK Inst Res &amp; Execut Educ, Hai Chau ward 1,158A Loi, Da Nang, Vietnam</t>
  </si>
  <si>
    <t>Aston University; Aston University; Hanoi University of Science &amp; Technology (HUST); University of Danang</t>
  </si>
  <si>
    <t>Chowdhury, S (corresponding author), TBS Business Sch, Informat Operat &amp; Management Sci Dept, 1 Pl Alphonse Jourdain, F-31068 Toulouse, France.</t>
  </si>
  <si>
    <t>s.chowdhury@tbs-education.fr</t>
  </si>
  <si>
    <t>Thi Anh Tuyet, Nguyen/0000-0001-9174-5144; Rodriguez-Espindola, Oscar/0000-0002-4889-1565; Dang, Long/0000-0001-9018-260X</t>
  </si>
  <si>
    <t>10.1016/j.jbusres.2022.03.077</t>
  </si>
  <si>
    <t>APR 2022</t>
  </si>
  <si>
    <t>1L4GA</t>
  </si>
  <si>
    <t>WOS:000799247400008</t>
  </si>
  <si>
    <t>Li, J; Fang, Y; Yang, JM</t>
  </si>
  <si>
    <t>Li, Jing; Fang, Ying; Yang, Jianming</t>
  </si>
  <si>
    <t>Minimizing carbon emissions of the rice supply chain considering the size of deep tillage lands</t>
  </si>
  <si>
    <t>SUSTAINABLE PRODUCTION AND CONSUMPTION</t>
  </si>
  <si>
    <t>Deep tillage; Carbon emission; Inventory rotation; Contract farming; Sustainability</t>
  </si>
  <si>
    <t>CIRCULAR ECONOMY; NETWORK DESIGN; MODEL; OPTIMIZATION; CONSUMPTION; FRAMEWORK; IMPACT</t>
  </si>
  <si>
    <t>The deep tillage of soil consumes fuel at higher costs, which creates a large amount of carbon emissions. For large-scale farming in particular, the threat to the environment cannot be ignored. Currently, very few studies have considered the impact of the size of the deep tillage area on carbon emissions. Effectively controlling the size of the deep tillage area can reduce the emission of carbon dioxide at a certain level and optimize profits, which is crucial to the sustainable development of agricultural supply chains. In this paper, we design a new contract-farming rice supply chain network based on Cooperative + Storage Company, which considers tillage as the start point for the supply chain echelon. A multi-product, multi-period, bi-objective optimization model is proposed to maximize profit and minimize carbon emissions in the network. Moreover, we consider the grain rotation task of the storage company in the modeling. The 4-metrics method is used to solve the bi-objective model. Subsequently, an actual scenario is used to verify the effectiveness of the model. The results indicate that changes in the size of the deep tillage area have a significant impact on carbon emissions, and the size of the deep tillage area is negatively correlated with the total farm size, thereby affecting the carbon dioxide release. The results also indicate that carbon emissions can be minimized by increasing the number of cooperatives or expanding the size of farms. The proposed model can aid decision-makers in selecting an optimal set of solutions based on their preferences or policies. (C) 2021 Institution of Chemical Engineers. Published by Elsevier B.V. All rights reserved.</t>
  </si>
  <si>
    <t>[Li, Jing; Fang, Ying; Yang, Jianming] Nanjing Agr Univ, Sch Informat Management, Pox 8, Nanjing 210031, Peoples R China</t>
  </si>
  <si>
    <t>Nanjing Agricultural University</t>
  </si>
  <si>
    <t>Li, J (corresponding author), Nanjing Agr Univ, Sch Informat Management, Pox 8, Nanjing 210031, Peoples R China.</t>
  </si>
  <si>
    <t>phdlijing@njau.edu.cn</t>
  </si>
  <si>
    <t>National Natural Science Foundation of China [72171121]</t>
  </si>
  <si>
    <t>National Natural Science Foundation of China(National Natural Science Foundation of China (NSFC))</t>
  </si>
  <si>
    <t>Elsevier Language Editing Services provided language help for this paper. This research was supported by National Natural Science Foundation of China with award number: 72171121.</t>
  </si>
  <si>
    <t>2352-5509</t>
  </si>
  <si>
    <t>SUSTAIN PROD CONSUMP</t>
  </si>
  <si>
    <t>Sustain. Prod. Consump.</t>
  </si>
  <si>
    <t>10.1016/j.spc.2021.11.022</t>
  </si>
  <si>
    <t>DEC 2021</t>
  </si>
  <si>
    <t>Green &amp; Sustainable Science &amp; Technology; Environmental Studies</t>
  </si>
  <si>
    <t>XN7QD</t>
  </si>
  <si>
    <t>WOS:000729693900007</t>
  </si>
  <si>
    <t>Wilhelmsson, M</t>
  </si>
  <si>
    <t>Wilhelmsson, Mats</t>
  </si>
  <si>
    <t>About the Importance of Planning the Location of Recycling Stations in the Urban Context</t>
  </si>
  <si>
    <t>recycling; housing values; capitalisation; circular economy; Stockholm; Sweden</t>
  </si>
  <si>
    <t>PROPENSITY SCORE; COLLECTION; WASTE; ENDOGENEITY; MANAGEMENT; DISTANCE; DESIGN; IMPACT; VALUES</t>
  </si>
  <si>
    <t>Recycling is essential to the circular economy and reduces the environmental impact of our consumption. Creating conditions for recycling in new residential areas is relatively easy but finding good recycling opportunities in existing residential areas is more complicated. The recycling of newspapers, plastic and glass must be relatively close to where people live; at the same time, the locations must be relatively discreet and not disturb the residents in the area. The purpose of the article is to analyse the effect of small and local recycling stations (RCSs) on the attractiveness of residential areas. This has been made possible by analysing housing values for almost 200,000 housing units near 250 RCSs in Stockholm, Sweden. Using an identification strategy that relies on postal code fixed effects, we find evidence that the proximity to RCS affects housing prices on average in both owner-occupied single-family houses and cooperative owner-occupied apartments (condominiums). The results indicate that proximity to the RCS is negatively capitalised in housing values (the effect amounts to approximately 1.3 percent of the housing values), which indicates that the city should consider this in its planning.</t>
  </si>
  <si>
    <t>[Wilhelmsson, Mats] Royal Inst Technol KTH, Dept Real Estate &amp; Construct Management, Div Real Estate Econ &amp; Finance, S-10044 Stockholm, Sweden</t>
  </si>
  <si>
    <t>Royal Institute of Technology</t>
  </si>
  <si>
    <t>Wilhelmsson, M (corresponding author), Royal Inst Technol KTH, Dept Real Estate &amp; Construct Management, Div Real Estate Econ &amp; Finance, S-10044 Stockholm, Sweden.</t>
  </si>
  <si>
    <t>matswil@kth.se</t>
  </si>
  <si>
    <t>Wilhelmsson, Mats/GLS-2270-2022</t>
  </si>
  <si>
    <t>Wilhelmsson, Mats/0000-0002-9944-0510</t>
  </si>
  <si>
    <t>research project Housing 2.0 (Bostad 2.0)</t>
  </si>
  <si>
    <t>We would like to thank the research project Housing 2.0 (Bostad 2.0) for financial support.</t>
  </si>
  <si>
    <t>10.3390/su14137613</t>
  </si>
  <si>
    <t>2W3MB</t>
  </si>
  <si>
    <t>Green Submitted, gold</t>
  </si>
  <si>
    <t>WOS:000824431000001</t>
  </si>
  <si>
    <t>Niang, A; Torre, A; Bourdin, S</t>
  </si>
  <si>
    <t>Niang, Amadou; Torre, Andre; Bourdin, Sebastien</t>
  </si>
  <si>
    <t>How do local actors coordinate to implement a successful biogas project?</t>
  </si>
  <si>
    <t>ENVIRONMENTAL SCIENCE &amp; POLICY</t>
  </si>
  <si>
    <t>Anaerobic digestion; Biogas; Proximity relations; Social network analysis; Collaboration</t>
  </si>
  <si>
    <t>PLANTS; ACCEPTANCE; PROXIMITY; PERSPECTIVES; NETWORKS; FUTURE; AREA</t>
  </si>
  <si>
    <t>Anaerobic digestion has recently gained interest in contributing to territorial strategy regarding the deployment of the circular economy and energy transition. Most projects bring together multiple actors from a wide variety of backgrounds. The article analyzes the evolution of synergies and cooperative behaviors between local stakeholders over the period 2010-2020 in an anaerobic digestion cluster in France. The study draws on social network analysis and proximity theory, which have recently been used for analyzing regional innovation systems, local clusters, territorial governance, and rural development. We reveal that local stakeholders develop dense relational networks that vary and evolve throughout the project. Different groups exist and behave in a semi-autonomous manner. All the actors are located in close geographical proximity. Still, their links in terms of organized proximities are related to various types of relations, resulting from cognitive resemblances or common origins. This explains the persistence and resilience of local relationships and how they maintain a collaborative dynamic over time.</t>
  </si>
  <si>
    <t>[Niang, Amadou; Torre, Andre] Paris Saclay Univ, INRAE, AgroParisTech, UMR SAD-APT, 6 Rue Claude-Bernard, F-75005 Paris, France; [Niang, Amadou] Agence Environnement &amp; Maitrise Energie, 20 Aven Gresille,BP 90406, F-49004 Angers 01, France; [Bourdin, Sebastien] EM Normandie Business Sch, Metis Lab, 9 Rue Claude-Bloch, F-14052 Caen, France</t>
  </si>
  <si>
    <t>AgroParisTech; INRAE; UDICE-French Research Universities; Universite Paris Saclay</t>
  </si>
  <si>
    <t>Niang, A (corresponding author), Paris Saclay Univ, INRAE, AgroParisTech, UMR SAD-APT, 6 Rue Claude-Bernard, F-75005 Paris, France.</t>
  </si>
  <si>
    <t>amadou.niang@inrae.fr; torre@agroparistech.fr; sbourdin@em-normandie.fr</t>
  </si>
  <si>
    <t>1462-9011</t>
  </si>
  <si>
    <t>1873-6416</t>
  </si>
  <si>
    <t>ENVIRON SCI POLICY</t>
  </si>
  <si>
    <t>Environ. Sci. Policy</t>
  </si>
  <si>
    <t>10.1016/j.envsci.2022.06.019</t>
  </si>
  <si>
    <t>A1ZZ2</t>
  </si>
  <si>
    <t>WOS:000953196200008</t>
  </si>
  <si>
    <t>Ibelli-Bianco, C; Guimaraes, JPS; Yamane, LH; Siman, RR</t>
  </si>
  <si>
    <t>Ibelli-Bianco, Carolina; Guimaraes, Julia Paula Soprani; Yamane, Luciana Harue; Siman, Renato Ribeiro</t>
  </si>
  <si>
    <t>Education and training: Key solution to self-management and economic sustainability of waste pickers organisations</t>
  </si>
  <si>
    <t>WASTE MANAGEMENT &amp; RESEARCH</t>
  </si>
  <si>
    <t>Waste picker; self-management; selective collection; professional training; developing countries; circular economy</t>
  </si>
  <si>
    <t>INFORMAL RECYCLING SECTOR; MUNICIPAL SOLID-WASTE; SOCIAL INCLUSION; HEALTH; COOPERATIVES; PERSPECTIVE; COLLECTION; LANDFILL; BARRIERS; HAZARDS</t>
  </si>
  <si>
    <t>Being a waste picker is not considered a profession in the eyes of society. One reason is that it does not require professional qualifications or training. Thus, most waste pickers are individuals who had difficulty entering the labour market, mainly due to low education levels. As members of waste pickers organisations (WPOs), they have difficulties in practicing self-management and, consequently, in maintaining the WPO's economic sustainability. This is a barrier to waste pickers' inclusion in the integrated solid waste management, but it can be overcome with investment in their education and professional training. However, it is not clear how this can be accomplished. This article presents guidelines for the education and training of organised waste pickers. These guidelines were developed based on socioeconomic information with a focus on education and training collected from interviews with waste pickers (n = 215) of 24 Brazilian WPOs. The potentials and vulnerabilities of this socioeconomic profile allowed the elaboration of the main following guidelines: the classroom must be the WPO itself; a mentor is needed to conduct the education and training programme using a non-formal teaching and learning method; the content should be defined collectively, based on the knowledge of the organisation's members and the daily WPO's issues. In addition to isolated actions, these guidelines should be included in public policy programmes.</t>
  </si>
  <si>
    <t>[Ibelli-Bianco, Carolina; Guimaraes, Julia Paula Soprani; Yamane, Luciana Harue; Siman, Renato Ribeiro] Univ Fed Espirito Santo, Dept Environm Engn, Av Fernando Ferrari 514, BR-29075910 Vitoria, ES, Brazil</t>
  </si>
  <si>
    <t>Universidade Federal do Espirito Santo</t>
  </si>
  <si>
    <t>renato.siman@ufes.br</t>
  </si>
  <si>
    <t>Ibelli Bianco, Carolina/0000-0002-0464-4351; Siman, Renato/0000-0003-2939-7403; Yamane, Luciana/0000-0002-4081-5402</t>
  </si>
  <si>
    <t>0734-242X</t>
  </si>
  <si>
    <t>1096-3669</t>
  </si>
  <si>
    <t>WASTE MANAGE RES</t>
  </si>
  <si>
    <t>Waste Manage. Res.</t>
  </si>
  <si>
    <t>0734242X221080090</t>
  </si>
  <si>
    <t>10.1177/0734242X221080090</t>
  </si>
  <si>
    <t>MAR 2022</t>
  </si>
  <si>
    <t>5F8CH</t>
  </si>
  <si>
    <t>WOS:000769590700001</t>
  </si>
  <si>
    <t>Jambou, M; Torre, A; Dermine-Brullot, S; Bourdin, S</t>
  </si>
  <si>
    <t>Jambou, Mael; Torre, Andre; Dermine-Brullot, Sabrina; Bourdin, Sebastien</t>
  </si>
  <si>
    <t>Inter-firm cooperation and local industrial ecology processes: evidence from three French case studies</t>
  </si>
  <si>
    <t>ANNALS OF REGIONAL SCIENCE</t>
  </si>
  <si>
    <t>R1; Q2; Q57</t>
  </si>
  <si>
    <t>CIRCULAR ECONOMY; INNOVATION; SYMBIOSIS; NETWORKS; PROXIMITY; PARKS</t>
  </si>
  <si>
    <t>In this paper, we are interested in industrial and territorial ecology (ITE), whose aim is to optimize the management of material and energy flows between local economic players by drawing inspiration from the cyclical nature of natural ecosystems. The organizational elements, specifically the forms of coordination between actors, appear to be central in the setting out of these processes. This is why methodological devices promise to respond to the chronic difficulty of implementing local inter-firm relations conducive to cooperation. The work presented here, based on social network analysis, aims to determine their validity through three case studies. First, we examine the need to consider the spatial dimension of ITE approaches to understand the conditions for the emergence of inter-firm cooperation and sustainable development, and we present the methodological elements of our work. Then, we proceed to the case studies and identify inter-firm relations and study their evolution over time. We conclude with an assessment of the devices studied, the intermediary role of facilitators, and the difficulty of perpetuating these types of cooperative relations, which raises serious questions about the modalities of the implementation of sustainable territorial development processes.</t>
  </si>
  <si>
    <t>[Jambou, Mael] Univ Technol Troyes, UR InSyTec, Troyes, France; [Torre, Andre; Dermine-Brullot, Sabrina] Univ Paris Saclay, Paris, France; [Bourdin, Sebastien] EM Normandie Business Sch, Metis Lab, Le Havre, France</t>
  </si>
  <si>
    <t>Universite de Technologie de Troyes; UDICE-French Research Universities; Universite Paris Saclay</t>
  </si>
  <si>
    <t>Jambou, M (corresponding author), Univ Technol Troyes, UR InSyTec, Troyes, France.</t>
  </si>
  <si>
    <t>maeljambou@gmail.com; torre@agroparistech.fr; sabrina.brullot@utt.fr; sbourdin@em-normandie.fr</t>
  </si>
  <si>
    <t>Torre, Andre/U-1081-2018</t>
  </si>
  <si>
    <t>Torre, Andre/0000-0001-5644-7520; Bourdin, Sebastien/0000-0001-7669-705X</t>
  </si>
  <si>
    <t>SPRINGER</t>
  </si>
  <si>
    <t>ONE NEW YORK PLAZA, SUITE 4600, NEW YORK, NY, UNITED STATES</t>
  </si>
  <si>
    <t>0570-1864</t>
  </si>
  <si>
    <t>1432-0592</t>
  </si>
  <si>
    <t>ANN REGIONAL SCI</t>
  </si>
  <si>
    <t>Ann. Reg. Sci.</t>
  </si>
  <si>
    <t>10.1007/s00168-021-01088-5</t>
  </si>
  <si>
    <t>JAN 2022</t>
  </si>
  <si>
    <t>Economics; Environmental Studies; Geography; Regional &amp; Urban Planning</t>
  </si>
  <si>
    <t>Business &amp; Economics; Environmental Sciences &amp; Ecology; Geography; Public Administration</t>
  </si>
  <si>
    <t>0M2EL</t>
  </si>
  <si>
    <t>WOS:000749041400001</t>
  </si>
  <si>
    <t>Tobin, S; Zaman, A</t>
  </si>
  <si>
    <t>Tobin, Steven; Zaman, Atiq</t>
  </si>
  <si>
    <t>Regional Cooperation in Waste Management: Examining Australia's Experience with Inter-municipal Cooperative Partnerships</t>
  </si>
  <si>
    <t>waste management; inter-municipal cooperation; inter-governmental relations; municipal solid waste; public administration; governance; regional engagement; governance paradigms; collaborative governance</t>
  </si>
  <si>
    <t>LOCAL-GOVERNMENT; PUBLIC MANAGEMENT; SHARED SERVICES; GOVERNANCE; MODELS</t>
  </si>
  <si>
    <t>Effective governance and inter-organisational cooperation is key to progressing Australia's journey toward the circular economy. At the local governance level, inter-municipal cooperative partnerships in waste management ('IMC-WM' partnerships) are a widespread phenomenon throughout Australia, and the world. This paper aims to analyse waste management in Australia through a governance perspective and inaugurate the scholarship on understanding the complex interactions between actors and institutions designed for regional cooperation. To this end, we explore the partnerships' institutional characteristics, joint activity outputs and the internal relations observed between participants. Data were collected through a nationwide census survey of Australia's IMC-WM partnerships and a short online questionnaire to the municipal policy actors (councillors, executives and council officers) who participate in them. The investigation observes that a diversity of innovative institutional responses has emerged in Australia. However, within these partnerships, a culture of competitiveness antithetical to sustainability is also detected. Despite competitive behaviours, the partnerships perform very well in cultivating goodwill, trust, reciprocity and other social capital values among their participants-as well as a strong appreciation of the complexity of municipal solid waste (MSW) policy and the virtues of regional cooperation. This dissonance in attitudes and engagement dynamics, it is suggested, can be explained by considering the cultural-cognitive influence of broader neoliberalist paradigms. As the first scholarly investigation into Australia's experience with regional cooperation in waste management, this research reveals the macro-level structures and ascendent micro-institutional dynamics shaping the phenomenon.</t>
  </si>
  <si>
    <t>[Tobin, Steven; Zaman, Atiq] Curtin Univ, Curtin Univ Sustainabil Policy Inst, Sch Design &amp; Built Environm, Bentley, WA 6102, Australia</t>
  </si>
  <si>
    <t>Curtin University</t>
  </si>
  <si>
    <t>Tobin, S (corresponding author), Curtin Univ, Curtin Univ Sustainabil Policy Inst, Sch Design &amp; Built Environm, Bentley, WA 6102, Australia.</t>
  </si>
  <si>
    <t>S.B.Tobin@outlook.com; Atiq.Zaman@curtin.edu.au</t>
  </si>
  <si>
    <t>Zaman, Atiq/0000-0001-8985-0383; Tobin, Steven/0000-0002-3228-1615</t>
  </si>
  <si>
    <t>10.3390/su14031578</t>
  </si>
  <si>
    <t>YY2MS</t>
  </si>
  <si>
    <t>WOS:000754627800001</t>
  </si>
  <si>
    <t>Cao, JY</t>
  </si>
  <si>
    <t>Cao, Jingyu</t>
  </si>
  <si>
    <t>Coordinated development mechanism and path of agricultural logistics ecosystem based on big data analysis and IoT assistance</t>
  </si>
  <si>
    <t>ACTA AGRICULTURAE SCANDINAVICA SECTION B-SOIL AND PLANT SCIENCE</t>
  </si>
  <si>
    <t>Big data; Internet of Things; agricultural logistics; ecosystem; development mechanism</t>
  </si>
  <si>
    <t>CLIMATE-SMART AGRICULTURE; INTERNET; THINGS</t>
  </si>
  <si>
    <t>In order to promote the development of agro-ecological economy and improve the reliability of the development model of agricultural circular economy, this paper explores the general framework of the coordinated development of the agricultural logistics ecosystem from the perspective of the construction of the agricultural logistics ecosystem, the composition of the ecosystem, the synergy stage, and the synergy goal. Moreover, this paper combines big data and Internet of Things technology to analyze its own path of the cooperative development mechanism of the agricultural logistics ecosystem, and uses typical cases to show the internal relationships between the main bodies of the agricultural logistics ecosystem. In addition, this paper attempts to explain the core essence of the agricultural logistics ecosystem and the internal relations of the subjects through the practice of enterprises. After constructing the system framework, this paper combines the intelligent algorithm to construct the intelligent model structure, and analyzes the system function realisation process based on the actual situation. Finally, this paper evaluates the performance of the algorithm model constructed in this paper through experimental research. From the experimental statistical results, it can be seen that the algorithm model constructed in this paper has a certain effect.</t>
  </si>
  <si>
    <t>[Cao, Jingyu] Baotou Light Ind Vocat &amp; Tech Coll, Baotou 014030, Inner Mongolia, Peoples R China</t>
  </si>
  <si>
    <t>Cao, JY (corresponding author), Baotou Light Ind Vocat &amp; Tech Coll, Baotou 014030, Inner Mongolia, Peoples R China.</t>
  </si>
  <si>
    <t>jingyu6668@126.com</t>
  </si>
  <si>
    <t>TAYLOR &amp; FRANCIS AS</t>
  </si>
  <si>
    <t>OSLO</t>
  </si>
  <si>
    <t>KARL JOHANS GATE 5, NO-0154 OSLO, NORWAY</t>
  </si>
  <si>
    <t>0906-4710</t>
  </si>
  <si>
    <t>1651-1913</t>
  </si>
  <si>
    <t>ACTA AGR SCAND B-S P</t>
  </si>
  <si>
    <t>Acta Agric. Scand. Sect. B-Soil Plant Sci.</t>
  </si>
  <si>
    <t>DEC 31</t>
  </si>
  <si>
    <t>10.1080/09064710.2021.2008476</t>
  </si>
  <si>
    <t>Agronomy; Soil Science</t>
  </si>
  <si>
    <t>YY5VD</t>
  </si>
  <si>
    <t>WOS:000724062700001</t>
  </si>
  <si>
    <t>Eryganov, I; Somplak, R; Nevrly, V; Osicka, O; Prochazka, V</t>
  </si>
  <si>
    <t>Eryganov, Ivan; Somplak, Radovan; Nevrly, Vlastimir; Osicka, Ondrej; Prochazka, Vit</t>
  </si>
  <si>
    <t>Cost-effective municipal unions formation within intermediate regions under prioritized waste energy recovery</t>
  </si>
  <si>
    <t>ENERGY</t>
  </si>
  <si>
    <t>Alternativeenergy; Cooperativegametheory; Optimization; Coalitionformation; Waste-to-energy; Municipalsolidwaste</t>
  </si>
  <si>
    <t>TO-ENERGY; SOLID-WASTE; CIRCULAR ECONOMY; MANAGEMENT; SYSTEM</t>
  </si>
  <si>
    <t>Waste-to-Energy technology is a promising approach, that should help to mitigate risk of energy crisis and to overcome problem with increasing waste generation. The European union actively promotes energy recovery from waste in its policies and limits landfilling of utilizable waste. These legally induced changes substantially affect municipalities: waste treatment becomes more expensive and complex. To react to these up-coming complications, it is beneficial to create municipal unions, focused on the cooperation in waste management operations. Such municipal unions help to lower waste treatment costs and to optimize waste collection. This paper applies general cooperative game theory approach to study how municipalities cooperate within regions of intermediate urban-rural type. Novel distributed dynamic coalition formation algorithm is used to describe process of unions' creation. Moreover, on the basis of sampling Shapley value, suitable financial transfers within unions are proposed. The paper also presents a review of current applications of game theory to energetics, validates proposed method using the Czech Republic interregional case study and discusses the conducted sensitivity analysis. Results suggest the most suitable municipal unions for adaptation to new waste treatment legislative and demonstrate that through cooperation municipalities are able to save up to 8% of waste treatment costs.(c) 2022 Elsevier Ltd. All rights reserved.</t>
  </si>
  <si>
    <t>[Eryganov, Ivan] Brno Univ Technol, Inst Math, Fac Mech Engn, Technicka 2, Brno 61669, Czech Republic; [Somplak, Radovan; Nevrly, Vlastimir] Brno Univ Technol, Fac Mech Engn, NETME Ctr, Sustainable Proc Integrat Lab, Technicka 2, Brno 61669, Czech Republic; [Osicka, Ondrej] Norwegian Sch Econ, Dept Business &amp; Management Sci, Helleveien 30, N-5045 Bergen, Norway; [Prochazka, Vit] Norwegian Sch Econ, SNF Ctr Appl Res, Helleveien 30, N-5045 Bergen, Norway</t>
  </si>
  <si>
    <t>Brno University of Technology; Brno University of Technology; Norwegian School of Economics (NHH); Norwegian School of Economics (NHH)</t>
  </si>
  <si>
    <t>Eryganov, I (corresponding author), Brno Univ Technol, Inst Math, Fac Mech Engn, Technicka 2, Brno 61669, Czech Republic.</t>
  </si>
  <si>
    <t>xperyga00@vutbr.cz</t>
  </si>
  <si>
    <t>Eryganov, Ivan/HNR-5985-2023; Prochazka, Vit/HSG-3857-2023; Nevrlý, Vlastimír/AAC-8838-2019; Šomplák, Radovan/Q-9462-2017</t>
  </si>
  <si>
    <t>Prochazka, Vit/0009-0000-7486-9997; Nevrlý, Vlastimír/0000-0001-6613-0340; Šomplák, Radovan/0000-0002-5714-4537; Eryganov, Ivan/0000-0003-2203-882X; Osicka, Ondrej/0000-0002-1151-4459</t>
  </si>
  <si>
    <t>Sustainable Process Integration Laboratory SPIL, within the Operational Programme Research, Development and Education of the Czech Ministry of Education, Youth and Sports by EU European Structural and Investment Funds, Operational Programme Research, Devel [CZ.02.1.01/0.0/0.0/15_003/0000456]; FME BUT [FSI-S-20-6187]</t>
  </si>
  <si>
    <t>Sustainable Process Integration Laboratory SPIL, within the Operational Programme Research, Development and Education of the Czech Ministry of Education, Youth and Sports by EU European Structural and Investment Funds, Operational Programme Research, Devel; FME BUT</t>
  </si>
  <si>
    <t>This work was supported by the Sustainable Process Integration Laboratory SPIL, within the Operational Programme Research, Development and Education of the Czech Ministry of Education, Youth and Sports by EU European Structural and Investment Funds, Operational Programme Research, Development and Education (project No. CZ.02.1.01/0.0/0.0/15_003/0000456) and FME BUT(project No. FSI-S-20-6187).</t>
  </si>
  <si>
    <t>0360-5442</t>
  </si>
  <si>
    <t>1873-6785</t>
  </si>
  <si>
    <t>Energy</t>
  </si>
  <si>
    <t>OCT 1</t>
  </si>
  <si>
    <t>10.1016/j.energy.2022.124621</t>
  </si>
  <si>
    <t>JUL 2022</t>
  </si>
  <si>
    <t>Thermodynamics; Energy &amp; Fuels</t>
  </si>
  <si>
    <t>3A4QD</t>
  </si>
  <si>
    <t>WOS:000827245500007</t>
  </si>
  <si>
    <t>Chen, XQ; Liu, XW; Zhu, QY; Jiang, J</t>
  </si>
  <si>
    <t>Chen, Xiaoqing; Liu, Xinwang; Zhu, Qingyuan; Jiang, Jing</t>
  </si>
  <si>
    <t>R&amp;D innovation efficiency of Chinese high-tech industries: Three-stage network approach with fairness consideration</t>
  </si>
  <si>
    <t>JOURNAL OF THE OPERATIONAL RESEARCH SOCIETY</t>
  </si>
  <si>
    <t>Three-stage network approach; fairness disutility; R&amp;D innovation; Chinese high-tech industry</t>
  </si>
  <si>
    <t>DATA ENVELOPMENT ANALYSIS; CIRCULAR ECONOMY PERFORMANCE; DEA MODEL</t>
  </si>
  <si>
    <t>Recently, innovation evaluation has played an increasingly important role in the development of high-tech industry and the enhancement of international competitiveness. Data envelopment analysis (DEA) has been viewed as an effective data-driven method in evaluating the performance of decision-making units (DMUs). However, the traditional DEA models treat the DMUs as black box. As an extension of traditional DEA, a three-stage network evaluation transforming from a black box to a gray box structure has appeared. Unfortunately, the problem of intermediate elements has reduced the usefulness of the extended method. Although some gaming approaches have been introduced in the DEA model to reduce internal conflicts, the issue of fairness in the three stages, which have a significant impact on the behavior of the decision-makers, has still not been considered. To fill this gap, Neumann-Morgenstern cardinal utility is adopted to express the basic utility of a certain stage by considering itself efficiency and additional fairness utility from the other's efficiency. Afterward, several non-cooperative DEA models have been developed by considering the efficiency of the leader stage and fairness disutility from other stages. Finally, a numerical example is presented and an empirical application is given to verify the proposed method.</t>
  </si>
  <si>
    <t>[Chen, Xiaoqing; Liu, Xinwang; Jiang, Jing] Southeast Univ, Nanjing, Jiangsu, Peoples R China; [Zhu, Qingyuan] Nanjing Univ Aeronaut &amp; Astronaut, Nanjing, Peoples R China</t>
  </si>
  <si>
    <t>Southeast University - China; Nanjing University of Aeronautics &amp; Astronautics</t>
  </si>
  <si>
    <t>Liu, XW (corresponding author), Southeast Univ, Sch Econ &amp; Management, Nanjing 211189, Jiangsu, Peoples R China.;Zhu, QY (corresponding author), Nanjing Univ Aeronaut &amp; Astronaut, Coll Econ &amp; Management, Res Ctr Soft Energy Sci, Nanjing 211106, Peoples R China.</t>
  </si>
  <si>
    <t>xwliu@seu.edu.cn; zgyustc@mail.ustc.edu.cn</t>
  </si>
  <si>
    <t>chen, xin/IQW-3432-2023; chen, xia/GYR-3948-2022; Chen, Xiao/GQA-8928-2022; chen, xi/GXH-3653-2022; chen, xia/GXM-5435-2022</t>
  </si>
  <si>
    <t xml:space="preserve">Chen, Xiao/0000-0002-9797-8384; </t>
  </si>
  <si>
    <t>National Science Foundation of China (NSFC) [71771051, 72071045]; Key Project of Philosophy and Social Science Research in Colleges and Universities in Jiangsu Province [2017ZDIXM014]; Scientific Research Foundation of Graduate School of Southeast University [2242021Y10306]; National Natural Science Foundation of China, China [71904084]; Postdoctoral Science Foundation of China [2020TQ0145]; Natural Science Foundation for Jiangsu Province, China [BK20190427]; Social Science Foundation of Jiangsu Province, China [19GLC017]</t>
  </si>
  <si>
    <t>National Science Foundation of China (NSFC)(National Natural Science Foundation of China (NSFC)); Key Project of Philosophy and Social Science Research in Colleges and Universities in Jiangsu Province; Scientific Research Foundation of Graduate School of Southeast University; National Natural Science Foundation of China, China(National Natural Science Foundation of China (NSFC)); Postdoctoral Science Foundation of China(China Postdoctoral Science Foundation); Natural Science Foundation for Jiangsu Province, China(Natural Science Foundation of Jiangsu Province); Social Science Foundation of Jiangsu Province, China</t>
  </si>
  <si>
    <t>The work was supported by the National Science Foundation of China (NSFC) (71771051 and 72071045) and the Key Project of Philosophy and Social Science Research in Colleges and Universities in Jiangsu Province (2017ZDIXM014), the Scientific Research Foundation of Graduate School of Southeast University (2242021Y10306), National Natural Science Foundation of China, China (71904084), Postdoctoral Science Foundation of China (2020TQ0145), the Natural Science Foundation for Jiangsu Province, China (BK20190427), the Social Science Foundation of Jiangsu Province, China (19GLC017).</t>
  </si>
  <si>
    <t>0160-5682</t>
  </si>
  <si>
    <t>1476-9360</t>
  </si>
  <si>
    <t>J OPER RES SOC</t>
  </si>
  <si>
    <t>J. Oper. Res. Soc.</t>
  </si>
  <si>
    <t>JUL 14</t>
  </si>
  <si>
    <t>10.1080/01605682.2021.1920346</t>
  </si>
  <si>
    <t>APR 2021</t>
  </si>
  <si>
    <t>2Y9RV</t>
  </si>
  <si>
    <t>WOS:000664054900001</t>
  </si>
  <si>
    <t>Li, JJ; Sarkis, J</t>
  </si>
  <si>
    <t>Li, Jingjing; Sarkis, Joseph</t>
  </si>
  <si>
    <t>Product eco-design practice in green supply chain management: a China-global examination of research</t>
  </si>
  <si>
    <t>NANKAI BUSINESS REVIEW INTERNATIONAL</t>
  </si>
  <si>
    <t>China; Literature review; Implementation; Green supply chain management; Eco-design practice</t>
  </si>
  <si>
    <t>ENVIRONMENTAL-MANAGEMENT; INSTITUTIONAL PRESSURES; SUSTAINABLE DEVELOPMENT; OPERATIONAL PRACTICES; DEVELOPMENT-PROJECTS; CIRCULAR ECONOMY; PERFORMANCE; INNOVATION; ECODESIGN; DRIVERS</t>
  </si>
  <si>
    <t>Purpose This paper comprehensively and systematically reviews and critiques the product eco-design practice in green supply chain management studies. It seeks to explore drivers, barriers and initiatives of eco-design practice with a specific emphasis on China in comparison to non-China countries. Design/methodology/approach This paper adopts a systematic literature review approach. It also uses a conceptual thematic landscape of the global eco-design practice along supply chains to critically evaluate published studies. The Web of Science (TM) Core Collection database is used as the source. Findings Results show that although common factors exist, China exhibits a higher number of barriers, leading to an overall lag in eco-design adoption. China's advantage lies in pressing market demand, actively engaged human resources and a cooperative culture. Alternatively, non-China countries demonstrate their relative superiority in eco-design tools, knowledge and innovation. Findings also indicate stakeholders simultaneously act as the three roles of eco-design practice in all countries, so do environmental regulations in China. Originality/value A thematic framework is introduced that can be used to further investigate and identify research opportunities. This study aids practitioners take stock of current eco-design management issues. It also includes pertinent recommendations on international eco-design performance improvement. It especially provides significant insights into successful eco-design implementation to green supply chains in China.</t>
  </si>
  <si>
    <t>[Li, Jingjing] Nankai Univ, Business Sch, Tianjin, Peoples R China; [Sarkis, Joseph] Worcester Polytech Inst, Foisie Business Sch, Worcester, MA 01609 USA</t>
  </si>
  <si>
    <t>Nankai University; Worcester Polytechnic Institute</t>
  </si>
  <si>
    <t>Li, JJ (corresponding author), Nankai Univ, Business Sch, Tianjin, Peoples R China.</t>
  </si>
  <si>
    <t>15201227202@163.com</t>
  </si>
  <si>
    <t>Li, Jingjing/G-3336-2012; Sarkis, Joseph/F-4508-2014; Azonnoudo, Seyido/ISU-7505-2023</t>
  </si>
  <si>
    <t xml:space="preserve">Sarkis, Joseph/0000-0003-0143-804X; </t>
  </si>
  <si>
    <t>2040-8749</t>
  </si>
  <si>
    <t>2040-8757</t>
  </si>
  <si>
    <t>NANKAI BUS REV NT</t>
  </si>
  <si>
    <t>Nankai Bus. Rev. Int.</t>
  </si>
  <si>
    <t>FEB 3</t>
  </si>
  <si>
    <t>10.1108/NBRI-02-2021-0006</t>
  </si>
  <si>
    <t>YU2VJ</t>
  </si>
  <si>
    <t>WOS:000703280400001</t>
  </si>
  <si>
    <t>Stofen-O'Brien, A; Naji, A; Brooks, AL; Jambeck, JR; Khan, FR</t>
  </si>
  <si>
    <t>Stofen-O'Brien, Aleke; Naji, Abolfazl; Brooks, Amy L.; Jambeck, Jenna R.; Khan, Farhan R.</t>
  </si>
  <si>
    <t>Marine plastic debris in the Arabian/Persian Gulf: Challenges, opportunities and recommendations from a transdisciplinary perspective</t>
  </si>
  <si>
    <t>MARINE POLICY</t>
  </si>
  <si>
    <t>Arabian; Persian Gulf; Circular economy; Marine debris; Mismanaged waste; Transdisciplinary research</t>
  </si>
  <si>
    <t>POTENTIALLY TOXIC ELEMENTS; PERSIAN-GULF; ARABIAN GULF; MICROPLASTICS; BEACHES; POLLUTION; CONTAMINATION; SEDIMENTS; LITTER; EXPORT</t>
  </si>
  <si>
    <t>In recent years, the amount of plastic waste entering the marine environment around the world has gained increasing attention. Yet certain areas and regions remain relatively undocumented. Research findings on this topic within the countries adjacent to the Arabian/Persian Gulf comprised of Iran, Iraq, Bahrain, Saudi Arabia, Kuwait, Qatar, Oman and the United Arab Emirates is relatively sparse. Significant gaps remain regarding the precise details on the quantity, sources and impacts of plastic marine debris as well as appropriate management responses. This article addresses these shortcomings from a transdisciplinary perspective, drawing on science, engineering and law. Based on an analysis and overview of the scientific research on plastic pollution in the region, an estimate of mismanaged waste is developed, both on a national level as well as for selected coastal cities. The article then explores the applicable international and regional regulatory framework to address marine debris in the Arabian/Persian Gulf region. It provides one of the first accounts of this regional sea from a comprehensive marine litter regulatory perspective, incorporating scientific findings as well as modelling techniques. The article suggests possible ways to achieve synergies and cooperation among actors and proposes novel approaches on methods to address the problem with a view to the transboundary nature of the issue. The key to success lies in dedicated cooperative efforts within the region, both between the public and private sector and between government and civil society.</t>
  </si>
  <si>
    <t>[Stofen-O'Brien, Aleke] World Maritime Univ, WMU Sasakawa Global Ocean Inst, Fiskehamnsgatan 1,POB 500, S-20124 Malmo, Sweden; [Naji, Abolfazl] Leibniz Ctr Trop Marine Res ZMT, WG Geoecol &amp; Carbonate Sedimentol, Wiener Str 7, D-28359 Bremen, Germany; [Brooks, Amy L.; Jambeck, Jenna R.] Univ Georgia, Coll Engn, New Mat Inst, Riverbend Res Lab South, 220 Riverbend Rd, Athens, GA 30602 USA; [Khan, Farhan R.] Norwegian Res Ctr NORCE, Nygardsporten 112, NO-5008 Bergen, Norway</t>
  </si>
  <si>
    <t>Leibniz Zentrum fur Marine Tropenforschung (ZMT); University System of Georgia; University of Georgia; Norwegian Research Centre (NORCE)</t>
  </si>
  <si>
    <t>Stofen-O'Brien, A (corresponding author), World Maritime Univ, WMU Sasakawa Global Ocean Inst, Fiskehamnsgatan 1,POB 500, S-20124 Malmo, Sweden.</t>
  </si>
  <si>
    <t>aso@wmu.se</t>
  </si>
  <si>
    <t>; Khan, Farhan/J-4316-2016</t>
  </si>
  <si>
    <t>Naji, Abolfazl/0000-0003-0621-1952; Khan, Farhan/0000-0002-9251-2972; Brooks, Amy/0000-0002-9949-579X</t>
  </si>
  <si>
    <t>0308-597X</t>
  </si>
  <si>
    <t>1872-9460</t>
  </si>
  <si>
    <t>MAR POLICY</t>
  </si>
  <si>
    <t>Mar. Pol.</t>
  </si>
  <si>
    <t>10.1016/j.marpol.2021.104909</t>
  </si>
  <si>
    <t>Environmental Studies; International Relations</t>
  </si>
  <si>
    <t>Environmental Sciences &amp; Ecology; International Relations</t>
  </si>
  <si>
    <t>XY0JN</t>
  </si>
  <si>
    <t>WOS:000736670300013</t>
  </si>
  <si>
    <t>Momeni, MA; Jain, V; Govindan, K; Mostofi, A; Fazel, SJ</t>
  </si>
  <si>
    <t>Momeni, Mojtaba Arab; Jain, Vipul; Govindan, Kannan; Mostofi, Amirhossein; Fazel, Soheil Javaheri</t>
  </si>
  <si>
    <t>A novel buy-back contract coordination mechanism for a manufacturer-retailer circular supply chain regenerating expired products</t>
  </si>
  <si>
    <t>Circular supply chain management; Regenerated expired products; Coordination mechanism; Buy-back contract; Cooperative investment</t>
  </si>
  <si>
    <t>INVENTORY-ROUTING PROBLEM; PERISHABLE GOODS; ECONOMY; OPTIMIZATION; MANAGEMENT; NETWORK; DESIGN</t>
  </si>
  <si>
    <t>The expiration of many deteriorative products imposes high costs on the supply chain. A new strategy is proposed in this paper that integrates technological capabilities and supply chain management initiatives to overcome this challenge. The technological capabilities equip the supply chain with a regenerative process to reuse the expired products in other products. On the other hand, to facilitate and optimize the application of the technology, the integration and coordination techniques of the supply chain are employed. This innovation is in accordance with the zero-waste concept arising in the circular economy era and circular supply chain. The paper focuses on integrating a supply chain consisting of one retailer and one manufacturer and developing a new buy-back coordination mechanism to provide enough incentives for the cooperation of members and encourage them to participate in the regenerating operations. It is proved that the proposed strategy is economically feasible if and only if the revenue of each unit of reused product in addition to the saving on its disposing cost, is greater than its reprocessing cost. Furthermore, it is shown that an integrated supply chain equipped with the mentioned technology earns more than one that only benefits the integrated decisions of the whole supply chain. The efficacy and intricacy of the developed model are validated in a dairy supply chain that revalues expired products by turning them into a type of fertilizer. Moreover, a thorough sensitivity analysis of the paper indicates that the mean and standard deviation of demand positively encourage the cooperation strategy while the replenishment cycle time has adverse effects on the profitability of members.</t>
  </si>
  <si>
    <t>[Govindan, Kannan] Shanghai Maritime Univ, China Inst FTZ Supply Chain, Shanghai 201306, Peoples R China; [Govindan, Kannan] Univ Southern Denmark, Danish Inst Adv Study, Ctr Sustainable Supply Chain Engn, Dept Technol &amp; Innovat, Campusvej 55, Odense M, Odense, Denmark; [Govindan, Kannan] Yonsei Univ, Yonsei Frontier Lab, Seoul, South Korea; [Govindan, Kannan] Woxsen Univ, Sch Business, Sadasivpet, Telangana, India; [Momeni, Mojtaba Arab] Persian Gulf Univ, Jam Fac Engn, Dept Ind Engn, Bushehr, Iran; [Jain, Vipul; Mostofi, Amirhossein] Victoria Univ Wellington, Wellington Sch Business &amp; Govt, Wellington, New Zealand; [Fazel, Soheil Javaheri] Islamic Azad Univ, Fac Engn, Dept Ind Engn, Karaj Branch, Alborz, Iran</t>
  </si>
  <si>
    <t>Shanghai Maritime University; University of Southern Denmark; Yonsei University; Persian Gulf University; Victoria University Wellington; Islamic Azad University</t>
  </si>
  <si>
    <t>Govindan, K (corresponding author), Shanghai Maritime Univ, China Inst FTZ Supply Chain, Shanghai 201306, Peoples R China.;Govindan, K (corresponding author), Univ Southern Denmark, Danish Inst Adv Study, Ctr Sustainable Supply Chain Engn, Dept Technol &amp; Innovat, Campusvej 55, Odense M, Odense, Denmark.</t>
  </si>
  <si>
    <t>kgov@iti.sdu.dk</t>
  </si>
  <si>
    <t>govindan, kannan/M-5996-2017</t>
  </si>
  <si>
    <t>govindan, kannan/0000-0002-6204-1196; Mostofi, Amirhossein/0000-0001-5797-4904; Jain, Vipul/0000-0002-4421-5535</t>
  </si>
  <si>
    <t>NOV 15</t>
  </si>
  <si>
    <t>10.1016/j.jclepro.2022.133319</t>
  </si>
  <si>
    <t>5D1ET</t>
  </si>
  <si>
    <t>hybrid, Green Submitted</t>
  </si>
  <si>
    <t>WOS:000864693800003</t>
  </si>
  <si>
    <t>de la Iglesia, O; Sarango, M; Munarriz, M; Malankowska, M; Navajas, A; Gandia, LM; Coronas, J; Tellez, C</t>
  </si>
  <si>
    <t>de la Iglesia, Oscar; Sarango, Miryan; Munarriz, Mikel; Malankowska, Magdalena; Navajas, Alberto; Gandia, Luis M.; Coronas, Joaquin; Tellez, Carlos</t>
  </si>
  <si>
    <t>Mesoporous Sn-In-MCM-41 Catalysts for the Selective Sugar Conversion to Methyl Lactate and Comparative Life Cycle Assessment with the Biochemical Process</t>
  </si>
  <si>
    <t>ACS SUSTAINABLE CHEMISTRY &amp; ENGINEERING</t>
  </si>
  <si>
    <t>heterogeneous catalysis; sugar conversion; lactic acid; Sn-In-MCM-41; mesoporous materials; life cycle assessment</t>
  </si>
  <si>
    <t>LACTIC-ACID DERIVATIVES; ZEOLITE CATALYST; TIN; MCM-41; SITES; SN-MCM-41; GLUCOSE; FACILE; LEWIS; WATER</t>
  </si>
  <si>
    <t>The use of biomass for the production of energy and higher added value products is a topic of increasing interest in line with growing environmental concerns and circular economy. Mesoporous material Sn-In-MCM-41 was synthesized for the first time and used as a catalyst for the transformation of sugars to methyl lactate (ML). This catalyst was characterized in depth by various techniques and compared with Sn-MCM-41 and In-MCM-41 catalysts. In the new Sn-In-MCM-41 material, both metals, homogeneously distributed throughout the mesoporous structure of MCM-41, actuate in a cooperative way in the different steps of the reaction mechanism. As a result, yields to ML of 69.4 and 73.9% in the transformation of glucose and sucrose were respectively reached. In the case of glucose, the ML yield 1.5 and 2.6 times higher than those of Sn-MCM-41 and In-MCM-41 catalysts, respectively. The Sn-In-MCM-41 catalyst was reused in the transformation of glucose up to four cycles without significant loss of catalytic activity. Finally, life cycle assessment comparison between chemical and biochemical routes to produce ML allowed us to conclude that the use of Sn-In-MCM-41 reduces the environmental impacts compared to Sn-MCM-41. Nevertheless, to make the chemical route comparable to the biochemical one, improvements in the catalyst and ML synthesis have to be achieved.</t>
  </si>
  <si>
    <t>[de la Iglesia, Oscar; Sarango, Miryan; Malankowska, Magdalena; Coronas, Joaquin; Tellez, Carlos] Univ Zaragoza, CSIC, Inst Nanociencia &amp; Mat Aragon INMA, Zaragoza 50018, Spain; [Sarango, Miryan; Malankowska, Magdalena; Coronas, Joaquin; Tellez, Carlos] Univ Zaragoza, Dept Chem &amp; Environm Engn, Zaragoza 50018, Spain; [Munarriz, Mikel; Navajas, Alberto; Gandia, Luis M.] Univ Publ Navarra, Dept Sci, Pamplona 31006, Spain; [Navajas, Alberto; Gandia, Luis M.] Univ Publ Navarra, Inst Adv Mat &amp; Math InaMat2, Edificio Jeronimo de Ayanz, Pamplona 31006, Spain; [de la Iglesia, Oscar] Ctr Univ Def Zaragoza, Acad Gen Mil, Zaragoza 50090, Spain</t>
  </si>
  <si>
    <t>Consejo Superior de Investigaciones Cientificas (CSIC); University of Zaragoza; University of Zaragoza; Universidad Publica de Navarra; Universidad Publica de Navarra</t>
  </si>
  <si>
    <t>de la Iglesia, O; Tellez, C (corresponding author), Univ Zaragoza, CSIC, Inst Nanociencia &amp; Mat Aragon INMA, Zaragoza 50018, Spain.;Tellez, C (corresponding author), Univ Zaragoza, Dept Chem &amp; Environm Engn, Zaragoza 50018, Spain.;de la Iglesia, O (corresponding author), Ctr Univ Def Zaragoza, Acad Gen Mil, Zaragoza 50090, Spain.</t>
  </si>
  <si>
    <t>oiglesia@unizar.es; ctellez@unizar.es</t>
  </si>
  <si>
    <t>Gandía, Luis M./F-9543-2018; Tellez Ariso, Carlos/L-8832-2013; Navajas, Alberto/H-2721-2015</t>
  </si>
  <si>
    <t>Gandía, Luis M./0000-0002-3954-4609; de la Iglesia Pedraza, Oscar/0000-0003-0297-3503; Tellez Ariso, Carlos/0000-0002-4954-1188; MALANKOWSKA, MAGDALENA/0000-0001-9595-0831; Navajas, Alberto/0000-0003-2769-5589; Coronas, Joaquin/0000-0003-1512-4500</t>
  </si>
  <si>
    <t>MCIN/AEI [MAT2016-77290-R]; Aragon Government [T43-20R]; Spanish Ministerio de Ciencia, Innovacion y Universidades; ERDF/FEDER [RTI2018-096294-B-C31]; Banco Santander; Universidad Publica de Navarra; ERDF A way of making Europe</t>
  </si>
  <si>
    <t>MCIN/AEI; Aragon Government(Gobierno de Aragon); Spanish Ministerio de Ciencia, Innovacion y Universidades(Spanish Government); ERDF/FEDER(European Commission); Banco Santander; Universidad Publica de Navarra; ERDF A way of making Europe</t>
  </si>
  <si>
    <t>Financial support from the Grant MAT2016-77290-R funded by MCIN/AEI/10.13039/501100011033 and by ERDF A way of making Europe, and Grant T43-20R funded by the Aragon Government are gratefully acknowledged. The authors would like to acknowledge Dr. Elena Serrano from Centro Universitario de la Defensa Zaragoza for her contribution (preparation of materials and solutions for titration of catalysts) in this work. The authors would like to acknowledge the use of the Servicio General de Apoyo a la Investigacion-SAI and the use of instrumentation as well as the technical advice provided by the National Facility ELECMI ICTS, node Laboratorio de Microscopias Avanzadas at the University of Zaragoza. A.N. and L.M.G. gratefully acknowledge the financial support from Spanish Ministerio de Ciencia, Innovacion y Universidades, and the Grant RTI2018-096294-B-C31 funded by ERDF/FEDER. L.M.G. also thanks Banco Santander and Universidad Pu ' blica de Navarra for their financial support under Programa de Intensificacion de la Investigacion 2018 initiative.</t>
  </si>
  <si>
    <t>2168-0485</t>
  </si>
  <si>
    <t>ACS SUSTAIN CHEM ENG</t>
  </si>
  <si>
    <t>ACS Sustain. Chem. Eng.</t>
  </si>
  <si>
    <t>MAR 7</t>
  </si>
  <si>
    <t>10.1021/acssuschemeng.1c04655</t>
  </si>
  <si>
    <t>Chemistry, Multidisciplinary; Green &amp; Sustainable Science &amp; Technology; Engineering, Chemical</t>
  </si>
  <si>
    <t>Chemistry; Science &amp; Technology - Other Topics; Engineering</t>
  </si>
  <si>
    <t>ZX8YP</t>
  </si>
  <si>
    <t>WOS:000772180500003</t>
  </si>
  <si>
    <t>Wu, AH</t>
  </si>
  <si>
    <t>Wu, Aihua</t>
  </si>
  <si>
    <t>Collaborative eco-innovation and green knowledge acquisition: The role of specific investments in Chinese new energy vehicle industry</t>
  </si>
  <si>
    <t>collaborative eco-innovation; environmental policy; green knowledge acquisition; new energy vehicle; specific investments; sustainable development</t>
  </si>
  <si>
    <t>RESEARCH-AND-DEVELOPMENT; BUYER-SUPPLIER RELATIONSHIPS; ABSORPTIVE-CAPACITY; STRATEGIC ALLIANCES; MODERATING ROLES; PRODUCT DEVELOPMENT; PERFORMANCE; FIRMS; NETWORK; COOPERATION</t>
  </si>
  <si>
    <t>Eco-innovation has turned into the hotspot of numerous enterprises and governments to gain sustainable development. This study examines how enterprises acquire green knowledge in interorganizational cooperative eco-innovations, exploring the influence of different collaborative modes and the direct and moderating roles of specific investments. In accordance with interorganizational interaction level, the widely used collaborative modes can be attributed to low- (e.g., commissioned research and development [R&amp;D]), medium-, and high-interaction modes (e.g., joint R&amp;D and co-construction of R&amp;D entities). Results from a survey of 172 Chinese firms operating in the new energy vehicle industrial chain support that both specific investments and collaborative eco-innovation have positive effects on green knowledge acquisition. Furthermore, the positive effect of collaborative eco-innovation is stronger for high-interaction collaboration modes than that for low-interaction collaboration modes. Specific investments also play a moderate role in the link of collaborative eco-innovation and green knowledge acquisition; similarly, the positive moderating effect is stronger for high-interaction collaboration modes than that for low-interaction collaboration modes. These findings suggest that when managers formulate the environmental policy, they should encourage collaboration, interorganizational interactions, and specific investments to acquire green knowledge. This paper mainly contributes to open eco-innovation literature by revealing the mechanisms and the boundary conditions under which collaborative mode could effectively promote green knowledge acquisition.</t>
  </si>
  <si>
    <t>[Wu, Aihua] Ludong Univ, Sch Business, 186 Middle Hongqi Rd, Yantai 264025, Shandong, Peoples R China</t>
  </si>
  <si>
    <t>Ludong University</t>
  </si>
  <si>
    <t>Wu, AH (corresponding author), Ludong Univ, Sch Business, 186 Middle Hongqi Rd, Yantai 264025, Shandong, Peoples R China.</t>
  </si>
  <si>
    <t>hiwuaihua@163.com</t>
  </si>
  <si>
    <t>Wu, Aihua/0000-0002-9591-3157</t>
  </si>
  <si>
    <t>MOE (Ministry of Education in China) Youth Foundation Project of Humanities and Social Sciences [19YJC630180]; Youth Innovation Team in Colleges and Universities of Shandong Province of China [2019RWG005]; National Natural Science Foundation of China [71974089]</t>
  </si>
  <si>
    <t>MOE (Ministry of Education in China) Youth Foundation Project of Humanities and Social Sciences; Youth Innovation Team in Colleges and Universities of Shandong Province of China; National Natural Science Foundation of China(National Natural Science Foundation of China (NSFC))</t>
  </si>
  <si>
    <t>MOE (Ministry of Education in China) Youth Foundation Project of Humanities and Social Sciences, Grant/Award Number: 19YJC630180; Youth Innovation Team in Colleges and Universities of Shandong Province of China, Grant/Award Number: 2019RWG005; National Natural Science Foundation of China, Grant/Award Number: 71974089</t>
  </si>
  <si>
    <t>10.1002/bse.3246</t>
  </si>
  <si>
    <t>G6HE9</t>
  </si>
  <si>
    <t>WOS:000847538300001</t>
  </si>
  <si>
    <t>Ziegler, R; Poirier, C; Lacasse, M; Murray, E</t>
  </si>
  <si>
    <t>Ziegler, Rafael; Poirier, Cynthia; Lacasse, Marie; Murray, Evan</t>
  </si>
  <si>
    <t>Circular Economy and Cooperatives-An Exploratory Survey</t>
  </si>
  <si>
    <t>cooperatives; circular economy; business models; circular society; Quebec; social economy; reduction at the source; repair; recycling; transformation</t>
  </si>
  <si>
    <t>Global sustainability assessments call for a rethinking of prevailing systems of production and consumption. We focus on the circular economy as an alternative system, and the role of cooperatives as transformative actors for sustainability. While cooperatives have been studied in relation to specific circularity strategies, notably recycling, we present the first study on cooperatives in relation to all circularity strategies. We ask how circular economy strategies and business models resonate with cooperatives. The research is based on an exploratory database and survey of 165 cooperatives in the Canadian province of Quebec. Our research shows circularity to be anchored in the mutualisation at the heart of the cooperative model, which emphasizes a shared taking of responsibility in response to needs. The survey shows that cooperatives contribute comprehensively to the circular economy, not just to downstream categories of recycling and revalorization but also to upstream categories of rethinking production and consumption, sharing, and durable use. They can contribute to an embedding of circular economy in regional economies and circular societies. To advance this potential, further integration and improvement of circularity strategies and associated socio-technical questions, support with business model development and finance, as well as education and peer exchange are needed.</t>
  </si>
  <si>
    <t>[Ziegler, Rafael; Poirier, Cynthia] HEC Montreal, Inst Int Cooperat Alphonse &amp; Dorimene Desjardins, Montreal, PQ H3T 2A7, Canada; [Poirier, Cynthia] ETS, Ctr Etud &amp; Rech Intersectorielles Econ Circulaire, Montreal, PQ H3C 1K3, Canada; [Lacasse, Marie] Conseil Quebecois Cooperat &amp; Mutual, Levis, PQ G6V 0P6, Canada; [Murray, Evan] Cooperat Dev Reg Quebec, Amos, PQ J9T 1V3, Canada</t>
  </si>
  <si>
    <t>Universite de Montreal; HEC Montreal; University of Quebec; Ecole de Technologie Superieure - Canada</t>
  </si>
  <si>
    <t>Ziegler, R (corresponding author), HEC Montreal, Inst Int Cooperat Alphonse &amp; Dorimene Desjardins, Montreal, PQ H3T 2A7, Canada.</t>
  </si>
  <si>
    <t>rafael.ziegler@hec.ca</t>
  </si>
  <si>
    <t>10.3390/su15032530</t>
  </si>
  <si>
    <t>8W1BP</t>
  </si>
  <si>
    <t>WOS:000931056200001</t>
  </si>
  <si>
    <t>Gutberlet, J</t>
  </si>
  <si>
    <t>Gutberlet, Jutta</t>
  </si>
  <si>
    <t>GRASSROOTS ECO-SOCIAL INNOVATIONS DRIVING INCLUSIVE CIRCULAR ECONOMY</t>
  </si>
  <si>
    <t>Eco-social innovations; Grassroots innovations; Sustainability transition; Circular economy; Waste picker organizations</t>
  </si>
  <si>
    <t>SUSTAINABLE DEVELOPMENT; WASTE PICKERS; ENERGY; INITIATIVES; FOOD</t>
  </si>
  <si>
    <t>The paper discusses research results on waste governance and circular economy, conducted with waste picker cooperatives in the metropolitan region of Sao Paulo, Brazil. Two cases have been selected, from a pool of 21 waste picker organizations, to video document their grassroots eco-social innovations that have improved local waste management and the lives of the cooperative members. The videos support knowledge sharing with key actors in waste governance and the circular economy. Social grassroots innovation theory focuses on livelihood opportunities beyond the formal labour market, pursuing social inclusion by creating meaningful work for in-dividuals who were considered left out and in vulnerable situations. Transitioning to sustainability necessarily goes beyond socio-technical innovations but rather inte-grates eco-social perspectives. After first introducing grassroots innovation theory and the concept of eco-social innovations the paper describes the empirical frame and presents two cases where organized waste pickers were successful in opera-tionalizing innovations that address the circular economy and contribute to sustain -ability transitions. Key findings highlighted are cooperative governance, long-term partnership building, improved productivity and increased income.</t>
  </si>
  <si>
    <t>[Gutberlet, Jutta] Univ Victoria, Dept Geog, Communkty Based Res Lab, Victoria, BC, Canada</t>
  </si>
  <si>
    <t>University of Victoria</t>
  </si>
  <si>
    <t>Gutberlet, J (corresponding author), Univ Victoria, Dept Geog, Communkty Based Res Lab, Victoria, BC, Canada.</t>
  </si>
  <si>
    <t>gutber@uvic.ca</t>
  </si>
  <si>
    <t>Gutberlet, Jutta/0000-0003-4602-1483</t>
  </si>
  <si>
    <t>Swedish Research Coucil for Sustainable Development (FORMAS, Sweden)</t>
  </si>
  <si>
    <t>Swedish Research Coucil for Sustainable Development (FORMAS, Sweden)(Swedish Research Council Formas)</t>
  </si>
  <si>
    <t>The research was conducted in collaboration with waste pickers from the cooperatives Avemare and Cooper -caps with whom the knowledge outcomes were co -generated. I acknowledge with gratitude the long-term interactions and relationships build with my colleagues from the Recycling Networks and Waste Governance project, which have allowed us to collaborate on these topics. Funding support for research and filming was provided by the Swedish Research Coucil for Sustainable Development (FORMAS, Sweden). I would also like to thank for the collaboration with the film maker William Martins Conceicao.</t>
  </si>
  <si>
    <t>10.31025/2611-4135/2023.17252</t>
  </si>
  <si>
    <t>C8JO9</t>
  </si>
  <si>
    <t>WOS:000964318700005</t>
  </si>
  <si>
    <t>Zlati, ML; Florea, AM; Antohi, VM; Dinca, MS; Bercu, F; Fortea, C; Silvius, S</t>
  </si>
  <si>
    <t>Zlati, Monica Laura; Florea, Andrei Mirel; Antohi, Valentin Marian; Dinca, Marius Sorin; Bercu, Florentin; Fortea, Costinela; Silvius, Stanciu</t>
  </si>
  <si>
    <t>Financing Romanian Agricultural Cooperatives' Investments for the 2023-2027 Horizon</t>
  </si>
  <si>
    <t>agricultural cooperative companies; investments; economic model; sustainable development</t>
  </si>
  <si>
    <t>SUPPLY CHAIN; PERFORMANCE; MODELS</t>
  </si>
  <si>
    <t>Agriculture represents an important sector of the Romanian economy, with certain vulnerabilities under the current geo-political context and pedoclimatic changes with a direct impact upon food security at national and European levels. This paper analyzes the possibilities for revitalizing the Romanian agricultural sector, which was affected by the excessive inflation (especially via the price increases of fertilizers and fuels) and drought, both generating significant cereal and agricultural production losses. The current research highlights the main investment options for the managers of 219 Romanian agricultural cooperative companies, including the available financing alternatives. In our view, the investments realized within the agricultural cooperative companies support the creation and increase in value added and reduce specific risks, consolidating the role and status of agricultural producers within the food chain. The research evaluates the Romanian agricultural investment typologies and establishes a model of assessing these investments by correlating the information obtained from the questionnaire distributed. The research methods include analyzing the reference literature, building the database, collecting and processing the questionnaires' observations, transforming the qualitative data into quantitative ones and modeling them with econometric instruments. The results obtained using the econometric model reveal the main investment directions to be integrating the production chains through economic association forms, including constructing and modernizing the warehouses, processing the primary products and obtaining higher value-added products, identifying various distribution channels, making the most of all available resources and focusing on digitalization, efficiency, circular economy and short supply chains. The study is of interest for the investors and managers of agricultural cooperative companies from Romania and Europe in view of securing sustainable development, enhancing the role of agricultural producers within the food chain and increasing efficiency of the agricultural activity, with a direct impact upon European food security.</t>
  </si>
  <si>
    <t>[Zlati, Monica Laura; Antohi, Valentin Marian; Fortea, Costinela] Dunarea Jos Univ Galati, Dept Business Adm, Galati 800008, Romania; [Florea, Andrei Mirel] Dunarea Jos Univ Galati, Dept Mat &amp; Environm Engn, Galati 800008, Romania; [Antohi, Valentin Marian; Dinca, Marius Sorin] Transylvania Univ Brasov, Dept Finance Accounting &amp; Econ Theory, Brasov 500036, Romania; [Bercu, Florentin] Union Natl Branch Crop Sect Cooperat, Bucharest 020491, Romania; [Silvius, Stanciu] Dunarea Jos Univ Galati, Dept Food Sci Food Engn Biotechnol &amp; Aquaculture, Galati 800008, Romania</t>
  </si>
  <si>
    <t>Dunarea De Jos University Galati; Dunarea De Jos University Galati; Transylvania University of Brasov; Dunarea De Jos University Galati</t>
  </si>
  <si>
    <t>Antohi, VM (corresponding author), Dunarea Jos Univ Galati, Dept Business Adm, Galati 800008, Romania.;Antohi, VM (corresponding author), Transylvania Univ Brasov, Dept Finance Accounting &amp; Econ Theory, Brasov 500036, Romania.</t>
  </si>
  <si>
    <t>valentin.antohi@ugal.ro</t>
  </si>
  <si>
    <t>STANCIU, SILVIUS/R-8246-2017; Dinca, Marius Sorin/Q-2388-2015</t>
  </si>
  <si>
    <t>STANCIU, SILVIUS/0000-0001-7697-0968; Antohi, Valentin Marian/0000-0002-6899-2419; ZLATI, MONICA LAURA/0000-0003-2443-1086; Dinca, Marius Sorin/0000-0003-0527-3297; Florea, Andrei/0000-0001-6999-737X</t>
  </si>
  <si>
    <t>10.3390/su15032306</t>
  </si>
  <si>
    <t>8U7KQ</t>
  </si>
  <si>
    <t>WOS:000930126600001</t>
  </si>
  <si>
    <t>Tao, Y; Lin, L; Wang, HJ; Hou, C</t>
  </si>
  <si>
    <t>Tao, Yong; Lin, Li; Wang, Hanjie; Hou, Chen</t>
  </si>
  <si>
    <t>Superlinear growth and the fossil fuel energy sustainability dilemma: Evidence from six continents</t>
  </si>
  <si>
    <t>STRUCTURAL CHANGE AND ECONOMIC DYNAMICS</t>
  </si>
  <si>
    <t>Non-cooperative game; Emergence of technology; Superlinear growth; Energy sustainability; Fossil fuel; Circular economy strategy</t>
  </si>
  <si>
    <t>METABOLIC-RATE; GENERAL-MODEL; LIFE; COLONIES; IMPACTS; INCOME; CELLS</t>
  </si>
  <si>
    <t>This study investigates lessons in energy efficiency and sustainability that human societies can learn from insect colonies that exhibit altruistic cooperation. Distinguishing from the altruism-cooperation in eusocial insects, modern market-economy institutions are established based on the human nature of self-interest and a coordi-nated form of a non-cooperative game. Here, we employ a theoretical model to show that a non-cooperative game among heterogeneous agents causes the emergence of a technology, which in turn leads to a superlinear scaling relationship between the GDP and the population size, in good agreement with the data collected from 106 countries in seven regions of the world. However, although the emergence of technology triggers the superlinear growth of the GDP, our study finds a superlinear relationship between the fossil fuel energy con-sumption and the population size in six continents, which suggests that past technological progress in fact fails in pursuing a sustainable manner for energy usage. From a sustainability perspective, the preservation of natural resources is a goal of Circular Economy strategy. Thus, the results of our study call for an urgent enhancement of the efficiency of energy usage to avoid the potential collapse of sustainability.</t>
  </si>
  <si>
    <t>[Tao, Yong; Lin, Li; Wang, Hanjie] Southwest Univ, Coll Econ &amp; Management, Chongqing 400715, Peoples R China; [Lin, Li] East China Univ Sci &amp; Technol, Sch Business, Shanghai 200237, Peoples R China; [Lin, Li] East China Univ Sci &amp; Technol, Res Inst Financial Engn, Shanghai 200237, Peoples R China; [Hou, Chen] Missouri Univ Sci &amp; Technol, Dept Biol Sci, Rolla, MO 65409 USA</t>
  </si>
  <si>
    <t>Southwest University - China; East China University of Science &amp; Technology; East China University of Science &amp; Technology; University of Missouri System; Missouri University of Science &amp; Technology</t>
  </si>
  <si>
    <t>Tao, Y; Lin, L (corresponding author), Southwest Univ, Coll Econ &amp; Management, Chongqing 400715, Peoples R China.</t>
  </si>
  <si>
    <t>taoyingyong@swu.edu.cn; llin@ecust.edu.cn</t>
  </si>
  <si>
    <t>Tao, Yong/0000-0003-2160-9467</t>
  </si>
  <si>
    <t>Fundamental Research Funds for the Central Universities [SWU2109209]; Social Science Planning Project of Chongqing [2019PY40]; Innovation Research 2035 Pilot Plan of Southwest University; National Social Science Foundation of China [71771086, SWUPi-lotPlan026]; National Natural Science Foundation of China;  [21ZDA062];  [20AZD080]</t>
  </si>
  <si>
    <t xml:space="preserve">Fundamental Research Funds for the Central Universities(Fundamental Research Funds for the Central Universities); Social Science Planning Project of Chongqing; Innovation Research 2035 Pilot Plan of Southwest University; National Social Science Foundation of China(National Office of Philosophy and Social Sciences); National Natural Science Foundation of China(National Natural Science Foundation of China (NSFC)); ; </t>
  </si>
  <si>
    <t>Yong Tao was supported by the Fundamental Research Funds for the Central Universities (Grant No. SWU2109209), the Social Science Planning Project of Chongqing (Grant No. 2019PY40), the Innovation Research 2035 Pilot Plan of Southwest University (Grant No. SWUPi-lotPlan026), and the National Social Science Foundation of China (Grant No. 21ZDA062 and Grant No. 20AZD080). Li Lin was supported by the National Natural Science Foundation of China (Grant No. 71771086).</t>
  </si>
  <si>
    <t>0954-349X</t>
  </si>
  <si>
    <t>1873-6017</t>
  </si>
  <si>
    <t>STRUCT CHANGE ECON D</t>
  </si>
  <si>
    <t>Struct. Change and Econ. Dyn.</t>
  </si>
  <si>
    <t>10.1016/j.strueco.2023.04.006</t>
  </si>
  <si>
    <t>Economics</t>
  </si>
  <si>
    <t>G0JO2</t>
  </si>
  <si>
    <t>WOS:000986120600001</t>
  </si>
  <si>
    <t>Barros, MV; Salvador, R; Gallego-Schmid, A; Piekarski, CM</t>
  </si>
  <si>
    <t>Barros, Murillo Vetroni; Salvador, Rodrigo; Gallego-Schmid, Alejandro; Piekarski, Cassiano Moro</t>
  </si>
  <si>
    <t>Circularity measurement of external resource flows in companies: The circular flow tool</t>
  </si>
  <si>
    <t>Circular economy; Indicator; Closing loop; Sustainable agriculture; Agroindustrial cooperative</t>
  </si>
  <si>
    <t>BUSINESS MODELS; ECONOMY; INDICATORS; IMPLEMENTATION; DESIGN</t>
  </si>
  <si>
    <t>Unlike the linear model take-make-use-dispose, the circular economy model grow-make-use-restore intends to potentiate material and energy flows within a system with the premise of increasing environmental gains. Moreover, circular economy practices can be alternatives for closing loops in companies from different sectors, with material-, waste-, and energy-related initiatives towards promoting greater internal value-adding. However, the lack of consistent tools for measuring circularity of processes and companies is a gap yet to be covered. To tackle this gap, this paper's aims are: (i) to build a new tool, called Circular Flow, for generating greater internal value and competitive advantage in organizations and identify potential circular economy-related opportunities for closing loops based on external flows, (ii) to apply the tool in a case study, an organization that presents material and energy (electricity) flows and exchanges with other organizations, and (iii) to discuss the inte-gration and potential opportunities for the tool in organizations. The novel, Circular Flow, tool is based on a set of circular graph visualizations, and quantitative circularity indicators. For the graphical visualization, the software tool R (using the Circlize package) was used. The graphs aid the visualization of several interconnected pieces of information, allowing to show all quantitative flows of inputs and outputs, intuitively showing the paths (origin and destination of each flow) within the boundaries of the system under study. The quantitative in-dicators, e.g. Circularity of the organization (Circ p) and Circularity of each process (Circ o), show a circularity index ranging from 0% to 100%, which can be assessed at different levels. The criteria to select these indicators are based on quantities of inputs and outputs regarding mass and electricity. The tool has been applied in a case study of a rural property in southern Brazil, which region holds a tradition for milk and pig farming. The use of the tool showed the involvement of the rural property with its neighbors and with an agroindustrial cooperative. Keeping these flows within the system may increase environmental gains by reducing transportation, using renewable sources of energy, reducing costs, and boosting the generation of jobs and income in the region due to new market opportunities and business models.</t>
  </si>
  <si>
    <t>[Barros, Murillo Vetroni; Piekarski, Cassiano Moro] Univ Tecnol Fed Parana UTFPR, Postgrad Program Prod Engn PPGEP, Sustainable Prod Syst Lab LESP, Ponta Grossa, PR, Brazil; [Barros, Murillo Vetroni] Univ Estadual Parana UNESPAR, Colegiado Acad Engn Prod, Paranagua, PR, Brazil; [Salvador, Rodrigo] Tech Univ Denmark DTU, Dept Engn Technol &amp; Didact, Lyngby, Denmark; [Gallego-Schmid, Alejandro] Univ Manchester, Tyndall Ctr Climate Change Res, Sch Engn, Manchester, England</t>
  </si>
  <si>
    <t>Universidade Tecnologica Federal do Parana; Technical University of Denmark; N8 Research Partnership; University of Manchester</t>
  </si>
  <si>
    <t>Barros, MV (corresponding author), Univ Tecnol Fed Parana UTFPR, Postgrad Program Prod Engn PPGEP, Sustainable Prod Syst Lab LESP, Ponta Grossa, PR, Brazil.;Barros, MV (corresponding author), Univ Estadual Parana UNESPAR, Colegiado Acad Engn Prod, Paranagua, PR, Brazil.;Gallego-Schmid, A (corresponding author), Univ Manchester, Tyndall Ctr Climate Change Res, Sch Engn, Manchester, England.</t>
  </si>
  <si>
    <t>murillo.vetroni@gmail.com; rodsa@dtu.dk; alejandro.gallegoschmid@manchester.ac.uk; piekarski@utfpr.edu.br</t>
  </si>
  <si>
    <t>Salvador, Rodrigo/X-8245-2019; Piekarski, Cassiano Moro/R-3936-2019; Gallego Schmid, Alejandro/B-2332-2016</t>
  </si>
  <si>
    <t>Salvador, Rodrigo/0000-0003-3398-7684; Piekarski, Cassiano Moro/0000-0002-5085-101X; Gallego Schmid, Alejandro/0000-0002-0583-2143</t>
  </si>
  <si>
    <t>UK Engineering and Physical Sciences Research Council (EPSRC) [EP/V042130/1]</t>
  </si>
  <si>
    <t>UK Engineering and Physical Sciences Research Council (EPSRC)(UK Research &amp; Innovation (UKRI)Engineering &amp; Physical Sciences Research Council (EPSRC))</t>
  </si>
  <si>
    <t>Alejandro Gallego-Schmid acknowledges the UK Engineering and Physical Sciences Research Council (EPSRC) for funding under the grant number EP/V042130/1.</t>
  </si>
  <si>
    <t>10.1016/j.wasman.2023.01.001</t>
  </si>
  <si>
    <t>JAN 2023</t>
  </si>
  <si>
    <t>8P5OX</t>
  </si>
  <si>
    <t>WOS:000926573800001</t>
  </si>
  <si>
    <t>Ferronato, N; Moresco, L; Lizarazu, GEG; Portillo, MAG; Conti, F; Torretta, V</t>
  </si>
  <si>
    <t>Ferronato, Navarro; Moresco, Luca; Guisbert Lizarazu, Gabriela Edith; Gorritty Portillo, Marcelo Antonio; Conti, Fabio; Torretta, Vincenzo</t>
  </si>
  <si>
    <t>Comparison of environmental impacts related to municipal solid waste and construction and demolition waste management and recycling in a Latin American developing city</t>
  </si>
  <si>
    <t>Developing countries; Circular economy; Sustainable development; LCA; Environmental indicators; Pollution; Latin America; Open dumping</t>
  </si>
  <si>
    <t>LIFE-CYCLE ASSESSMENT; CIRCULAR ECONOMY; COLLECTION; LCA; GENERATION; FRAMEWORK; SYSTEMS</t>
  </si>
  <si>
    <t>Construction and demolition waste (CDW) and municipal solid waste (MSW) are the waste flows mostly generated at a global level. In developing countries, most of these waste streams are disposed of in open dumps. Policy-makers should be informed in which priorities should be established in order to improve the quality of the environment. The current research compares the environmental impacts generated by the MSW and CDW management system of La Paz (Bolivia). The aim is to evaluate (1) which environmental impact indicators are more important per waste flow and (2) if recycling can be considered a good option for mitigating such environmental footprint. A life cycle assessment (LCA) of the formal MSW management and the CDW mismanagement (i.e., open dumping) were conducted. The analysis of the management system (2019) is compared with future developments in recycling that counts with the support of an international cooperative project financed by the Italian cooperation. Results reported that, at a municipal level, CDW mismanagement contributes more than 60% to the freshwater aquatic ecotoxicity, which represents the most relevant impact generated by this waste stream. Recycling allows achieving avoided impacts higher than the ones produced for three of six environmental impacts, suggesting MSW and CDW recovery as an important option for preventing environmental degradation. The research is the first attempt to highlight the importance of organizing appropriate CDW management systems into an integrated waste management scheme for mitigating environmental impacts in developing cities.</t>
  </si>
  <si>
    <t>[Ferronato, Navarro; Conti, Fabio; Torretta, Vincenzo] Univ Insubria, Dept Theoret &amp; Appl Sci, I-21100 Varese, Italy; [Moresco, Luca] COOPI Cooperaz Internazl, Milan, Italy; [Guisbert Lizarazu, Gabriela Edith] Univ Mayor San Andres, Dept Environm Engn, La Paz, Bolivia; [Gorritty Portillo, Marcelo Antonio] Univ Mayor San Andres, Res &amp; Dev Chem Proc Inst, La Paz, Bolivia</t>
  </si>
  <si>
    <t>University of Insubria; Universidad Mayor de San Andres; Universidad Mayor de San Andres</t>
  </si>
  <si>
    <t>Ferronato, N (corresponding author), Univ Insubria, Dept Theoret &amp; Appl Sci, I-21100 Varese, Italy.</t>
  </si>
  <si>
    <t>Torretta, Vincenzo/0000-0002-7594-1169; Ferronato, Navarro/0000-0001-7850-5461; Guisbert LIZARAZU, Edith Gabriela/0000-0003-4664-9713</t>
  </si>
  <si>
    <t>Italian Agency for Development Cooperation [AID 011908]</t>
  </si>
  <si>
    <t>Italian Agency for Development Cooperation</t>
  </si>
  <si>
    <t>This publication was produced with the financial support of the Italian Agency for Development Cooperation in the frame of the project LaPazRecicla. Integrated approach to the waste management in Bolivia: development of new technologies to foster circular economy in the municipality of La Paz-AID 011908. Its contents are the sole responsibility of the authors and do not necessarily reflect the views of the Agency.</t>
  </si>
  <si>
    <t>10.1007/s11356-021-16968-8</t>
  </si>
  <si>
    <t>F7SS7</t>
  </si>
  <si>
    <t>WOS:000710092200019</t>
  </si>
  <si>
    <t>Lv, XD; Li, AF; Wang, SH; Zhang, T</t>
  </si>
  <si>
    <t>Lv, Xiaodong; Li, Angfei; Wang, Shuhong; Zhang, Tao</t>
  </si>
  <si>
    <t>Building a demand-oriented optimal model for the recycling of used electronic products</t>
  </si>
  <si>
    <t>ENVIRONMENT DEVELOPMENT AND SUSTAINABILITY</t>
  </si>
  <si>
    <t>Circular economy; Product recycling; Demand oriented; Reverse supply chain management</t>
  </si>
  <si>
    <t>CONSUMER ENVIRONMENTAL AWARENESS; REVERSE SUPPLY CHAIN; WEEE; COORDINATION; COMPETITION; BEHAVIOR; CHANNEL; MANUFACTURERS; NETWORKS; RECOVERY</t>
  </si>
  <si>
    <t>The recycling and remanufacturing of used electronic products are the great significance to environmental governance and resource management. From the demand perspective of remanufactured products, this paper proposes a demand-oriented recycling model of used electronic products based on the reverse supply chain and cooperative game theory. Taking cost-benefit analysis as the basis of the benefits model of the participants in the electronic waste product recycling system, a static multi-stage game model and a dynamic cooperative game model are established, there is an optimal strategy at each stage which may not be unique, depending on the decision model constructed. In the static multi-stage recycling mode, the strategic decisions at all stages are all based on the same demand for remanufactured products, the strategy decision at each stage of the recycling mode of waste electronic products is based on the multi-stage demand prediction of remanufactured products. The cost optimization of each link in the static multi-stage is to realize the optimal strategy combination of participants in each link. The study concluded that by setting demand as the main goal, both recycling and remanufacturing companies can improve their own benefits by realizing an optimal cost combination.</t>
  </si>
  <si>
    <t>[Lv, Xiaodong; Zhang, Tao] China Univ Petr East China, Sch Econ &amp; Management, Qingdao 266580, Peoples R China; [Li, Angfei] Fudan Univ, Sch Econ, Shanghai 200433, Peoples R China; [Wang, Shuhong] Shandong Univ Finance &amp; Econ, Inst Marine Econ &amp; Management, Jinan 250220, Peoples R China</t>
  </si>
  <si>
    <t>China University of Petroleum; Fudan University; Shandong University of Finance &amp; Economics</t>
  </si>
  <si>
    <t>Wang, SH (corresponding author), Shandong Univ Finance &amp; Econ, Inst Marine Econ &amp; Management, Jinan 250220, Peoples R China.</t>
  </si>
  <si>
    <t>lvxiaodong1980@126.com; laf_1999@163.com; wangshunnar@163.com; zhangtao@upc.edu.cn</t>
  </si>
  <si>
    <t>Wang, Shuhong/GSI-6625-2022</t>
  </si>
  <si>
    <t>DORDRECHT</t>
  </si>
  <si>
    <t>VAN GODEWIJCKSTRAAT 30, 3311 GZ DORDRECHT, NETHERLANDS</t>
  </si>
  <si>
    <t>1387-585X</t>
  </si>
  <si>
    <t>1573-2975</t>
  </si>
  <si>
    <t>ENVIRON DEV SUSTAIN</t>
  </si>
  <si>
    <t>Environ. Dev. Sustain.</t>
  </si>
  <si>
    <t>10.1007/s10668-022-02287-6</t>
  </si>
  <si>
    <t>I2SZ6</t>
  </si>
  <si>
    <t>WOS:000774633300001</t>
  </si>
  <si>
    <t>Thomas, L; Samuel, KE</t>
  </si>
  <si>
    <t>Thomas, Laetitia; Samuel, Karine Evrard</t>
  </si>
  <si>
    <t>LEVERAGING STAKEHOLDERS TO GROW OPEN-SOURCE HARDWARE BUSINESS MODELS: THE CASE OF BARCELONA</t>
  </si>
  <si>
    <t>JOURNAL OF INNOVATION ECONOMICS &amp; MANAGEMENT</t>
  </si>
  <si>
    <t>Open-Source Hardware; Open-Source Hardware Business Models; Middleground; Digital Commons; Design Global Manufacture Local</t>
  </si>
  <si>
    <t>INNOVATION; COMMONS; OPPORTUNITIES; DYNAMICS; DESIGN</t>
  </si>
  <si>
    <t>Some authors, as well as practitioners, consider Open-Source Hardware (OSH) as the most disruptive innovation to have emerged from the Internet over the last few years. OSH could become crucial to attaining the Fab City objectives of making cities locally produce 50% of what they consume in the future. Understanding Open-Source Hardware Business Models (OSHBMs) is important as this could address their long-term viability in the context of transitioning to a circular economy. Thus, the purpose of this study is to understand the dynamics of value creation in a local context bringing together research on OSHBMs and the middleground construct. Since cities and regions have been identified as an understudied level of open innovation, the city is used as the unit of analysis and the authors conducted a qualitative explorative case study of the city of Barcelona, home to over 1340 commons -based cooperative platforms. The findings on the values and risks important to stakeholders are presented in a framework describing 4 synergy-catalyzing stages. The authors also provide a guide showing how OSH initiatives can leverage growth with external stakeholders.</t>
  </si>
  <si>
    <t>[Thomas, Laetitia; Samuel, Karine Evrard] Univ Grenoble Alpes, Ctr Etud &amp; Rech Appl Gest, Grenoble, France</t>
  </si>
  <si>
    <t>Communaute Universite Grenoble Alpes; UDICE-French Research Universities; Universite Grenoble Alpes (UGA)</t>
  </si>
  <si>
    <t>Thomas, L (corresponding author), Univ Grenoble Alpes, Ctr Etud &amp; Rech Appl Gest, Grenoble, France.</t>
  </si>
  <si>
    <t>laetitia.thomas@univ-grenoble-alpes.fr; karine.samuel@grenoble-inp.fr</t>
  </si>
  <si>
    <t>DE BOECK UNIV</t>
  </si>
  <si>
    <t>LOUVAIN-LA-NEUVE</t>
  </si>
  <si>
    <t>FOND JEAN-PAQUES 4,, B-1348 LOUVAIN-LA-NEUVE, BELGIUM</t>
  </si>
  <si>
    <t>2032-5355</t>
  </si>
  <si>
    <t>J INNOV ECON MANAG</t>
  </si>
  <si>
    <t>J. INNOV. ECON. MANAG.</t>
  </si>
  <si>
    <t>10.3917/jie.040.0193</t>
  </si>
  <si>
    <t>C8QL4</t>
  </si>
  <si>
    <t>WOS:000964498700008</t>
  </si>
  <si>
    <t>Kim, D; Kim, E; Phae, C</t>
  </si>
  <si>
    <t>Kim, Dowan; Kim, Eunsook; Phae, Chaegun</t>
  </si>
  <si>
    <t>Strategies for Sustainable Management of Agricultural Waste Vinyl in South Korea</t>
  </si>
  <si>
    <t>RECYCLING</t>
  </si>
  <si>
    <t>agriculture waste vinyl; biodegradable vinyl; collection; deposit; extended producer responsibility</t>
  </si>
  <si>
    <t>Vinyl, such as those in the form of mulching and vinyl houses, is used to improve agricultural productivity. It is generated as an agriculture waste vinyl (AWV) after use. The collected AWV is transported to a recycling facility and shredded, washed, and compressed to be recycled. Recycled materials can contribute to the circular economy of agriculture as they are used again as an agricultural plastic product. However, in Korea, there are concerns about the illegal disposal (landfill, incineration) of AWV. So, a new management model is needed in which stakeholders voluntarily establish an AWV management system. In this study, a sustainable management strategy was proposed. This strategy is reinforcing the responsibility of the producers of AWV and forms a value chain in the proper discharge after consumption by applying the deposit system proposed to recover AWV. Local governments and the National Agricultural Cooperative Federation (NH) proposed education to curb the illegal disposal of AWV, and for managing areas where a collection system has not yet been established, biodegradable mulching vinyl (BMV) was proposed to minimize the environmental pollution caused by AWV. It was calculated that the EPR contribution was 0.16 USD/kg, and the introduction of BMV was 0.42 USD/kg in Korea. This study will provide a new alternative in countries struggling with AWV management.</t>
  </si>
  <si>
    <t>[Kim, Dowan; Phae, Chaegun] Seoul Natl Univ Sci &amp; Technol, Dept Energy &amp; Environm Engn, Seoul 01811, South Korea; [Kim, Eunsook] Korea Environm Corp Resource Circulat Headquarters, Incheon 21978, South Korea</t>
  </si>
  <si>
    <t>Seoul National University of Science &amp; Technology</t>
  </si>
  <si>
    <t>Phae, C (corresponding author), Seoul Natl Univ Sci &amp; Technol, Dept Energy &amp; Environm Engn, Seoul 01811, South Korea.</t>
  </si>
  <si>
    <t>phae@seoultech.ac.kr</t>
  </si>
  <si>
    <t>Human Resource Development Programs for Green Convergence Technology - Korea Ministry of Environment(MOE); Basic Science Research Program through the National Research Foundation of Korea (NRF) - Ministry of Education [NRF-2020R1A6A1A03042742]</t>
  </si>
  <si>
    <t>Human Resource Development Programs for Green Convergence Technology - Korea Ministry of Environment(MOE)(Ministry of Environment (ME), Republic of Korea); Basic Science Research Program through the National Research Foundation of Korea (NRF) - Ministry of Education(National Research Foundation of KoreaMinistry of Education (MOE), Republic of KoreaNational Research Council for Economics, Humanities &amp; Social Sciences, Republic of Korea)</t>
  </si>
  <si>
    <t>This study was supported by the Human Resource Development Programs for Green Convergence Technology; funded by the Korea Ministry of Environment(MOE) and Basic Science Research Program through the National Research Foundation of Korea (NRF); funded by the Ministry of Education (Grants No. NRF-2020R1A6A1A03042742).</t>
  </si>
  <si>
    <t>2313-4321</t>
  </si>
  <si>
    <t>RECYCLING-BASEL</t>
  </si>
  <si>
    <t>Recycling-Basel</t>
  </si>
  <si>
    <t>10.3390/recycling8020033</t>
  </si>
  <si>
    <t>F7JJ3</t>
  </si>
  <si>
    <t>WOS:000984065400001</t>
  </si>
</sst>
</file>

<file path=xl/styles.xml><?xml version="1.0" encoding="utf-8"?>
<styleSheet xmlns="http://schemas.openxmlformats.org/spreadsheetml/2006/main" xmlns:x14ac="http://schemas.microsoft.com/office/spreadsheetml/2009/9/ac" xmlns:mc="http://schemas.openxmlformats.org/markup-compatibility/2006">
  <fonts count="3">
    <font>
      <sz val="10.0"/>
      <color rgb="FF000000"/>
      <name val="Arial"/>
      <scheme val="minor"/>
    </font>
    <font>
      <sz val="10.0"/>
      <color rgb="FF000000"/>
      <name val="Arial"/>
    </font>
    <font>
      <u/>
      <sz val="10.0"/>
      <color rgb="FF000000"/>
      <name val="Arial"/>
    </font>
  </fonts>
  <fills count="3">
    <fill>
      <patternFill patternType="none"/>
    </fill>
    <fill>
      <patternFill patternType="lightGray"/>
    </fill>
    <fill>
      <patternFill patternType="solid">
        <fgColor rgb="FFFFFFFF"/>
        <bgColor rgb="FFFFFFFF"/>
      </patternFill>
    </fill>
  </fills>
  <borders count="2">
    <border/>
    <border>
      <left style="thin">
        <color rgb="FFAAAAAA"/>
      </left>
      <right style="thin">
        <color rgb="FFAAAAAA"/>
      </right>
      <top style="thin">
        <color rgb="FFAAAAAA"/>
      </top>
      <bottom style="thin">
        <color rgb="FFAAAAAA"/>
      </bottom>
    </border>
  </borders>
  <cellStyleXfs count="1">
    <xf borderId="0" fillId="0" fontId="0" numFmtId="0" applyAlignment="1" applyFont="1"/>
  </cellStyleXfs>
  <cellXfs count="5">
    <xf borderId="0" fillId="0" fontId="0" numFmtId="0" xfId="0" applyAlignment="1" applyFont="1">
      <alignment readingOrder="0" shrinkToFit="0" vertical="bottom" wrapText="0"/>
    </xf>
    <xf borderId="1" fillId="2" fontId="1" numFmtId="49" xfId="0" applyAlignment="1" applyBorder="1" applyFill="1" applyFont="1" applyNumberFormat="1">
      <alignment vertical="bottom"/>
    </xf>
    <xf borderId="1" fillId="2" fontId="1" numFmtId="0" xfId="0" applyAlignment="1" applyBorder="1" applyFont="1">
      <alignment vertical="bottom"/>
    </xf>
    <xf borderId="1" fillId="2" fontId="2" numFmtId="49" xfId="0" applyAlignment="1" applyBorder="1" applyFont="1" applyNumberFormat="1">
      <alignment vertical="bottom"/>
    </xf>
    <xf borderId="0" fillId="0" fontId="1" numFmtId="0" xfId="0" applyAlignment="1" applyFont="1">
      <alignment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66" width="8.88"/>
  </cols>
  <sheetData>
    <row r="1" ht="13.5" customHeight="1">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c r="AW1" s="1" t="s">
        <v>48</v>
      </c>
      <c r="AX1" s="1" t="s">
        <v>49</v>
      </c>
      <c r="AY1" s="1" t="s">
        <v>50</v>
      </c>
      <c r="AZ1" s="1" t="s">
        <v>51</v>
      </c>
      <c r="BA1" s="1" t="s">
        <v>52</v>
      </c>
      <c r="BB1" s="1" t="s">
        <v>53</v>
      </c>
      <c r="BC1" s="1" t="s">
        <v>54</v>
      </c>
      <c r="BD1" s="1" t="s">
        <v>55</v>
      </c>
      <c r="BE1" s="1" t="s">
        <v>56</v>
      </c>
      <c r="BF1" s="1" t="s">
        <v>57</v>
      </c>
      <c r="BG1" s="1" t="s">
        <v>58</v>
      </c>
      <c r="BH1" s="1" t="s">
        <v>59</v>
      </c>
      <c r="BI1" s="1" t="s">
        <v>60</v>
      </c>
      <c r="BJ1" s="1" t="s">
        <v>61</v>
      </c>
      <c r="BK1" s="1" t="s">
        <v>62</v>
      </c>
      <c r="BL1" s="1" t="s">
        <v>63</v>
      </c>
      <c r="BM1" s="1" t="s">
        <v>64</v>
      </c>
      <c r="BN1" s="1" t="s">
        <v>65</v>
      </c>
    </row>
    <row r="2" ht="13.5" customHeight="1">
      <c r="A2" s="1" t="s">
        <v>66</v>
      </c>
      <c r="B2" s="1" t="s">
        <v>67</v>
      </c>
      <c r="C2" s="2"/>
      <c r="D2" s="2"/>
      <c r="E2" s="2"/>
      <c r="F2" s="1" t="s">
        <v>68</v>
      </c>
      <c r="G2" s="2"/>
      <c r="H2" s="2"/>
      <c r="I2" s="1" t="s">
        <v>69</v>
      </c>
      <c r="J2" s="1" t="s">
        <v>70</v>
      </c>
      <c r="K2" s="2"/>
      <c r="L2" s="2"/>
      <c r="M2" s="1" t="s">
        <v>71</v>
      </c>
      <c r="N2" s="1" t="s">
        <v>72</v>
      </c>
      <c r="O2" s="1" t="s">
        <v>73</v>
      </c>
      <c r="P2" s="1" t="s">
        <v>74</v>
      </c>
      <c r="Q2" s="1" t="s">
        <v>75</v>
      </c>
      <c r="R2" s="1" t="s">
        <v>76</v>
      </c>
      <c r="S2" s="1" t="s">
        <v>77</v>
      </c>
      <c r="T2" s="1" t="s">
        <v>78</v>
      </c>
      <c r="U2" s="1" t="s">
        <v>79</v>
      </c>
      <c r="V2" s="2"/>
      <c r="W2" s="1" t="s">
        <v>80</v>
      </c>
      <c r="X2" s="2"/>
      <c r="Y2" s="2"/>
      <c r="Z2" s="2"/>
      <c r="AA2" s="2"/>
      <c r="AB2" s="2">
        <v>80.0</v>
      </c>
      <c r="AC2" s="2">
        <v>293.0</v>
      </c>
      <c r="AD2" s="2">
        <v>297.0</v>
      </c>
      <c r="AE2" s="2">
        <v>2.0</v>
      </c>
      <c r="AF2" s="2">
        <v>235.0</v>
      </c>
      <c r="AG2" s="1" t="s">
        <v>81</v>
      </c>
      <c r="AH2" s="1" t="s">
        <v>82</v>
      </c>
      <c r="AI2" s="1" t="s">
        <v>83</v>
      </c>
      <c r="AJ2" s="1" t="s">
        <v>84</v>
      </c>
      <c r="AK2" s="2"/>
      <c r="AL2" s="2"/>
      <c r="AM2" s="1" t="s">
        <v>85</v>
      </c>
      <c r="AN2" s="1" t="s">
        <v>86</v>
      </c>
      <c r="AO2" s="1" t="s">
        <v>87</v>
      </c>
      <c r="AP2" s="2">
        <v>2012.0</v>
      </c>
      <c r="AQ2" s="2">
        <v>16.0</v>
      </c>
      <c r="AR2" s="2">
        <v>1.0</v>
      </c>
      <c r="AS2" s="2"/>
      <c r="AT2" s="2"/>
      <c r="AU2" s="2"/>
      <c r="AV2" s="2"/>
      <c r="AW2" s="2">
        <v>13.0</v>
      </c>
      <c r="AX2" s="2">
        <v>27.0</v>
      </c>
      <c r="AY2" s="2"/>
      <c r="AZ2" s="1" t="s">
        <v>88</v>
      </c>
      <c r="BA2" s="3" t="str">
        <f>HYPERLINK("http://dx.doi.org/10.1111/j.1530-9290.2011.00450.x","http://dx.doi.org/10.1111/j.1530-9290.2011.00450.x")</f>
        <v>http://dx.doi.org/10.1111/j.1530-9290.2011.00450.x</v>
      </c>
      <c r="BB2" s="2"/>
      <c r="BC2" s="2"/>
      <c r="BD2" s="2">
        <v>15.0</v>
      </c>
      <c r="BE2" s="1" t="s">
        <v>89</v>
      </c>
      <c r="BF2" s="1" t="s">
        <v>90</v>
      </c>
      <c r="BG2" s="1" t="s">
        <v>91</v>
      </c>
      <c r="BH2" s="1" t="s">
        <v>92</v>
      </c>
      <c r="BI2" s="2"/>
      <c r="BJ2" s="2"/>
      <c r="BK2" s="2"/>
      <c r="BL2" s="2"/>
      <c r="BM2" s="1" t="s">
        <v>93</v>
      </c>
      <c r="BN2" s="2" t="str">
        <f>HYPERLINK("https%3A%2F%2Fwww.webofscience.com%2Fwos%2Fwoscc%2Ffull-record%2FWOS:000301570100005","View Full Record in Web of Science")</f>
        <v>View Full Record in Web of Science</v>
      </c>
    </row>
    <row r="3" ht="13.5" customHeight="1">
      <c r="A3" s="1" t="s">
        <v>66</v>
      </c>
      <c r="B3" s="1" t="s">
        <v>94</v>
      </c>
      <c r="C3" s="2"/>
      <c r="D3" s="2"/>
      <c r="E3" s="2"/>
      <c r="F3" s="1" t="s">
        <v>95</v>
      </c>
      <c r="G3" s="2"/>
      <c r="H3" s="2"/>
      <c r="I3" s="1" t="s">
        <v>96</v>
      </c>
      <c r="J3" s="1" t="s">
        <v>97</v>
      </c>
      <c r="K3" s="2"/>
      <c r="L3" s="2"/>
      <c r="M3" s="1" t="s">
        <v>71</v>
      </c>
      <c r="N3" s="1" t="s">
        <v>72</v>
      </c>
      <c r="O3" s="1" t="s">
        <v>98</v>
      </c>
      <c r="P3" s="1" t="s">
        <v>99</v>
      </c>
      <c r="Q3" s="1" t="s">
        <v>100</v>
      </c>
      <c r="R3" s="1" t="s">
        <v>101</v>
      </c>
      <c r="S3" s="1" t="s">
        <v>102</v>
      </c>
      <c r="T3" s="1" t="s">
        <v>103</v>
      </c>
      <c r="U3" s="1" t="s">
        <v>104</v>
      </c>
      <c r="V3" s="2"/>
      <c r="W3" s="1" t="s">
        <v>105</v>
      </c>
      <c r="X3" s="2"/>
      <c r="Y3" s="2"/>
      <c r="Z3" s="2"/>
      <c r="AA3" s="2"/>
      <c r="AB3" s="2">
        <v>48.0</v>
      </c>
      <c r="AC3" s="2">
        <v>30.0</v>
      </c>
      <c r="AD3" s="2">
        <v>31.0</v>
      </c>
      <c r="AE3" s="2">
        <v>1.0</v>
      </c>
      <c r="AF3" s="2">
        <v>43.0</v>
      </c>
      <c r="AG3" s="1" t="s">
        <v>106</v>
      </c>
      <c r="AH3" s="1" t="s">
        <v>107</v>
      </c>
      <c r="AI3" s="1" t="s">
        <v>108</v>
      </c>
      <c r="AJ3" s="1" t="s">
        <v>109</v>
      </c>
      <c r="AK3" s="1" t="s">
        <v>110</v>
      </c>
      <c r="AL3" s="2"/>
      <c r="AM3" s="1" t="s">
        <v>111</v>
      </c>
      <c r="AN3" s="1" t="s">
        <v>112</v>
      </c>
      <c r="AO3" s="1" t="s">
        <v>113</v>
      </c>
      <c r="AP3" s="2">
        <v>2014.0</v>
      </c>
      <c r="AQ3" s="2">
        <v>66.0</v>
      </c>
      <c r="AR3" s="2"/>
      <c r="AS3" s="2"/>
      <c r="AT3" s="2"/>
      <c r="AU3" s="2"/>
      <c r="AV3" s="2"/>
      <c r="AW3" s="2">
        <v>372.0</v>
      </c>
      <c r="AX3" s="2">
        <v>383.0</v>
      </c>
      <c r="AY3" s="2"/>
      <c r="AZ3" s="1" t="s">
        <v>114</v>
      </c>
      <c r="BA3" s="3" t="str">
        <f>HYPERLINK("http://dx.doi.org/10.1016/j.jclepro.2013.11.045","http://dx.doi.org/10.1016/j.jclepro.2013.11.045")</f>
        <v>http://dx.doi.org/10.1016/j.jclepro.2013.11.045</v>
      </c>
      <c r="BB3" s="2"/>
      <c r="BC3" s="2"/>
      <c r="BD3" s="2">
        <v>12.0</v>
      </c>
      <c r="BE3" s="1" t="s">
        <v>89</v>
      </c>
      <c r="BF3" s="1" t="s">
        <v>115</v>
      </c>
      <c r="BG3" s="1" t="s">
        <v>91</v>
      </c>
      <c r="BH3" s="1" t="s">
        <v>116</v>
      </c>
      <c r="BI3" s="2"/>
      <c r="BJ3" s="2"/>
      <c r="BK3" s="2"/>
      <c r="BL3" s="2"/>
      <c r="BM3" s="1" t="s">
        <v>117</v>
      </c>
      <c r="BN3" s="2" t="str">
        <f>HYPERLINK("https%3A%2F%2Fwww.webofscience.com%2Fwos%2Fwoscc%2Ffull-record%2FWOS:000332356300039","View Full Record in Web of Science")</f>
        <v>View Full Record in Web of Science</v>
      </c>
    </row>
    <row r="4" ht="13.5" customHeight="1">
      <c r="A4" s="1" t="s">
        <v>66</v>
      </c>
      <c r="B4" s="1" t="s">
        <v>118</v>
      </c>
      <c r="C4" s="2"/>
      <c r="D4" s="2"/>
      <c r="E4" s="2"/>
      <c r="F4" s="1" t="s">
        <v>119</v>
      </c>
      <c r="G4" s="2"/>
      <c r="H4" s="2"/>
      <c r="I4" s="1" t="s">
        <v>120</v>
      </c>
      <c r="J4" s="1" t="s">
        <v>97</v>
      </c>
      <c r="K4" s="2"/>
      <c r="L4" s="2"/>
      <c r="M4" s="1" t="s">
        <v>71</v>
      </c>
      <c r="N4" s="1" t="s">
        <v>72</v>
      </c>
      <c r="O4" s="1" t="s">
        <v>121</v>
      </c>
      <c r="P4" s="1" t="s">
        <v>122</v>
      </c>
      <c r="Q4" s="1" t="s">
        <v>123</v>
      </c>
      <c r="R4" s="1" t="s">
        <v>124</v>
      </c>
      <c r="S4" s="1" t="s">
        <v>125</v>
      </c>
      <c r="T4" s="1" t="s">
        <v>126</v>
      </c>
      <c r="U4" s="1" t="s">
        <v>127</v>
      </c>
      <c r="V4" s="1" t="s">
        <v>128</v>
      </c>
      <c r="W4" s="1" t="s">
        <v>129</v>
      </c>
      <c r="X4" s="1" t="s">
        <v>130</v>
      </c>
      <c r="Y4" s="1" t="s">
        <v>131</v>
      </c>
      <c r="Z4" s="1" t="s">
        <v>132</v>
      </c>
      <c r="AA4" s="2"/>
      <c r="AB4" s="2">
        <v>51.0</v>
      </c>
      <c r="AC4" s="2">
        <v>72.0</v>
      </c>
      <c r="AD4" s="2">
        <v>72.0</v>
      </c>
      <c r="AE4" s="2">
        <v>5.0</v>
      </c>
      <c r="AF4" s="2">
        <v>125.0</v>
      </c>
      <c r="AG4" s="1" t="s">
        <v>106</v>
      </c>
      <c r="AH4" s="1" t="s">
        <v>107</v>
      </c>
      <c r="AI4" s="1" t="s">
        <v>108</v>
      </c>
      <c r="AJ4" s="1" t="s">
        <v>109</v>
      </c>
      <c r="AK4" s="1" t="s">
        <v>110</v>
      </c>
      <c r="AL4" s="2"/>
      <c r="AM4" s="1" t="s">
        <v>111</v>
      </c>
      <c r="AN4" s="1" t="s">
        <v>112</v>
      </c>
      <c r="AO4" s="1" t="s">
        <v>133</v>
      </c>
      <c r="AP4" s="2">
        <v>2016.0</v>
      </c>
      <c r="AQ4" s="2">
        <v>138.0</v>
      </c>
      <c r="AR4" s="2"/>
      <c r="AS4" s="2">
        <v>1.0</v>
      </c>
      <c r="AT4" s="2"/>
      <c r="AU4" s="1" t="s">
        <v>134</v>
      </c>
      <c r="AV4" s="2"/>
      <c r="AW4" s="2">
        <v>28.0</v>
      </c>
      <c r="AX4" s="2">
        <v>37.0</v>
      </c>
      <c r="AY4" s="2"/>
      <c r="AZ4" s="1" t="s">
        <v>135</v>
      </c>
      <c r="BA4" s="3" t="str">
        <f>HYPERLINK("http://dx.doi.org/10.1016/j.jclepro.2016.04.108","http://dx.doi.org/10.1016/j.jclepro.2016.04.108")</f>
        <v>http://dx.doi.org/10.1016/j.jclepro.2016.04.108</v>
      </c>
      <c r="BB4" s="2"/>
      <c r="BC4" s="2"/>
      <c r="BD4" s="2">
        <v>10.0</v>
      </c>
      <c r="BE4" s="1" t="s">
        <v>89</v>
      </c>
      <c r="BF4" s="1" t="s">
        <v>115</v>
      </c>
      <c r="BG4" s="1" t="s">
        <v>91</v>
      </c>
      <c r="BH4" s="1" t="s">
        <v>136</v>
      </c>
      <c r="BI4" s="2"/>
      <c r="BJ4" s="2"/>
      <c r="BK4" s="2"/>
      <c r="BL4" s="2"/>
      <c r="BM4" s="1" t="s">
        <v>137</v>
      </c>
      <c r="BN4" s="2" t="str">
        <f>HYPERLINK("https%3A%2F%2Fwww.webofscience.com%2Fwos%2Fwoscc%2Ffull-record%2FWOS:000386738900004","View Full Record in Web of Science")</f>
        <v>View Full Record in Web of Science</v>
      </c>
    </row>
    <row r="5" ht="13.5" customHeight="1">
      <c r="A5" s="1" t="s">
        <v>66</v>
      </c>
      <c r="B5" s="1" t="s">
        <v>138</v>
      </c>
      <c r="C5" s="2"/>
      <c r="D5" s="2"/>
      <c r="E5" s="2"/>
      <c r="F5" s="1" t="s">
        <v>139</v>
      </c>
      <c r="G5" s="2"/>
      <c r="H5" s="2"/>
      <c r="I5" s="1" t="s">
        <v>140</v>
      </c>
      <c r="J5" s="1" t="s">
        <v>141</v>
      </c>
      <c r="K5" s="2"/>
      <c r="L5" s="2"/>
      <c r="M5" s="1" t="s">
        <v>71</v>
      </c>
      <c r="N5" s="1" t="s">
        <v>72</v>
      </c>
      <c r="O5" s="1" t="s">
        <v>142</v>
      </c>
      <c r="P5" s="1" t="s">
        <v>143</v>
      </c>
      <c r="Q5" s="1" t="s">
        <v>144</v>
      </c>
      <c r="R5" s="1" t="s">
        <v>145</v>
      </c>
      <c r="S5" s="1" t="s">
        <v>146</v>
      </c>
      <c r="T5" s="1" t="s">
        <v>147</v>
      </c>
      <c r="U5" s="2"/>
      <c r="V5" s="1" t="s">
        <v>148</v>
      </c>
      <c r="W5" s="1" t="s">
        <v>149</v>
      </c>
      <c r="X5" s="1" t="s">
        <v>150</v>
      </c>
      <c r="Y5" s="1" t="s">
        <v>151</v>
      </c>
      <c r="Z5" s="1" t="s">
        <v>152</v>
      </c>
      <c r="AA5" s="2"/>
      <c r="AB5" s="2">
        <v>17.0</v>
      </c>
      <c r="AC5" s="2">
        <v>3.0</v>
      </c>
      <c r="AD5" s="2">
        <v>3.0</v>
      </c>
      <c r="AE5" s="2">
        <v>2.0</v>
      </c>
      <c r="AF5" s="2">
        <v>41.0</v>
      </c>
      <c r="AG5" s="1" t="s">
        <v>153</v>
      </c>
      <c r="AH5" s="1" t="s">
        <v>154</v>
      </c>
      <c r="AI5" s="1" t="s">
        <v>155</v>
      </c>
      <c r="AJ5" s="1" t="s">
        <v>156</v>
      </c>
      <c r="AK5" s="1" t="s">
        <v>157</v>
      </c>
      <c r="AL5" s="2"/>
      <c r="AM5" s="1" t="s">
        <v>158</v>
      </c>
      <c r="AN5" s="1" t="s">
        <v>159</v>
      </c>
      <c r="AO5" s="1" t="s">
        <v>160</v>
      </c>
      <c r="AP5" s="2">
        <v>2016.0</v>
      </c>
      <c r="AQ5" s="2">
        <v>34.0</v>
      </c>
      <c r="AR5" s="1" t="s">
        <v>161</v>
      </c>
      <c r="AS5" s="2"/>
      <c r="AT5" s="2"/>
      <c r="AU5" s="2"/>
      <c r="AV5" s="2"/>
      <c r="AW5" s="2">
        <v>46.0</v>
      </c>
      <c r="AX5" s="2">
        <v>52.0</v>
      </c>
      <c r="AY5" s="2"/>
      <c r="AZ5" s="2"/>
      <c r="BA5" s="2"/>
      <c r="BB5" s="2"/>
      <c r="BC5" s="2"/>
      <c r="BD5" s="2">
        <v>7.0</v>
      </c>
      <c r="BE5" s="1" t="s">
        <v>162</v>
      </c>
      <c r="BF5" s="1" t="s">
        <v>115</v>
      </c>
      <c r="BG5" s="1" t="s">
        <v>163</v>
      </c>
      <c r="BH5" s="1" t="s">
        <v>164</v>
      </c>
      <c r="BI5" s="2"/>
      <c r="BJ5" s="2"/>
      <c r="BK5" s="2"/>
      <c r="BL5" s="2"/>
      <c r="BM5" s="1" t="s">
        <v>165</v>
      </c>
      <c r="BN5" s="2" t="str">
        <f>HYPERLINK("https%3A%2F%2Fwww.webofscience.com%2Fwos%2Fwoscc%2Ffull-record%2FWOS:000393959100008","View Full Record in Web of Science")</f>
        <v>View Full Record in Web of Science</v>
      </c>
    </row>
    <row r="6" ht="13.5" customHeight="1">
      <c r="A6" s="1" t="s">
        <v>66</v>
      </c>
      <c r="B6" s="1" t="s">
        <v>166</v>
      </c>
      <c r="C6" s="2"/>
      <c r="D6" s="2"/>
      <c r="E6" s="2"/>
      <c r="F6" s="1" t="s">
        <v>167</v>
      </c>
      <c r="G6" s="2"/>
      <c r="H6" s="2"/>
      <c r="I6" s="1" t="s">
        <v>168</v>
      </c>
      <c r="J6" s="1" t="s">
        <v>169</v>
      </c>
      <c r="K6" s="2"/>
      <c r="L6" s="2"/>
      <c r="M6" s="1" t="s">
        <v>71</v>
      </c>
      <c r="N6" s="1" t="s">
        <v>72</v>
      </c>
      <c r="O6" s="1" t="s">
        <v>170</v>
      </c>
      <c r="P6" s="2"/>
      <c r="Q6" s="1" t="s">
        <v>171</v>
      </c>
      <c r="R6" s="1" t="s">
        <v>172</v>
      </c>
      <c r="S6" s="1" t="s">
        <v>173</v>
      </c>
      <c r="T6" s="1" t="s">
        <v>174</v>
      </c>
      <c r="U6" s="1" t="s">
        <v>175</v>
      </c>
      <c r="V6" s="2"/>
      <c r="W6" s="2"/>
      <c r="X6" s="2"/>
      <c r="Y6" s="2"/>
      <c r="Z6" s="2"/>
      <c r="AA6" s="2"/>
      <c r="AB6" s="2">
        <v>12.0</v>
      </c>
      <c r="AC6" s="2">
        <v>5.0</v>
      </c>
      <c r="AD6" s="2">
        <v>5.0</v>
      </c>
      <c r="AE6" s="2">
        <v>0.0</v>
      </c>
      <c r="AF6" s="2">
        <v>22.0</v>
      </c>
      <c r="AG6" s="1" t="s">
        <v>176</v>
      </c>
      <c r="AH6" s="1" t="s">
        <v>177</v>
      </c>
      <c r="AI6" s="1" t="s">
        <v>178</v>
      </c>
      <c r="AJ6" s="1" t="s">
        <v>179</v>
      </c>
      <c r="AK6" s="1" t="s">
        <v>180</v>
      </c>
      <c r="AL6" s="2"/>
      <c r="AM6" s="1" t="s">
        <v>181</v>
      </c>
      <c r="AN6" s="1" t="s">
        <v>182</v>
      </c>
      <c r="AO6" s="1" t="s">
        <v>183</v>
      </c>
      <c r="AP6" s="2">
        <v>2016.0</v>
      </c>
      <c r="AQ6" s="2">
        <v>10.0</v>
      </c>
      <c r="AR6" s="2">
        <v>3.0</v>
      </c>
      <c r="AS6" s="2"/>
      <c r="AT6" s="2"/>
      <c r="AU6" s="2"/>
      <c r="AV6" s="2"/>
      <c r="AW6" s="2">
        <v>251.0</v>
      </c>
      <c r="AX6" s="2">
        <v>255.0</v>
      </c>
      <c r="AY6" s="2"/>
      <c r="AZ6" s="1" t="s">
        <v>184</v>
      </c>
      <c r="BA6" s="3" t="str">
        <f>HYPERLINK("http://dx.doi.org/10.1007/s12008-016-0334-3","http://dx.doi.org/10.1007/s12008-016-0334-3")</f>
        <v>http://dx.doi.org/10.1007/s12008-016-0334-3</v>
      </c>
      <c r="BB6" s="2"/>
      <c r="BC6" s="2"/>
      <c r="BD6" s="2">
        <v>5.0</v>
      </c>
      <c r="BE6" s="1" t="s">
        <v>185</v>
      </c>
      <c r="BF6" s="1" t="s">
        <v>186</v>
      </c>
      <c r="BG6" s="1" t="s">
        <v>187</v>
      </c>
      <c r="BH6" s="1" t="s">
        <v>188</v>
      </c>
      <c r="BI6" s="2"/>
      <c r="BJ6" s="2"/>
      <c r="BK6" s="2"/>
      <c r="BL6" s="2"/>
      <c r="BM6" s="1" t="s">
        <v>189</v>
      </c>
      <c r="BN6" s="2" t="str">
        <f>HYPERLINK("https%3A%2F%2Fwww.webofscience.com%2Fwos%2Fwoscc%2Ffull-record%2FWOS:000380722900007","View Full Record in Web of Science")</f>
        <v>View Full Record in Web of Science</v>
      </c>
    </row>
    <row r="7" ht="13.5" customHeight="1">
      <c r="A7" s="1" t="s">
        <v>66</v>
      </c>
      <c r="B7" s="1" t="s">
        <v>190</v>
      </c>
      <c r="C7" s="2"/>
      <c r="D7" s="2"/>
      <c r="E7" s="2"/>
      <c r="F7" s="1" t="s">
        <v>191</v>
      </c>
      <c r="G7" s="2"/>
      <c r="H7" s="2"/>
      <c r="I7" s="1" t="s">
        <v>192</v>
      </c>
      <c r="J7" s="1" t="s">
        <v>193</v>
      </c>
      <c r="K7" s="2"/>
      <c r="L7" s="2"/>
      <c r="M7" s="1" t="s">
        <v>71</v>
      </c>
      <c r="N7" s="1" t="s">
        <v>72</v>
      </c>
      <c r="O7" s="1" t="s">
        <v>194</v>
      </c>
      <c r="P7" s="1" t="s">
        <v>195</v>
      </c>
      <c r="Q7" s="1" t="s">
        <v>196</v>
      </c>
      <c r="R7" s="1" t="s">
        <v>197</v>
      </c>
      <c r="S7" s="1" t="s">
        <v>198</v>
      </c>
      <c r="T7" s="1" t="s">
        <v>199</v>
      </c>
      <c r="U7" s="1" t="s">
        <v>200</v>
      </c>
      <c r="V7" s="2"/>
      <c r="W7" s="2"/>
      <c r="X7" s="1" t="s">
        <v>201</v>
      </c>
      <c r="Y7" s="1" t="s">
        <v>202</v>
      </c>
      <c r="Z7" s="1" t="s">
        <v>203</v>
      </c>
      <c r="AA7" s="2"/>
      <c r="AB7" s="2">
        <v>50.0</v>
      </c>
      <c r="AC7" s="2">
        <v>114.0</v>
      </c>
      <c r="AD7" s="2">
        <v>116.0</v>
      </c>
      <c r="AE7" s="2">
        <v>2.0</v>
      </c>
      <c r="AF7" s="2">
        <v>198.0</v>
      </c>
      <c r="AG7" s="1" t="s">
        <v>204</v>
      </c>
      <c r="AH7" s="1" t="s">
        <v>205</v>
      </c>
      <c r="AI7" s="1" t="s">
        <v>206</v>
      </c>
      <c r="AJ7" s="1" t="s">
        <v>207</v>
      </c>
      <c r="AK7" s="1" t="s">
        <v>208</v>
      </c>
      <c r="AL7" s="2"/>
      <c r="AM7" s="1" t="s">
        <v>209</v>
      </c>
      <c r="AN7" s="1" t="s">
        <v>210</v>
      </c>
      <c r="AO7" s="1" t="s">
        <v>211</v>
      </c>
      <c r="AP7" s="2">
        <v>2016.0</v>
      </c>
      <c r="AQ7" s="2">
        <v>251.0</v>
      </c>
      <c r="AR7" s="2">
        <v>1.0</v>
      </c>
      <c r="AS7" s="2"/>
      <c r="AT7" s="2"/>
      <c r="AU7" s="2"/>
      <c r="AV7" s="2"/>
      <c r="AW7" s="2">
        <v>182.0</v>
      </c>
      <c r="AX7" s="2">
        <v>197.0</v>
      </c>
      <c r="AY7" s="2"/>
      <c r="AZ7" s="1" t="s">
        <v>212</v>
      </c>
      <c r="BA7" s="3" t="str">
        <f>HYPERLINK("http://dx.doi.org/10.1016/j.ejor.2015.10.049","http://dx.doi.org/10.1016/j.ejor.2015.10.049")</f>
        <v>http://dx.doi.org/10.1016/j.ejor.2015.10.049</v>
      </c>
      <c r="BB7" s="2"/>
      <c r="BC7" s="2"/>
      <c r="BD7" s="2">
        <v>16.0</v>
      </c>
      <c r="BE7" s="1" t="s">
        <v>213</v>
      </c>
      <c r="BF7" s="1" t="s">
        <v>90</v>
      </c>
      <c r="BG7" s="1" t="s">
        <v>214</v>
      </c>
      <c r="BH7" s="1" t="s">
        <v>215</v>
      </c>
      <c r="BI7" s="2"/>
      <c r="BJ7" s="2"/>
      <c r="BK7" s="2"/>
      <c r="BL7" s="2"/>
      <c r="BM7" s="1" t="s">
        <v>216</v>
      </c>
      <c r="BN7" s="2" t="str">
        <f>HYPERLINK("https%3A%2F%2Fwww.webofscience.com%2Fwos%2Fwoscc%2Ffull-record%2FWOS:000369473300018","View Full Record in Web of Science")</f>
        <v>View Full Record in Web of Science</v>
      </c>
    </row>
    <row r="8" ht="13.5" customHeight="1">
      <c r="A8" s="1" t="s">
        <v>66</v>
      </c>
      <c r="B8" s="1" t="s">
        <v>217</v>
      </c>
      <c r="C8" s="2"/>
      <c r="D8" s="2"/>
      <c r="E8" s="2"/>
      <c r="F8" s="1" t="s">
        <v>218</v>
      </c>
      <c r="G8" s="2"/>
      <c r="H8" s="2"/>
      <c r="I8" s="1" t="s">
        <v>219</v>
      </c>
      <c r="J8" s="1" t="s">
        <v>220</v>
      </c>
      <c r="K8" s="2"/>
      <c r="L8" s="2"/>
      <c r="M8" s="1" t="s">
        <v>71</v>
      </c>
      <c r="N8" s="1" t="s">
        <v>72</v>
      </c>
      <c r="O8" s="1" t="s">
        <v>221</v>
      </c>
      <c r="P8" s="1" t="s">
        <v>222</v>
      </c>
      <c r="Q8" s="1" t="s">
        <v>223</v>
      </c>
      <c r="R8" s="1" t="s">
        <v>224</v>
      </c>
      <c r="S8" s="1" t="s">
        <v>225</v>
      </c>
      <c r="T8" s="1" t="s">
        <v>226</v>
      </c>
      <c r="U8" s="1" t="s">
        <v>227</v>
      </c>
      <c r="V8" s="2"/>
      <c r="W8" s="2"/>
      <c r="X8" s="1" t="s">
        <v>228</v>
      </c>
      <c r="Y8" s="1" t="s">
        <v>229</v>
      </c>
      <c r="Z8" s="1" t="s">
        <v>230</v>
      </c>
      <c r="AA8" s="2"/>
      <c r="AB8" s="2">
        <v>63.0</v>
      </c>
      <c r="AC8" s="2">
        <v>28.0</v>
      </c>
      <c r="AD8" s="2">
        <v>30.0</v>
      </c>
      <c r="AE8" s="2">
        <v>3.0</v>
      </c>
      <c r="AF8" s="2">
        <v>80.0</v>
      </c>
      <c r="AG8" s="1" t="s">
        <v>204</v>
      </c>
      <c r="AH8" s="1" t="s">
        <v>205</v>
      </c>
      <c r="AI8" s="1" t="s">
        <v>206</v>
      </c>
      <c r="AJ8" s="1" t="s">
        <v>231</v>
      </c>
      <c r="AK8" s="1" t="s">
        <v>232</v>
      </c>
      <c r="AL8" s="2"/>
      <c r="AM8" s="1" t="s">
        <v>233</v>
      </c>
      <c r="AN8" s="1" t="s">
        <v>234</v>
      </c>
      <c r="AO8" s="1" t="s">
        <v>235</v>
      </c>
      <c r="AP8" s="2">
        <v>2017.0</v>
      </c>
      <c r="AQ8" s="2">
        <v>131.0</v>
      </c>
      <c r="AR8" s="2"/>
      <c r="AS8" s="2"/>
      <c r="AT8" s="2"/>
      <c r="AU8" s="2"/>
      <c r="AV8" s="2"/>
      <c r="AW8" s="2">
        <v>286.0</v>
      </c>
      <c r="AX8" s="2">
        <v>299.0</v>
      </c>
      <c r="AY8" s="2"/>
      <c r="AZ8" s="1" t="s">
        <v>236</v>
      </c>
      <c r="BA8" s="3" t="str">
        <f>HYPERLINK("http://dx.doi.org/10.1016/j.ecolecon.2016.09.003","http://dx.doi.org/10.1016/j.ecolecon.2016.09.003")</f>
        <v>http://dx.doi.org/10.1016/j.ecolecon.2016.09.003</v>
      </c>
      <c r="BB8" s="2"/>
      <c r="BC8" s="2"/>
      <c r="BD8" s="2">
        <v>14.0</v>
      </c>
      <c r="BE8" s="1" t="s">
        <v>237</v>
      </c>
      <c r="BF8" s="1" t="s">
        <v>115</v>
      </c>
      <c r="BG8" s="1" t="s">
        <v>238</v>
      </c>
      <c r="BH8" s="1" t="s">
        <v>239</v>
      </c>
      <c r="BI8" s="2"/>
      <c r="BJ8" s="1" t="s">
        <v>240</v>
      </c>
      <c r="BK8" s="2"/>
      <c r="BL8" s="2"/>
      <c r="BM8" s="1" t="s">
        <v>241</v>
      </c>
      <c r="BN8" s="2" t="str">
        <f>HYPERLINK("https%3A%2F%2Fwww.webofscience.com%2Fwos%2Fwoscc%2Ffull-record%2FWOS:000388248600026","View Full Record in Web of Science")</f>
        <v>View Full Record in Web of Science</v>
      </c>
    </row>
    <row r="9" ht="13.5" customHeight="1">
      <c r="A9" s="1" t="s">
        <v>66</v>
      </c>
      <c r="B9" s="1" t="s">
        <v>242</v>
      </c>
      <c r="C9" s="2"/>
      <c r="D9" s="2"/>
      <c r="E9" s="2"/>
      <c r="F9" s="1" t="s">
        <v>243</v>
      </c>
      <c r="G9" s="2"/>
      <c r="H9" s="2"/>
      <c r="I9" s="1" t="s">
        <v>244</v>
      </c>
      <c r="J9" s="1" t="s">
        <v>245</v>
      </c>
      <c r="K9" s="2"/>
      <c r="L9" s="2"/>
      <c r="M9" s="1" t="s">
        <v>71</v>
      </c>
      <c r="N9" s="1" t="s">
        <v>72</v>
      </c>
      <c r="O9" s="1" t="s">
        <v>246</v>
      </c>
      <c r="P9" s="1" t="s">
        <v>247</v>
      </c>
      <c r="Q9" s="1" t="s">
        <v>248</v>
      </c>
      <c r="R9" s="1" t="s">
        <v>249</v>
      </c>
      <c r="S9" s="2"/>
      <c r="T9" s="1" t="s">
        <v>250</v>
      </c>
      <c r="U9" s="1" t="s">
        <v>251</v>
      </c>
      <c r="V9" s="1" t="s">
        <v>252</v>
      </c>
      <c r="W9" s="1" t="s">
        <v>253</v>
      </c>
      <c r="X9" s="1" t="s">
        <v>254</v>
      </c>
      <c r="Y9" s="1" t="s">
        <v>254</v>
      </c>
      <c r="Z9" s="1" t="s">
        <v>255</v>
      </c>
      <c r="AA9" s="2"/>
      <c r="AB9" s="2">
        <v>36.0</v>
      </c>
      <c r="AC9" s="2">
        <v>14.0</v>
      </c>
      <c r="AD9" s="2">
        <v>15.0</v>
      </c>
      <c r="AE9" s="2">
        <v>1.0</v>
      </c>
      <c r="AF9" s="2">
        <v>38.0</v>
      </c>
      <c r="AG9" s="1" t="s">
        <v>256</v>
      </c>
      <c r="AH9" s="1" t="s">
        <v>257</v>
      </c>
      <c r="AI9" s="1" t="s">
        <v>258</v>
      </c>
      <c r="AJ9" s="1" t="s">
        <v>259</v>
      </c>
      <c r="AK9" s="2"/>
      <c r="AL9" s="2"/>
      <c r="AM9" s="1" t="s">
        <v>245</v>
      </c>
      <c r="AN9" s="1" t="s">
        <v>260</v>
      </c>
      <c r="AO9" s="1" t="s">
        <v>261</v>
      </c>
      <c r="AP9" s="2">
        <v>2017.0</v>
      </c>
      <c r="AQ9" s="2">
        <v>6.0</v>
      </c>
      <c r="AR9" s="2">
        <v>3.0</v>
      </c>
      <c r="AS9" s="2"/>
      <c r="AT9" s="2"/>
      <c r="AU9" s="2"/>
      <c r="AV9" s="2"/>
      <c r="AW9" s="2"/>
      <c r="AX9" s="2"/>
      <c r="AY9" s="2">
        <v>43.0</v>
      </c>
      <c r="AZ9" s="1" t="s">
        <v>262</v>
      </c>
      <c r="BA9" s="3" t="str">
        <f>HYPERLINK("http://dx.doi.org/10.3390/resources6030043","http://dx.doi.org/10.3390/resources6030043")</f>
        <v>http://dx.doi.org/10.3390/resources6030043</v>
      </c>
      <c r="BB9" s="2"/>
      <c r="BC9" s="2"/>
      <c r="BD9" s="2">
        <v>15.0</v>
      </c>
      <c r="BE9" s="1" t="s">
        <v>263</v>
      </c>
      <c r="BF9" s="1" t="s">
        <v>186</v>
      </c>
      <c r="BG9" s="1" t="s">
        <v>264</v>
      </c>
      <c r="BH9" s="1" t="s">
        <v>265</v>
      </c>
      <c r="BI9" s="2"/>
      <c r="BJ9" s="1" t="s">
        <v>266</v>
      </c>
      <c r="BK9" s="2"/>
      <c r="BL9" s="2"/>
      <c r="BM9" s="1" t="s">
        <v>267</v>
      </c>
      <c r="BN9" s="2" t="str">
        <f>HYPERLINK("https%3A%2F%2Fwww.webofscience.com%2Fwos%2Fwoscc%2Ffull-record%2FWOS:000412505500021","View Full Record in Web of Science")</f>
        <v>View Full Record in Web of Science</v>
      </c>
    </row>
    <row r="10" ht="13.5" customHeight="1">
      <c r="A10" s="1" t="s">
        <v>66</v>
      </c>
      <c r="B10" s="1" t="s">
        <v>268</v>
      </c>
      <c r="C10" s="2"/>
      <c r="D10" s="2"/>
      <c r="E10" s="2"/>
      <c r="F10" s="1" t="s">
        <v>269</v>
      </c>
      <c r="G10" s="2"/>
      <c r="H10" s="2"/>
      <c r="I10" s="1" t="s">
        <v>270</v>
      </c>
      <c r="J10" s="1" t="s">
        <v>271</v>
      </c>
      <c r="K10" s="2"/>
      <c r="L10" s="2"/>
      <c r="M10" s="1" t="s">
        <v>71</v>
      </c>
      <c r="N10" s="1" t="s">
        <v>72</v>
      </c>
      <c r="O10" s="1" t="s">
        <v>272</v>
      </c>
      <c r="P10" s="1" t="s">
        <v>273</v>
      </c>
      <c r="Q10" s="1" t="s">
        <v>274</v>
      </c>
      <c r="R10" s="1" t="s">
        <v>275</v>
      </c>
      <c r="S10" s="1" t="s">
        <v>276</v>
      </c>
      <c r="T10" s="1" t="s">
        <v>277</v>
      </c>
      <c r="U10" s="1" t="s">
        <v>278</v>
      </c>
      <c r="V10" s="1" t="s">
        <v>279</v>
      </c>
      <c r="W10" s="1" t="s">
        <v>280</v>
      </c>
      <c r="X10" s="1" t="s">
        <v>281</v>
      </c>
      <c r="Y10" s="1" t="s">
        <v>282</v>
      </c>
      <c r="Z10" s="1" t="s">
        <v>283</v>
      </c>
      <c r="AA10" s="2"/>
      <c r="AB10" s="2">
        <v>34.0</v>
      </c>
      <c r="AC10" s="2">
        <v>15.0</v>
      </c>
      <c r="AD10" s="2">
        <v>15.0</v>
      </c>
      <c r="AE10" s="2">
        <v>2.0</v>
      </c>
      <c r="AF10" s="2">
        <v>12.0</v>
      </c>
      <c r="AG10" s="1" t="s">
        <v>284</v>
      </c>
      <c r="AH10" s="1" t="s">
        <v>285</v>
      </c>
      <c r="AI10" s="1" t="s">
        <v>286</v>
      </c>
      <c r="AJ10" s="1" t="s">
        <v>287</v>
      </c>
      <c r="AK10" s="2"/>
      <c r="AL10" s="2"/>
      <c r="AM10" s="1" t="s">
        <v>288</v>
      </c>
      <c r="AN10" s="1" t="s">
        <v>289</v>
      </c>
      <c r="AO10" s="2"/>
      <c r="AP10" s="2">
        <v>2017.0</v>
      </c>
      <c r="AQ10" s="2">
        <v>14.0</v>
      </c>
      <c r="AR10" s="2">
        <v>7.0</v>
      </c>
      <c r="AS10" s="2"/>
      <c r="AT10" s="2"/>
      <c r="AU10" s="1" t="s">
        <v>134</v>
      </c>
      <c r="AV10" s="2"/>
      <c r="AW10" s="2">
        <v>161.0</v>
      </c>
      <c r="AX10" s="2">
        <v>177.0</v>
      </c>
      <c r="AY10" s="2"/>
      <c r="AZ10" s="2"/>
      <c r="BA10" s="2"/>
      <c r="BB10" s="2"/>
      <c r="BC10" s="2"/>
      <c r="BD10" s="2">
        <v>17.0</v>
      </c>
      <c r="BE10" s="1" t="s">
        <v>290</v>
      </c>
      <c r="BF10" s="1" t="s">
        <v>90</v>
      </c>
      <c r="BG10" s="1" t="s">
        <v>187</v>
      </c>
      <c r="BH10" s="1" t="s">
        <v>291</v>
      </c>
      <c r="BI10" s="2"/>
      <c r="BJ10" s="2"/>
      <c r="BK10" s="2"/>
      <c r="BL10" s="2"/>
      <c r="BM10" s="1" t="s">
        <v>292</v>
      </c>
      <c r="BN10" s="2" t="str">
        <f>HYPERLINK("https%3A%2F%2Fwww.webofscience.com%2Fwos%2Fwoscc%2Ffull-record%2FWOS:000423414600010","View Full Record in Web of Science")</f>
        <v>View Full Record in Web of Science</v>
      </c>
    </row>
    <row r="11" ht="13.5" customHeight="1">
      <c r="A11" s="1" t="s">
        <v>66</v>
      </c>
      <c r="B11" s="1" t="s">
        <v>293</v>
      </c>
      <c r="C11" s="2"/>
      <c r="D11" s="2"/>
      <c r="E11" s="2"/>
      <c r="F11" s="1" t="s">
        <v>294</v>
      </c>
      <c r="G11" s="2"/>
      <c r="H11" s="2"/>
      <c r="I11" s="1" t="s">
        <v>295</v>
      </c>
      <c r="J11" s="1" t="s">
        <v>296</v>
      </c>
      <c r="K11" s="2"/>
      <c r="L11" s="2"/>
      <c r="M11" s="1" t="s">
        <v>71</v>
      </c>
      <c r="N11" s="1" t="s">
        <v>72</v>
      </c>
      <c r="O11" s="1" t="s">
        <v>297</v>
      </c>
      <c r="P11" s="1" t="s">
        <v>298</v>
      </c>
      <c r="Q11" s="1" t="s">
        <v>299</v>
      </c>
      <c r="R11" s="1" t="s">
        <v>300</v>
      </c>
      <c r="S11" s="1" t="s">
        <v>301</v>
      </c>
      <c r="T11" s="1" t="s">
        <v>302</v>
      </c>
      <c r="U11" s="1" t="s">
        <v>303</v>
      </c>
      <c r="V11" s="1" t="s">
        <v>304</v>
      </c>
      <c r="W11" s="1" t="s">
        <v>305</v>
      </c>
      <c r="X11" s="1" t="s">
        <v>306</v>
      </c>
      <c r="Y11" s="1" t="s">
        <v>307</v>
      </c>
      <c r="Z11" s="1" t="s">
        <v>308</v>
      </c>
      <c r="AA11" s="2"/>
      <c r="AB11" s="2">
        <v>37.0</v>
      </c>
      <c r="AC11" s="2">
        <v>26.0</v>
      </c>
      <c r="AD11" s="2">
        <v>29.0</v>
      </c>
      <c r="AE11" s="2">
        <v>11.0</v>
      </c>
      <c r="AF11" s="2">
        <v>49.0</v>
      </c>
      <c r="AG11" s="1" t="s">
        <v>204</v>
      </c>
      <c r="AH11" s="1" t="s">
        <v>205</v>
      </c>
      <c r="AI11" s="1" t="s">
        <v>206</v>
      </c>
      <c r="AJ11" s="1" t="s">
        <v>309</v>
      </c>
      <c r="AK11" s="1" t="s">
        <v>310</v>
      </c>
      <c r="AL11" s="2"/>
      <c r="AM11" s="1" t="s">
        <v>311</v>
      </c>
      <c r="AN11" s="1" t="s">
        <v>312</v>
      </c>
      <c r="AO11" s="1" t="s">
        <v>160</v>
      </c>
      <c r="AP11" s="2">
        <v>2018.0</v>
      </c>
      <c r="AQ11" s="2">
        <v>139.0</v>
      </c>
      <c r="AR11" s="2"/>
      <c r="AS11" s="2"/>
      <c r="AT11" s="2"/>
      <c r="AU11" s="2"/>
      <c r="AV11" s="2"/>
      <c r="AW11" s="2">
        <v>396.0</v>
      </c>
      <c r="AX11" s="2">
        <v>406.0</v>
      </c>
      <c r="AY11" s="2"/>
      <c r="AZ11" s="1" t="s">
        <v>313</v>
      </c>
      <c r="BA11" s="3" t="str">
        <f>HYPERLINK("http://dx.doi.org/10.1016/j.resconrec.2018.08.001","http://dx.doi.org/10.1016/j.resconrec.2018.08.001")</f>
        <v>http://dx.doi.org/10.1016/j.resconrec.2018.08.001</v>
      </c>
      <c r="BB11" s="2"/>
      <c r="BC11" s="2"/>
      <c r="BD11" s="2">
        <v>11.0</v>
      </c>
      <c r="BE11" s="1" t="s">
        <v>314</v>
      </c>
      <c r="BF11" s="1" t="s">
        <v>90</v>
      </c>
      <c r="BG11" s="1" t="s">
        <v>315</v>
      </c>
      <c r="BH11" s="1" t="s">
        <v>316</v>
      </c>
      <c r="BI11" s="2"/>
      <c r="BJ11" s="2"/>
      <c r="BK11" s="2"/>
      <c r="BL11" s="2"/>
      <c r="BM11" s="1" t="s">
        <v>317</v>
      </c>
      <c r="BN11" s="2" t="str">
        <f>HYPERLINK("https%3A%2F%2Fwww.webofscience.com%2Fwos%2Fwoscc%2Ffull-record%2FWOS:000447575900042","View Full Record in Web of Science")</f>
        <v>View Full Record in Web of Science</v>
      </c>
    </row>
    <row r="12" ht="13.5" customHeight="1">
      <c r="A12" s="1" t="s">
        <v>66</v>
      </c>
      <c r="B12" s="1" t="s">
        <v>318</v>
      </c>
      <c r="C12" s="2"/>
      <c r="D12" s="2"/>
      <c r="E12" s="2"/>
      <c r="F12" s="1" t="s">
        <v>319</v>
      </c>
      <c r="G12" s="2"/>
      <c r="H12" s="2"/>
      <c r="I12" s="1" t="s">
        <v>320</v>
      </c>
      <c r="J12" s="1" t="s">
        <v>97</v>
      </c>
      <c r="K12" s="2"/>
      <c r="L12" s="2"/>
      <c r="M12" s="1" t="s">
        <v>71</v>
      </c>
      <c r="N12" s="1" t="s">
        <v>72</v>
      </c>
      <c r="O12" s="1" t="s">
        <v>321</v>
      </c>
      <c r="P12" s="1" t="s">
        <v>322</v>
      </c>
      <c r="Q12" s="1" t="s">
        <v>323</v>
      </c>
      <c r="R12" s="1" t="s">
        <v>324</v>
      </c>
      <c r="S12" s="1" t="s">
        <v>325</v>
      </c>
      <c r="T12" s="1" t="s">
        <v>326</v>
      </c>
      <c r="U12" s="1" t="s">
        <v>327</v>
      </c>
      <c r="V12" s="1" t="s">
        <v>328</v>
      </c>
      <c r="W12" s="1" t="s">
        <v>329</v>
      </c>
      <c r="X12" s="2"/>
      <c r="Y12" s="2"/>
      <c r="Z12" s="2"/>
      <c r="AA12" s="2"/>
      <c r="AB12" s="2">
        <v>89.0</v>
      </c>
      <c r="AC12" s="2">
        <v>55.0</v>
      </c>
      <c r="AD12" s="2">
        <v>55.0</v>
      </c>
      <c r="AE12" s="2">
        <v>1.0</v>
      </c>
      <c r="AF12" s="2">
        <v>71.0</v>
      </c>
      <c r="AG12" s="1" t="s">
        <v>106</v>
      </c>
      <c r="AH12" s="1" t="s">
        <v>107</v>
      </c>
      <c r="AI12" s="1" t="s">
        <v>108</v>
      </c>
      <c r="AJ12" s="1" t="s">
        <v>109</v>
      </c>
      <c r="AK12" s="1" t="s">
        <v>110</v>
      </c>
      <c r="AL12" s="2"/>
      <c r="AM12" s="1" t="s">
        <v>111</v>
      </c>
      <c r="AN12" s="1" t="s">
        <v>112</v>
      </c>
      <c r="AO12" s="1" t="s">
        <v>330</v>
      </c>
      <c r="AP12" s="2">
        <v>2019.0</v>
      </c>
      <c r="AQ12" s="2">
        <v>214.0</v>
      </c>
      <c r="AR12" s="2"/>
      <c r="AS12" s="2"/>
      <c r="AT12" s="2"/>
      <c r="AU12" s="2"/>
      <c r="AV12" s="2"/>
      <c r="AW12" s="2">
        <v>653.0</v>
      </c>
      <c r="AX12" s="2">
        <v>665.0</v>
      </c>
      <c r="AY12" s="2"/>
      <c r="AZ12" s="1" t="s">
        <v>331</v>
      </c>
      <c r="BA12" s="3" t="str">
        <f>HYPERLINK("http://dx.doi.org/10.1016/j.jclepro.2018.12.150","http://dx.doi.org/10.1016/j.jclepro.2018.12.150")</f>
        <v>http://dx.doi.org/10.1016/j.jclepro.2018.12.150</v>
      </c>
      <c r="BB12" s="2"/>
      <c r="BC12" s="2"/>
      <c r="BD12" s="2">
        <v>13.0</v>
      </c>
      <c r="BE12" s="1" t="s">
        <v>89</v>
      </c>
      <c r="BF12" s="1" t="s">
        <v>115</v>
      </c>
      <c r="BG12" s="1" t="s">
        <v>91</v>
      </c>
      <c r="BH12" s="1" t="s">
        <v>332</v>
      </c>
      <c r="BI12" s="2"/>
      <c r="BJ12" s="1" t="s">
        <v>333</v>
      </c>
      <c r="BK12" s="2"/>
      <c r="BL12" s="2"/>
      <c r="BM12" s="1" t="s">
        <v>334</v>
      </c>
      <c r="BN12" s="2" t="str">
        <f>HYPERLINK("https%3A%2F%2Fwww.webofscience.com%2Fwos%2Fwoscc%2Ffull-record%2FWOS:000458228300060","View Full Record in Web of Science")</f>
        <v>View Full Record in Web of Science</v>
      </c>
    </row>
    <row r="13" ht="13.5" customHeight="1">
      <c r="A13" s="1" t="s">
        <v>66</v>
      </c>
      <c r="B13" s="1" t="s">
        <v>335</v>
      </c>
      <c r="C13" s="2"/>
      <c r="D13" s="2"/>
      <c r="E13" s="2"/>
      <c r="F13" s="1" t="s">
        <v>336</v>
      </c>
      <c r="G13" s="2"/>
      <c r="H13" s="2"/>
      <c r="I13" s="1" t="s">
        <v>337</v>
      </c>
      <c r="J13" s="1" t="s">
        <v>338</v>
      </c>
      <c r="K13" s="2"/>
      <c r="L13" s="2"/>
      <c r="M13" s="1" t="s">
        <v>71</v>
      </c>
      <c r="N13" s="1" t="s">
        <v>72</v>
      </c>
      <c r="O13" s="1" t="s">
        <v>339</v>
      </c>
      <c r="P13" s="2"/>
      <c r="Q13" s="1" t="s">
        <v>340</v>
      </c>
      <c r="R13" s="1" t="s">
        <v>341</v>
      </c>
      <c r="S13" s="1" t="s">
        <v>342</v>
      </c>
      <c r="T13" s="1" t="s">
        <v>343</v>
      </c>
      <c r="U13" s="1" t="s">
        <v>344</v>
      </c>
      <c r="V13" s="1" t="s">
        <v>345</v>
      </c>
      <c r="W13" s="1" t="s">
        <v>346</v>
      </c>
      <c r="X13" s="1" t="s">
        <v>347</v>
      </c>
      <c r="Y13" s="1" t="s">
        <v>348</v>
      </c>
      <c r="Z13" s="1" t="s">
        <v>349</v>
      </c>
      <c r="AA13" s="2"/>
      <c r="AB13" s="2">
        <v>74.0</v>
      </c>
      <c r="AC13" s="2">
        <v>2.0</v>
      </c>
      <c r="AD13" s="2">
        <v>2.0</v>
      </c>
      <c r="AE13" s="2">
        <v>0.0</v>
      </c>
      <c r="AF13" s="2">
        <v>3.0</v>
      </c>
      <c r="AG13" s="1" t="s">
        <v>350</v>
      </c>
      <c r="AH13" s="1" t="s">
        <v>351</v>
      </c>
      <c r="AI13" s="1" t="s">
        <v>352</v>
      </c>
      <c r="AJ13" s="1" t="s">
        <v>353</v>
      </c>
      <c r="AK13" s="1" t="s">
        <v>354</v>
      </c>
      <c r="AL13" s="2"/>
      <c r="AM13" s="1" t="s">
        <v>355</v>
      </c>
      <c r="AN13" s="1" t="s">
        <v>356</v>
      </c>
      <c r="AO13" s="2"/>
      <c r="AP13" s="2">
        <v>2019.0</v>
      </c>
      <c r="AQ13" s="2">
        <v>54.0</v>
      </c>
      <c r="AR13" s="2"/>
      <c r="AS13" s="2"/>
      <c r="AT13" s="2"/>
      <c r="AU13" s="2"/>
      <c r="AV13" s="2"/>
      <c r="AW13" s="2">
        <v>55.0</v>
      </c>
      <c r="AX13" s="2">
        <v>73.0</v>
      </c>
      <c r="AY13" s="2"/>
      <c r="AZ13" s="1" t="s">
        <v>357</v>
      </c>
      <c r="BA13" s="3" t="str">
        <f>HYPERLINK("http://dx.doi.org/10.18543/baidc-54-2019pp55-73","http://dx.doi.org/10.18543/baidc-54-2019pp55-73")</f>
        <v>http://dx.doi.org/10.18543/baidc-54-2019pp55-73</v>
      </c>
      <c r="BB13" s="2"/>
      <c r="BC13" s="2"/>
      <c r="BD13" s="2">
        <v>19.0</v>
      </c>
      <c r="BE13" s="1" t="s">
        <v>358</v>
      </c>
      <c r="BF13" s="1" t="s">
        <v>186</v>
      </c>
      <c r="BG13" s="1" t="s">
        <v>359</v>
      </c>
      <c r="BH13" s="1" t="s">
        <v>360</v>
      </c>
      <c r="BI13" s="2"/>
      <c r="BJ13" s="1" t="s">
        <v>361</v>
      </c>
      <c r="BK13" s="2"/>
      <c r="BL13" s="2"/>
      <c r="BM13" s="1" t="s">
        <v>362</v>
      </c>
      <c r="BN13" s="2" t="str">
        <f>HYPERLINK("https%3A%2F%2Fwww.webofscience.com%2Fwos%2Fwoscc%2Ffull-record%2FWOS:000476658300002","View Full Record in Web of Science")</f>
        <v>View Full Record in Web of Science</v>
      </c>
    </row>
    <row r="14" ht="13.5" customHeight="1">
      <c r="A14" s="1" t="s">
        <v>66</v>
      </c>
      <c r="B14" s="1" t="s">
        <v>318</v>
      </c>
      <c r="C14" s="2"/>
      <c r="D14" s="2"/>
      <c r="E14" s="2"/>
      <c r="F14" s="1" t="s">
        <v>319</v>
      </c>
      <c r="G14" s="2"/>
      <c r="H14" s="2"/>
      <c r="I14" s="1" t="s">
        <v>320</v>
      </c>
      <c r="J14" s="1" t="s">
        <v>97</v>
      </c>
      <c r="K14" s="2"/>
      <c r="L14" s="2"/>
      <c r="M14" s="1" t="s">
        <v>71</v>
      </c>
      <c r="N14" s="1" t="s">
        <v>72</v>
      </c>
      <c r="O14" s="1" t="s">
        <v>321</v>
      </c>
      <c r="P14" s="1" t="s">
        <v>322</v>
      </c>
      <c r="Q14" s="1" t="s">
        <v>323</v>
      </c>
      <c r="R14" s="1" t="s">
        <v>324</v>
      </c>
      <c r="S14" s="1" t="s">
        <v>325</v>
      </c>
      <c r="T14" s="1" t="s">
        <v>326</v>
      </c>
      <c r="U14" s="1" t="s">
        <v>327</v>
      </c>
      <c r="V14" s="1" t="s">
        <v>328</v>
      </c>
      <c r="W14" s="1" t="s">
        <v>329</v>
      </c>
      <c r="X14" s="2"/>
      <c r="Y14" s="2"/>
      <c r="Z14" s="2"/>
      <c r="AA14" s="2"/>
      <c r="AB14" s="2">
        <v>89.0</v>
      </c>
      <c r="AC14" s="2">
        <v>55.0</v>
      </c>
      <c r="AD14" s="2">
        <v>55.0</v>
      </c>
      <c r="AE14" s="2">
        <v>1.0</v>
      </c>
      <c r="AF14" s="2">
        <v>71.0</v>
      </c>
      <c r="AG14" s="1" t="s">
        <v>106</v>
      </c>
      <c r="AH14" s="1" t="s">
        <v>107</v>
      </c>
      <c r="AI14" s="1" t="s">
        <v>108</v>
      </c>
      <c r="AJ14" s="1" t="s">
        <v>109</v>
      </c>
      <c r="AK14" s="1" t="s">
        <v>110</v>
      </c>
      <c r="AL14" s="2"/>
      <c r="AM14" s="1" t="s">
        <v>111</v>
      </c>
      <c r="AN14" s="1" t="s">
        <v>112</v>
      </c>
      <c r="AO14" s="1" t="s">
        <v>330</v>
      </c>
      <c r="AP14" s="2">
        <v>2019.0</v>
      </c>
      <c r="AQ14" s="2">
        <v>214.0</v>
      </c>
      <c r="AR14" s="2"/>
      <c r="AS14" s="2"/>
      <c r="AT14" s="2"/>
      <c r="AU14" s="2"/>
      <c r="AV14" s="2"/>
      <c r="AW14" s="2">
        <v>653.0</v>
      </c>
      <c r="AX14" s="2">
        <v>665.0</v>
      </c>
      <c r="AY14" s="2"/>
      <c r="AZ14" s="1" t="s">
        <v>331</v>
      </c>
      <c r="BA14" s="3" t="str">
        <f>HYPERLINK("http://dx.doi.org/10.1016/j.jclepro.2018.12.150","http://dx.doi.org/10.1016/j.jclepro.2018.12.150")</f>
        <v>http://dx.doi.org/10.1016/j.jclepro.2018.12.150</v>
      </c>
      <c r="BB14" s="2"/>
      <c r="BC14" s="2"/>
      <c r="BD14" s="2">
        <v>13.0</v>
      </c>
      <c r="BE14" s="1" t="s">
        <v>89</v>
      </c>
      <c r="BF14" s="1" t="s">
        <v>115</v>
      </c>
      <c r="BG14" s="1" t="s">
        <v>91</v>
      </c>
      <c r="BH14" s="1" t="s">
        <v>332</v>
      </c>
      <c r="BI14" s="2"/>
      <c r="BJ14" s="1" t="s">
        <v>333</v>
      </c>
      <c r="BK14" s="2"/>
      <c r="BL14" s="2"/>
      <c r="BM14" s="1" t="s">
        <v>334</v>
      </c>
      <c r="BN14" s="2" t="str">
        <f>HYPERLINK("https%3A%2F%2Fwww.webofscience.com%2Fwos%2Fwoscc%2Ffull-record%2FWOS:000458228300060","View Full Record in Web of Science")</f>
        <v>View Full Record in Web of Science</v>
      </c>
    </row>
    <row r="15" ht="13.5" customHeight="1">
      <c r="A15" s="1" t="s">
        <v>66</v>
      </c>
      <c r="B15" s="1" t="s">
        <v>363</v>
      </c>
      <c r="C15" s="2"/>
      <c r="D15" s="2"/>
      <c r="E15" s="2"/>
      <c r="F15" s="1" t="s">
        <v>364</v>
      </c>
      <c r="G15" s="2"/>
      <c r="H15" s="2"/>
      <c r="I15" s="1" t="s">
        <v>365</v>
      </c>
      <c r="J15" s="1" t="s">
        <v>366</v>
      </c>
      <c r="K15" s="2"/>
      <c r="L15" s="2"/>
      <c r="M15" s="1" t="s">
        <v>71</v>
      </c>
      <c r="N15" s="1" t="s">
        <v>72</v>
      </c>
      <c r="O15" s="1" t="s">
        <v>367</v>
      </c>
      <c r="P15" s="1" t="s">
        <v>368</v>
      </c>
      <c r="Q15" s="1" t="s">
        <v>369</v>
      </c>
      <c r="R15" s="1" t="s">
        <v>370</v>
      </c>
      <c r="S15" s="1" t="s">
        <v>371</v>
      </c>
      <c r="T15" s="1" t="s">
        <v>372</v>
      </c>
      <c r="U15" s="1" t="s">
        <v>373</v>
      </c>
      <c r="V15" s="1" t="s">
        <v>374</v>
      </c>
      <c r="W15" s="1" t="s">
        <v>375</v>
      </c>
      <c r="X15" s="1" t="s">
        <v>376</v>
      </c>
      <c r="Y15" s="1" t="s">
        <v>377</v>
      </c>
      <c r="Z15" s="1" t="s">
        <v>378</v>
      </c>
      <c r="AA15" s="2"/>
      <c r="AB15" s="2">
        <v>26.0</v>
      </c>
      <c r="AC15" s="2">
        <v>2.0</v>
      </c>
      <c r="AD15" s="2">
        <v>2.0</v>
      </c>
      <c r="AE15" s="2">
        <v>4.0</v>
      </c>
      <c r="AF15" s="2">
        <v>9.0</v>
      </c>
      <c r="AG15" s="1" t="s">
        <v>379</v>
      </c>
      <c r="AH15" s="1" t="s">
        <v>380</v>
      </c>
      <c r="AI15" s="1" t="s">
        <v>381</v>
      </c>
      <c r="AJ15" s="1" t="s">
        <v>382</v>
      </c>
      <c r="AK15" s="1" t="s">
        <v>383</v>
      </c>
      <c r="AL15" s="2"/>
      <c r="AM15" s="1" t="s">
        <v>384</v>
      </c>
      <c r="AN15" s="1" t="s">
        <v>385</v>
      </c>
      <c r="AO15" s="1" t="s">
        <v>386</v>
      </c>
      <c r="AP15" s="2">
        <v>2019.0</v>
      </c>
      <c r="AQ15" s="2">
        <v>107.0</v>
      </c>
      <c r="AR15" s="2">
        <v>1.0</v>
      </c>
      <c r="AS15" s="2"/>
      <c r="AT15" s="2"/>
      <c r="AU15" s="2"/>
      <c r="AV15" s="2"/>
      <c r="AW15" s="2"/>
      <c r="AX15" s="2"/>
      <c r="AY15" s="2">
        <v>103.0</v>
      </c>
      <c r="AZ15" s="1" t="s">
        <v>387</v>
      </c>
      <c r="BA15" s="3" t="str">
        <f>HYPERLINK("http://dx.doi.org/10.1051/mattech/2018057","http://dx.doi.org/10.1051/mattech/2018057")</f>
        <v>http://dx.doi.org/10.1051/mattech/2018057</v>
      </c>
      <c r="BB15" s="2"/>
      <c r="BC15" s="2"/>
      <c r="BD15" s="2">
        <v>8.0</v>
      </c>
      <c r="BE15" s="1" t="s">
        <v>388</v>
      </c>
      <c r="BF15" s="1" t="s">
        <v>186</v>
      </c>
      <c r="BG15" s="1" t="s">
        <v>389</v>
      </c>
      <c r="BH15" s="1" t="s">
        <v>390</v>
      </c>
      <c r="BI15" s="2"/>
      <c r="BJ15" s="1" t="s">
        <v>391</v>
      </c>
      <c r="BK15" s="2"/>
      <c r="BL15" s="2"/>
      <c r="BM15" s="1" t="s">
        <v>392</v>
      </c>
      <c r="BN15" s="2" t="str">
        <f>HYPERLINK("https%3A%2F%2Fwww.webofscience.com%2Fwos%2Fwoscc%2Ffull-record%2FWOS:000462266700003","View Full Record in Web of Science")</f>
        <v>View Full Record in Web of Science</v>
      </c>
    </row>
    <row r="16" ht="13.5" customHeight="1">
      <c r="A16" s="1" t="s">
        <v>66</v>
      </c>
      <c r="B16" s="1" t="s">
        <v>393</v>
      </c>
      <c r="C16" s="2"/>
      <c r="D16" s="2"/>
      <c r="E16" s="2"/>
      <c r="F16" s="1" t="s">
        <v>394</v>
      </c>
      <c r="G16" s="2"/>
      <c r="H16" s="2"/>
      <c r="I16" s="1" t="s">
        <v>395</v>
      </c>
      <c r="J16" s="1" t="s">
        <v>396</v>
      </c>
      <c r="K16" s="2"/>
      <c r="L16" s="2"/>
      <c r="M16" s="1" t="s">
        <v>71</v>
      </c>
      <c r="N16" s="1" t="s">
        <v>72</v>
      </c>
      <c r="O16" s="1" t="s">
        <v>397</v>
      </c>
      <c r="P16" s="1" t="s">
        <v>398</v>
      </c>
      <c r="Q16" s="1" t="s">
        <v>399</v>
      </c>
      <c r="R16" s="1" t="s">
        <v>400</v>
      </c>
      <c r="S16" s="1" t="s">
        <v>401</v>
      </c>
      <c r="T16" s="1" t="s">
        <v>402</v>
      </c>
      <c r="U16" s="1" t="s">
        <v>403</v>
      </c>
      <c r="V16" s="1" t="s">
        <v>404</v>
      </c>
      <c r="W16" s="1" t="s">
        <v>405</v>
      </c>
      <c r="X16" s="2"/>
      <c r="Y16" s="2"/>
      <c r="Z16" s="2"/>
      <c r="AA16" s="2"/>
      <c r="AB16" s="2">
        <v>35.0</v>
      </c>
      <c r="AC16" s="2">
        <v>13.0</v>
      </c>
      <c r="AD16" s="2">
        <v>13.0</v>
      </c>
      <c r="AE16" s="2">
        <v>3.0</v>
      </c>
      <c r="AF16" s="2">
        <v>34.0</v>
      </c>
      <c r="AG16" s="1" t="s">
        <v>406</v>
      </c>
      <c r="AH16" s="1" t="s">
        <v>407</v>
      </c>
      <c r="AI16" s="1" t="s">
        <v>408</v>
      </c>
      <c r="AJ16" s="1" t="s">
        <v>409</v>
      </c>
      <c r="AK16" s="1" t="s">
        <v>410</v>
      </c>
      <c r="AL16" s="2"/>
      <c r="AM16" s="1" t="s">
        <v>411</v>
      </c>
      <c r="AN16" s="1" t="s">
        <v>412</v>
      </c>
      <c r="AO16" s="1" t="s">
        <v>160</v>
      </c>
      <c r="AP16" s="2">
        <v>2019.0</v>
      </c>
      <c r="AQ16" s="2">
        <v>96.0</v>
      </c>
      <c r="AR16" s="2">
        <v>12.0</v>
      </c>
      <c r="AS16" s="2"/>
      <c r="AT16" s="2"/>
      <c r="AU16" s="1" t="s">
        <v>134</v>
      </c>
      <c r="AV16" s="2"/>
      <c r="AW16" s="2">
        <v>2959.0</v>
      </c>
      <c r="AX16" s="2">
        <v>2967.0</v>
      </c>
      <c r="AY16" s="2"/>
      <c r="AZ16" s="1" t="s">
        <v>413</v>
      </c>
      <c r="BA16" s="3" t="str">
        <f>HYPERLINK("http://dx.doi.org/10.1021/acs.jchemed.9b00257","http://dx.doi.org/10.1021/acs.jchemed.9b00257")</f>
        <v>http://dx.doi.org/10.1021/acs.jchemed.9b00257</v>
      </c>
      <c r="BB16" s="2"/>
      <c r="BC16" s="2"/>
      <c r="BD16" s="2">
        <v>17.0</v>
      </c>
      <c r="BE16" s="1" t="s">
        <v>414</v>
      </c>
      <c r="BF16" s="1" t="s">
        <v>90</v>
      </c>
      <c r="BG16" s="1" t="s">
        <v>415</v>
      </c>
      <c r="BH16" s="1" t="s">
        <v>416</v>
      </c>
      <c r="BI16" s="2">
        <v>3.2051645E7</v>
      </c>
      <c r="BJ16" s="1" t="s">
        <v>417</v>
      </c>
      <c r="BK16" s="2"/>
      <c r="BL16" s="2"/>
      <c r="BM16" s="1" t="s">
        <v>418</v>
      </c>
      <c r="BN16" s="2" t="str">
        <f>HYPERLINK("https%3A%2F%2Fwww.webofscience.com%2Fwos%2Fwoscc%2Ffull-record%2FWOS:000516679000033","View Full Record in Web of Science")</f>
        <v>View Full Record in Web of Science</v>
      </c>
    </row>
    <row r="17" ht="13.5" customHeight="1">
      <c r="A17" s="1" t="s">
        <v>66</v>
      </c>
      <c r="B17" s="1" t="s">
        <v>419</v>
      </c>
      <c r="C17" s="2"/>
      <c r="D17" s="2"/>
      <c r="E17" s="2"/>
      <c r="F17" s="1" t="s">
        <v>420</v>
      </c>
      <c r="G17" s="2"/>
      <c r="H17" s="2"/>
      <c r="I17" s="1" t="s">
        <v>421</v>
      </c>
      <c r="J17" s="1" t="s">
        <v>422</v>
      </c>
      <c r="K17" s="2"/>
      <c r="L17" s="2"/>
      <c r="M17" s="1" t="s">
        <v>71</v>
      </c>
      <c r="N17" s="1" t="s">
        <v>72</v>
      </c>
      <c r="O17" s="1" t="s">
        <v>423</v>
      </c>
      <c r="P17" s="1" t="s">
        <v>424</v>
      </c>
      <c r="Q17" s="1" t="s">
        <v>425</v>
      </c>
      <c r="R17" s="1" t="s">
        <v>426</v>
      </c>
      <c r="S17" s="1" t="s">
        <v>427</v>
      </c>
      <c r="T17" s="1" t="s">
        <v>428</v>
      </c>
      <c r="U17" s="1" t="s">
        <v>429</v>
      </c>
      <c r="V17" s="2"/>
      <c r="W17" s="1" t="s">
        <v>430</v>
      </c>
      <c r="X17" s="1" t="s">
        <v>431</v>
      </c>
      <c r="Y17" s="1" t="s">
        <v>432</v>
      </c>
      <c r="Z17" s="1" t="s">
        <v>433</v>
      </c>
      <c r="AA17" s="2"/>
      <c r="AB17" s="2">
        <v>47.0</v>
      </c>
      <c r="AC17" s="2">
        <v>19.0</v>
      </c>
      <c r="AD17" s="2">
        <v>19.0</v>
      </c>
      <c r="AE17" s="2">
        <v>4.0</v>
      </c>
      <c r="AF17" s="2">
        <v>17.0</v>
      </c>
      <c r="AG17" s="1" t="s">
        <v>434</v>
      </c>
      <c r="AH17" s="1" t="s">
        <v>257</v>
      </c>
      <c r="AI17" s="1" t="s">
        <v>258</v>
      </c>
      <c r="AJ17" s="2"/>
      <c r="AK17" s="1" t="s">
        <v>435</v>
      </c>
      <c r="AL17" s="2"/>
      <c r="AM17" s="1" t="s">
        <v>436</v>
      </c>
      <c r="AN17" s="1" t="s">
        <v>437</v>
      </c>
      <c r="AO17" s="1" t="s">
        <v>438</v>
      </c>
      <c r="AP17" s="2">
        <v>2019.0</v>
      </c>
      <c r="AQ17" s="2">
        <v>11.0</v>
      </c>
      <c r="AR17" s="2">
        <v>22.0</v>
      </c>
      <c r="AS17" s="2"/>
      <c r="AT17" s="2"/>
      <c r="AU17" s="2"/>
      <c r="AV17" s="2"/>
      <c r="AW17" s="2"/>
      <c r="AX17" s="2"/>
      <c r="AY17" s="2">
        <v>6433.0</v>
      </c>
      <c r="AZ17" s="1" t="s">
        <v>439</v>
      </c>
      <c r="BA17" s="3" t="str">
        <f>HYPERLINK("http://dx.doi.org/10.3390/su11226433","http://dx.doi.org/10.3390/su11226433")</f>
        <v>http://dx.doi.org/10.3390/su11226433</v>
      </c>
      <c r="BB17" s="2"/>
      <c r="BC17" s="2"/>
      <c r="BD17" s="2">
        <v>21.0</v>
      </c>
      <c r="BE17" s="1" t="s">
        <v>440</v>
      </c>
      <c r="BF17" s="1" t="s">
        <v>115</v>
      </c>
      <c r="BG17" s="1" t="s">
        <v>441</v>
      </c>
      <c r="BH17" s="1" t="s">
        <v>442</v>
      </c>
      <c r="BI17" s="2"/>
      <c r="BJ17" s="1" t="s">
        <v>443</v>
      </c>
      <c r="BK17" s="2"/>
      <c r="BL17" s="2"/>
      <c r="BM17" s="1" t="s">
        <v>444</v>
      </c>
      <c r="BN17" s="2" t="str">
        <f>HYPERLINK("https%3A%2F%2Fwww.webofscience.com%2Fwos%2Fwoscc%2Ffull-record%2FWOS:000503277900246","View Full Record in Web of Science")</f>
        <v>View Full Record in Web of Science</v>
      </c>
    </row>
    <row r="18" ht="13.5" customHeight="1">
      <c r="A18" s="1" t="s">
        <v>66</v>
      </c>
      <c r="B18" s="1" t="s">
        <v>445</v>
      </c>
      <c r="C18" s="2"/>
      <c r="D18" s="2"/>
      <c r="E18" s="2"/>
      <c r="F18" s="1" t="s">
        <v>446</v>
      </c>
      <c r="G18" s="2"/>
      <c r="H18" s="2"/>
      <c r="I18" s="1" t="s">
        <v>447</v>
      </c>
      <c r="J18" s="1" t="s">
        <v>448</v>
      </c>
      <c r="K18" s="2"/>
      <c r="L18" s="2"/>
      <c r="M18" s="1" t="s">
        <v>71</v>
      </c>
      <c r="N18" s="1" t="s">
        <v>72</v>
      </c>
      <c r="O18" s="1" t="s">
        <v>449</v>
      </c>
      <c r="P18" s="1" t="s">
        <v>450</v>
      </c>
      <c r="Q18" s="1" t="s">
        <v>451</v>
      </c>
      <c r="R18" s="1" t="s">
        <v>452</v>
      </c>
      <c r="S18" s="1" t="s">
        <v>453</v>
      </c>
      <c r="T18" s="1" t="s">
        <v>454</v>
      </c>
      <c r="U18" s="1" t="s">
        <v>455</v>
      </c>
      <c r="V18" s="2"/>
      <c r="W18" s="2"/>
      <c r="X18" s="1" t="s">
        <v>456</v>
      </c>
      <c r="Y18" s="1" t="s">
        <v>457</v>
      </c>
      <c r="Z18" s="1" t="s">
        <v>458</v>
      </c>
      <c r="AA18" s="2"/>
      <c r="AB18" s="2">
        <v>59.0</v>
      </c>
      <c r="AC18" s="2">
        <v>5.0</v>
      </c>
      <c r="AD18" s="2">
        <v>5.0</v>
      </c>
      <c r="AE18" s="2">
        <v>1.0</v>
      </c>
      <c r="AF18" s="2">
        <v>14.0</v>
      </c>
      <c r="AG18" s="1" t="s">
        <v>459</v>
      </c>
      <c r="AH18" s="1" t="s">
        <v>107</v>
      </c>
      <c r="AI18" s="1" t="s">
        <v>460</v>
      </c>
      <c r="AJ18" s="1" t="s">
        <v>461</v>
      </c>
      <c r="AK18" s="1" t="s">
        <v>462</v>
      </c>
      <c r="AL18" s="2"/>
      <c r="AM18" s="1" t="s">
        <v>463</v>
      </c>
      <c r="AN18" s="1" t="s">
        <v>464</v>
      </c>
      <c r="AO18" s="1" t="s">
        <v>465</v>
      </c>
      <c r="AP18" s="2">
        <v>2019.0</v>
      </c>
      <c r="AQ18" s="2">
        <v>131.0</v>
      </c>
      <c r="AR18" s="2"/>
      <c r="AS18" s="2"/>
      <c r="AT18" s="2"/>
      <c r="AU18" s="2"/>
      <c r="AV18" s="2"/>
      <c r="AW18" s="2"/>
      <c r="AX18" s="2"/>
      <c r="AY18" s="2">
        <v>106596.0</v>
      </c>
      <c r="AZ18" s="1" t="s">
        <v>466</v>
      </c>
      <c r="BA18" s="3" t="str">
        <f>HYPERLINK("http://dx.doi.org/10.1016/j.compchemeng.2019.106596","http://dx.doi.org/10.1016/j.compchemeng.2019.106596")</f>
        <v>http://dx.doi.org/10.1016/j.compchemeng.2019.106596</v>
      </c>
      <c r="BB18" s="2"/>
      <c r="BC18" s="2"/>
      <c r="BD18" s="2">
        <v>18.0</v>
      </c>
      <c r="BE18" s="1" t="s">
        <v>467</v>
      </c>
      <c r="BF18" s="1" t="s">
        <v>90</v>
      </c>
      <c r="BG18" s="1" t="s">
        <v>468</v>
      </c>
      <c r="BH18" s="1" t="s">
        <v>469</v>
      </c>
      <c r="BI18" s="2"/>
      <c r="BJ18" s="1" t="s">
        <v>470</v>
      </c>
      <c r="BK18" s="2"/>
      <c r="BL18" s="2"/>
      <c r="BM18" s="1" t="s">
        <v>471</v>
      </c>
      <c r="BN18" s="2" t="str">
        <f>HYPERLINK("https%3A%2F%2Fwww.webofscience.com%2Fwos%2Fwoscc%2Ffull-record%2FWOS:000498394500001","View Full Record in Web of Science")</f>
        <v>View Full Record in Web of Science</v>
      </c>
    </row>
    <row r="19" ht="13.5" customHeight="1">
      <c r="A19" s="1" t="s">
        <v>66</v>
      </c>
      <c r="B19" s="1" t="s">
        <v>472</v>
      </c>
      <c r="C19" s="2"/>
      <c r="D19" s="2"/>
      <c r="E19" s="2"/>
      <c r="F19" s="1" t="s">
        <v>473</v>
      </c>
      <c r="G19" s="2"/>
      <c r="H19" s="2"/>
      <c r="I19" s="1" t="s">
        <v>474</v>
      </c>
      <c r="J19" s="1" t="s">
        <v>97</v>
      </c>
      <c r="K19" s="2"/>
      <c r="L19" s="2"/>
      <c r="M19" s="1" t="s">
        <v>71</v>
      </c>
      <c r="N19" s="1" t="s">
        <v>72</v>
      </c>
      <c r="O19" s="1" t="s">
        <v>475</v>
      </c>
      <c r="P19" s="1" t="s">
        <v>476</v>
      </c>
      <c r="Q19" s="1" t="s">
        <v>477</v>
      </c>
      <c r="R19" s="1" t="s">
        <v>478</v>
      </c>
      <c r="S19" s="1" t="s">
        <v>479</v>
      </c>
      <c r="T19" s="1" t="s">
        <v>480</v>
      </c>
      <c r="U19" s="1" t="s">
        <v>481</v>
      </c>
      <c r="V19" s="1" t="s">
        <v>482</v>
      </c>
      <c r="W19" s="1" t="s">
        <v>483</v>
      </c>
      <c r="X19" s="1" t="s">
        <v>484</v>
      </c>
      <c r="Y19" s="1" t="s">
        <v>485</v>
      </c>
      <c r="Z19" s="1" t="s">
        <v>486</v>
      </c>
      <c r="AA19" s="2"/>
      <c r="AB19" s="2">
        <v>70.0</v>
      </c>
      <c r="AC19" s="2">
        <v>130.0</v>
      </c>
      <c r="AD19" s="2">
        <v>130.0</v>
      </c>
      <c r="AE19" s="2">
        <v>29.0</v>
      </c>
      <c r="AF19" s="2">
        <v>163.0</v>
      </c>
      <c r="AG19" s="1" t="s">
        <v>106</v>
      </c>
      <c r="AH19" s="1" t="s">
        <v>107</v>
      </c>
      <c r="AI19" s="1" t="s">
        <v>108</v>
      </c>
      <c r="AJ19" s="1" t="s">
        <v>109</v>
      </c>
      <c r="AK19" s="1" t="s">
        <v>110</v>
      </c>
      <c r="AL19" s="2"/>
      <c r="AM19" s="1" t="s">
        <v>111</v>
      </c>
      <c r="AN19" s="1" t="s">
        <v>112</v>
      </c>
      <c r="AO19" s="1" t="s">
        <v>487</v>
      </c>
      <c r="AP19" s="2">
        <v>2019.0</v>
      </c>
      <c r="AQ19" s="2">
        <v>216.0</v>
      </c>
      <c r="AR19" s="2"/>
      <c r="AS19" s="2"/>
      <c r="AT19" s="2"/>
      <c r="AU19" s="2"/>
      <c r="AV19" s="2"/>
      <c r="AW19" s="2">
        <v>446.0</v>
      </c>
      <c r="AX19" s="2">
        <v>460.0</v>
      </c>
      <c r="AY19" s="2"/>
      <c r="AZ19" s="1" t="s">
        <v>488</v>
      </c>
      <c r="BA19" s="3" t="str">
        <f>HYPERLINK("http://dx.doi.org/10.1016/j.jclepro.2019.01.091","http://dx.doi.org/10.1016/j.jclepro.2019.01.091")</f>
        <v>http://dx.doi.org/10.1016/j.jclepro.2019.01.091</v>
      </c>
      <c r="BB19" s="2"/>
      <c r="BC19" s="2"/>
      <c r="BD19" s="2">
        <v>15.0</v>
      </c>
      <c r="BE19" s="1" t="s">
        <v>89</v>
      </c>
      <c r="BF19" s="1" t="s">
        <v>115</v>
      </c>
      <c r="BG19" s="1" t="s">
        <v>91</v>
      </c>
      <c r="BH19" s="1" t="s">
        <v>489</v>
      </c>
      <c r="BI19" s="2"/>
      <c r="BJ19" s="1" t="s">
        <v>490</v>
      </c>
      <c r="BK19" s="2"/>
      <c r="BL19" s="2"/>
      <c r="BM19" s="1" t="s">
        <v>491</v>
      </c>
      <c r="BN19" s="2" t="str">
        <f>HYPERLINK("https%3A%2F%2Fwww.webofscience.com%2Fwos%2Fwoscc%2Ffull-record%2FWOS:000460709800038","View Full Record in Web of Science")</f>
        <v>View Full Record in Web of Science</v>
      </c>
    </row>
    <row r="20" ht="13.5" customHeight="1">
      <c r="A20" s="1" t="s">
        <v>66</v>
      </c>
      <c r="B20" s="1" t="s">
        <v>492</v>
      </c>
      <c r="C20" s="2"/>
      <c r="D20" s="2"/>
      <c r="E20" s="2"/>
      <c r="F20" s="1" t="s">
        <v>493</v>
      </c>
      <c r="G20" s="2"/>
      <c r="H20" s="2"/>
      <c r="I20" s="1" t="s">
        <v>494</v>
      </c>
      <c r="J20" s="1" t="s">
        <v>495</v>
      </c>
      <c r="K20" s="2"/>
      <c r="L20" s="2"/>
      <c r="M20" s="1" t="s">
        <v>71</v>
      </c>
      <c r="N20" s="1" t="s">
        <v>72</v>
      </c>
      <c r="O20" s="1" t="s">
        <v>496</v>
      </c>
      <c r="P20" s="1" t="s">
        <v>497</v>
      </c>
      <c r="Q20" s="1" t="s">
        <v>498</v>
      </c>
      <c r="R20" s="1" t="s">
        <v>499</v>
      </c>
      <c r="S20" s="1" t="s">
        <v>500</v>
      </c>
      <c r="T20" s="1" t="s">
        <v>501</v>
      </c>
      <c r="U20" s="1" t="s">
        <v>502</v>
      </c>
      <c r="V20" s="1" t="s">
        <v>503</v>
      </c>
      <c r="W20" s="1" t="s">
        <v>504</v>
      </c>
      <c r="X20" s="1" t="s">
        <v>505</v>
      </c>
      <c r="Y20" s="1" t="s">
        <v>506</v>
      </c>
      <c r="Z20" s="1" t="s">
        <v>507</v>
      </c>
      <c r="AA20" s="2"/>
      <c r="AB20" s="2">
        <v>107.0</v>
      </c>
      <c r="AC20" s="2">
        <v>42.0</v>
      </c>
      <c r="AD20" s="2">
        <v>42.0</v>
      </c>
      <c r="AE20" s="2">
        <v>12.0</v>
      </c>
      <c r="AF20" s="2">
        <v>38.0</v>
      </c>
      <c r="AG20" s="1" t="s">
        <v>434</v>
      </c>
      <c r="AH20" s="1" t="s">
        <v>257</v>
      </c>
      <c r="AI20" s="1" t="s">
        <v>258</v>
      </c>
      <c r="AJ20" s="2"/>
      <c r="AK20" s="1" t="s">
        <v>508</v>
      </c>
      <c r="AL20" s="2"/>
      <c r="AM20" s="1" t="s">
        <v>509</v>
      </c>
      <c r="AN20" s="1" t="s">
        <v>510</v>
      </c>
      <c r="AO20" s="1" t="s">
        <v>438</v>
      </c>
      <c r="AP20" s="2">
        <v>2019.0</v>
      </c>
      <c r="AQ20" s="2">
        <v>16.0</v>
      </c>
      <c r="AR20" s="2">
        <v>21.0</v>
      </c>
      <c r="AS20" s="2"/>
      <c r="AT20" s="2"/>
      <c r="AU20" s="2"/>
      <c r="AV20" s="2"/>
      <c r="AW20" s="2"/>
      <c r="AX20" s="2"/>
      <c r="AY20" s="2">
        <v>4097.0</v>
      </c>
      <c r="AZ20" s="1" t="s">
        <v>511</v>
      </c>
      <c r="BA20" s="3" t="str">
        <f>HYPERLINK("http://dx.doi.org/10.3390/ijerph16214097","http://dx.doi.org/10.3390/ijerph16214097")</f>
        <v>http://dx.doi.org/10.3390/ijerph16214097</v>
      </c>
      <c r="BB20" s="2"/>
      <c r="BC20" s="2"/>
      <c r="BD20" s="2">
        <v>23.0</v>
      </c>
      <c r="BE20" s="1" t="s">
        <v>512</v>
      </c>
      <c r="BF20" s="1" t="s">
        <v>115</v>
      </c>
      <c r="BG20" s="1" t="s">
        <v>513</v>
      </c>
      <c r="BH20" s="1" t="s">
        <v>514</v>
      </c>
      <c r="BI20" s="2">
        <v>3.1652971E7</v>
      </c>
      <c r="BJ20" s="1" t="s">
        <v>443</v>
      </c>
      <c r="BK20" s="2"/>
      <c r="BL20" s="2"/>
      <c r="BM20" s="1" t="s">
        <v>515</v>
      </c>
      <c r="BN20" s="2" t="str">
        <f>HYPERLINK("https%3A%2F%2Fwww.webofscience.com%2Fwos%2Fwoscc%2Ffull-record%2FWOS:000498842000043","View Full Record in Web of Science")</f>
        <v>View Full Record in Web of Science</v>
      </c>
    </row>
    <row r="21" ht="13.5" customHeight="1">
      <c r="A21" s="1" t="s">
        <v>66</v>
      </c>
      <c r="B21" s="1" t="s">
        <v>516</v>
      </c>
      <c r="C21" s="2"/>
      <c r="D21" s="2"/>
      <c r="E21" s="2"/>
      <c r="F21" s="1" t="s">
        <v>517</v>
      </c>
      <c r="G21" s="2"/>
      <c r="H21" s="2"/>
      <c r="I21" s="1" t="s">
        <v>518</v>
      </c>
      <c r="J21" s="1" t="s">
        <v>519</v>
      </c>
      <c r="K21" s="2"/>
      <c r="L21" s="2"/>
      <c r="M21" s="1" t="s">
        <v>71</v>
      </c>
      <c r="N21" s="1" t="s">
        <v>72</v>
      </c>
      <c r="O21" s="1" t="s">
        <v>520</v>
      </c>
      <c r="P21" s="1" t="s">
        <v>521</v>
      </c>
      <c r="Q21" s="1" t="s">
        <v>522</v>
      </c>
      <c r="R21" s="1" t="s">
        <v>523</v>
      </c>
      <c r="S21" s="1" t="s">
        <v>524</v>
      </c>
      <c r="T21" s="1" t="s">
        <v>525</v>
      </c>
      <c r="U21" s="1" t="s">
        <v>526</v>
      </c>
      <c r="V21" s="2"/>
      <c r="W21" s="1" t="s">
        <v>527</v>
      </c>
      <c r="X21" s="2"/>
      <c r="Y21" s="2"/>
      <c r="Z21" s="2"/>
      <c r="AA21" s="2"/>
      <c r="AB21" s="2">
        <v>31.0</v>
      </c>
      <c r="AC21" s="2">
        <v>8.0</v>
      </c>
      <c r="AD21" s="2">
        <v>8.0</v>
      </c>
      <c r="AE21" s="2">
        <v>1.0</v>
      </c>
      <c r="AF21" s="2">
        <v>12.0</v>
      </c>
      <c r="AG21" s="1" t="s">
        <v>528</v>
      </c>
      <c r="AH21" s="1" t="s">
        <v>529</v>
      </c>
      <c r="AI21" s="1" t="s">
        <v>530</v>
      </c>
      <c r="AJ21" s="1" t="s">
        <v>531</v>
      </c>
      <c r="AK21" s="1" t="s">
        <v>532</v>
      </c>
      <c r="AL21" s="2"/>
      <c r="AM21" s="1" t="s">
        <v>533</v>
      </c>
      <c r="AN21" s="1" t="s">
        <v>534</v>
      </c>
      <c r="AO21" s="1" t="s">
        <v>535</v>
      </c>
      <c r="AP21" s="2">
        <v>2019.0</v>
      </c>
      <c r="AQ21" s="2">
        <v>26.0</v>
      </c>
      <c r="AR21" s="2">
        <v>3.0</v>
      </c>
      <c r="AS21" s="2"/>
      <c r="AT21" s="2"/>
      <c r="AU21" s="2"/>
      <c r="AV21" s="2"/>
      <c r="AW21" s="2"/>
      <c r="AX21" s="2"/>
      <c r="AY21" s="2">
        <v>1950015.0</v>
      </c>
      <c r="AZ21" s="1" t="s">
        <v>536</v>
      </c>
      <c r="BA21" s="3" t="str">
        <f>HYPERLINK("http://dx.doi.org/10.1142/S0218539319500153","http://dx.doi.org/10.1142/S0218539319500153")</f>
        <v>http://dx.doi.org/10.1142/S0218539319500153</v>
      </c>
      <c r="BB21" s="2"/>
      <c r="BC21" s="2"/>
      <c r="BD21" s="2">
        <v>16.0</v>
      </c>
      <c r="BE21" s="1" t="s">
        <v>290</v>
      </c>
      <c r="BF21" s="1" t="s">
        <v>186</v>
      </c>
      <c r="BG21" s="1" t="s">
        <v>187</v>
      </c>
      <c r="BH21" s="1" t="s">
        <v>537</v>
      </c>
      <c r="BI21" s="2"/>
      <c r="BJ21" s="2"/>
      <c r="BK21" s="2"/>
      <c r="BL21" s="2"/>
      <c r="BM21" s="1" t="s">
        <v>538</v>
      </c>
      <c r="BN21" s="2" t="str">
        <f>HYPERLINK("https%3A%2F%2Fwww.webofscience.com%2Fwos%2Fwoscc%2Ffull-record%2FWOS:000467122100005","View Full Record in Web of Science")</f>
        <v>View Full Record in Web of Science</v>
      </c>
    </row>
    <row r="22" ht="13.5" customHeight="1">
      <c r="A22" s="1" t="s">
        <v>66</v>
      </c>
      <c r="B22" s="1" t="s">
        <v>539</v>
      </c>
      <c r="C22" s="2"/>
      <c r="D22" s="2"/>
      <c r="E22" s="2"/>
      <c r="F22" s="1" t="s">
        <v>540</v>
      </c>
      <c r="G22" s="2"/>
      <c r="H22" s="2"/>
      <c r="I22" s="1" t="s">
        <v>541</v>
      </c>
      <c r="J22" s="1" t="s">
        <v>542</v>
      </c>
      <c r="K22" s="2"/>
      <c r="L22" s="2"/>
      <c r="M22" s="1" t="s">
        <v>71</v>
      </c>
      <c r="N22" s="1" t="s">
        <v>72</v>
      </c>
      <c r="O22" s="1" t="s">
        <v>543</v>
      </c>
      <c r="P22" s="1" t="s">
        <v>544</v>
      </c>
      <c r="Q22" s="1" t="s">
        <v>545</v>
      </c>
      <c r="R22" s="1" t="s">
        <v>546</v>
      </c>
      <c r="S22" s="1" t="s">
        <v>547</v>
      </c>
      <c r="T22" s="1" t="s">
        <v>548</v>
      </c>
      <c r="U22" s="1" t="s">
        <v>549</v>
      </c>
      <c r="V22" s="2"/>
      <c r="W22" s="1" t="s">
        <v>550</v>
      </c>
      <c r="X22" s="1" t="s">
        <v>551</v>
      </c>
      <c r="Y22" s="1" t="s">
        <v>552</v>
      </c>
      <c r="Z22" s="1" t="s">
        <v>553</v>
      </c>
      <c r="AA22" s="2"/>
      <c r="AB22" s="2">
        <v>72.0</v>
      </c>
      <c r="AC22" s="2">
        <v>11.0</v>
      </c>
      <c r="AD22" s="2">
        <v>12.0</v>
      </c>
      <c r="AE22" s="2">
        <v>0.0</v>
      </c>
      <c r="AF22" s="2">
        <v>18.0</v>
      </c>
      <c r="AG22" s="1" t="s">
        <v>459</v>
      </c>
      <c r="AH22" s="1" t="s">
        <v>107</v>
      </c>
      <c r="AI22" s="1" t="s">
        <v>460</v>
      </c>
      <c r="AJ22" s="1" t="s">
        <v>554</v>
      </c>
      <c r="AK22" s="1" t="s">
        <v>555</v>
      </c>
      <c r="AL22" s="2"/>
      <c r="AM22" s="1" t="s">
        <v>556</v>
      </c>
      <c r="AN22" s="1" t="s">
        <v>557</v>
      </c>
      <c r="AO22" s="1" t="s">
        <v>558</v>
      </c>
      <c r="AP22" s="2">
        <v>2019.0</v>
      </c>
      <c r="AQ22" s="2">
        <v>81.0</v>
      </c>
      <c r="AR22" s="2"/>
      <c r="AS22" s="2"/>
      <c r="AT22" s="2"/>
      <c r="AU22" s="2"/>
      <c r="AV22" s="2"/>
      <c r="AW22" s="2">
        <v>247.0</v>
      </c>
      <c r="AX22" s="2">
        <v>259.0</v>
      </c>
      <c r="AY22" s="2"/>
      <c r="AZ22" s="1" t="s">
        <v>559</v>
      </c>
      <c r="BA22" s="3" t="str">
        <f>HYPERLINK("http://dx.doi.org/10.1016/j.engappai.2019.01.005","http://dx.doi.org/10.1016/j.engappai.2019.01.005")</f>
        <v>http://dx.doi.org/10.1016/j.engappai.2019.01.005</v>
      </c>
      <c r="BB22" s="2"/>
      <c r="BC22" s="2"/>
      <c r="BD22" s="2">
        <v>13.0</v>
      </c>
      <c r="BE22" s="1" t="s">
        <v>560</v>
      </c>
      <c r="BF22" s="1" t="s">
        <v>115</v>
      </c>
      <c r="BG22" s="1" t="s">
        <v>561</v>
      </c>
      <c r="BH22" s="1" t="s">
        <v>562</v>
      </c>
      <c r="BI22" s="2"/>
      <c r="BJ22" s="1" t="s">
        <v>333</v>
      </c>
      <c r="BK22" s="2"/>
      <c r="BL22" s="2"/>
      <c r="BM22" s="1" t="s">
        <v>563</v>
      </c>
      <c r="BN22" s="2" t="str">
        <f>HYPERLINK("https%3A%2F%2Fwww.webofscience.com%2Fwos%2Fwoscc%2Ffull-record%2FWOS:000468721700021","View Full Record in Web of Science")</f>
        <v>View Full Record in Web of Science</v>
      </c>
    </row>
    <row r="23" ht="13.5" customHeight="1">
      <c r="A23" s="1" t="s">
        <v>66</v>
      </c>
      <c r="B23" s="1" t="s">
        <v>564</v>
      </c>
      <c r="C23" s="2"/>
      <c r="D23" s="2"/>
      <c r="E23" s="2"/>
      <c r="F23" s="1" t="s">
        <v>565</v>
      </c>
      <c r="G23" s="2"/>
      <c r="H23" s="2"/>
      <c r="I23" s="1" t="s">
        <v>566</v>
      </c>
      <c r="J23" s="1" t="s">
        <v>97</v>
      </c>
      <c r="K23" s="2"/>
      <c r="L23" s="2"/>
      <c r="M23" s="1" t="s">
        <v>71</v>
      </c>
      <c r="N23" s="1" t="s">
        <v>72</v>
      </c>
      <c r="O23" s="1" t="s">
        <v>567</v>
      </c>
      <c r="P23" s="1" t="s">
        <v>568</v>
      </c>
      <c r="Q23" s="1" t="s">
        <v>569</v>
      </c>
      <c r="R23" s="1" t="s">
        <v>570</v>
      </c>
      <c r="S23" s="1" t="s">
        <v>571</v>
      </c>
      <c r="T23" s="1" t="s">
        <v>572</v>
      </c>
      <c r="U23" s="1" t="s">
        <v>573</v>
      </c>
      <c r="V23" s="2"/>
      <c r="W23" s="2"/>
      <c r="X23" s="1" t="s">
        <v>574</v>
      </c>
      <c r="Y23" s="1" t="s">
        <v>575</v>
      </c>
      <c r="Z23" s="1" t="s">
        <v>576</v>
      </c>
      <c r="AA23" s="2"/>
      <c r="AB23" s="2">
        <v>169.0</v>
      </c>
      <c r="AC23" s="2">
        <v>61.0</v>
      </c>
      <c r="AD23" s="2">
        <v>61.0</v>
      </c>
      <c r="AE23" s="2">
        <v>27.0</v>
      </c>
      <c r="AF23" s="2">
        <v>173.0</v>
      </c>
      <c r="AG23" s="1" t="s">
        <v>106</v>
      </c>
      <c r="AH23" s="1" t="s">
        <v>107</v>
      </c>
      <c r="AI23" s="1" t="s">
        <v>108</v>
      </c>
      <c r="AJ23" s="1" t="s">
        <v>109</v>
      </c>
      <c r="AK23" s="1" t="s">
        <v>110</v>
      </c>
      <c r="AL23" s="2"/>
      <c r="AM23" s="1" t="s">
        <v>111</v>
      </c>
      <c r="AN23" s="1" t="s">
        <v>112</v>
      </c>
      <c r="AO23" s="1" t="s">
        <v>577</v>
      </c>
      <c r="AP23" s="2">
        <v>2020.0</v>
      </c>
      <c r="AQ23" s="2">
        <v>261.0</v>
      </c>
      <c r="AR23" s="2"/>
      <c r="AS23" s="2"/>
      <c r="AT23" s="2"/>
      <c r="AU23" s="2"/>
      <c r="AV23" s="2"/>
      <c r="AW23" s="2"/>
      <c r="AX23" s="2"/>
      <c r="AY23" s="2">
        <v>121157.0</v>
      </c>
      <c r="AZ23" s="1" t="s">
        <v>578</v>
      </c>
      <c r="BA23" s="3" t="str">
        <f>HYPERLINK("http://dx.doi.org/10.1016/j.jclepro.2020.121157","http://dx.doi.org/10.1016/j.jclepro.2020.121157")</f>
        <v>http://dx.doi.org/10.1016/j.jclepro.2020.121157</v>
      </c>
      <c r="BB23" s="2"/>
      <c r="BC23" s="2"/>
      <c r="BD23" s="2">
        <v>14.0</v>
      </c>
      <c r="BE23" s="1" t="s">
        <v>89</v>
      </c>
      <c r="BF23" s="1" t="s">
        <v>115</v>
      </c>
      <c r="BG23" s="1" t="s">
        <v>91</v>
      </c>
      <c r="BH23" s="1" t="s">
        <v>579</v>
      </c>
      <c r="BI23" s="2"/>
      <c r="BJ23" s="2"/>
      <c r="BK23" s="2"/>
      <c r="BL23" s="2"/>
      <c r="BM23" s="1" t="s">
        <v>580</v>
      </c>
      <c r="BN23" s="2" t="str">
        <f>HYPERLINK("https%3A%2F%2Fwww.webofscience.com%2Fwos%2Fwoscc%2Ffull-record%2FWOS:000543511300024","View Full Record in Web of Science")</f>
        <v>View Full Record in Web of Science</v>
      </c>
    </row>
    <row r="24" ht="13.5" customHeight="1">
      <c r="A24" s="1" t="s">
        <v>66</v>
      </c>
      <c r="B24" s="1" t="s">
        <v>581</v>
      </c>
      <c r="C24" s="2"/>
      <c r="D24" s="2"/>
      <c r="E24" s="2"/>
      <c r="F24" s="1" t="s">
        <v>582</v>
      </c>
      <c r="G24" s="2"/>
      <c r="H24" s="2"/>
      <c r="I24" s="1" t="s">
        <v>583</v>
      </c>
      <c r="J24" s="1" t="s">
        <v>584</v>
      </c>
      <c r="K24" s="2"/>
      <c r="L24" s="2"/>
      <c r="M24" s="1" t="s">
        <v>585</v>
      </c>
      <c r="N24" s="1" t="s">
        <v>72</v>
      </c>
      <c r="O24" s="1" t="s">
        <v>586</v>
      </c>
      <c r="P24" s="1" t="s">
        <v>587</v>
      </c>
      <c r="Q24" s="1" t="s">
        <v>588</v>
      </c>
      <c r="R24" s="1" t="s">
        <v>589</v>
      </c>
      <c r="S24" s="1" t="s">
        <v>590</v>
      </c>
      <c r="T24" s="1" t="s">
        <v>591</v>
      </c>
      <c r="U24" s="1" t="s">
        <v>592</v>
      </c>
      <c r="V24" s="2"/>
      <c r="W24" s="2"/>
      <c r="X24" s="2"/>
      <c r="Y24" s="2"/>
      <c r="Z24" s="2"/>
      <c r="AA24" s="2"/>
      <c r="AB24" s="2">
        <v>74.0</v>
      </c>
      <c r="AC24" s="2">
        <v>2.0</v>
      </c>
      <c r="AD24" s="2">
        <v>2.0</v>
      </c>
      <c r="AE24" s="2">
        <v>2.0</v>
      </c>
      <c r="AF24" s="2">
        <v>16.0</v>
      </c>
      <c r="AG24" s="1" t="s">
        <v>593</v>
      </c>
      <c r="AH24" s="1" t="s">
        <v>594</v>
      </c>
      <c r="AI24" s="1" t="s">
        <v>595</v>
      </c>
      <c r="AJ24" s="1" t="s">
        <v>596</v>
      </c>
      <c r="AK24" s="2"/>
      <c r="AL24" s="2"/>
      <c r="AM24" s="1" t="s">
        <v>597</v>
      </c>
      <c r="AN24" s="1" t="s">
        <v>598</v>
      </c>
      <c r="AO24" s="1" t="s">
        <v>160</v>
      </c>
      <c r="AP24" s="2">
        <v>2020.0</v>
      </c>
      <c r="AQ24" s="2">
        <v>11.0</v>
      </c>
      <c r="AR24" s="2">
        <v>3.0</v>
      </c>
      <c r="AS24" s="2"/>
      <c r="AT24" s="2"/>
      <c r="AU24" s="2"/>
      <c r="AV24" s="2"/>
      <c r="AW24" s="2"/>
      <c r="AX24" s="2"/>
      <c r="AY24" s="2">
        <v>17958.0</v>
      </c>
      <c r="AZ24" s="1" t="s">
        <v>599</v>
      </c>
      <c r="BA24" s="3" t="str">
        <f>HYPERLINK("http://dx.doi.org/10.4000/developpementdurable.17958","http://dx.doi.org/10.4000/developpementdurable.17958")</f>
        <v>http://dx.doi.org/10.4000/developpementdurable.17958</v>
      </c>
      <c r="BB24" s="2"/>
      <c r="BC24" s="2"/>
      <c r="BD24" s="2">
        <v>27.0</v>
      </c>
      <c r="BE24" s="1" t="s">
        <v>600</v>
      </c>
      <c r="BF24" s="1" t="s">
        <v>186</v>
      </c>
      <c r="BG24" s="1" t="s">
        <v>600</v>
      </c>
      <c r="BH24" s="1" t="s">
        <v>601</v>
      </c>
      <c r="BI24" s="2"/>
      <c r="BJ24" s="1" t="s">
        <v>361</v>
      </c>
      <c r="BK24" s="2"/>
      <c r="BL24" s="2"/>
      <c r="BM24" s="1" t="s">
        <v>602</v>
      </c>
      <c r="BN24" s="2" t="str">
        <f>HYPERLINK("https%3A%2F%2Fwww.webofscience.com%2Fwos%2Fwoscc%2Ffull-record%2FWOS:000607921600012","View Full Record in Web of Science")</f>
        <v>View Full Record in Web of Science</v>
      </c>
    </row>
    <row r="25" ht="13.5" customHeight="1">
      <c r="A25" s="1" t="s">
        <v>66</v>
      </c>
      <c r="B25" s="1" t="s">
        <v>603</v>
      </c>
      <c r="C25" s="2"/>
      <c r="D25" s="2"/>
      <c r="E25" s="2"/>
      <c r="F25" s="1" t="s">
        <v>604</v>
      </c>
      <c r="G25" s="2"/>
      <c r="H25" s="2"/>
      <c r="I25" s="1" t="s">
        <v>605</v>
      </c>
      <c r="J25" s="1" t="s">
        <v>422</v>
      </c>
      <c r="K25" s="2"/>
      <c r="L25" s="2"/>
      <c r="M25" s="1" t="s">
        <v>71</v>
      </c>
      <c r="N25" s="1" t="s">
        <v>72</v>
      </c>
      <c r="O25" s="1" t="s">
        <v>606</v>
      </c>
      <c r="P25" s="1" t="s">
        <v>607</v>
      </c>
      <c r="Q25" s="1" t="s">
        <v>608</v>
      </c>
      <c r="R25" s="1" t="s">
        <v>609</v>
      </c>
      <c r="S25" s="1" t="s">
        <v>125</v>
      </c>
      <c r="T25" s="1" t="s">
        <v>610</v>
      </c>
      <c r="U25" s="1" t="s">
        <v>611</v>
      </c>
      <c r="V25" s="1" t="s">
        <v>612</v>
      </c>
      <c r="W25" s="1" t="s">
        <v>613</v>
      </c>
      <c r="X25" s="1" t="s">
        <v>614</v>
      </c>
      <c r="Y25" s="1" t="s">
        <v>615</v>
      </c>
      <c r="Z25" s="1" t="s">
        <v>616</v>
      </c>
      <c r="AA25" s="2"/>
      <c r="AB25" s="2">
        <v>109.0</v>
      </c>
      <c r="AC25" s="2">
        <v>9.0</v>
      </c>
      <c r="AD25" s="2">
        <v>9.0</v>
      </c>
      <c r="AE25" s="2">
        <v>2.0</v>
      </c>
      <c r="AF25" s="2">
        <v>19.0</v>
      </c>
      <c r="AG25" s="1" t="s">
        <v>434</v>
      </c>
      <c r="AH25" s="1" t="s">
        <v>257</v>
      </c>
      <c r="AI25" s="1" t="s">
        <v>258</v>
      </c>
      <c r="AJ25" s="2"/>
      <c r="AK25" s="1" t="s">
        <v>435</v>
      </c>
      <c r="AL25" s="2"/>
      <c r="AM25" s="1" t="s">
        <v>436</v>
      </c>
      <c r="AN25" s="1" t="s">
        <v>437</v>
      </c>
      <c r="AO25" s="1" t="s">
        <v>183</v>
      </c>
      <c r="AP25" s="2">
        <v>2020.0</v>
      </c>
      <c r="AQ25" s="2">
        <v>12.0</v>
      </c>
      <c r="AR25" s="2">
        <v>15.0</v>
      </c>
      <c r="AS25" s="2"/>
      <c r="AT25" s="2"/>
      <c r="AU25" s="2"/>
      <c r="AV25" s="2"/>
      <c r="AW25" s="2"/>
      <c r="AX25" s="2"/>
      <c r="AY25" s="2">
        <v>5908.0</v>
      </c>
      <c r="AZ25" s="1" t="s">
        <v>617</v>
      </c>
      <c r="BA25" s="3" t="str">
        <f>HYPERLINK("http://dx.doi.org/10.3390/su12155908","http://dx.doi.org/10.3390/su12155908")</f>
        <v>http://dx.doi.org/10.3390/su12155908</v>
      </c>
      <c r="BB25" s="2"/>
      <c r="BC25" s="2"/>
      <c r="BD25" s="2">
        <v>28.0</v>
      </c>
      <c r="BE25" s="1" t="s">
        <v>440</v>
      </c>
      <c r="BF25" s="1" t="s">
        <v>115</v>
      </c>
      <c r="BG25" s="1" t="s">
        <v>441</v>
      </c>
      <c r="BH25" s="1" t="s">
        <v>618</v>
      </c>
      <c r="BI25" s="2"/>
      <c r="BJ25" s="1" t="s">
        <v>619</v>
      </c>
      <c r="BK25" s="2"/>
      <c r="BL25" s="2"/>
      <c r="BM25" s="1" t="s">
        <v>620</v>
      </c>
      <c r="BN25" s="2" t="str">
        <f>HYPERLINK("https%3A%2F%2Fwww.webofscience.com%2Fwos%2Fwoscc%2Ffull-record%2FWOS:000558989800001","View Full Record in Web of Science")</f>
        <v>View Full Record in Web of Science</v>
      </c>
    </row>
    <row r="26" ht="13.5" customHeight="1">
      <c r="A26" s="1" t="s">
        <v>66</v>
      </c>
      <c r="B26" s="1" t="s">
        <v>621</v>
      </c>
      <c r="C26" s="2"/>
      <c r="D26" s="2"/>
      <c r="E26" s="2"/>
      <c r="F26" s="1" t="s">
        <v>622</v>
      </c>
      <c r="G26" s="2"/>
      <c r="H26" s="2"/>
      <c r="I26" s="1" t="s">
        <v>623</v>
      </c>
      <c r="J26" s="1" t="s">
        <v>422</v>
      </c>
      <c r="K26" s="2"/>
      <c r="L26" s="2"/>
      <c r="M26" s="1" t="s">
        <v>71</v>
      </c>
      <c r="N26" s="1" t="s">
        <v>72</v>
      </c>
      <c r="O26" s="1" t="s">
        <v>624</v>
      </c>
      <c r="P26" s="1" t="s">
        <v>625</v>
      </c>
      <c r="Q26" s="1" t="s">
        <v>626</v>
      </c>
      <c r="R26" s="1" t="s">
        <v>627</v>
      </c>
      <c r="S26" s="1" t="s">
        <v>628</v>
      </c>
      <c r="T26" s="1" t="s">
        <v>629</v>
      </c>
      <c r="U26" s="1" t="s">
        <v>630</v>
      </c>
      <c r="V26" s="1" t="s">
        <v>631</v>
      </c>
      <c r="W26" s="1" t="s">
        <v>632</v>
      </c>
      <c r="X26" s="1" t="s">
        <v>633</v>
      </c>
      <c r="Y26" s="1" t="s">
        <v>633</v>
      </c>
      <c r="Z26" s="1" t="s">
        <v>634</v>
      </c>
      <c r="AA26" s="2"/>
      <c r="AB26" s="2">
        <v>62.0</v>
      </c>
      <c r="AC26" s="2">
        <v>8.0</v>
      </c>
      <c r="AD26" s="2">
        <v>8.0</v>
      </c>
      <c r="AE26" s="2">
        <v>7.0</v>
      </c>
      <c r="AF26" s="2">
        <v>25.0</v>
      </c>
      <c r="AG26" s="1" t="s">
        <v>434</v>
      </c>
      <c r="AH26" s="1" t="s">
        <v>257</v>
      </c>
      <c r="AI26" s="1" t="s">
        <v>258</v>
      </c>
      <c r="AJ26" s="2"/>
      <c r="AK26" s="1" t="s">
        <v>435</v>
      </c>
      <c r="AL26" s="2"/>
      <c r="AM26" s="1" t="s">
        <v>436</v>
      </c>
      <c r="AN26" s="1" t="s">
        <v>437</v>
      </c>
      <c r="AO26" s="1" t="s">
        <v>160</v>
      </c>
      <c r="AP26" s="2">
        <v>2020.0</v>
      </c>
      <c r="AQ26" s="2">
        <v>12.0</v>
      </c>
      <c r="AR26" s="2">
        <v>24.0</v>
      </c>
      <c r="AS26" s="2"/>
      <c r="AT26" s="2"/>
      <c r="AU26" s="2"/>
      <c r="AV26" s="2"/>
      <c r="AW26" s="2"/>
      <c r="AX26" s="2"/>
      <c r="AY26" s="2">
        <v>10513.0</v>
      </c>
      <c r="AZ26" s="1" t="s">
        <v>635</v>
      </c>
      <c r="BA26" s="3" t="str">
        <f>HYPERLINK("http://dx.doi.org/10.3390/su122410513","http://dx.doi.org/10.3390/su122410513")</f>
        <v>http://dx.doi.org/10.3390/su122410513</v>
      </c>
      <c r="BB26" s="2"/>
      <c r="BC26" s="2"/>
      <c r="BD26" s="2">
        <v>22.0</v>
      </c>
      <c r="BE26" s="1" t="s">
        <v>440</v>
      </c>
      <c r="BF26" s="1" t="s">
        <v>115</v>
      </c>
      <c r="BG26" s="1" t="s">
        <v>441</v>
      </c>
      <c r="BH26" s="1" t="s">
        <v>636</v>
      </c>
      <c r="BI26" s="2"/>
      <c r="BJ26" s="1" t="s">
        <v>637</v>
      </c>
      <c r="BK26" s="2"/>
      <c r="BL26" s="2"/>
      <c r="BM26" s="1" t="s">
        <v>638</v>
      </c>
      <c r="BN26" s="2" t="str">
        <f>HYPERLINK("https%3A%2F%2Fwww.webofscience.com%2Fwos%2Fwoscc%2Ffull-record%2FWOS:000603198300001","View Full Record in Web of Science")</f>
        <v>View Full Record in Web of Science</v>
      </c>
    </row>
    <row r="27" ht="13.5" customHeight="1">
      <c r="A27" s="1" t="s">
        <v>66</v>
      </c>
      <c r="B27" s="1" t="s">
        <v>639</v>
      </c>
      <c r="C27" s="2"/>
      <c r="D27" s="2"/>
      <c r="E27" s="2"/>
      <c r="F27" s="1" t="s">
        <v>640</v>
      </c>
      <c r="G27" s="2"/>
      <c r="H27" s="2"/>
      <c r="I27" s="1" t="s">
        <v>641</v>
      </c>
      <c r="J27" s="1" t="s">
        <v>422</v>
      </c>
      <c r="K27" s="2"/>
      <c r="L27" s="2"/>
      <c r="M27" s="1" t="s">
        <v>71</v>
      </c>
      <c r="N27" s="1" t="s">
        <v>72</v>
      </c>
      <c r="O27" s="1" t="s">
        <v>642</v>
      </c>
      <c r="P27" s="1" t="s">
        <v>643</v>
      </c>
      <c r="Q27" s="1" t="s">
        <v>644</v>
      </c>
      <c r="R27" s="1" t="s">
        <v>645</v>
      </c>
      <c r="S27" s="1" t="s">
        <v>646</v>
      </c>
      <c r="T27" s="1" t="s">
        <v>647</v>
      </c>
      <c r="U27" s="1" t="s">
        <v>648</v>
      </c>
      <c r="V27" s="2"/>
      <c r="W27" s="1" t="s">
        <v>649</v>
      </c>
      <c r="X27" s="1" t="s">
        <v>650</v>
      </c>
      <c r="Y27" s="1" t="s">
        <v>651</v>
      </c>
      <c r="Z27" s="1" t="s">
        <v>652</v>
      </c>
      <c r="AA27" s="2"/>
      <c r="AB27" s="2">
        <v>77.0</v>
      </c>
      <c r="AC27" s="2">
        <v>13.0</v>
      </c>
      <c r="AD27" s="2">
        <v>13.0</v>
      </c>
      <c r="AE27" s="2">
        <v>11.0</v>
      </c>
      <c r="AF27" s="2">
        <v>31.0</v>
      </c>
      <c r="AG27" s="1" t="s">
        <v>434</v>
      </c>
      <c r="AH27" s="1" t="s">
        <v>257</v>
      </c>
      <c r="AI27" s="1" t="s">
        <v>258</v>
      </c>
      <c r="AJ27" s="2"/>
      <c r="AK27" s="1" t="s">
        <v>435</v>
      </c>
      <c r="AL27" s="2"/>
      <c r="AM27" s="1" t="s">
        <v>436</v>
      </c>
      <c r="AN27" s="1" t="s">
        <v>437</v>
      </c>
      <c r="AO27" s="1" t="s">
        <v>160</v>
      </c>
      <c r="AP27" s="2">
        <v>2020.0</v>
      </c>
      <c r="AQ27" s="2">
        <v>12.0</v>
      </c>
      <c r="AR27" s="2">
        <v>23.0</v>
      </c>
      <c r="AS27" s="2"/>
      <c r="AT27" s="2"/>
      <c r="AU27" s="2"/>
      <c r="AV27" s="2"/>
      <c r="AW27" s="2"/>
      <c r="AX27" s="2"/>
      <c r="AY27" s="2">
        <v>9809.0</v>
      </c>
      <c r="AZ27" s="1" t="s">
        <v>653</v>
      </c>
      <c r="BA27" s="3" t="str">
        <f>HYPERLINK("http://dx.doi.org/10.3390/su12239809","http://dx.doi.org/10.3390/su12239809")</f>
        <v>http://dx.doi.org/10.3390/su12239809</v>
      </c>
      <c r="BB27" s="2"/>
      <c r="BC27" s="2"/>
      <c r="BD27" s="2">
        <v>21.0</v>
      </c>
      <c r="BE27" s="1" t="s">
        <v>440</v>
      </c>
      <c r="BF27" s="1" t="s">
        <v>115</v>
      </c>
      <c r="BG27" s="1" t="s">
        <v>441</v>
      </c>
      <c r="BH27" s="1" t="s">
        <v>654</v>
      </c>
      <c r="BI27" s="2"/>
      <c r="BJ27" s="1" t="s">
        <v>637</v>
      </c>
      <c r="BK27" s="2"/>
      <c r="BL27" s="2"/>
      <c r="BM27" s="1" t="s">
        <v>655</v>
      </c>
      <c r="BN27" s="2" t="str">
        <f>HYPERLINK("https%3A%2F%2Fwww.webofscience.com%2Fwos%2Fwoscc%2Ffull-record%2FWOS:000597925700001","View Full Record in Web of Science")</f>
        <v>View Full Record in Web of Science</v>
      </c>
    </row>
    <row r="28" ht="13.5" customHeight="1">
      <c r="A28" s="1" t="s">
        <v>66</v>
      </c>
      <c r="B28" s="1" t="s">
        <v>581</v>
      </c>
      <c r="C28" s="2"/>
      <c r="D28" s="2"/>
      <c r="E28" s="2"/>
      <c r="F28" s="1" t="s">
        <v>582</v>
      </c>
      <c r="G28" s="2"/>
      <c r="H28" s="2"/>
      <c r="I28" s="1" t="s">
        <v>583</v>
      </c>
      <c r="J28" s="1" t="s">
        <v>584</v>
      </c>
      <c r="K28" s="2"/>
      <c r="L28" s="2"/>
      <c r="M28" s="1" t="s">
        <v>585</v>
      </c>
      <c r="N28" s="1" t="s">
        <v>72</v>
      </c>
      <c r="O28" s="1" t="s">
        <v>586</v>
      </c>
      <c r="P28" s="1" t="s">
        <v>587</v>
      </c>
      <c r="Q28" s="1" t="s">
        <v>588</v>
      </c>
      <c r="R28" s="1" t="s">
        <v>589</v>
      </c>
      <c r="S28" s="1" t="s">
        <v>590</v>
      </c>
      <c r="T28" s="1" t="s">
        <v>591</v>
      </c>
      <c r="U28" s="1" t="s">
        <v>592</v>
      </c>
      <c r="V28" s="2"/>
      <c r="W28" s="2"/>
      <c r="X28" s="2"/>
      <c r="Y28" s="2"/>
      <c r="Z28" s="2"/>
      <c r="AA28" s="2"/>
      <c r="AB28" s="2">
        <v>74.0</v>
      </c>
      <c r="AC28" s="2">
        <v>2.0</v>
      </c>
      <c r="AD28" s="2">
        <v>2.0</v>
      </c>
      <c r="AE28" s="2">
        <v>2.0</v>
      </c>
      <c r="AF28" s="2">
        <v>16.0</v>
      </c>
      <c r="AG28" s="1" t="s">
        <v>593</v>
      </c>
      <c r="AH28" s="1" t="s">
        <v>594</v>
      </c>
      <c r="AI28" s="1" t="s">
        <v>595</v>
      </c>
      <c r="AJ28" s="1" t="s">
        <v>596</v>
      </c>
      <c r="AK28" s="2"/>
      <c r="AL28" s="2"/>
      <c r="AM28" s="1" t="s">
        <v>597</v>
      </c>
      <c r="AN28" s="1" t="s">
        <v>598</v>
      </c>
      <c r="AO28" s="1" t="s">
        <v>160</v>
      </c>
      <c r="AP28" s="2">
        <v>2020.0</v>
      </c>
      <c r="AQ28" s="2">
        <v>11.0</v>
      </c>
      <c r="AR28" s="2">
        <v>3.0</v>
      </c>
      <c r="AS28" s="2"/>
      <c r="AT28" s="2"/>
      <c r="AU28" s="2"/>
      <c r="AV28" s="2"/>
      <c r="AW28" s="2"/>
      <c r="AX28" s="2"/>
      <c r="AY28" s="2">
        <v>17958.0</v>
      </c>
      <c r="AZ28" s="1" t="s">
        <v>599</v>
      </c>
      <c r="BA28" s="3" t="str">
        <f>HYPERLINK("http://dx.doi.org/10.4000/developpementdurable.17958","http://dx.doi.org/10.4000/developpementdurable.17958")</f>
        <v>http://dx.doi.org/10.4000/developpementdurable.17958</v>
      </c>
      <c r="BB28" s="2"/>
      <c r="BC28" s="2"/>
      <c r="BD28" s="2">
        <v>27.0</v>
      </c>
      <c r="BE28" s="1" t="s">
        <v>600</v>
      </c>
      <c r="BF28" s="1" t="s">
        <v>186</v>
      </c>
      <c r="BG28" s="1" t="s">
        <v>600</v>
      </c>
      <c r="BH28" s="1" t="s">
        <v>601</v>
      </c>
      <c r="BI28" s="2"/>
      <c r="BJ28" s="1" t="s">
        <v>361</v>
      </c>
      <c r="BK28" s="2"/>
      <c r="BL28" s="2"/>
      <c r="BM28" s="1" t="s">
        <v>602</v>
      </c>
      <c r="BN28" s="2" t="str">
        <f>HYPERLINK("https%3A%2F%2Fwww.webofscience.com%2Fwos%2Fwoscc%2Ffull-record%2FWOS:000607921600012","View Full Record in Web of Science")</f>
        <v>View Full Record in Web of Science</v>
      </c>
    </row>
    <row r="29" ht="13.5" customHeight="1">
      <c r="A29" s="1" t="s">
        <v>66</v>
      </c>
      <c r="B29" s="1" t="s">
        <v>656</v>
      </c>
      <c r="C29" s="2"/>
      <c r="D29" s="2"/>
      <c r="E29" s="2"/>
      <c r="F29" s="1" t="s">
        <v>657</v>
      </c>
      <c r="G29" s="2"/>
      <c r="H29" s="2"/>
      <c r="I29" s="1" t="s">
        <v>658</v>
      </c>
      <c r="J29" s="1" t="s">
        <v>97</v>
      </c>
      <c r="K29" s="2"/>
      <c r="L29" s="2"/>
      <c r="M29" s="1" t="s">
        <v>71</v>
      </c>
      <c r="N29" s="1" t="s">
        <v>72</v>
      </c>
      <c r="O29" s="1" t="s">
        <v>659</v>
      </c>
      <c r="P29" s="1" t="s">
        <v>660</v>
      </c>
      <c r="Q29" s="1" t="s">
        <v>661</v>
      </c>
      <c r="R29" s="1" t="s">
        <v>662</v>
      </c>
      <c r="S29" s="1" t="s">
        <v>663</v>
      </c>
      <c r="T29" s="1" t="s">
        <v>664</v>
      </c>
      <c r="U29" s="1" t="s">
        <v>665</v>
      </c>
      <c r="V29" s="1" t="s">
        <v>666</v>
      </c>
      <c r="W29" s="1" t="s">
        <v>667</v>
      </c>
      <c r="X29" s="1" t="s">
        <v>668</v>
      </c>
      <c r="Y29" s="1" t="s">
        <v>669</v>
      </c>
      <c r="Z29" s="1" t="s">
        <v>670</v>
      </c>
      <c r="AA29" s="2"/>
      <c r="AB29" s="2">
        <v>59.0</v>
      </c>
      <c r="AC29" s="2">
        <v>37.0</v>
      </c>
      <c r="AD29" s="2">
        <v>38.0</v>
      </c>
      <c r="AE29" s="2">
        <v>6.0</v>
      </c>
      <c r="AF29" s="2">
        <v>79.0</v>
      </c>
      <c r="AG29" s="1" t="s">
        <v>106</v>
      </c>
      <c r="AH29" s="1" t="s">
        <v>107</v>
      </c>
      <c r="AI29" s="1" t="s">
        <v>108</v>
      </c>
      <c r="AJ29" s="1" t="s">
        <v>109</v>
      </c>
      <c r="AK29" s="1" t="s">
        <v>110</v>
      </c>
      <c r="AL29" s="2"/>
      <c r="AM29" s="1" t="s">
        <v>111</v>
      </c>
      <c r="AN29" s="1" t="s">
        <v>112</v>
      </c>
      <c r="AO29" s="1" t="s">
        <v>671</v>
      </c>
      <c r="AP29" s="2">
        <v>2020.0</v>
      </c>
      <c r="AQ29" s="2">
        <v>253.0</v>
      </c>
      <c r="AR29" s="2"/>
      <c r="AS29" s="2"/>
      <c r="AT29" s="2"/>
      <c r="AU29" s="2"/>
      <c r="AV29" s="2"/>
      <c r="AW29" s="2"/>
      <c r="AX29" s="2"/>
      <c r="AY29" s="2">
        <v>120071.0</v>
      </c>
      <c r="AZ29" s="1" t="s">
        <v>672</v>
      </c>
      <c r="BA29" s="3" t="str">
        <f>HYPERLINK("http://dx.doi.org/10.1016/j.jclepro.2020.120071","http://dx.doi.org/10.1016/j.jclepro.2020.120071")</f>
        <v>http://dx.doi.org/10.1016/j.jclepro.2020.120071</v>
      </c>
      <c r="BB29" s="2"/>
      <c r="BC29" s="2"/>
      <c r="BD29" s="2">
        <v>14.0</v>
      </c>
      <c r="BE29" s="1" t="s">
        <v>89</v>
      </c>
      <c r="BF29" s="1" t="s">
        <v>115</v>
      </c>
      <c r="BG29" s="1" t="s">
        <v>91</v>
      </c>
      <c r="BH29" s="1" t="s">
        <v>673</v>
      </c>
      <c r="BI29" s="2"/>
      <c r="BJ29" s="2"/>
      <c r="BK29" s="2"/>
      <c r="BL29" s="2"/>
      <c r="BM29" s="1" t="s">
        <v>674</v>
      </c>
      <c r="BN29" s="2" t="str">
        <f>HYPERLINK("https%3A%2F%2Fwww.webofscience.com%2Fwos%2Fwoscc%2Ffull-record%2FWOS:000516788400009","View Full Record in Web of Science")</f>
        <v>View Full Record in Web of Science</v>
      </c>
    </row>
    <row r="30" ht="13.5" customHeight="1">
      <c r="A30" s="1" t="s">
        <v>66</v>
      </c>
      <c r="B30" s="1" t="s">
        <v>675</v>
      </c>
      <c r="C30" s="2"/>
      <c r="D30" s="2"/>
      <c r="E30" s="2"/>
      <c r="F30" s="1" t="s">
        <v>676</v>
      </c>
      <c r="G30" s="2"/>
      <c r="H30" s="2"/>
      <c r="I30" s="1" t="s">
        <v>677</v>
      </c>
      <c r="J30" s="1" t="s">
        <v>678</v>
      </c>
      <c r="K30" s="2"/>
      <c r="L30" s="2"/>
      <c r="M30" s="1" t="s">
        <v>71</v>
      </c>
      <c r="N30" s="1" t="s">
        <v>72</v>
      </c>
      <c r="O30" s="1" t="s">
        <v>679</v>
      </c>
      <c r="P30" s="1" t="s">
        <v>680</v>
      </c>
      <c r="Q30" s="1" t="s">
        <v>681</v>
      </c>
      <c r="R30" s="1" t="s">
        <v>682</v>
      </c>
      <c r="S30" s="1" t="s">
        <v>683</v>
      </c>
      <c r="T30" s="1" t="s">
        <v>684</v>
      </c>
      <c r="U30" s="1" t="s">
        <v>685</v>
      </c>
      <c r="V30" s="1" t="s">
        <v>686</v>
      </c>
      <c r="W30" s="1" t="s">
        <v>687</v>
      </c>
      <c r="X30" s="1" t="s">
        <v>688</v>
      </c>
      <c r="Y30" s="1" t="s">
        <v>689</v>
      </c>
      <c r="Z30" s="1" t="s">
        <v>690</v>
      </c>
      <c r="AA30" s="2"/>
      <c r="AB30" s="2">
        <v>84.0</v>
      </c>
      <c r="AC30" s="2">
        <v>10.0</v>
      </c>
      <c r="AD30" s="2">
        <v>10.0</v>
      </c>
      <c r="AE30" s="2">
        <v>2.0</v>
      </c>
      <c r="AF30" s="2">
        <v>27.0</v>
      </c>
      <c r="AG30" s="1" t="s">
        <v>691</v>
      </c>
      <c r="AH30" s="1" t="s">
        <v>692</v>
      </c>
      <c r="AI30" s="1" t="s">
        <v>693</v>
      </c>
      <c r="AJ30" s="1" t="s">
        <v>694</v>
      </c>
      <c r="AK30" s="1" t="s">
        <v>695</v>
      </c>
      <c r="AL30" s="2"/>
      <c r="AM30" s="1" t="s">
        <v>696</v>
      </c>
      <c r="AN30" s="1" t="s">
        <v>697</v>
      </c>
      <c r="AO30" s="1" t="s">
        <v>698</v>
      </c>
      <c r="AP30" s="2">
        <v>2020.0</v>
      </c>
      <c r="AQ30" s="2">
        <v>27.0</v>
      </c>
      <c r="AR30" s="2">
        <v>2.0</v>
      </c>
      <c r="AS30" s="2"/>
      <c r="AT30" s="2"/>
      <c r="AU30" s="2"/>
      <c r="AV30" s="2"/>
      <c r="AW30" s="2">
        <v>867.0</v>
      </c>
      <c r="AX30" s="2">
        <v>885.0</v>
      </c>
      <c r="AY30" s="2"/>
      <c r="AZ30" s="1" t="s">
        <v>699</v>
      </c>
      <c r="BA30" s="3" t="str">
        <f>HYPERLINK("http://dx.doi.org/10.1108/BIJ-03-2019-0138","http://dx.doi.org/10.1108/BIJ-03-2019-0138")</f>
        <v>http://dx.doi.org/10.1108/BIJ-03-2019-0138</v>
      </c>
      <c r="BB30" s="2"/>
      <c r="BC30" s="1" t="s">
        <v>700</v>
      </c>
      <c r="BD30" s="2">
        <v>19.0</v>
      </c>
      <c r="BE30" s="1" t="s">
        <v>701</v>
      </c>
      <c r="BF30" s="1" t="s">
        <v>186</v>
      </c>
      <c r="BG30" s="1" t="s">
        <v>702</v>
      </c>
      <c r="BH30" s="1" t="s">
        <v>703</v>
      </c>
      <c r="BI30" s="2"/>
      <c r="BJ30" s="2"/>
      <c r="BK30" s="2"/>
      <c r="BL30" s="2"/>
      <c r="BM30" s="1" t="s">
        <v>704</v>
      </c>
      <c r="BN30" s="2" t="str">
        <f>HYPERLINK("https%3A%2F%2Fwww.webofscience.com%2Fwos%2Fwoscc%2Ffull-record%2FWOS:000502116600001","View Full Record in Web of Science")</f>
        <v>View Full Record in Web of Science</v>
      </c>
    </row>
    <row r="31" ht="13.5" customHeight="1">
      <c r="A31" s="1" t="s">
        <v>66</v>
      </c>
      <c r="B31" s="1" t="s">
        <v>705</v>
      </c>
      <c r="C31" s="2"/>
      <c r="D31" s="2"/>
      <c r="E31" s="2"/>
      <c r="F31" s="1" t="s">
        <v>706</v>
      </c>
      <c r="G31" s="2"/>
      <c r="H31" s="2"/>
      <c r="I31" s="1" t="s">
        <v>707</v>
      </c>
      <c r="J31" s="1" t="s">
        <v>708</v>
      </c>
      <c r="K31" s="2"/>
      <c r="L31" s="2"/>
      <c r="M31" s="1" t="s">
        <v>71</v>
      </c>
      <c r="N31" s="1" t="s">
        <v>72</v>
      </c>
      <c r="O31" s="1" t="s">
        <v>709</v>
      </c>
      <c r="P31" s="1" t="s">
        <v>710</v>
      </c>
      <c r="Q31" s="1" t="s">
        <v>711</v>
      </c>
      <c r="R31" s="1" t="s">
        <v>712</v>
      </c>
      <c r="S31" s="1" t="s">
        <v>713</v>
      </c>
      <c r="T31" s="1" t="s">
        <v>714</v>
      </c>
      <c r="U31" s="1" t="s">
        <v>715</v>
      </c>
      <c r="V31" s="2"/>
      <c r="W31" s="1" t="s">
        <v>716</v>
      </c>
      <c r="X31" s="2"/>
      <c r="Y31" s="2"/>
      <c r="Z31" s="2"/>
      <c r="AA31" s="2"/>
      <c r="AB31" s="2">
        <v>44.0</v>
      </c>
      <c r="AC31" s="2">
        <v>25.0</v>
      </c>
      <c r="AD31" s="2">
        <v>26.0</v>
      </c>
      <c r="AE31" s="2">
        <v>4.0</v>
      </c>
      <c r="AF31" s="2">
        <v>59.0</v>
      </c>
      <c r="AG31" s="1" t="s">
        <v>459</v>
      </c>
      <c r="AH31" s="1" t="s">
        <v>107</v>
      </c>
      <c r="AI31" s="1" t="s">
        <v>460</v>
      </c>
      <c r="AJ31" s="1" t="s">
        <v>717</v>
      </c>
      <c r="AK31" s="1" t="s">
        <v>718</v>
      </c>
      <c r="AL31" s="2"/>
      <c r="AM31" s="1" t="s">
        <v>719</v>
      </c>
      <c r="AN31" s="1" t="s">
        <v>720</v>
      </c>
      <c r="AO31" s="1" t="s">
        <v>721</v>
      </c>
      <c r="AP31" s="2">
        <v>2020.0</v>
      </c>
      <c r="AQ31" s="2">
        <v>105.0</v>
      </c>
      <c r="AR31" s="2"/>
      <c r="AS31" s="2"/>
      <c r="AT31" s="2"/>
      <c r="AU31" s="2"/>
      <c r="AV31" s="2"/>
      <c r="AW31" s="2">
        <v>148.0</v>
      </c>
      <c r="AX31" s="2">
        <v>169.0</v>
      </c>
      <c r="AY31" s="2"/>
      <c r="AZ31" s="1" t="s">
        <v>722</v>
      </c>
      <c r="BA31" s="3" t="str">
        <f>HYPERLINK("http://dx.doi.org/10.1016/j.wasman.2020.01.040","http://dx.doi.org/10.1016/j.wasman.2020.01.040")</f>
        <v>http://dx.doi.org/10.1016/j.wasman.2020.01.040</v>
      </c>
      <c r="BB31" s="2"/>
      <c r="BC31" s="2"/>
      <c r="BD31" s="2">
        <v>22.0</v>
      </c>
      <c r="BE31" s="1" t="s">
        <v>314</v>
      </c>
      <c r="BF31" s="1" t="s">
        <v>90</v>
      </c>
      <c r="BG31" s="1" t="s">
        <v>315</v>
      </c>
      <c r="BH31" s="1" t="s">
        <v>723</v>
      </c>
      <c r="BI31" s="2">
        <v>3.2065883E7</v>
      </c>
      <c r="BJ31" s="2"/>
      <c r="BK31" s="2"/>
      <c r="BL31" s="2"/>
      <c r="BM31" s="1" t="s">
        <v>724</v>
      </c>
      <c r="BN31" s="2" t="str">
        <f>HYPERLINK("https%3A%2F%2Fwww.webofscience.com%2Fwos%2Fwoscc%2Ffull-record%2FWOS:000520856700016","View Full Record in Web of Science")</f>
        <v>View Full Record in Web of Science</v>
      </c>
    </row>
    <row r="32" ht="13.5" customHeight="1">
      <c r="A32" s="1" t="s">
        <v>66</v>
      </c>
      <c r="B32" s="1" t="s">
        <v>725</v>
      </c>
      <c r="C32" s="2"/>
      <c r="D32" s="2"/>
      <c r="E32" s="2"/>
      <c r="F32" s="1" t="s">
        <v>726</v>
      </c>
      <c r="G32" s="2"/>
      <c r="H32" s="2"/>
      <c r="I32" s="1" t="s">
        <v>727</v>
      </c>
      <c r="J32" s="1" t="s">
        <v>728</v>
      </c>
      <c r="K32" s="2"/>
      <c r="L32" s="2"/>
      <c r="M32" s="1" t="s">
        <v>71</v>
      </c>
      <c r="N32" s="1" t="s">
        <v>72</v>
      </c>
      <c r="O32" s="1" t="s">
        <v>729</v>
      </c>
      <c r="P32" s="1" t="s">
        <v>730</v>
      </c>
      <c r="Q32" s="1" t="s">
        <v>731</v>
      </c>
      <c r="R32" s="1" t="s">
        <v>732</v>
      </c>
      <c r="S32" s="1" t="s">
        <v>733</v>
      </c>
      <c r="T32" s="1" t="s">
        <v>734</v>
      </c>
      <c r="U32" s="1" t="s">
        <v>735</v>
      </c>
      <c r="V32" s="2"/>
      <c r="W32" s="2"/>
      <c r="X32" s="1" t="s">
        <v>668</v>
      </c>
      <c r="Y32" s="1" t="s">
        <v>669</v>
      </c>
      <c r="Z32" s="1" t="s">
        <v>736</v>
      </c>
      <c r="AA32" s="2"/>
      <c r="AB32" s="2">
        <v>42.0</v>
      </c>
      <c r="AC32" s="2">
        <v>35.0</v>
      </c>
      <c r="AD32" s="2">
        <v>35.0</v>
      </c>
      <c r="AE32" s="2">
        <v>6.0</v>
      </c>
      <c r="AF32" s="2">
        <v>70.0</v>
      </c>
      <c r="AG32" s="1" t="s">
        <v>204</v>
      </c>
      <c r="AH32" s="1" t="s">
        <v>205</v>
      </c>
      <c r="AI32" s="1" t="s">
        <v>206</v>
      </c>
      <c r="AJ32" s="1" t="s">
        <v>737</v>
      </c>
      <c r="AK32" s="1" t="s">
        <v>738</v>
      </c>
      <c r="AL32" s="2"/>
      <c r="AM32" s="1" t="s">
        <v>739</v>
      </c>
      <c r="AN32" s="1" t="s">
        <v>740</v>
      </c>
      <c r="AO32" s="1" t="s">
        <v>741</v>
      </c>
      <c r="AP32" s="2">
        <v>2020.0</v>
      </c>
      <c r="AQ32" s="2">
        <v>731.0</v>
      </c>
      <c r="AR32" s="2"/>
      <c r="AS32" s="2"/>
      <c r="AT32" s="2"/>
      <c r="AU32" s="2"/>
      <c r="AV32" s="2"/>
      <c r="AW32" s="2"/>
      <c r="AX32" s="2"/>
      <c r="AY32" s="2">
        <v>139001.0</v>
      </c>
      <c r="AZ32" s="1" t="s">
        <v>742</v>
      </c>
      <c r="BA32" s="3" t="str">
        <f>HYPERLINK("http://dx.doi.org/10.1016/j.scitotenv.2020.139001","http://dx.doi.org/10.1016/j.scitotenv.2020.139001")</f>
        <v>http://dx.doi.org/10.1016/j.scitotenv.2020.139001</v>
      </c>
      <c r="BB32" s="2"/>
      <c r="BC32" s="2"/>
      <c r="BD32" s="2">
        <v>13.0</v>
      </c>
      <c r="BE32" s="1" t="s">
        <v>743</v>
      </c>
      <c r="BF32" s="1" t="s">
        <v>115</v>
      </c>
      <c r="BG32" s="1" t="s">
        <v>744</v>
      </c>
      <c r="BH32" s="1" t="s">
        <v>745</v>
      </c>
      <c r="BI32" s="2">
        <v>3.2442838E7</v>
      </c>
      <c r="BJ32" s="2"/>
      <c r="BK32" s="2"/>
      <c r="BL32" s="2"/>
      <c r="BM32" s="1" t="s">
        <v>746</v>
      </c>
      <c r="BN32" s="2" t="str">
        <f>HYPERLINK("https%3A%2F%2Fwww.webofscience.com%2Fwos%2Fwoscc%2Ffull-record%2FWOS:000539634100007","View Full Record in Web of Science")</f>
        <v>View Full Record in Web of Science</v>
      </c>
    </row>
    <row r="33" ht="13.5" customHeight="1">
      <c r="A33" s="1" t="s">
        <v>66</v>
      </c>
      <c r="B33" s="1" t="s">
        <v>747</v>
      </c>
      <c r="C33" s="2"/>
      <c r="D33" s="2"/>
      <c r="E33" s="2"/>
      <c r="F33" s="1" t="s">
        <v>748</v>
      </c>
      <c r="G33" s="2"/>
      <c r="H33" s="2"/>
      <c r="I33" s="1" t="s">
        <v>749</v>
      </c>
      <c r="J33" s="1" t="s">
        <v>750</v>
      </c>
      <c r="K33" s="2"/>
      <c r="L33" s="2"/>
      <c r="M33" s="1" t="s">
        <v>71</v>
      </c>
      <c r="N33" s="1" t="s">
        <v>72</v>
      </c>
      <c r="O33" s="1" t="s">
        <v>751</v>
      </c>
      <c r="P33" s="1" t="s">
        <v>752</v>
      </c>
      <c r="Q33" s="1" t="s">
        <v>753</v>
      </c>
      <c r="R33" s="1" t="s">
        <v>754</v>
      </c>
      <c r="S33" s="1" t="s">
        <v>755</v>
      </c>
      <c r="T33" s="1" t="s">
        <v>756</v>
      </c>
      <c r="U33" s="1" t="s">
        <v>757</v>
      </c>
      <c r="V33" s="1" t="s">
        <v>758</v>
      </c>
      <c r="W33" s="1" t="s">
        <v>759</v>
      </c>
      <c r="X33" s="1" t="s">
        <v>551</v>
      </c>
      <c r="Y33" s="1" t="s">
        <v>552</v>
      </c>
      <c r="Z33" s="1" t="s">
        <v>760</v>
      </c>
      <c r="AA33" s="2"/>
      <c r="AB33" s="2">
        <v>95.0</v>
      </c>
      <c r="AC33" s="2">
        <v>29.0</v>
      </c>
      <c r="AD33" s="2">
        <v>29.0</v>
      </c>
      <c r="AE33" s="2">
        <v>11.0</v>
      </c>
      <c r="AF33" s="2">
        <v>68.0</v>
      </c>
      <c r="AG33" s="1" t="s">
        <v>761</v>
      </c>
      <c r="AH33" s="1" t="s">
        <v>762</v>
      </c>
      <c r="AI33" s="1" t="s">
        <v>763</v>
      </c>
      <c r="AJ33" s="1" t="s">
        <v>764</v>
      </c>
      <c r="AK33" s="1" t="s">
        <v>765</v>
      </c>
      <c r="AL33" s="2"/>
      <c r="AM33" s="1" t="s">
        <v>766</v>
      </c>
      <c r="AN33" s="1" t="s">
        <v>767</v>
      </c>
      <c r="AO33" s="1" t="s">
        <v>768</v>
      </c>
      <c r="AP33" s="2">
        <v>2020.0</v>
      </c>
      <c r="AQ33" s="2">
        <v>29.0</v>
      </c>
      <c r="AR33" s="2">
        <v>5.0</v>
      </c>
      <c r="AS33" s="2"/>
      <c r="AT33" s="2"/>
      <c r="AU33" s="2"/>
      <c r="AV33" s="2"/>
      <c r="AW33" s="2">
        <v>2078.0</v>
      </c>
      <c r="AX33" s="2">
        <v>2091.0</v>
      </c>
      <c r="AY33" s="2"/>
      <c r="AZ33" s="1" t="s">
        <v>769</v>
      </c>
      <c r="BA33" s="3" t="str">
        <f>HYPERLINK("http://dx.doi.org/10.1002/bse.2488","http://dx.doi.org/10.1002/bse.2488")</f>
        <v>http://dx.doi.org/10.1002/bse.2488</v>
      </c>
      <c r="BB33" s="2"/>
      <c r="BC33" s="1" t="s">
        <v>770</v>
      </c>
      <c r="BD33" s="2">
        <v>14.0</v>
      </c>
      <c r="BE33" s="1" t="s">
        <v>771</v>
      </c>
      <c r="BF33" s="1" t="s">
        <v>772</v>
      </c>
      <c r="BG33" s="1" t="s">
        <v>773</v>
      </c>
      <c r="BH33" s="1" t="s">
        <v>774</v>
      </c>
      <c r="BI33" s="2"/>
      <c r="BJ33" s="1" t="s">
        <v>417</v>
      </c>
      <c r="BK33" s="2"/>
      <c r="BL33" s="2"/>
      <c r="BM33" s="1" t="s">
        <v>775</v>
      </c>
      <c r="BN33" s="2" t="str">
        <f>HYPERLINK("https%3A%2F%2Fwww.webofscience.com%2Fwos%2Fwoscc%2Ffull-record%2FWOS:000525744300001","View Full Record in Web of Science")</f>
        <v>View Full Record in Web of Science</v>
      </c>
    </row>
    <row r="34" ht="13.5" customHeight="1">
      <c r="A34" s="1" t="s">
        <v>66</v>
      </c>
      <c r="B34" s="1" t="s">
        <v>776</v>
      </c>
      <c r="C34" s="2"/>
      <c r="D34" s="2"/>
      <c r="E34" s="2"/>
      <c r="F34" s="1" t="s">
        <v>777</v>
      </c>
      <c r="G34" s="2"/>
      <c r="H34" s="2"/>
      <c r="I34" s="1" t="s">
        <v>778</v>
      </c>
      <c r="J34" s="1" t="s">
        <v>422</v>
      </c>
      <c r="K34" s="2"/>
      <c r="L34" s="2"/>
      <c r="M34" s="1" t="s">
        <v>71</v>
      </c>
      <c r="N34" s="1" t="s">
        <v>72</v>
      </c>
      <c r="O34" s="1" t="s">
        <v>779</v>
      </c>
      <c r="P34" s="1" t="s">
        <v>780</v>
      </c>
      <c r="Q34" s="1" t="s">
        <v>781</v>
      </c>
      <c r="R34" s="1" t="s">
        <v>782</v>
      </c>
      <c r="S34" s="1" t="s">
        <v>783</v>
      </c>
      <c r="T34" s="1" t="s">
        <v>784</v>
      </c>
      <c r="U34" s="1" t="s">
        <v>785</v>
      </c>
      <c r="V34" s="1" t="s">
        <v>786</v>
      </c>
      <c r="W34" s="1" t="s">
        <v>787</v>
      </c>
      <c r="X34" s="2"/>
      <c r="Y34" s="2"/>
      <c r="Z34" s="2"/>
      <c r="AA34" s="2"/>
      <c r="AB34" s="2">
        <v>84.0</v>
      </c>
      <c r="AC34" s="2">
        <v>12.0</v>
      </c>
      <c r="AD34" s="2">
        <v>12.0</v>
      </c>
      <c r="AE34" s="2">
        <v>1.0</v>
      </c>
      <c r="AF34" s="2">
        <v>13.0</v>
      </c>
      <c r="AG34" s="1" t="s">
        <v>434</v>
      </c>
      <c r="AH34" s="1" t="s">
        <v>257</v>
      </c>
      <c r="AI34" s="1" t="s">
        <v>258</v>
      </c>
      <c r="AJ34" s="2"/>
      <c r="AK34" s="1" t="s">
        <v>435</v>
      </c>
      <c r="AL34" s="2"/>
      <c r="AM34" s="1" t="s">
        <v>436</v>
      </c>
      <c r="AN34" s="1" t="s">
        <v>437</v>
      </c>
      <c r="AO34" s="1" t="s">
        <v>438</v>
      </c>
      <c r="AP34" s="2">
        <v>2020.0</v>
      </c>
      <c r="AQ34" s="2">
        <v>12.0</v>
      </c>
      <c r="AR34" s="2">
        <v>21.0</v>
      </c>
      <c r="AS34" s="2"/>
      <c r="AT34" s="2"/>
      <c r="AU34" s="2"/>
      <c r="AV34" s="2"/>
      <c r="AW34" s="2"/>
      <c r="AX34" s="2"/>
      <c r="AY34" s="2">
        <v>9212.0</v>
      </c>
      <c r="AZ34" s="1" t="s">
        <v>788</v>
      </c>
      <c r="BA34" s="3" t="str">
        <f>HYPERLINK("http://dx.doi.org/10.3390/su12219212","http://dx.doi.org/10.3390/su12219212")</f>
        <v>http://dx.doi.org/10.3390/su12219212</v>
      </c>
      <c r="BB34" s="2"/>
      <c r="BC34" s="2"/>
      <c r="BD34" s="2">
        <v>17.0</v>
      </c>
      <c r="BE34" s="1" t="s">
        <v>440</v>
      </c>
      <c r="BF34" s="1" t="s">
        <v>115</v>
      </c>
      <c r="BG34" s="1" t="s">
        <v>441</v>
      </c>
      <c r="BH34" s="1" t="s">
        <v>789</v>
      </c>
      <c r="BI34" s="2"/>
      <c r="BJ34" s="1" t="s">
        <v>443</v>
      </c>
      <c r="BK34" s="2"/>
      <c r="BL34" s="2"/>
      <c r="BM34" s="1" t="s">
        <v>790</v>
      </c>
      <c r="BN34" s="2" t="str">
        <f>HYPERLINK("https%3A%2F%2Fwww.webofscience.com%2Fwos%2Fwoscc%2Ffull-record%2FWOS:000589291100001","View Full Record in Web of Science")</f>
        <v>View Full Record in Web of Science</v>
      </c>
    </row>
    <row r="35" ht="13.5" customHeight="1">
      <c r="A35" s="1" t="s">
        <v>66</v>
      </c>
      <c r="B35" s="1" t="s">
        <v>791</v>
      </c>
      <c r="C35" s="2"/>
      <c r="D35" s="2"/>
      <c r="E35" s="2"/>
      <c r="F35" s="1" t="s">
        <v>792</v>
      </c>
      <c r="G35" s="2"/>
      <c r="H35" s="2"/>
      <c r="I35" s="1" t="s">
        <v>793</v>
      </c>
      <c r="J35" s="1" t="s">
        <v>794</v>
      </c>
      <c r="K35" s="2"/>
      <c r="L35" s="2"/>
      <c r="M35" s="1" t="s">
        <v>71</v>
      </c>
      <c r="N35" s="1" t="s">
        <v>72</v>
      </c>
      <c r="O35" s="1" t="s">
        <v>795</v>
      </c>
      <c r="P35" s="2"/>
      <c r="Q35" s="1" t="s">
        <v>796</v>
      </c>
      <c r="R35" s="1" t="s">
        <v>797</v>
      </c>
      <c r="S35" s="1" t="s">
        <v>798</v>
      </c>
      <c r="T35" s="1" t="s">
        <v>799</v>
      </c>
      <c r="U35" s="1" t="s">
        <v>800</v>
      </c>
      <c r="V35" s="1" t="s">
        <v>801</v>
      </c>
      <c r="W35" s="2"/>
      <c r="X35" s="2"/>
      <c r="Y35" s="2"/>
      <c r="Z35" s="2"/>
      <c r="AA35" s="2"/>
      <c r="AB35" s="2">
        <v>37.0</v>
      </c>
      <c r="AC35" s="2">
        <v>13.0</v>
      </c>
      <c r="AD35" s="2">
        <v>13.0</v>
      </c>
      <c r="AE35" s="2">
        <v>4.0</v>
      </c>
      <c r="AF35" s="2">
        <v>29.0</v>
      </c>
      <c r="AG35" s="1" t="s">
        <v>802</v>
      </c>
      <c r="AH35" s="1" t="s">
        <v>803</v>
      </c>
      <c r="AI35" s="1" t="s">
        <v>804</v>
      </c>
      <c r="AJ35" s="1" t="s">
        <v>805</v>
      </c>
      <c r="AK35" s="1" t="s">
        <v>806</v>
      </c>
      <c r="AL35" s="2"/>
      <c r="AM35" s="1" t="s">
        <v>807</v>
      </c>
      <c r="AN35" s="1" t="s">
        <v>808</v>
      </c>
      <c r="AO35" s="1" t="s">
        <v>809</v>
      </c>
      <c r="AP35" s="2">
        <v>2020.0</v>
      </c>
      <c r="AQ35" s="2">
        <v>12.0</v>
      </c>
      <c r="AR35" s="2">
        <v>1.0</v>
      </c>
      <c r="AS35" s="2"/>
      <c r="AT35" s="2"/>
      <c r="AU35" s="2"/>
      <c r="AV35" s="2"/>
      <c r="AW35" s="2">
        <v>55.0</v>
      </c>
      <c r="AX35" s="2">
        <v>77.0</v>
      </c>
      <c r="AY35" s="2"/>
      <c r="AZ35" s="1" t="s">
        <v>810</v>
      </c>
      <c r="BA35" s="3" t="str">
        <f>HYPERLINK("http://dx.doi.org/10.1080/17569370.2020.1716547","http://dx.doi.org/10.1080/17569370.2020.1716547")</f>
        <v>http://dx.doi.org/10.1080/17569370.2020.1716547</v>
      </c>
      <c r="BB35" s="2"/>
      <c r="BC35" s="2"/>
      <c r="BD35" s="2">
        <v>23.0</v>
      </c>
      <c r="BE35" s="1" t="s">
        <v>811</v>
      </c>
      <c r="BF35" s="1" t="s">
        <v>812</v>
      </c>
      <c r="BG35" s="1" t="s">
        <v>813</v>
      </c>
      <c r="BH35" s="1" t="s">
        <v>814</v>
      </c>
      <c r="BI35" s="2"/>
      <c r="BJ35" s="2"/>
      <c r="BK35" s="2"/>
      <c r="BL35" s="2"/>
      <c r="BM35" s="1" t="s">
        <v>815</v>
      </c>
      <c r="BN35" s="2" t="str">
        <f>HYPERLINK("https%3A%2F%2Fwww.webofscience.com%2Fwos%2Fwoscc%2Ffull-record%2FWOS:000522358000004","View Full Record in Web of Science")</f>
        <v>View Full Record in Web of Science</v>
      </c>
    </row>
    <row r="36" ht="13.5" customHeight="1">
      <c r="A36" s="1" t="s">
        <v>66</v>
      </c>
      <c r="B36" s="1" t="s">
        <v>816</v>
      </c>
      <c r="C36" s="2"/>
      <c r="D36" s="2"/>
      <c r="E36" s="2"/>
      <c r="F36" s="1" t="s">
        <v>817</v>
      </c>
      <c r="G36" s="2"/>
      <c r="H36" s="2"/>
      <c r="I36" s="1" t="s">
        <v>818</v>
      </c>
      <c r="J36" s="1" t="s">
        <v>728</v>
      </c>
      <c r="K36" s="2"/>
      <c r="L36" s="2"/>
      <c r="M36" s="1" t="s">
        <v>71</v>
      </c>
      <c r="N36" s="1" t="s">
        <v>72</v>
      </c>
      <c r="O36" s="1" t="s">
        <v>819</v>
      </c>
      <c r="P36" s="1" t="s">
        <v>820</v>
      </c>
      <c r="Q36" s="1" t="s">
        <v>821</v>
      </c>
      <c r="R36" s="1" t="s">
        <v>822</v>
      </c>
      <c r="S36" s="1" t="s">
        <v>823</v>
      </c>
      <c r="T36" s="1" t="s">
        <v>824</v>
      </c>
      <c r="U36" s="1" t="s">
        <v>825</v>
      </c>
      <c r="V36" s="1" t="s">
        <v>826</v>
      </c>
      <c r="W36" s="1" t="s">
        <v>827</v>
      </c>
      <c r="X36" s="1" t="s">
        <v>828</v>
      </c>
      <c r="Y36" s="1" t="s">
        <v>552</v>
      </c>
      <c r="Z36" s="1" t="s">
        <v>829</v>
      </c>
      <c r="AA36" s="2"/>
      <c r="AB36" s="2">
        <v>74.0</v>
      </c>
      <c r="AC36" s="2">
        <v>96.0</v>
      </c>
      <c r="AD36" s="2">
        <v>96.0</v>
      </c>
      <c r="AE36" s="2">
        <v>9.0</v>
      </c>
      <c r="AF36" s="2">
        <v>73.0</v>
      </c>
      <c r="AG36" s="1" t="s">
        <v>204</v>
      </c>
      <c r="AH36" s="1" t="s">
        <v>205</v>
      </c>
      <c r="AI36" s="1" t="s">
        <v>206</v>
      </c>
      <c r="AJ36" s="1" t="s">
        <v>737</v>
      </c>
      <c r="AK36" s="1" t="s">
        <v>738</v>
      </c>
      <c r="AL36" s="2"/>
      <c r="AM36" s="1" t="s">
        <v>739</v>
      </c>
      <c r="AN36" s="1" t="s">
        <v>740</v>
      </c>
      <c r="AO36" s="1" t="s">
        <v>830</v>
      </c>
      <c r="AP36" s="2">
        <v>2020.0</v>
      </c>
      <c r="AQ36" s="2">
        <v>716.0</v>
      </c>
      <c r="AR36" s="2"/>
      <c r="AS36" s="2"/>
      <c r="AT36" s="2"/>
      <c r="AU36" s="2"/>
      <c r="AV36" s="2"/>
      <c r="AW36" s="2"/>
      <c r="AX36" s="2"/>
      <c r="AY36" s="2">
        <v>137065.0</v>
      </c>
      <c r="AZ36" s="1" t="s">
        <v>831</v>
      </c>
      <c r="BA36" s="3" t="str">
        <f>HYPERLINK("http://dx.doi.org/10.1016/j.scitotenv.2020.137065","http://dx.doi.org/10.1016/j.scitotenv.2020.137065")</f>
        <v>http://dx.doi.org/10.1016/j.scitotenv.2020.137065</v>
      </c>
      <c r="BB36" s="2"/>
      <c r="BC36" s="2"/>
      <c r="BD36" s="2">
        <v>11.0</v>
      </c>
      <c r="BE36" s="1" t="s">
        <v>743</v>
      </c>
      <c r="BF36" s="1" t="s">
        <v>115</v>
      </c>
      <c r="BG36" s="1" t="s">
        <v>744</v>
      </c>
      <c r="BH36" s="1" t="s">
        <v>832</v>
      </c>
      <c r="BI36" s="2">
        <v>3.2044489E7</v>
      </c>
      <c r="BJ36" s="1" t="s">
        <v>833</v>
      </c>
      <c r="BK36" s="2"/>
      <c r="BL36" s="2"/>
      <c r="BM36" s="1" t="s">
        <v>834</v>
      </c>
      <c r="BN36" s="2" t="str">
        <f>HYPERLINK("https%3A%2F%2Fwww.webofscience.com%2Fwos%2Fwoscc%2Ffull-record%2FWOS:000519987300009","View Full Record in Web of Science")</f>
        <v>View Full Record in Web of Science</v>
      </c>
    </row>
    <row r="37" ht="13.5" customHeight="1">
      <c r="A37" s="1" t="s">
        <v>66</v>
      </c>
      <c r="B37" s="1" t="s">
        <v>835</v>
      </c>
      <c r="C37" s="2"/>
      <c r="D37" s="2"/>
      <c r="E37" s="2"/>
      <c r="F37" s="1" t="s">
        <v>836</v>
      </c>
      <c r="G37" s="2"/>
      <c r="H37" s="2"/>
      <c r="I37" s="1" t="s">
        <v>837</v>
      </c>
      <c r="J37" s="1" t="s">
        <v>838</v>
      </c>
      <c r="K37" s="2"/>
      <c r="L37" s="2"/>
      <c r="M37" s="1" t="s">
        <v>71</v>
      </c>
      <c r="N37" s="1" t="s">
        <v>72</v>
      </c>
      <c r="O37" s="1" t="s">
        <v>839</v>
      </c>
      <c r="P37" s="1" t="s">
        <v>840</v>
      </c>
      <c r="Q37" s="1" t="s">
        <v>841</v>
      </c>
      <c r="R37" s="1" t="s">
        <v>842</v>
      </c>
      <c r="S37" s="1" t="s">
        <v>843</v>
      </c>
      <c r="T37" s="1" t="s">
        <v>844</v>
      </c>
      <c r="U37" s="1" t="s">
        <v>845</v>
      </c>
      <c r="V37" s="2"/>
      <c r="W37" s="2"/>
      <c r="X37" s="1" t="s">
        <v>846</v>
      </c>
      <c r="Y37" s="1" t="s">
        <v>847</v>
      </c>
      <c r="Z37" s="1" t="s">
        <v>848</v>
      </c>
      <c r="AA37" s="2"/>
      <c r="AB37" s="2">
        <v>99.0</v>
      </c>
      <c r="AC37" s="2">
        <v>7.0</v>
      </c>
      <c r="AD37" s="2">
        <v>7.0</v>
      </c>
      <c r="AE37" s="2">
        <v>13.0</v>
      </c>
      <c r="AF37" s="2">
        <v>47.0</v>
      </c>
      <c r="AG37" s="1" t="s">
        <v>849</v>
      </c>
      <c r="AH37" s="1" t="s">
        <v>850</v>
      </c>
      <c r="AI37" s="1" t="s">
        <v>851</v>
      </c>
      <c r="AJ37" s="1" t="s">
        <v>852</v>
      </c>
      <c r="AK37" s="1" t="s">
        <v>853</v>
      </c>
      <c r="AL37" s="2"/>
      <c r="AM37" s="1" t="s">
        <v>838</v>
      </c>
      <c r="AN37" s="1" t="s">
        <v>854</v>
      </c>
      <c r="AO37" s="1" t="s">
        <v>160</v>
      </c>
      <c r="AP37" s="2">
        <v>2020.0</v>
      </c>
      <c r="AQ37" s="2">
        <v>13.0</v>
      </c>
      <c r="AR37" s="2"/>
      <c r="AS37" s="2"/>
      <c r="AT37" s="2"/>
      <c r="AU37" s="2"/>
      <c r="AV37" s="2"/>
      <c r="AW37" s="2">
        <v>29.0</v>
      </c>
      <c r="AX37" s="2">
        <v>46.0</v>
      </c>
      <c r="AY37" s="2"/>
      <c r="AZ37" s="1" t="s">
        <v>855</v>
      </c>
      <c r="BA37" s="3" t="str">
        <f>HYPERLINK("http://dx.doi.org/10.31025/2611-4135/2020.14037","http://dx.doi.org/10.31025/2611-4135/2020.14037")</f>
        <v>http://dx.doi.org/10.31025/2611-4135/2020.14037</v>
      </c>
      <c r="BB37" s="2"/>
      <c r="BC37" s="2"/>
      <c r="BD37" s="2">
        <v>18.0</v>
      </c>
      <c r="BE37" s="1" t="s">
        <v>856</v>
      </c>
      <c r="BF37" s="1" t="s">
        <v>186</v>
      </c>
      <c r="BG37" s="1" t="s">
        <v>187</v>
      </c>
      <c r="BH37" s="1" t="s">
        <v>857</v>
      </c>
      <c r="BI37" s="2"/>
      <c r="BJ37" s="1" t="s">
        <v>443</v>
      </c>
      <c r="BK37" s="2"/>
      <c r="BL37" s="2"/>
      <c r="BM37" s="1" t="s">
        <v>858</v>
      </c>
      <c r="BN37" s="2" t="str">
        <f>HYPERLINK("https%3A%2F%2Fwww.webofscience.com%2Fwos%2Fwoscc%2Ffull-record%2FWOS:000605362300005","View Full Record in Web of Science")</f>
        <v>View Full Record in Web of Science</v>
      </c>
    </row>
    <row r="38" ht="13.5" customHeight="1">
      <c r="A38" s="1" t="s">
        <v>66</v>
      </c>
      <c r="B38" s="1" t="s">
        <v>859</v>
      </c>
      <c r="C38" s="2"/>
      <c r="D38" s="2"/>
      <c r="E38" s="2"/>
      <c r="F38" s="1" t="s">
        <v>860</v>
      </c>
      <c r="G38" s="2"/>
      <c r="H38" s="2"/>
      <c r="I38" s="1" t="s">
        <v>861</v>
      </c>
      <c r="J38" s="1" t="s">
        <v>422</v>
      </c>
      <c r="K38" s="2"/>
      <c r="L38" s="2"/>
      <c r="M38" s="1" t="s">
        <v>71</v>
      </c>
      <c r="N38" s="1" t="s">
        <v>72</v>
      </c>
      <c r="O38" s="1" t="s">
        <v>862</v>
      </c>
      <c r="P38" s="1" t="s">
        <v>863</v>
      </c>
      <c r="Q38" s="1" t="s">
        <v>864</v>
      </c>
      <c r="R38" s="1" t="s">
        <v>865</v>
      </c>
      <c r="S38" s="1" t="s">
        <v>866</v>
      </c>
      <c r="T38" s="1" t="s">
        <v>867</v>
      </c>
      <c r="U38" s="1" t="s">
        <v>868</v>
      </c>
      <c r="V38" s="1" t="s">
        <v>869</v>
      </c>
      <c r="W38" s="1" t="s">
        <v>870</v>
      </c>
      <c r="X38" s="1" t="s">
        <v>871</v>
      </c>
      <c r="Y38" s="1" t="s">
        <v>872</v>
      </c>
      <c r="Z38" s="1" t="s">
        <v>873</v>
      </c>
      <c r="AA38" s="2"/>
      <c r="AB38" s="2">
        <v>34.0</v>
      </c>
      <c r="AC38" s="2">
        <v>26.0</v>
      </c>
      <c r="AD38" s="2">
        <v>27.0</v>
      </c>
      <c r="AE38" s="2">
        <v>7.0</v>
      </c>
      <c r="AF38" s="2">
        <v>23.0</v>
      </c>
      <c r="AG38" s="1" t="s">
        <v>434</v>
      </c>
      <c r="AH38" s="1" t="s">
        <v>257</v>
      </c>
      <c r="AI38" s="1" t="s">
        <v>258</v>
      </c>
      <c r="AJ38" s="2"/>
      <c r="AK38" s="1" t="s">
        <v>435</v>
      </c>
      <c r="AL38" s="2"/>
      <c r="AM38" s="1" t="s">
        <v>436</v>
      </c>
      <c r="AN38" s="1" t="s">
        <v>437</v>
      </c>
      <c r="AO38" s="1" t="s">
        <v>874</v>
      </c>
      <c r="AP38" s="2">
        <v>2020.0</v>
      </c>
      <c r="AQ38" s="2">
        <v>12.0</v>
      </c>
      <c r="AR38" s="2">
        <v>4.0</v>
      </c>
      <c r="AS38" s="2"/>
      <c r="AT38" s="2"/>
      <c r="AU38" s="2"/>
      <c r="AV38" s="2"/>
      <c r="AW38" s="2"/>
      <c r="AX38" s="2"/>
      <c r="AY38" s="2">
        <v>1284.0</v>
      </c>
      <c r="AZ38" s="1" t="s">
        <v>875</v>
      </c>
      <c r="BA38" s="3" t="str">
        <f>HYPERLINK("http://dx.doi.org/10.3390/su12041284","http://dx.doi.org/10.3390/su12041284")</f>
        <v>http://dx.doi.org/10.3390/su12041284</v>
      </c>
      <c r="BB38" s="2"/>
      <c r="BC38" s="2"/>
      <c r="BD38" s="2">
        <v>15.0</v>
      </c>
      <c r="BE38" s="1" t="s">
        <v>440</v>
      </c>
      <c r="BF38" s="1" t="s">
        <v>115</v>
      </c>
      <c r="BG38" s="1" t="s">
        <v>441</v>
      </c>
      <c r="BH38" s="1" t="s">
        <v>876</v>
      </c>
      <c r="BI38" s="2"/>
      <c r="BJ38" s="1" t="s">
        <v>443</v>
      </c>
      <c r="BK38" s="2"/>
      <c r="BL38" s="2"/>
      <c r="BM38" s="1" t="s">
        <v>877</v>
      </c>
      <c r="BN38" s="2" t="str">
        <f>HYPERLINK("https%3A%2F%2Fwww.webofscience.com%2Fwos%2Fwoscc%2Ffull-record%2FWOS:000522460200002","View Full Record in Web of Science")</f>
        <v>View Full Record in Web of Science</v>
      </c>
    </row>
    <row r="39" ht="13.5" customHeight="1">
      <c r="A39" s="1" t="s">
        <v>66</v>
      </c>
      <c r="B39" s="1" t="s">
        <v>878</v>
      </c>
      <c r="C39" s="2"/>
      <c r="D39" s="2"/>
      <c r="E39" s="2"/>
      <c r="F39" s="1" t="s">
        <v>879</v>
      </c>
      <c r="G39" s="2"/>
      <c r="H39" s="2"/>
      <c r="I39" s="1" t="s">
        <v>880</v>
      </c>
      <c r="J39" s="1" t="s">
        <v>881</v>
      </c>
      <c r="K39" s="2"/>
      <c r="L39" s="2"/>
      <c r="M39" s="1" t="s">
        <v>71</v>
      </c>
      <c r="N39" s="1" t="s">
        <v>72</v>
      </c>
      <c r="O39" s="1" t="s">
        <v>882</v>
      </c>
      <c r="P39" s="1" t="s">
        <v>883</v>
      </c>
      <c r="Q39" s="1" t="s">
        <v>884</v>
      </c>
      <c r="R39" s="1" t="s">
        <v>885</v>
      </c>
      <c r="S39" s="1" t="s">
        <v>886</v>
      </c>
      <c r="T39" s="1" t="s">
        <v>887</v>
      </c>
      <c r="U39" s="1" t="s">
        <v>888</v>
      </c>
      <c r="V39" s="1" t="s">
        <v>889</v>
      </c>
      <c r="W39" s="1" t="s">
        <v>890</v>
      </c>
      <c r="X39" s="1" t="s">
        <v>891</v>
      </c>
      <c r="Y39" s="1" t="s">
        <v>892</v>
      </c>
      <c r="Z39" s="1" t="s">
        <v>893</v>
      </c>
      <c r="AA39" s="2"/>
      <c r="AB39" s="2">
        <v>51.0</v>
      </c>
      <c r="AC39" s="2">
        <v>2.0</v>
      </c>
      <c r="AD39" s="2">
        <v>2.0</v>
      </c>
      <c r="AE39" s="2">
        <v>0.0</v>
      </c>
      <c r="AF39" s="2">
        <v>10.0</v>
      </c>
      <c r="AG39" s="1" t="s">
        <v>894</v>
      </c>
      <c r="AH39" s="1" t="s">
        <v>895</v>
      </c>
      <c r="AI39" s="1" t="s">
        <v>896</v>
      </c>
      <c r="AJ39" s="1" t="s">
        <v>897</v>
      </c>
      <c r="AK39" s="1" t="s">
        <v>898</v>
      </c>
      <c r="AL39" s="2"/>
      <c r="AM39" s="1" t="s">
        <v>899</v>
      </c>
      <c r="AN39" s="1" t="s">
        <v>900</v>
      </c>
      <c r="AO39" s="1" t="s">
        <v>768</v>
      </c>
      <c r="AP39" s="2">
        <v>2020.0</v>
      </c>
      <c r="AQ39" s="2">
        <v>11.0</v>
      </c>
      <c r="AR39" s="2">
        <v>2.0</v>
      </c>
      <c r="AS39" s="2"/>
      <c r="AT39" s="2"/>
      <c r="AU39" s="2"/>
      <c r="AV39" s="2"/>
      <c r="AW39" s="2">
        <v>211.0</v>
      </c>
      <c r="AX39" s="2">
        <v>229.0</v>
      </c>
      <c r="AY39" s="2"/>
      <c r="AZ39" s="1" t="s">
        <v>901</v>
      </c>
      <c r="BA39" s="3" t="str">
        <f>HYPERLINK("http://dx.doi.org/10.1332/204080519X15709868759772","http://dx.doi.org/10.1332/204080519X15709868759772")</f>
        <v>http://dx.doi.org/10.1332/204080519X15709868759772</v>
      </c>
      <c r="BB39" s="2"/>
      <c r="BC39" s="2"/>
      <c r="BD39" s="2">
        <v>19.0</v>
      </c>
      <c r="BE39" s="1" t="s">
        <v>902</v>
      </c>
      <c r="BF39" s="1" t="s">
        <v>186</v>
      </c>
      <c r="BG39" s="1" t="s">
        <v>903</v>
      </c>
      <c r="BH39" s="1" t="s">
        <v>904</v>
      </c>
      <c r="BI39" s="2"/>
      <c r="BJ39" s="1" t="s">
        <v>240</v>
      </c>
      <c r="BK39" s="2"/>
      <c r="BL39" s="2"/>
      <c r="BM39" s="1" t="s">
        <v>905</v>
      </c>
      <c r="BN39" s="2" t="str">
        <f>HYPERLINK("https%3A%2F%2Fwww.webofscience.com%2Fwos%2Fwoscc%2Ffull-record%2FWOS:000576698700006","View Full Record in Web of Science")</f>
        <v>View Full Record in Web of Science</v>
      </c>
    </row>
    <row r="40" ht="13.5" customHeight="1">
      <c r="A40" s="1" t="s">
        <v>66</v>
      </c>
      <c r="B40" s="1" t="s">
        <v>906</v>
      </c>
      <c r="C40" s="2"/>
      <c r="D40" s="2"/>
      <c r="E40" s="2"/>
      <c r="F40" s="1" t="s">
        <v>907</v>
      </c>
      <c r="G40" s="2"/>
      <c r="H40" s="2"/>
      <c r="I40" s="1" t="s">
        <v>908</v>
      </c>
      <c r="J40" s="1" t="s">
        <v>909</v>
      </c>
      <c r="K40" s="2"/>
      <c r="L40" s="2"/>
      <c r="M40" s="1" t="s">
        <v>71</v>
      </c>
      <c r="N40" s="1" t="s">
        <v>72</v>
      </c>
      <c r="O40" s="1" t="s">
        <v>910</v>
      </c>
      <c r="P40" s="1" t="s">
        <v>911</v>
      </c>
      <c r="Q40" s="1" t="s">
        <v>912</v>
      </c>
      <c r="R40" s="1" t="s">
        <v>913</v>
      </c>
      <c r="S40" s="1" t="s">
        <v>914</v>
      </c>
      <c r="T40" s="1" t="s">
        <v>915</v>
      </c>
      <c r="U40" s="1" t="s">
        <v>916</v>
      </c>
      <c r="V40" s="1" t="s">
        <v>917</v>
      </c>
      <c r="W40" s="1" t="s">
        <v>918</v>
      </c>
      <c r="X40" s="2"/>
      <c r="Y40" s="2"/>
      <c r="Z40" s="2"/>
      <c r="AA40" s="2"/>
      <c r="AB40" s="2">
        <v>289.0</v>
      </c>
      <c r="AC40" s="2">
        <v>26.0</v>
      </c>
      <c r="AD40" s="2">
        <v>27.0</v>
      </c>
      <c r="AE40" s="2">
        <v>5.0</v>
      </c>
      <c r="AF40" s="2">
        <v>58.0</v>
      </c>
      <c r="AG40" s="1" t="s">
        <v>919</v>
      </c>
      <c r="AH40" s="1" t="s">
        <v>803</v>
      </c>
      <c r="AI40" s="1" t="s">
        <v>920</v>
      </c>
      <c r="AJ40" s="1" t="s">
        <v>921</v>
      </c>
      <c r="AK40" s="1" t="s">
        <v>922</v>
      </c>
      <c r="AL40" s="2"/>
      <c r="AM40" s="1" t="s">
        <v>923</v>
      </c>
      <c r="AN40" s="1" t="s">
        <v>924</v>
      </c>
      <c r="AO40" s="1" t="s">
        <v>925</v>
      </c>
      <c r="AP40" s="2">
        <v>2020.0</v>
      </c>
      <c r="AQ40" s="2">
        <v>31.0</v>
      </c>
      <c r="AR40" s="1" t="s">
        <v>926</v>
      </c>
      <c r="AS40" s="2"/>
      <c r="AT40" s="2"/>
      <c r="AU40" s="1" t="s">
        <v>134</v>
      </c>
      <c r="AV40" s="2"/>
      <c r="AW40" s="2">
        <v>967.0</v>
      </c>
      <c r="AX40" s="2">
        <v>987.0</v>
      </c>
      <c r="AY40" s="2"/>
      <c r="AZ40" s="1" t="s">
        <v>927</v>
      </c>
      <c r="BA40" s="3" t="str">
        <f>HYPERLINK("http://dx.doi.org/10.1080/09537287.2019.1695916","http://dx.doi.org/10.1080/09537287.2019.1695916")</f>
        <v>http://dx.doi.org/10.1080/09537287.2019.1695916</v>
      </c>
      <c r="BB40" s="2"/>
      <c r="BC40" s="1" t="s">
        <v>928</v>
      </c>
      <c r="BD40" s="2">
        <v>21.0</v>
      </c>
      <c r="BE40" s="1" t="s">
        <v>929</v>
      </c>
      <c r="BF40" s="1" t="s">
        <v>115</v>
      </c>
      <c r="BG40" s="1" t="s">
        <v>930</v>
      </c>
      <c r="BH40" s="1" t="s">
        <v>931</v>
      </c>
      <c r="BI40" s="2"/>
      <c r="BJ40" s="2"/>
      <c r="BK40" s="2"/>
      <c r="BL40" s="2"/>
      <c r="BM40" s="1" t="s">
        <v>932</v>
      </c>
      <c r="BN40" s="2" t="str">
        <f>HYPERLINK("https%3A%2F%2Fwww.webofscience.com%2Fwos%2Fwoscc%2Ffull-record%2FWOS:000505860500001","View Full Record in Web of Science")</f>
        <v>View Full Record in Web of Science</v>
      </c>
    </row>
    <row r="41" ht="13.5" customHeight="1">
      <c r="A41" s="1" t="s">
        <v>66</v>
      </c>
      <c r="B41" s="1" t="s">
        <v>933</v>
      </c>
      <c r="C41" s="2"/>
      <c r="D41" s="2"/>
      <c r="E41" s="2"/>
      <c r="F41" s="1" t="s">
        <v>934</v>
      </c>
      <c r="G41" s="2"/>
      <c r="H41" s="2"/>
      <c r="I41" s="1" t="s">
        <v>935</v>
      </c>
      <c r="J41" s="1" t="s">
        <v>936</v>
      </c>
      <c r="K41" s="2"/>
      <c r="L41" s="2"/>
      <c r="M41" s="1" t="s">
        <v>71</v>
      </c>
      <c r="N41" s="1" t="s">
        <v>72</v>
      </c>
      <c r="O41" s="1" t="s">
        <v>937</v>
      </c>
      <c r="P41" s="1" t="s">
        <v>938</v>
      </c>
      <c r="Q41" s="1" t="s">
        <v>939</v>
      </c>
      <c r="R41" s="1" t="s">
        <v>940</v>
      </c>
      <c r="S41" s="1" t="s">
        <v>941</v>
      </c>
      <c r="T41" s="1" t="s">
        <v>942</v>
      </c>
      <c r="U41" s="1" t="s">
        <v>943</v>
      </c>
      <c r="V41" s="1" t="s">
        <v>944</v>
      </c>
      <c r="W41" s="1" t="s">
        <v>945</v>
      </c>
      <c r="X41" s="1" t="s">
        <v>946</v>
      </c>
      <c r="Y41" s="1" t="s">
        <v>946</v>
      </c>
      <c r="Z41" s="1" t="s">
        <v>947</v>
      </c>
      <c r="AA41" s="2"/>
      <c r="AB41" s="2">
        <v>97.0</v>
      </c>
      <c r="AC41" s="2">
        <v>54.0</v>
      </c>
      <c r="AD41" s="2">
        <v>54.0</v>
      </c>
      <c r="AE41" s="2">
        <v>23.0</v>
      </c>
      <c r="AF41" s="2">
        <v>185.0</v>
      </c>
      <c r="AG41" s="1" t="s">
        <v>204</v>
      </c>
      <c r="AH41" s="1" t="s">
        <v>205</v>
      </c>
      <c r="AI41" s="1" t="s">
        <v>206</v>
      </c>
      <c r="AJ41" s="1" t="s">
        <v>948</v>
      </c>
      <c r="AK41" s="1" t="s">
        <v>949</v>
      </c>
      <c r="AL41" s="2"/>
      <c r="AM41" s="1" t="s">
        <v>950</v>
      </c>
      <c r="AN41" s="1" t="s">
        <v>951</v>
      </c>
      <c r="AO41" s="1" t="s">
        <v>952</v>
      </c>
      <c r="AP41" s="2">
        <v>2020.0</v>
      </c>
      <c r="AQ41" s="2">
        <v>228.0</v>
      </c>
      <c r="AR41" s="2"/>
      <c r="AS41" s="2"/>
      <c r="AT41" s="2"/>
      <c r="AU41" s="2"/>
      <c r="AV41" s="2"/>
      <c r="AW41" s="2"/>
      <c r="AX41" s="2"/>
      <c r="AY41" s="2">
        <v>107746.0</v>
      </c>
      <c r="AZ41" s="1" t="s">
        <v>953</v>
      </c>
      <c r="BA41" s="3" t="str">
        <f>HYPERLINK("http://dx.doi.org/10.1016/j.ijpe.2020.107746","http://dx.doi.org/10.1016/j.ijpe.2020.107746")</f>
        <v>http://dx.doi.org/10.1016/j.ijpe.2020.107746</v>
      </c>
      <c r="BB41" s="2"/>
      <c r="BC41" s="2"/>
      <c r="BD41" s="2">
        <v>17.0</v>
      </c>
      <c r="BE41" s="1" t="s">
        <v>929</v>
      </c>
      <c r="BF41" s="1" t="s">
        <v>115</v>
      </c>
      <c r="BG41" s="1" t="s">
        <v>930</v>
      </c>
      <c r="BH41" s="1" t="s">
        <v>954</v>
      </c>
      <c r="BI41" s="2"/>
      <c r="BJ41" s="1" t="s">
        <v>955</v>
      </c>
      <c r="BK41" s="2"/>
      <c r="BL41" s="2"/>
      <c r="BM41" s="1" t="s">
        <v>956</v>
      </c>
      <c r="BN41" s="2" t="str">
        <f>HYPERLINK("https%3A%2F%2Fwww.webofscience.com%2Fwos%2Fwoscc%2Ffull-record%2FWOS:000572384700010","View Full Record in Web of Science")</f>
        <v>View Full Record in Web of Science</v>
      </c>
    </row>
    <row r="42" ht="13.5" customHeight="1">
      <c r="A42" s="1" t="s">
        <v>66</v>
      </c>
      <c r="B42" s="1" t="s">
        <v>957</v>
      </c>
      <c r="C42" s="2"/>
      <c r="D42" s="2"/>
      <c r="E42" s="2"/>
      <c r="F42" s="1" t="s">
        <v>958</v>
      </c>
      <c r="G42" s="2"/>
      <c r="H42" s="2"/>
      <c r="I42" s="1" t="s">
        <v>959</v>
      </c>
      <c r="J42" s="1" t="s">
        <v>960</v>
      </c>
      <c r="K42" s="2"/>
      <c r="L42" s="2"/>
      <c r="M42" s="1" t="s">
        <v>71</v>
      </c>
      <c r="N42" s="1" t="s">
        <v>72</v>
      </c>
      <c r="O42" s="1" t="s">
        <v>961</v>
      </c>
      <c r="P42" s="1" t="s">
        <v>962</v>
      </c>
      <c r="Q42" s="1" t="s">
        <v>963</v>
      </c>
      <c r="R42" s="1" t="s">
        <v>964</v>
      </c>
      <c r="S42" s="1" t="s">
        <v>965</v>
      </c>
      <c r="T42" s="1" t="s">
        <v>966</v>
      </c>
      <c r="U42" s="1" t="s">
        <v>967</v>
      </c>
      <c r="V42" s="2"/>
      <c r="W42" s="2"/>
      <c r="X42" s="2"/>
      <c r="Y42" s="2"/>
      <c r="Z42" s="2"/>
      <c r="AA42" s="2"/>
      <c r="AB42" s="2">
        <v>31.0</v>
      </c>
      <c r="AC42" s="2">
        <v>3.0</v>
      </c>
      <c r="AD42" s="2">
        <v>3.0</v>
      </c>
      <c r="AE42" s="2">
        <v>0.0</v>
      </c>
      <c r="AF42" s="2">
        <v>4.0</v>
      </c>
      <c r="AG42" s="1" t="s">
        <v>106</v>
      </c>
      <c r="AH42" s="1" t="s">
        <v>107</v>
      </c>
      <c r="AI42" s="1" t="s">
        <v>108</v>
      </c>
      <c r="AJ42" s="2"/>
      <c r="AK42" s="1" t="s">
        <v>968</v>
      </c>
      <c r="AL42" s="2"/>
      <c r="AM42" s="1" t="s">
        <v>969</v>
      </c>
      <c r="AN42" s="1" t="s">
        <v>970</v>
      </c>
      <c r="AO42" s="1" t="s">
        <v>971</v>
      </c>
      <c r="AP42" s="2">
        <v>2020.0</v>
      </c>
      <c r="AQ42" s="2">
        <v>31.0</v>
      </c>
      <c r="AR42" s="2"/>
      <c r="AS42" s="2"/>
      <c r="AT42" s="2"/>
      <c r="AU42" s="2"/>
      <c r="AV42" s="2"/>
      <c r="AW42" s="2">
        <v>85.0</v>
      </c>
      <c r="AX42" s="2">
        <v>93.0</v>
      </c>
      <c r="AY42" s="2"/>
      <c r="AZ42" s="1" t="s">
        <v>972</v>
      </c>
      <c r="BA42" s="3" t="str">
        <f>HYPERLINK("http://dx.doi.org/10.1016/j.ece.2020.04.004","http://dx.doi.org/10.1016/j.ece.2020.04.004")</f>
        <v>http://dx.doi.org/10.1016/j.ece.2020.04.004</v>
      </c>
      <c r="BB42" s="2"/>
      <c r="BC42" s="2"/>
      <c r="BD42" s="2">
        <v>9.0</v>
      </c>
      <c r="BE42" s="1" t="s">
        <v>973</v>
      </c>
      <c r="BF42" s="1" t="s">
        <v>90</v>
      </c>
      <c r="BG42" s="1" t="s">
        <v>974</v>
      </c>
      <c r="BH42" s="1" t="s">
        <v>975</v>
      </c>
      <c r="BI42" s="2"/>
      <c r="BJ42" s="2"/>
      <c r="BK42" s="2"/>
      <c r="BL42" s="2"/>
      <c r="BM42" s="1" t="s">
        <v>976</v>
      </c>
      <c r="BN42" s="2" t="str">
        <f>HYPERLINK("https%3A%2F%2Fwww.webofscience.com%2Fwos%2Fwoscc%2Ffull-record%2FWOS:000541822100010","View Full Record in Web of Science")</f>
        <v>View Full Record in Web of Science</v>
      </c>
    </row>
    <row r="43" ht="13.5" customHeight="1">
      <c r="A43" s="1" t="s">
        <v>66</v>
      </c>
      <c r="B43" s="1" t="s">
        <v>977</v>
      </c>
      <c r="C43" s="2"/>
      <c r="D43" s="2"/>
      <c r="E43" s="2"/>
      <c r="F43" s="1" t="s">
        <v>978</v>
      </c>
      <c r="G43" s="2"/>
      <c r="H43" s="2"/>
      <c r="I43" s="1" t="s">
        <v>979</v>
      </c>
      <c r="J43" s="1" t="s">
        <v>980</v>
      </c>
      <c r="K43" s="2"/>
      <c r="L43" s="2"/>
      <c r="M43" s="1" t="s">
        <v>71</v>
      </c>
      <c r="N43" s="1" t="s">
        <v>72</v>
      </c>
      <c r="O43" s="1" t="s">
        <v>981</v>
      </c>
      <c r="P43" s="1" t="s">
        <v>982</v>
      </c>
      <c r="Q43" s="1" t="s">
        <v>983</v>
      </c>
      <c r="R43" s="1" t="s">
        <v>984</v>
      </c>
      <c r="S43" s="1" t="s">
        <v>985</v>
      </c>
      <c r="T43" s="1" t="s">
        <v>986</v>
      </c>
      <c r="U43" s="1" t="s">
        <v>987</v>
      </c>
      <c r="V43" s="2"/>
      <c r="W43" s="1" t="s">
        <v>988</v>
      </c>
      <c r="X43" s="2"/>
      <c r="Y43" s="2"/>
      <c r="Z43" s="2"/>
      <c r="AA43" s="2"/>
      <c r="AB43" s="2">
        <v>76.0</v>
      </c>
      <c r="AC43" s="2">
        <v>7.0</v>
      </c>
      <c r="AD43" s="2">
        <v>7.0</v>
      </c>
      <c r="AE43" s="2">
        <v>3.0</v>
      </c>
      <c r="AF43" s="2">
        <v>26.0</v>
      </c>
      <c r="AG43" s="1" t="s">
        <v>989</v>
      </c>
      <c r="AH43" s="1" t="s">
        <v>990</v>
      </c>
      <c r="AI43" s="1" t="s">
        <v>991</v>
      </c>
      <c r="AJ43" s="1" t="s">
        <v>992</v>
      </c>
      <c r="AK43" s="1" t="s">
        <v>993</v>
      </c>
      <c r="AL43" s="2"/>
      <c r="AM43" s="1" t="s">
        <v>994</v>
      </c>
      <c r="AN43" s="1" t="s">
        <v>995</v>
      </c>
      <c r="AO43" s="1" t="s">
        <v>235</v>
      </c>
      <c r="AP43" s="2">
        <v>2020.0</v>
      </c>
      <c r="AQ43" s="2">
        <v>15.0</v>
      </c>
      <c r="AR43" s="2">
        <v>1.0</v>
      </c>
      <c r="AS43" s="2"/>
      <c r="AT43" s="2"/>
      <c r="AU43" s="1" t="s">
        <v>134</v>
      </c>
      <c r="AV43" s="2"/>
      <c r="AW43" s="2">
        <v>203.0</v>
      </c>
      <c r="AX43" s="2">
        <v>217.0</v>
      </c>
      <c r="AY43" s="2"/>
      <c r="AZ43" s="1" t="s">
        <v>996</v>
      </c>
      <c r="BA43" s="3" t="str">
        <f>HYPERLINK("http://dx.doi.org/10.1007/s11625-019-00698-5","http://dx.doi.org/10.1007/s11625-019-00698-5")</f>
        <v>http://dx.doi.org/10.1007/s11625-019-00698-5</v>
      </c>
      <c r="BB43" s="2"/>
      <c r="BC43" s="2"/>
      <c r="BD43" s="2">
        <v>15.0</v>
      </c>
      <c r="BE43" s="1" t="s">
        <v>997</v>
      </c>
      <c r="BF43" s="1" t="s">
        <v>90</v>
      </c>
      <c r="BG43" s="1" t="s">
        <v>441</v>
      </c>
      <c r="BH43" s="1" t="s">
        <v>998</v>
      </c>
      <c r="BI43" s="2"/>
      <c r="BJ43" s="2"/>
      <c r="BK43" s="2"/>
      <c r="BL43" s="2"/>
      <c r="BM43" s="1" t="s">
        <v>999</v>
      </c>
      <c r="BN43" s="2" t="str">
        <f>HYPERLINK("https%3A%2F%2Fwww.webofscience.com%2Fwos%2Fwoscc%2Ffull-record%2FWOS:000511965300014","View Full Record in Web of Science")</f>
        <v>View Full Record in Web of Science</v>
      </c>
    </row>
    <row r="44" ht="13.5" customHeight="1">
      <c r="A44" s="1" t="s">
        <v>66</v>
      </c>
      <c r="B44" s="1" t="s">
        <v>1000</v>
      </c>
      <c r="C44" s="2"/>
      <c r="D44" s="2"/>
      <c r="E44" s="2"/>
      <c r="F44" s="1" t="s">
        <v>1001</v>
      </c>
      <c r="G44" s="2"/>
      <c r="H44" s="2"/>
      <c r="I44" s="1" t="s">
        <v>1002</v>
      </c>
      <c r="J44" s="1" t="s">
        <v>1003</v>
      </c>
      <c r="K44" s="2"/>
      <c r="L44" s="2"/>
      <c r="M44" s="1" t="s">
        <v>71</v>
      </c>
      <c r="N44" s="1" t="s">
        <v>72</v>
      </c>
      <c r="O44" s="1" t="s">
        <v>1004</v>
      </c>
      <c r="P44" s="1" t="s">
        <v>1005</v>
      </c>
      <c r="Q44" s="1" t="s">
        <v>1006</v>
      </c>
      <c r="R44" s="1" t="s">
        <v>1007</v>
      </c>
      <c r="S44" s="1" t="s">
        <v>1008</v>
      </c>
      <c r="T44" s="1" t="s">
        <v>1009</v>
      </c>
      <c r="U44" s="1" t="s">
        <v>1010</v>
      </c>
      <c r="V44" s="1" t="s">
        <v>1011</v>
      </c>
      <c r="W44" s="1" t="s">
        <v>1012</v>
      </c>
      <c r="X44" s="1" t="s">
        <v>1013</v>
      </c>
      <c r="Y44" s="1" t="s">
        <v>1014</v>
      </c>
      <c r="Z44" s="1" t="s">
        <v>1015</v>
      </c>
      <c r="AA44" s="2"/>
      <c r="AB44" s="2">
        <v>36.0</v>
      </c>
      <c r="AC44" s="2">
        <v>1.0</v>
      </c>
      <c r="AD44" s="2">
        <v>1.0</v>
      </c>
      <c r="AE44" s="2">
        <v>4.0</v>
      </c>
      <c r="AF44" s="2">
        <v>31.0</v>
      </c>
      <c r="AG44" s="1" t="s">
        <v>176</v>
      </c>
      <c r="AH44" s="1" t="s">
        <v>177</v>
      </c>
      <c r="AI44" s="1" t="s">
        <v>178</v>
      </c>
      <c r="AJ44" s="1" t="s">
        <v>1016</v>
      </c>
      <c r="AK44" s="1" t="s">
        <v>1017</v>
      </c>
      <c r="AL44" s="2"/>
      <c r="AM44" s="1" t="s">
        <v>1018</v>
      </c>
      <c r="AN44" s="1" t="s">
        <v>1019</v>
      </c>
      <c r="AO44" s="1" t="s">
        <v>558</v>
      </c>
      <c r="AP44" s="2">
        <v>2020.0</v>
      </c>
      <c r="AQ44" s="2">
        <v>27.0</v>
      </c>
      <c r="AR44" s="2">
        <v>13.0</v>
      </c>
      <c r="AS44" s="2"/>
      <c r="AT44" s="2"/>
      <c r="AU44" s="2"/>
      <c r="AV44" s="2"/>
      <c r="AW44" s="2">
        <v>14589.0</v>
      </c>
      <c r="AX44" s="2">
        <v>14600.0</v>
      </c>
      <c r="AY44" s="2"/>
      <c r="AZ44" s="1" t="s">
        <v>1020</v>
      </c>
      <c r="BA44" s="3" t="str">
        <f>HYPERLINK("http://dx.doi.org/10.1007/s11356-020-08014-w","http://dx.doi.org/10.1007/s11356-020-08014-w")</f>
        <v>http://dx.doi.org/10.1007/s11356-020-08014-w</v>
      </c>
      <c r="BB44" s="2"/>
      <c r="BC44" s="1" t="s">
        <v>1021</v>
      </c>
      <c r="BD44" s="2">
        <v>12.0</v>
      </c>
      <c r="BE44" s="1" t="s">
        <v>743</v>
      </c>
      <c r="BF44" s="1" t="s">
        <v>90</v>
      </c>
      <c r="BG44" s="1" t="s">
        <v>744</v>
      </c>
      <c r="BH44" s="1" t="s">
        <v>1022</v>
      </c>
      <c r="BI44" s="2">
        <v>3.2048192E7</v>
      </c>
      <c r="BJ44" s="2"/>
      <c r="BK44" s="2"/>
      <c r="BL44" s="2"/>
      <c r="BM44" s="1" t="s">
        <v>1023</v>
      </c>
      <c r="BN44" s="2" t="str">
        <f>HYPERLINK("https%3A%2F%2Fwww.webofscience.com%2Fwos%2Fwoscc%2Ffull-record%2FWOS:000516091400007","View Full Record in Web of Science")</f>
        <v>View Full Record in Web of Science</v>
      </c>
    </row>
    <row r="45" ht="13.5" customHeight="1">
      <c r="A45" s="1" t="s">
        <v>66</v>
      </c>
      <c r="B45" s="1" t="s">
        <v>1024</v>
      </c>
      <c r="C45" s="2"/>
      <c r="D45" s="2"/>
      <c r="E45" s="2"/>
      <c r="F45" s="1" t="s">
        <v>1025</v>
      </c>
      <c r="G45" s="2"/>
      <c r="H45" s="2"/>
      <c r="I45" s="1" t="s">
        <v>1026</v>
      </c>
      <c r="J45" s="1" t="s">
        <v>1027</v>
      </c>
      <c r="K45" s="2"/>
      <c r="L45" s="2"/>
      <c r="M45" s="1" t="s">
        <v>71</v>
      </c>
      <c r="N45" s="1" t="s">
        <v>72</v>
      </c>
      <c r="O45" s="1" t="s">
        <v>1028</v>
      </c>
      <c r="P45" s="1" t="s">
        <v>1029</v>
      </c>
      <c r="Q45" s="1" t="s">
        <v>1030</v>
      </c>
      <c r="R45" s="1" t="s">
        <v>1031</v>
      </c>
      <c r="S45" s="1" t="s">
        <v>125</v>
      </c>
      <c r="T45" s="1" t="s">
        <v>1032</v>
      </c>
      <c r="U45" s="1" t="s">
        <v>1033</v>
      </c>
      <c r="V45" s="1" t="s">
        <v>1034</v>
      </c>
      <c r="W45" s="1" t="s">
        <v>1035</v>
      </c>
      <c r="X45" s="1" t="s">
        <v>1036</v>
      </c>
      <c r="Y45" s="1" t="s">
        <v>1037</v>
      </c>
      <c r="Z45" s="1" t="s">
        <v>1038</v>
      </c>
      <c r="AA45" s="2"/>
      <c r="AB45" s="2">
        <v>82.0</v>
      </c>
      <c r="AC45" s="2">
        <v>4.0</v>
      </c>
      <c r="AD45" s="2">
        <v>4.0</v>
      </c>
      <c r="AE45" s="2">
        <v>5.0</v>
      </c>
      <c r="AF45" s="2">
        <v>21.0</v>
      </c>
      <c r="AG45" s="1" t="s">
        <v>434</v>
      </c>
      <c r="AH45" s="1" t="s">
        <v>257</v>
      </c>
      <c r="AI45" s="1" t="s">
        <v>258</v>
      </c>
      <c r="AJ45" s="2"/>
      <c r="AK45" s="1" t="s">
        <v>1039</v>
      </c>
      <c r="AL45" s="2"/>
      <c r="AM45" s="1" t="s">
        <v>1027</v>
      </c>
      <c r="AN45" s="1" t="s">
        <v>1040</v>
      </c>
      <c r="AO45" s="1" t="s">
        <v>1041</v>
      </c>
      <c r="AP45" s="2">
        <v>2021.0</v>
      </c>
      <c r="AQ45" s="2">
        <v>11.0</v>
      </c>
      <c r="AR45" s="2">
        <v>3.0</v>
      </c>
      <c r="AS45" s="2"/>
      <c r="AT45" s="2"/>
      <c r="AU45" s="2"/>
      <c r="AV45" s="2"/>
      <c r="AW45" s="2"/>
      <c r="AX45" s="2"/>
      <c r="AY45" s="2">
        <v>447.0</v>
      </c>
      <c r="AZ45" s="1" t="s">
        <v>1042</v>
      </c>
      <c r="BA45" s="3" t="str">
        <f>HYPERLINK("http://dx.doi.org/10.3390/agronomy11030447","http://dx.doi.org/10.3390/agronomy11030447")</f>
        <v>http://dx.doi.org/10.3390/agronomy11030447</v>
      </c>
      <c r="BB45" s="2"/>
      <c r="BC45" s="2"/>
      <c r="BD45" s="2">
        <v>12.0</v>
      </c>
      <c r="BE45" s="1" t="s">
        <v>1043</v>
      </c>
      <c r="BF45" s="1" t="s">
        <v>115</v>
      </c>
      <c r="BG45" s="1" t="s">
        <v>1044</v>
      </c>
      <c r="BH45" s="1" t="s">
        <v>1045</v>
      </c>
      <c r="BI45" s="2"/>
      <c r="BJ45" s="1" t="s">
        <v>361</v>
      </c>
      <c r="BK45" s="2"/>
      <c r="BL45" s="2"/>
      <c r="BM45" s="1" t="s">
        <v>1046</v>
      </c>
      <c r="BN45" s="2" t="str">
        <f>HYPERLINK("https%3A%2F%2Fwww.webofscience.com%2Fwos%2Fwoscc%2Ffull-record%2FWOS:000633147100001","View Full Record in Web of Science")</f>
        <v>View Full Record in Web of Science</v>
      </c>
    </row>
    <row r="46" ht="13.5" customHeight="1">
      <c r="A46" s="1" t="s">
        <v>66</v>
      </c>
      <c r="B46" s="1" t="s">
        <v>1047</v>
      </c>
      <c r="C46" s="2"/>
      <c r="D46" s="2"/>
      <c r="E46" s="2"/>
      <c r="F46" s="1" t="s">
        <v>1048</v>
      </c>
      <c r="G46" s="2"/>
      <c r="H46" s="2"/>
      <c r="I46" s="1" t="s">
        <v>1049</v>
      </c>
      <c r="J46" s="1" t="s">
        <v>70</v>
      </c>
      <c r="K46" s="2"/>
      <c r="L46" s="2"/>
      <c r="M46" s="1" t="s">
        <v>71</v>
      </c>
      <c r="N46" s="1" t="s">
        <v>72</v>
      </c>
      <c r="O46" s="1" t="s">
        <v>1050</v>
      </c>
      <c r="P46" s="1" t="s">
        <v>1051</v>
      </c>
      <c r="Q46" s="1" t="s">
        <v>1052</v>
      </c>
      <c r="R46" s="1" t="s">
        <v>1053</v>
      </c>
      <c r="S46" s="1" t="s">
        <v>1054</v>
      </c>
      <c r="T46" s="1" t="s">
        <v>1055</v>
      </c>
      <c r="U46" s="1" t="s">
        <v>1056</v>
      </c>
      <c r="V46" s="1" t="s">
        <v>1057</v>
      </c>
      <c r="W46" s="1" t="s">
        <v>1058</v>
      </c>
      <c r="X46" s="1" t="s">
        <v>1059</v>
      </c>
      <c r="Y46" s="1" t="s">
        <v>1059</v>
      </c>
      <c r="Z46" s="1" t="s">
        <v>1060</v>
      </c>
      <c r="AA46" s="2"/>
      <c r="AB46" s="2">
        <v>107.0</v>
      </c>
      <c r="AC46" s="2">
        <v>19.0</v>
      </c>
      <c r="AD46" s="2">
        <v>19.0</v>
      </c>
      <c r="AE46" s="2">
        <v>8.0</v>
      </c>
      <c r="AF46" s="2">
        <v>40.0</v>
      </c>
      <c r="AG46" s="1" t="s">
        <v>761</v>
      </c>
      <c r="AH46" s="1" t="s">
        <v>762</v>
      </c>
      <c r="AI46" s="1" t="s">
        <v>763</v>
      </c>
      <c r="AJ46" s="1" t="s">
        <v>84</v>
      </c>
      <c r="AK46" s="1" t="s">
        <v>1061</v>
      </c>
      <c r="AL46" s="2"/>
      <c r="AM46" s="1" t="s">
        <v>85</v>
      </c>
      <c r="AN46" s="1" t="s">
        <v>86</v>
      </c>
      <c r="AO46" s="1" t="s">
        <v>535</v>
      </c>
      <c r="AP46" s="2">
        <v>2021.0</v>
      </c>
      <c r="AQ46" s="2">
        <v>25.0</v>
      </c>
      <c r="AR46" s="2">
        <v>3.0</v>
      </c>
      <c r="AS46" s="2"/>
      <c r="AT46" s="2"/>
      <c r="AU46" s="2"/>
      <c r="AV46" s="2"/>
      <c r="AW46" s="2">
        <v>627.0</v>
      </c>
      <c r="AX46" s="2">
        <v>647.0</v>
      </c>
      <c r="AY46" s="2"/>
      <c r="AZ46" s="1" t="s">
        <v>1062</v>
      </c>
      <c r="BA46" s="3" t="str">
        <f>HYPERLINK("http://dx.doi.org/10.1111/jiec.13081","http://dx.doi.org/10.1111/jiec.13081")</f>
        <v>http://dx.doi.org/10.1111/jiec.13081</v>
      </c>
      <c r="BB46" s="2"/>
      <c r="BC46" s="1" t="s">
        <v>1063</v>
      </c>
      <c r="BD46" s="2">
        <v>21.0</v>
      </c>
      <c r="BE46" s="1" t="s">
        <v>89</v>
      </c>
      <c r="BF46" s="1" t="s">
        <v>90</v>
      </c>
      <c r="BG46" s="1" t="s">
        <v>91</v>
      </c>
      <c r="BH46" s="1" t="s">
        <v>1064</v>
      </c>
      <c r="BI46" s="2"/>
      <c r="BJ46" s="1" t="s">
        <v>1065</v>
      </c>
      <c r="BK46" s="2"/>
      <c r="BL46" s="2"/>
      <c r="BM46" s="1" t="s">
        <v>1066</v>
      </c>
      <c r="BN46" s="2" t="str">
        <f>HYPERLINK("https%3A%2F%2Fwww.webofscience.com%2Fwos%2Fwoscc%2Ffull-record%2FWOS:000587986500001","View Full Record in Web of Science")</f>
        <v>View Full Record in Web of Science</v>
      </c>
    </row>
    <row r="47" ht="13.5" customHeight="1">
      <c r="A47" s="1" t="s">
        <v>66</v>
      </c>
      <c r="B47" s="1" t="s">
        <v>1067</v>
      </c>
      <c r="C47" s="2"/>
      <c r="D47" s="2"/>
      <c r="E47" s="2"/>
      <c r="F47" s="1" t="s">
        <v>1068</v>
      </c>
      <c r="G47" s="2"/>
      <c r="H47" s="2"/>
      <c r="I47" s="1" t="s">
        <v>1069</v>
      </c>
      <c r="J47" s="1" t="s">
        <v>422</v>
      </c>
      <c r="K47" s="2"/>
      <c r="L47" s="2"/>
      <c r="M47" s="1" t="s">
        <v>71</v>
      </c>
      <c r="N47" s="1" t="s">
        <v>72</v>
      </c>
      <c r="O47" s="1" t="s">
        <v>1070</v>
      </c>
      <c r="P47" s="2"/>
      <c r="Q47" s="1" t="s">
        <v>1071</v>
      </c>
      <c r="R47" s="1" t="s">
        <v>1072</v>
      </c>
      <c r="S47" s="1" t="s">
        <v>1073</v>
      </c>
      <c r="T47" s="1" t="s">
        <v>1074</v>
      </c>
      <c r="U47" s="1" t="s">
        <v>1075</v>
      </c>
      <c r="V47" s="2"/>
      <c r="W47" s="1" t="s">
        <v>1076</v>
      </c>
      <c r="X47" s="2"/>
      <c r="Y47" s="2"/>
      <c r="Z47" s="2"/>
      <c r="AA47" s="2"/>
      <c r="AB47" s="2">
        <v>26.0</v>
      </c>
      <c r="AC47" s="2">
        <v>9.0</v>
      </c>
      <c r="AD47" s="2">
        <v>9.0</v>
      </c>
      <c r="AE47" s="2">
        <v>13.0</v>
      </c>
      <c r="AF47" s="2">
        <v>31.0</v>
      </c>
      <c r="AG47" s="1" t="s">
        <v>434</v>
      </c>
      <c r="AH47" s="1" t="s">
        <v>257</v>
      </c>
      <c r="AI47" s="1" t="s">
        <v>258</v>
      </c>
      <c r="AJ47" s="2"/>
      <c r="AK47" s="1" t="s">
        <v>435</v>
      </c>
      <c r="AL47" s="2"/>
      <c r="AM47" s="1" t="s">
        <v>436</v>
      </c>
      <c r="AN47" s="1" t="s">
        <v>437</v>
      </c>
      <c r="AO47" s="1" t="s">
        <v>183</v>
      </c>
      <c r="AP47" s="2">
        <v>2021.0</v>
      </c>
      <c r="AQ47" s="2">
        <v>13.0</v>
      </c>
      <c r="AR47" s="2">
        <v>16.0</v>
      </c>
      <c r="AS47" s="2"/>
      <c r="AT47" s="2"/>
      <c r="AU47" s="2"/>
      <c r="AV47" s="2"/>
      <c r="AW47" s="2"/>
      <c r="AX47" s="2"/>
      <c r="AY47" s="2">
        <v>8925.0</v>
      </c>
      <c r="AZ47" s="1" t="s">
        <v>1077</v>
      </c>
      <c r="BA47" s="3" t="str">
        <f>HYPERLINK("http://dx.doi.org/10.3390/su13168925","http://dx.doi.org/10.3390/su13168925")</f>
        <v>http://dx.doi.org/10.3390/su13168925</v>
      </c>
      <c r="BB47" s="2"/>
      <c r="BC47" s="2"/>
      <c r="BD47" s="2">
        <v>9.0</v>
      </c>
      <c r="BE47" s="1" t="s">
        <v>440</v>
      </c>
      <c r="BF47" s="1" t="s">
        <v>115</v>
      </c>
      <c r="BG47" s="1" t="s">
        <v>441</v>
      </c>
      <c r="BH47" s="1" t="s">
        <v>1078</v>
      </c>
      <c r="BI47" s="2"/>
      <c r="BJ47" s="1" t="s">
        <v>361</v>
      </c>
      <c r="BK47" s="2"/>
      <c r="BL47" s="2"/>
      <c r="BM47" s="1" t="s">
        <v>1079</v>
      </c>
      <c r="BN47" s="2" t="str">
        <f>HYPERLINK("https%3A%2F%2Fwww.webofscience.com%2Fwos%2Fwoscc%2Ffull-record%2FWOS:000690129400001","View Full Record in Web of Science")</f>
        <v>View Full Record in Web of Science</v>
      </c>
    </row>
    <row r="48" ht="13.5" customHeight="1">
      <c r="A48" s="1" t="s">
        <v>66</v>
      </c>
      <c r="B48" s="1" t="s">
        <v>1080</v>
      </c>
      <c r="C48" s="2"/>
      <c r="D48" s="2"/>
      <c r="E48" s="2"/>
      <c r="F48" s="1" t="s">
        <v>1081</v>
      </c>
      <c r="G48" s="2"/>
      <c r="H48" s="2"/>
      <c r="I48" s="1" t="s">
        <v>1082</v>
      </c>
      <c r="J48" s="1" t="s">
        <v>422</v>
      </c>
      <c r="K48" s="2"/>
      <c r="L48" s="2"/>
      <c r="M48" s="1" t="s">
        <v>71</v>
      </c>
      <c r="N48" s="1" t="s">
        <v>72</v>
      </c>
      <c r="O48" s="1" t="s">
        <v>1083</v>
      </c>
      <c r="P48" s="1" t="s">
        <v>1084</v>
      </c>
      <c r="Q48" s="1" t="s">
        <v>1085</v>
      </c>
      <c r="R48" s="1" t="s">
        <v>1086</v>
      </c>
      <c r="S48" s="1" t="s">
        <v>1087</v>
      </c>
      <c r="T48" s="1" t="s">
        <v>1088</v>
      </c>
      <c r="U48" s="1" t="s">
        <v>1089</v>
      </c>
      <c r="V48" s="2"/>
      <c r="W48" s="2"/>
      <c r="X48" s="2"/>
      <c r="Y48" s="2"/>
      <c r="Z48" s="2"/>
      <c r="AA48" s="2"/>
      <c r="AB48" s="2">
        <v>22.0</v>
      </c>
      <c r="AC48" s="2">
        <v>3.0</v>
      </c>
      <c r="AD48" s="2">
        <v>3.0</v>
      </c>
      <c r="AE48" s="2">
        <v>2.0</v>
      </c>
      <c r="AF48" s="2">
        <v>16.0</v>
      </c>
      <c r="AG48" s="1" t="s">
        <v>434</v>
      </c>
      <c r="AH48" s="1" t="s">
        <v>257</v>
      </c>
      <c r="AI48" s="1" t="s">
        <v>258</v>
      </c>
      <c r="AJ48" s="2"/>
      <c r="AK48" s="1" t="s">
        <v>435</v>
      </c>
      <c r="AL48" s="2"/>
      <c r="AM48" s="1" t="s">
        <v>436</v>
      </c>
      <c r="AN48" s="1" t="s">
        <v>437</v>
      </c>
      <c r="AO48" s="1" t="s">
        <v>952</v>
      </c>
      <c r="AP48" s="2">
        <v>2021.0</v>
      </c>
      <c r="AQ48" s="2">
        <v>13.0</v>
      </c>
      <c r="AR48" s="2">
        <v>19.0</v>
      </c>
      <c r="AS48" s="2"/>
      <c r="AT48" s="2"/>
      <c r="AU48" s="2"/>
      <c r="AV48" s="2"/>
      <c r="AW48" s="2"/>
      <c r="AX48" s="2"/>
      <c r="AY48" s="2">
        <v>11060.0</v>
      </c>
      <c r="AZ48" s="1" t="s">
        <v>1090</v>
      </c>
      <c r="BA48" s="3" t="str">
        <f>HYPERLINK("http://dx.doi.org/10.3390/su131911060","http://dx.doi.org/10.3390/su131911060")</f>
        <v>http://dx.doi.org/10.3390/su131911060</v>
      </c>
      <c r="BB48" s="2"/>
      <c r="BC48" s="2"/>
      <c r="BD48" s="2">
        <v>13.0</v>
      </c>
      <c r="BE48" s="1" t="s">
        <v>440</v>
      </c>
      <c r="BF48" s="1" t="s">
        <v>115</v>
      </c>
      <c r="BG48" s="1" t="s">
        <v>441</v>
      </c>
      <c r="BH48" s="1" t="s">
        <v>1091</v>
      </c>
      <c r="BI48" s="2"/>
      <c r="BJ48" s="1" t="s">
        <v>361</v>
      </c>
      <c r="BK48" s="2"/>
      <c r="BL48" s="2"/>
      <c r="BM48" s="1" t="s">
        <v>1092</v>
      </c>
      <c r="BN48" s="2" t="str">
        <f>HYPERLINK("https%3A%2F%2Fwww.webofscience.com%2Fwos%2Fwoscc%2Ffull-record%2FWOS:000706880900001","View Full Record in Web of Science")</f>
        <v>View Full Record in Web of Science</v>
      </c>
    </row>
    <row r="49" ht="13.5" customHeight="1">
      <c r="A49" s="1" t="s">
        <v>66</v>
      </c>
      <c r="B49" s="1" t="s">
        <v>1093</v>
      </c>
      <c r="C49" s="2"/>
      <c r="D49" s="2"/>
      <c r="E49" s="2"/>
      <c r="F49" s="1" t="s">
        <v>1094</v>
      </c>
      <c r="G49" s="2"/>
      <c r="H49" s="2"/>
      <c r="I49" s="1" t="s">
        <v>1095</v>
      </c>
      <c r="J49" s="1" t="s">
        <v>1096</v>
      </c>
      <c r="K49" s="2"/>
      <c r="L49" s="2"/>
      <c r="M49" s="1" t="s">
        <v>71</v>
      </c>
      <c r="N49" s="1" t="s">
        <v>72</v>
      </c>
      <c r="O49" s="1" t="s">
        <v>1097</v>
      </c>
      <c r="P49" s="1" t="s">
        <v>1098</v>
      </c>
      <c r="Q49" s="1" t="s">
        <v>1099</v>
      </c>
      <c r="R49" s="1" t="s">
        <v>1100</v>
      </c>
      <c r="S49" s="1" t="s">
        <v>1101</v>
      </c>
      <c r="T49" s="1" t="s">
        <v>1102</v>
      </c>
      <c r="U49" s="1" t="s">
        <v>1103</v>
      </c>
      <c r="V49" s="1" t="s">
        <v>1104</v>
      </c>
      <c r="W49" s="1" t="s">
        <v>1105</v>
      </c>
      <c r="X49" s="2"/>
      <c r="Y49" s="2"/>
      <c r="Z49" s="2"/>
      <c r="AA49" s="2"/>
      <c r="AB49" s="2">
        <v>47.0</v>
      </c>
      <c r="AC49" s="2">
        <v>19.0</v>
      </c>
      <c r="AD49" s="2">
        <v>19.0</v>
      </c>
      <c r="AE49" s="2">
        <v>1.0</v>
      </c>
      <c r="AF49" s="2">
        <v>9.0</v>
      </c>
      <c r="AG49" s="1" t="s">
        <v>434</v>
      </c>
      <c r="AH49" s="1" t="s">
        <v>257</v>
      </c>
      <c r="AI49" s="1" t="s">
        <v>258</v>
      </c>
      <c r="AJ49" s="2"/>
      <c r="AK49" s="1" t="s">
        <v>1106</v>
      </c>
      <c r="AL49" s="2"/>
      <c r="AM49" s="1" t="s">
        <v>1096</v>
      </c>
      <c r="AN49" s="1" t="s">
        <v>1107</v>
      </c>
      <c r="AO49" s="1" t="s">
        <v>535</v>
      </c>
      <c r="AP49" s="2">
        <v>2021.0</v>
      </c>
      <c r="AQ49" s="2">
        <v>14.0</v>
      </c>
      <c r="AR49" s="2">
        <v>11.0</v>
      </c>
      <c r="AS49" s="2"/>
      <c r="AT49" s="2"/>
      <c r="AU49" s="2"/>
      <c r="AV49" s="2"/>
      <c r="AW49" s="2"/>
      <c r="AX49" s="2"/>
      <c r="AY49" s="2">
        <v>3226.0</v>
      </c>
      <c r="AZ49" s="1" t="s">
        <v>1108</v>
      </c>
      <c r="BA49" s="3" t="str">
        <f>HYPERLINK("http://dx.doi.org/10.3390/en14113226","http://dx.doi.org/10.3390/en14113226")</f>
        <v>http://dx.doi.org/10.3390/en14113226</v>
      </c>
      <c r="BB49" s="2"/>
      <c r="BC49" s="2"/>
      <c r="BD49" s="2">
        <v>20.0</v>
      </c>
      <c r="BE49" s="1" t="s">
        <v>1109</v>
      </c>
      <c r="BF49" s="1" t="s">
        <v>90</v>
      </c>
      <c r="BG49" s="1" t="s">
        <v>1109</v>
      </c>
      <c r="BH49" s="1" t="s">
        <v>1110</v>
      </c>
      <c r="BI49" s="2"/>
      <c r="BJ49" s="1" t="s">
        <v>361</v>
      </c>
      <c r="BK49" s="2"/>
      <c r="BL49" s="2"/>
      <c r="BM49" s="1" t="s">
        <v>1111</v>
      </c>
      <c r="BN49" s="2" t="str">
        <f>HYPERLINK("https%3A%2F%2Fwww.webofscience.com%2Fwos%2Fwoscc%2Ffull-record%2FWOS:000659852800001","View Full Record in Web of Science")</f>
        <v>View Full Record in Web of Science</v>
      </c>
    </row>
    <row r="50" ht="13.5" customHeight="1">
      <c r="A50" s="1" t="s">
        <v>66</v>
      </c>
      <c r="B50" s="1" t="s">
        <v>1112</v>
      </c>
      <c r="C50" s="2"/>
      <c r="D50" s="2"/>
      <c r="E50" s="2"/>
      <c r="F50" s="1" t="s">
        <v>1113</v>
      </c>
      <c r="G50" s="2"/>
      <c r="H50" s="2"/>
      <c r="I50" s="1" t="s">
        <v>1114</v>
      </c>
      <c r="J50" s="1" t="s">
        <v>1115</v>
      </c>
      <c r="K50" s="2"/>
      <c r="L50" s="2"/>
      <c r="M50" s="1" t="s">
        <v>71</v>
      </c>
      <c r="N50" s="1" t="s">
        <v>72</v>
      </c>
      <c r="O50" s="1" t="s">
        <v>1116</v>
      </c>
      <c r="P50" s="1" t="s">
        <v>1117</v>
      </c>
      <c r="Q50" s="1" t="s">
        <v>1118</v>
      </c>
      <c r="R50" s="1" t="s">
        <v>1119</v>
      </c>
      <c r="S50" s="1" t="s">
        <v>1120</v>
      </c>
      <c r="T50" s="1" t="s">
        <v>1121</v>
      </c>
      <c r="U50" s="1" t="s">
        <v>1122</v>
      </c>
      <c r="V50" s="1" t="s">
        <v>1123</v>
      </c>
      <c r="W50" s="1" t="s">
        <v>1124</v>
      </c>
      <c r="X50" s="1" t="s">
        <v>1125</v>
      </c>
      <c r="Y50" s="1" t="s">
        <v>1126</v>
      </c>
      <c r="Z50" s="1" t="s">
        <v>1127</v>
      </c>
      <c r="AA50" s="2"/>
      <c r="AB50" s="2">
        <v>123.0</v>
      </c>
      <c r="AC50" s="2">
        <v>4.0</v>
      </c>
      <c r="AD50" s="2">
        <v>4.0</v>
      </c>
      <c r="AE50" s="2">
        <v>7.0</v>
      </c>
      <c r="AF50" s="2">
        <v>23.0</v>
      </c>
      <c r="AG50" s="1" t="s">
        <v>434</v>
      </c>
      <c r="AH50" s="1" t="s">
        <v>257</v>
      </c>
      <c r="AI50" s="1" t="s">
        <v>258</v>
      </c>
      <c r="AJ50" s="2"/>
      <c r="AK50" s="1" t="s">
        <v>1128</v>
      </c>
      <c r="AL50" s="2"/>
      <c r="AM50" s="1" t="s">
        <v>1129</v>
      </c>
      <c r="AN50" s="1" t="s">
        <v>1130</v>
      </c>
      <c r="AO50" s="1" t="s">
        <v>535</v>
      </c>
      <c r="AP50" s="2">
        <v>2021.0</v>
      </c>
      <c r="AQ50" s="2">
        <v>11.0</v>
      </c>
      <c r="AR50" s="2">
        <v>11.0</v>
      </c>
      <c r="AS50" s="2"/>
      <c r="AT50" s="2"/>
      <c r="AU50" s="2"/>
      <c r="AV50" s="2"/>
      <c r="AW50" s="2"/>
      <c r="AX50" s="2"/>
      <c r="AY50" s="2">
        <v>4747.0</v>
      </c>
      <c r="AZ50" s="1" t="s">
        <v>1131</v>
      </c>
      <c r="BA50" s="3" t="str">
        <f>HYPERLINK("http://dx.doi.org/10.3390/app11114747","http://dx.doi.org/10.3390/app11114747")</f>
        <v>http://dx.doi.org/10.3390/app11114747</v>
      </c>
      <c r="BB50" s="2"/>
      <c r="BC50" s="2"/>
      <c r="BD50" s="2">
        <v>27.0</v>
      </c>
      <c r="BE50" s="1" t="s">
        <v>1132</v>
      </c>
      <c r="BF50" s="1" t="s">
        <v>115</v>
      </c>
      <c r="BG50" s="1" t="s">
        <v>1133</v>
      </c>
      <c r="BH50" s="1" t="s">
        <v>1134</v>
      </c>
      <c r="BI50" s="2"/>
      <c r="BJ50" s="1" t="s">
        <v>443</v>
      </c>
      <c r="BK50" s="2"/>
      <c r="BL50" s="2"/>
      <c r="BM50" s="1" t="s">
        <v>1135</v>
      </c>
      <c r="BN50" s="2" t="str">
        <f>HYPERLINK("https%3A%2F%2Fwww.webofscience.com%2Fwos%2Fwoscc%2Ffull-record%2FWOS:000659559300001","View Full Record in Web of Science")</f>
        <v>View Full Record in Web of Science</v>
      </c>
    </row>
    <row r="51" ht="13.5" customHeight="1">
      <c r="A51" s="1" t="s">
        <v>66</v>
      </c>
      <c r="B51" s="1" t="s">
        <v>1136</v>
      </c>
      <c r="C51" s="2"/>
      <c r="D51" s="2"/>
      <c r="E51" s="2"/>
      <c r="F51" s="1" t="s">
        <v>1137</v>
      </c>
      <c r="G51" s="2"/>
      <c r="H51" s="2"/>
      <c r="I51" s="1" t="s">
        <v>1138</v>
      </c>
      <c r="J51" s="1" t="s">
        <v>1139</v>
      </c>
      <c r="K51" s="2"/>
      <c r="L51" s="2"/>
      <c r="M51" s="1" t="s">
        <v>71</v>
      </c>
      <c r="N51" s="1" t="s">
        <v>72</v>
      </c>
      <c r="O51" s="1" t="s">
        <v>1140</v>
      </c>
      <c r="P51" s="1" t="s">
        <v>1141</v>
      </c>
      <c r="Q51" s="1" t="s">
        <v>1142</v>
      </c>
      <c r="R51" s="1" t="s">
        <v>1143</v>
      </c>
      <c r="S51" s="1" t="s">
        <v>1144</v>
      </c>
      <c r="T51" s="1" t="s">
        <v>1145</v>
      </c>
      <c r="U51" s="1" t="s">
        <v>1146</v>
      </c>
      <c r="V51" s="1" t="s">
        <v>1147</v>
      </c>
      <c r="W51" s="1" t="s">
        <v>1148</v>
      </c>
      <c r="X51" s="1" t="s">
        <v>1149</v>
      </c>
      <c r="Y51" s="1" t="s">
        <v>1150</v>
      </c>
      <c r="Z51" s="1" t="s">
        <v>1151</v>
      </c>
      <c r="AA51" s="2"/>
      <c r="AB51" s="2">
        <v>68.0</v>
      </c>
      <c r="AC51" s="2">
        <v>7.0</v>
      </c>
      <c r="AD51" s="2">
        <v>7.0</v>
      </c>
      <c r="AE51" s="2">
        <v>3.0</v>
      </c>
      <c r="AF51" s="2">
        <v>23.0</v>
      </c>
      <c r="AG51" s="1" t="s">
        <v>434</v>
      </c>
      <c r="AH51" s="1" t="s">
        <v>257</v>
      </c>
      <c r="AI51" s="1" t="s">
        <v>258</v>
      </c>
      <c r="AJ51" s="2"/>
      <c r="AK51" s="1" t="s">
        <v>1152</v>
      </c>
      <c r="AL51" s="2"/>
      <c r="AM51" s="1" t="s">
        <v>1153</v>
      </c>
      <c r="AN51" s="1" t="s">
        <v>1154</v>
      </c>
      <c r="AO51" s="1" t="s">
        <v>183</v>
      </c>
      <c r="AP51" s="2">
        <v>2021.0</v>
      </c>
      <c r="AQ51" s="2">
        <v>10.0</v>
      </c>
      <c r="AR51" s="2">
        <v>16.0</v>
      </c>
      <c r="AS51" s="2"/>
      <c r="AT51" s="2"/>
      <c r="AU51" s="2"/>
      <c r="AV51" s="2"/>
      <c r="AW51" s="2"/>
      <c r="AX51" s="2"/>
      <c r="AY51" s="2">
        <v>2008.0</v>
      </c>
      <c r="AZ51" s="1" t="s">
        <v>1155</v>
      </c>
      <c r="BA51" s="3" t="str">
        <f>HYPERLINK("http://dx.doi.org/10.3390/electronics10162008","http://dx.doi.org/10.3390/electronics10162008")</f>
        <v>http://dx.doi.org/10.3390/electronics10162008</v>
      </c>
      <c r="BB51" s="2"/>
      <c r="BC51" s="2"/>
      <c r="BD51" s="2">
        <v>15.0</v>
      </c>
      <c r="BE51" s="1" t="s">
        <v>1156</v>
      </c>
      <c r="BF51" s="1" t="s">
        <v>90</v>
      </c>
      <c r="BG51" s="1" t="s">
        <v>1157</v>
      </c>
      <c r="BH51" s="1" t="s">
        <v>1158</v>
      </c>
      <c r="BI51" s="2"/>
      <c r="BJ51" s="1" t="s">
        <v>1159</v>
      </c>
      <c r="BK51" s="2"/>
      <c r="BL51" s="2"/>
      <c r="BM51" s="1" t="s">
        <v>1160</v>
      </c>
      <c r="BN51" s="2" t="str">
        <f>HYPERLINK("https%3A%2F%2Fwww.webofscience.com%2Fwos%2Fwoscc%2Ffull-record%2FWOS:000688991800001","View Full Record in Web of Science")</f>
        <v>View Full Record in Web of Science</v>
      </c>
    </row>
    <row r="52" ht="13.5" customHeight="1">
      <c r="A52" s="1" t="s">
        <v>66</v>
      </c>
      <c r="B52" s="1" t="s">
        <v>1161</v>
      </c>
      <c r="C52" s="2"/>
      <c r="D52" s="2"/>
      <c r="E52" s="2"/>
      <c r="F52" s="1" t="s">
        <v>1162</v>
      </c>
      <c r="G52" s="2"/>
      <c r="H52" s="2"/>
      <c r="I52" s="1" t="s">
        <v>1163</v>
      </c>
      <c r="J52" s="1" t="s">
        <v>708</v>
      </c>
      <c r="K52" s="2"/>
      <c r="L52" s="2"/>
      <c r="M52" s="1" t="s">
        <v>71</v>
      </c>
      <c r="N52" s="1" t="s">
        <v>72</v>
      </c>
      <c r="O52" s="1" t="s">
        <v>1164</v>
      </c>
      <c r="P52" s="2"/>
      <c r="Q52" s="1" t="s">
        <v>1165</v>
      </c>
      <c r="R52" s="1" t="s">
        <v>1166</v>
      </c>
      <c r="S52" s="1" t="s">
        <v>1167</v>
      </c>
      <c r="T52" s="1" t="s">
        <v>1168</v>
      </c>
      <c r="U52" s="1" t="s">
        <v>1169</v>
      </c>
      <c r="V52" s="2"/>
      <c r="W52" s="1" t="s">
        <v>1170</v>
      </c>
      <c r="X52" s="1" t="s">
        <v>1171</v>
      </c>
      <c r="Y52" s="1" t="s">
        <v>1172</v>
      </c>
      <c r="Z52" s="1" t="s">
        <v>1173</v>
      </c>
      <c r="AA52" s="2"/>
      <c r="AB52" s="2">
        <v>70.0</v>
      </c>
      <c r="AC52" s="2">
        <v>5.0</v>
      </c>
      <c r="AD52" s="2">
        <v>5.0</v>
      </c>
      <c r="AE52" s="2">
        <v>3.0</v>
      </c>
      <c r="AF52" s="2">
        <v>10.0</v>
      </c>
      <c r="AG52" s="1" t="s">
        <v>459</v>
      </c>
      <c r="AH52" s="1" t="s">
        <v>107</v>
      </c>
      <c r="AI52" s="1" t="s">
        <v>460</v>
      </c>
      <c r="AJ52" s="1" t="s">
        <v>717</v>
      </c>
      <c r="AK52" s="1" t="s">
        <v>718</v>
      </c>
      <c r="AL52" s="2"/>
      <c r="AM52" s="1" t="s">
        <v>719</v>
      </c>
      <c r="AN52" s="1" t="s">
        <v>720</v>
      </c>
      <c r="AO52" s="1" t="s">
        <v>1174</v>
      </c>
      <c r="AP52" s="2">
        <v>2021.0</v>
      </c>
      <c r="AQ52" s="2">
        <v>121.0</v>
      </c>
      <c r="AR52" s="2"/>
      <c r="AS52" s="2"/>
      <c r="AT52" s="2"/>
      <c r="AU52" s="2"/>
      <c r="AV52" s="2"/>
      <c r="AW52" s="2">
        <v>215.0</v>
      </c>
      <c r="AX52" s="2">
        <v>225.0</v>
      </c>
      <c r="AY52" s="2"/>
      <c r="AZ52" s="1" t="s">
        <v>1175</v>
      </c>
      <c r="BA52" s="3" t="str">
        <f>HYPERLINK("http://dx.doi.org/10.1016/j.wasman.2020.12.006","http://dx.doi.org/10.1016/j.wasman.2020.12.006")</f>
        <v>http://dx.doi.org/10.1016/j.wasman.2020.12.006</v>
      </c>
      <c r="BB52" s="2"/>
      <c r="BC52" s="2"/>
      <c r="BD52" s="2">
        <v>11.0</v>
      </c>
      <c r="BE52" s="1" t="s">
        <v>314</v>
      </c>
      <c r="BF52" s="1" t="s">
        <v>115</v>
      </c>
      <c r="BG52" s="1" t="s">
        <v>315</v>
      </c>
      <c r="BH52" s="1" t="s">
        <v>1176</v>
      </c>
      <c r="BI52" s="2">
        <v>3.338353E7</v>
      </c>
      <c r="BJ52" s="2"/>
      <c r="BK52" s="2"/>
      <c r="BL52" s="2"/>
      <c r="BM52" s="1" t="s">
        <v>1177</v>
      </c>
      <c r="BN52" s="2" t="str">
        <f>HYPERLINK("https%3A%2F%2Fwww.webofscience.com%2Fwos%2Fwoscc%2Ffull-record%2FWOS:000614606600022","View Full Record in Web of Science")</f>
        <v>View Full Record in Web of Science</v>
      </c>
    </row>
    <row r="53" ht="13.5" customHeight="1">
      <c r="A53" s="1" t="s">
        <v>66</v>
      </c>
      <c r="B53" s="1" t="s">
        <v>1178</v>
      </c>
      <c r="C53" s="2"/>
      <c r="D53" s="2"/>
      <c r="E53" s="2"/>
      <c r="F53" s="1" t="s">
        <v>1179</v>
      </c>
      <c r="G53" s="2"/>
      <c r="H53" s="2"/>
      <c r="I53" s="1" t="s">
        <v>1180</v>
      </c>
      <c r="J53" s="1" t="s">
        <v>422</v>
      </c>
      <c r="K53" s="2"/>
      <c r="L53" s="2"/>
      <c r="M53" s="1" t="s">
        <v>71</v>
      </c>
      <c r="N53" s="1" t="s">
        <v>72</v>
      </c>
      <c r="O53" s="1" t="s">
        <v>1181</v>
      </c>
      <c r="P53" s="1" t="s">
        <v>1182</v>
      </c>
      <c r="Q53" s="1" t="s">
        <v>1183</v>
      </c>
      <c r="R53" s="1" t="s">
        <v>1184</v>
      </c>
      <c r="S53" s="1" t="s">
        <v>1185</v>
      </c>
      <c r="T53" s="1" t="s">
        <v>1186</v>
      </c>
      <c r="U53" s="1" t="s">
        <v>1187</v>
      </c>
      <c r="V53" s="2"/>
      <c r="W53" s="1" t="s">
        <v>1188</v>
      </c>
      <c r="X53" s="2"/>
      <c r="Y53" s="2"/>
      <c r="Z53" s="2"/>
      <c r="AA53" s="2"/>
      <c r="AB53" s="2">
        <v>66.0</v>
      </c>
      <c r="AC53" s="2">
        <v>4.0</v>
      </c>
      <c r="AD53" s="2">
        <v>4.0</v>
      </c>
      <c r="AE53" s="2">
        <v>6.0</v>
      </c>
      <c r="AF53" s="2">
        <v>19.0</v>
      </c>
      <c r="AG53" s="1" t="s">
        <v>434</v>
      </c>
      <c r="AH53" s="1" t="s">
        <v>257</v>
      </c>
      <c r="AI53" s="1" t="s">
        <v>258</v>
      </c>
      <c r="AJ53" s="2"/>
      <c r="AK53" s="1" t="s">
        <v>435</v>
      </c>
      <c r="AL53" s="2"/>
      <c r="AM53" s="1" t="s">
        <v>436</v>
      </c>
      <c r="AN53" s="1" t="s">
        <v>437</v>
      </c>
      <c r="AO53" s="1" t="s">
        <v>261</v>
      </c>
      <c r="AP53" s="2">
        <v>2021.0</v>
      </c>
      <c r="AQ53" s="2">
        <v>13.0</v>
      </c>
      <c r="AR53" s="2">
        <v>18.0</v>
      </c>
      <c r="AS53" s="2"/>
      <c r="AT53" s="2"/>
      <c r="AU53" s="2"/>
      <c r="AV53" s="2"/>
      <c r="AW53" s="2"/>
      <c r="AX53" s="2"/>
      <c r="AY53" s="2">
        <v>10145.0</v>
      </c>
      <c r="AZ53" s="1" t="s">
        <v>1189</v>
      </c>
      <c r="BA53" s="3" t="str">
        <f>HYPERLINK("http://dx.doi.org/10.3390/su131810145","http://dx.doi.org/10.3390/su131810145")</f>
        <v>http://dx.doi.org/10.3390/su131810145</v>
      </c>
      <c r="BB53" s="2"/>
      <c r="BC53" s="2"/>
      <c r="BD53" s="2">
        <v>16.0</v>
      </c>
      <c r="BE53" s="1" t="s">
        <v>440</v>
      </c>
      <c r="BF53" s="1" t="s">
        <v>115</v>
      </c>
      <c r="BG53" s="1" t="s">
        <v>441</v>
      </c>
      <c r="BH53" s="1" t="s">
        <v>1190</v>
      </c>
      <c r="BI53" s="2"/>
      <c r="BJ53" s="1" t="s">
        <v>361</v>
      </c>
      <c r="BK53" s="2"/>
      <c r="BL53" s="2"/>
      <c r="BM53" s="1" t="s">
        <v>1191</v>
      </c>
      <c r="BN53" s="2" t="str">
        <f>HYPERLINK("https%3A%2F%2Fwww.webofscience.com%2Fwos%2Fwoscc%2Ffull-record%2FWOS:000702123400001","View Full Record in Web of Science")</f>
        <v>View Full Record in Web of Science</v>
      </c>
    </row>
    <row r="54" ht="13.5" customHeight="1">
      <c r="A54" s="1" t="s">
        <v>66</v>
      </c>
      <c r="B54" s="1" t="s">
        <v>1047</v>
      </c>
      <c r="C54" s="2"/>
      <c r="D54" s="2"/>
      <c r="E54" s="2"/>
      <c r="F54" s="1" t="s">
        <v>1048</v>
      </c>
      <c r="G54" s="2"/>
      <c r="H54" s="2"/>
      <c r="I54" s="1" t="s">
        <v>1049</v>
      </c>
      <c r="J54" s="1" t="s">
        <v>70</v>
      </c>
      <c r="K54" s="2"/>
      <c r="L54" s="2"/>
      <c r="M54" s="1" t="s">
        <v>71</v>
      </c>
      <c r="N54" s="1" t="s">
        <v>72</v>
      </c>
      <c r="O54" s="1" t="s">
        <v>1050</v>
      </c>
      <c r="P54" s="1" t="s">
        <v>1051</v>
      </c>
      <c r="Q54" s="1" t="s">
        <v>1052</v>
      </c>
      <c r="R54" s="1" t="s">
        <v>1053</v>
      </c>
      <c r="S54" s="1" t="s">
        <v>1054</v>
      </c>
      <c r="T54" s="1" t="s">
        <v>1055</v>
      </c>
      <c r="U54" s="1" t="s">
        <v>1056</v>
      </c>
      <c r="V54" s="1" t="s">
        <v>1057</v>
      </c>
      <c r="W54" s="1" t="s">
        <v>1058</v>
      </c>
      <c r="X54" s="1" t="s">
        <v>1059</v>
      </c>
      <c r="Y54" s="1" t="s">
        <v>1059</v>
      </c>
      <c r="Z54" s="1" t="s">
        <v>1060</v>
      </c>
      <c r="AA54" s="2"/>
      <c r="AB54" s="2">
        <v>107.0</v>
      </c>
      <c r="AC54" s="2">
        <v>19.0</v>
      </c>
      <c r="AD54" s="2">
        <v>19.0</v>
      </c>
      <c r="AE54" s="2">
        <v>8.0</v>
      </c>
      <c r="AF54" s="2">
        <v>40.0</v>
      </c>
      <c r="AG54" s="1" t="s">
        <v>761</v>
      </c>
      <c r="AH54" s="1" t="s">
        <v>762</v>
      </c>
      <c r="AI54" s="1" t="s">
        <v>763</v>
      </c>
      <c r="AJ54" s="1" t="s">
        <v>84</v>
      </c>
      <c r="AK54" s="1" t="s">
        <v>1061</v>
      </c>
      <c r="AL54" s="2"/>
      <c r="AM54" s="1" t="s">
        <v>85</v>
      </c>
      <c r="AN54" s="1" t="s">
        <v>86</v>
      </c>
      <c r="AO54" s="1" t="s">
        <v>535</v>
      </c>
      <c r="AP54" s="2">
        <v>2021.0</v>
      </c>
      <c r="AQ54" s="2">
        <v>25.0</v>
      </c>
      <c r="AR54" s="2">
        <v>3.0</v>
      </c>
      <c r="AS54" s="2"/>
      <c r="AT54" s="2"/>
      <c r="AU54" s="2"/>
      <c r="AV54" s="2"/>
      <c r="AW54" s="2">
        <v>627.0</v>
      </c>
      <c r="AX54" s="2">
        <v>647.0</v>
      </c>
      <c r="AY54" s="2"/>
      <c r="AZ54" s="1" t="s">
        <v>1062</v>
      </c>
      <c r="BA54" s="3" t="str">
        <f>HYPERLINK("http://dx.doi.org/10.1111/jiec.13081","http://dx.doi.org/10.1111/jiec.13081")</f>
        <v>http://dx.doi.org/10.1111/jiec.13081</v>
      </c>
      <c r="BB54" s="2"/>
      <c r="BC54" s="1" t="s">
        <v>1063</v>
      </c>
      <c r="BD54" s="2">
        <v>21.0</v>
      </c>
      <c r="BE54" s="1" t="s">
        <v>89</v>
      </c>
      <c r="BF54" s="1" t="s">
        <v>90</v>
      </c>
      <c r="BG54" s="1" t="s">
        <v>91</v>
      </c>
      <c r="BH54" s="1" t="s">
        <v>1064</v>
      </c>
      <c r="BI54" s="2"/>
      <c r="BJ54" s="1" t="s">
        <v>1065</v>
      </c>
      <c r="BK54" s="2"/>
      <c r="BL54" s="2"/>
      <c r="BM54" s="1" t="s">
        <v>1066</v>
      </c>
      <c r="BN54" s="2" t="str">
        <f>HYPERLINK("https%3A%2F%2Fwww.webofscience.com%2Fwos%2Fwoscc%2Ffull-record%2FWOS:000587986500001","View Full Record in Web of Science")</f>
        <v>View Full Record in Web of Science</v>
      </c>
    </row>
    <row r="55" ht="13.5" customHeight="1">
      <c r="A55" s="1" t="s">
        <v>66</v>
      </c>
      <c r="B55" s="1" t="s">
        <v>1192</v>
      </c>
      <c r="C55" s="2"/>
      <c r="D55" s="2"/>
      <c r="E55" s="2"/>
      <c r="F55" s="1" t="s">
        <v>1193</v>
      </c>
      <c r="G55" s="2"/>
      <c r="H55" s="2"/>
      <c r="I55" s="1" t="s">
        <v>1194</v>
      </c>
      <c r="J55" s="1" t="s">
        <v>422</v>
      </c>
      <c r="K55" s="2"/>
      <c r="L55" s="2"/>
      <c r="M55" s="1" t="s">
        <v>71</v>
      </c>
      <c r="N55" s="1" t="s">
        <v>72</v>
      </c>
      <c r="O55" s="1" t="s">
        <v>1195</v>
      </c>
      <c r="P55" s="1" t="s">
        <v>1196</v>
      </c>
      <c r="Q55" s="1" t="s">
        <v>1197</v>
      </c>
      <c r="R55" s="1" t="s">
        <v>1198</v>
      </c>
      <c r="S55" s="1" t="s">
        <v>1199</v>
      </c>
      <c r="T55" s="1" t="s">
        <v>1200</v>
      </c>
      <c r="U55" s="1" t="s">
        <v>1201</v>
      </c>
      <c r="V55" s="1" t="s">
        <v>1202</v>
      </c>
      <c r="W55" s="1" t="s">
        <v>1203</v>
      </c>
      <c r="X55" s="1" t="s">
        <v>1204</v>
      </c>
      <c r="Y55" s="1" t="s">
        <v>1205</v>
      </c>
      <c r="Z55" s="1" t="s">
        <v>1206</v>
      </c>
      <c r="AA55" s="2"/>
      <c r="AB55" s="2">
        <v>37.0</v>
      </c>
      <c r="AC55" s="2">
        <v>4.0</v>
      </c>
      <c r="AD55" s="2">
        <v>4.0</v>
      </c>
      <c r="AE55" s="2">
        <v>7.0</v>
      </c>
      <c r="AF55" s="2">
        <v>57.0</v>
      </c>
      <c r="AG55" s="1" t="s">
        <v>434</v>
      </c>
      <c r="AH55" s="1" t="s">
        <v>257</v>
      </c>
      <c r="AI55" s="1" t="s">
        <v>258</v>
      </c>
      <c r="AJ55" s="2"/>
      <c r="AK55" s="1" t="s">
        <v>435</v>
      </c>
      <c r="AL55" s="2"/>
      <c r="AM55" s="1" t="s">
        <v>436</v>
      </c>
      <c r="AN55" s="1" t="s">
        <v>437</v>
      </c>
      <c r="AO55" s="1" t="s">
        <v>1041</v>
      </c>
      <c r="AP55" s="2">
        <v>2021.0</v>
      </c>
      <c r="AQ55" s="2">
        <v>13.0</v>
      </c>
      <c r="AR55" s="2">
        <v>6.0</v>
      </c>
      <c r="AS55" s="2"/>
      <c r="AT55" s="2"/>
      <c r="AU55" s="2"/>
      <c r="AV55" s="2"/>
      <c r="AW55" s="2"/>
      <c r="AX55" s="2"/>
      <c r="AY55" s="2">
        <v>3204.0</v>
      </c>
      <c r="AZ55" s="1" t="s">
        <v>1207</v>
      </c>
      <c r="BA55" s="3" t="str">
        <f>HYPERLINK("http://dx.doi.org/10.3390/su13063204","http://dx.doi.org/10.3390/su13063204")</f>
        <v>http://dx.doi.org/10.3390/su13063204</v>
      </c>
      <c r="BB55" s="2"/>
      <c r="BC55" s="2"/>
      <c r="BD55" s="2">
        <v>20.0</v>
      </c>
      <c r="BE55" s="1" t="s">
        <v>440</v>
      </c>
      <c r="BF55" s="1" t="s">
        <v>115</v>
      </c>
      <c r="BG55" s="1" t="s">
        <v>441</v>
      </c>
      <c r="BH55" s="1" t="s">
        <v>1208</v>
      </c>
      <c r="BI55" s="2"/>
      <c r="BJ55" s="1" t="s">
        <v>443</v>
      </c>
      <c r="BK55" s="2"/>
      <c r="BL55" s="2"/>
      <c r="BM55" s="1" t="s">
        <v>1209</v>
      </c>
      <c r="BN55" s="2" t="str">
        <f>HYPERLINK("https%3A%2F%2Fwww.webofscience.com%2Fwos%2Fwoscc%2Ffull-record%2FWOS:000645774100001","View Full Record in Web of Science")</f>
        <v>View Full Record in Web of Science</v>
      </c>
    </row>
    <row r="56" ht="13.5" customHeight="1">
      <c r="A56" s="1" t="s">
        <v>66</v>
      </c>
      <c r="B56" s="1" t="s">
        <v>1210</v>
      </c>
      <c r="C56" s="2"/>
      <c r="D56" s="2"/>
      <c r="E56" s="2"/>
      <c r="F56" s="1" t="s">
        <v>1211</v>
      </c>
      <c r="G56" s="2"/>
      <c r="H56" s="2"/>
      <c r="I56" s="1" t="s">
        <v>1212</v>
      </c>
      <c r="J56" s="1" t="s">
        <v>1213</v>
      </c>
      <c r="K56" s="2"/>
      <c r="L56" s="2"/>
      <c r="M56" s="1" t="s">
        <v>71</v>
      </c>
      <c r="N56" s="1" t="s">
        <v>72</v>
      </c>
      <c r="O56" s="1" t="s">
        <v>1214</v>
      </c>
      <c r="P56" s="1" t="s">
        <v>1215</v>
      </c>
      <c r="Q56" s="1" t="s">
        <v>1216</v>
      </c>
      <c r="R56" s="1" t="s">
        <v>1217</v>
      </c>
      <c r="S56" s="1" t="s">
        <v>1218</v>
      </c>
      <c r="T56" s="1" t="s">
        <v>1219</v>
      </c>
      <c r="U56" s="1" t="s">
        <v>1220</v>
      </c>
      <c r="V56" s="1" t="s">
        <v>1221</v>
      </c>
      <c r="W56" s="1" t="s">
        <v>1222</v>
      </c>
      <c r="X56" s="1" t="s">
        <v>1223</v>
      </c>
      <c r="Y56" s="1" t="s">
        <v>1224</v>
      </c>
      <c r="Z56" s="1" t="s">
        <v>1225</v>
      </c>
      <c r="AA56" s="2"/>
      <c r="AB56" s="2">
        <v>48.0</v>
      </c>
      <c r="AC56" s="2">
        <v>7.0</v>
      </c>
      <c r="AD56" s="2">
        <v>7.0</v>
      </c>
      <c r="AE56" s="2">
        <v>2.0</v>
      </c>
      <c r="AF56" s="2">
        <v>24.0</v>
      </c>
      <c r="AG56" s="1" t="s">
        <v>1226</v>
      </c>
      <c r="AH56" s="1" t="s">
        <v>1227</v>
      </c>
      <c r="AI56" s="1" t="s">
        <v>1228</v>
      </c>
      <c r="AJ56" s="1" t="s">
        <v>1229</v>
      </c>
      <c r="AK56" s="1" t="s">
        <v>1230</v>
      </c>
      <c r="AL56" s="2"/>
      <c r="AM56" s="1" t="s">
        <v>1231</v>
      </c>
      <c r="AN56" s="1" t="s">
        <v>1232</v>
      </c>
      <c r="AO56" s="1" t="s">
        <v>1233</v>
      </c>
      <c r="AP56" s="2">
        <v>2021.0</v>
      </c>
      <c r="AQ56" s="2">
        <v>296.0</v>
      </c>
      <c r="AR56" s="2"/>
      <c r="AS56" s="2"/>
      <c r="AT56" s="2"/>
      <c r="AU56" s="2"/>
      <c r="AV56" s="2"/>
      <c r="AW56" s="2"/>
      <c r="AX56" s="2"/>
      <c r="AY56" s="2">
        <v>113373.0</v>
      </c>
      <c r="AZ56" s="1" t="s">
        <v>1234</v>
      </c>
      <c r="BA56" s="3" t="str">
        <f>HYPERLINK("http://dx.doi.org/10.1016/j.jenvman.2021.113373","http://dx.doi.org/10.1016/j.jenvman.2021.113373")</f>
        <v>http://dx.doi.org/10.1016/j.jenvman.2021.113373</v>
      </c>
      <c r="BB56" s="2"/>
      <c r="BC56" s="1" t="s">
        <v>1235</v>
      </c>
      <c r="BD56" s="2">
        <v>10.0</v>
      </c>
      <c r="BE56" s="1" t="s">
        <v>743</v>
      </c>
      <c r="BF56" s="1" t="s">
        <v>90</v>
      </c>
      <c r="BG56" s="1" t="s">
        <v>744</v>
      </c>
      <c r="BH56" s="1" t="s">
        <v>1236</v>
      </c>
      <c r="BI56" s="2">
        <v>3.4351288E7</v>
      </c>
      <c r="BJ56" s="2"/>
      <c r="BK56" s="2"/>
      <c r="BL56" s="2"/>
      <c r="BM56" s="1" t="s">
        <v>1237</v>
      </c>
      <c r="BN56" s="2" t="str">
        <f>HYPERLINK("https%3A%2F%2Fwww.webofscience.com%2Fwos%2Fwoscc%2Ffull-record%2FWOS:000685551200005","View Full Record in Web of Science")</f>
        <v>View Full Record in Web of Science</v>
      </c>
    </row>
    <row r="57" ht="13.5" customHeight="1">
      <c r="A57" s="1" t="s">
        <v>66</v>
      </c>
      <c r="B57" s="1" t="s">
        <v>1238</v>
      </c>
      <c r="C57" s="2"/>
      <c r="D57" s="2"/>
      <c r="E57" s="2"/>
      <c r="F57" s="1" t="s">
        <v>1239</v>
      </c>
      <c r="G57" s="2"/>
      <c r="H57" s="2"/>
      <c r="I57" s="1" t="s">
        <v>1240</v>
      </c>
      <c r="J57" s="1" t="s">
        <v>1241</v>
      </c>
      <c r="K57" s="2"/>
      <c r="L57" s="2"/>
      <c r="M57" s="1" t="s">
        <v>71</v>
      </c>
      <c r="N57" s="1" t="s">
        <v>72</v>
      </c>
      <c r="O57" s="1" t="s">
        <v>1242</v>
      </c>
      <c r="P57" s="1" t="s">
        <v>1243</v>
      </c>
      <c r="Q57" s="1" t="s">
        <v>1244</v>
      </c>
      <c r="R57" s="1" t="s">
        <v>1245</v>
      </c>
      <c r="S57" s="1" t="s">
        <v>1246</v>
      </c>
      <c r="T57" s="1" t="s">
        <v>1247</v>
      </c>
      <c r="U57" s="1" t="s">
        <v>1248</v>
      </c>
      <c r="V57" s="2"/>
      <c r="W57" s="1" t="s">
        <v>1249</v>
      </c>
      <c r="X57" s="1" t="s">
        <v>1250</v>
      </c>
      <c r="Y57" s="1" t="s">
        <v>1251</v>
      </c>
      <c r="Z57" s="1" t="s">
        <v>1252</v>
      </c>
      <c r="AA57" s="2"/>
      <c r="AB57" s="2">
        <v>28.0</v>
      </c>
      <c r="AC57" s="2">
        <v>3.0</v>
      </c>
      <c r="AD57" s="2">
        <v>3.0</v>
      </c>
      <c r="AE57" s="2">
        <v>2.0</v>
      </c>
      <c r="AF57" s="2">
        <v>16.0</v>
      </c>
      <c r="AG57" s="1" t="s">
        <v>1253</v>
      </c>
      <c r="AH57" s="1" t="s">
        <v>1254</v>
      </c>
      <c r="AI57" s="1" t="s">
        <v>1255</v>
      </c>
      <c r="AJ57" s="1" t="s">
        <v>1256</v>
      </c>
      <c r="AK57" s="1" t="s">
        <v>1257</v>
      </c>
      <c r="AL57" s="2"/>
      <c r="AM57" s="1" t="s">
        <v>1258</v>
      </c>
      <c r="AN57" s="1" t="s">
        <v>1259</v>
      </c>
      <c r="AO57" s="1" t="s">
        <v>1260</v>
      </c>
      <c r="AP57" s="2">
        <v>2021.0</v>
      </c>
      <c r="AQ57" s="2">
        <v>27.0</v>
      </c>
      <c r="AR57" s="2">
        <v>34.0</v>
      </c>
      <c r="AS57" s="2"/>
      <c r="AT57" s="2"/>
      <c r="AU57" s="2"/>
      <c r="AV57" s="2"/>
      <c r="AW57" s="2">
        <v>8668.0</v>
      </c>
      <c r="AX57" s="2">
        <v>8672.0</v>
      </c>
      <c r="AY57" s="2"/>
      <c r="AZ57" s="1" t="s">
        <v>1261</v>
      </c>
      <c r="BA57" s="3" t="str">
        <f>HYPERLINK("http://dx.doi.org/10.1002/chem.202101028","http://dx.doi.org/10.1002/chem.202101028")</f>
        <v>http://dx.doi.org/10.1002/chem.202101028</v>
      </c>
      <c r="BB57" s="2"/>
      <c r="BC57" s="1" t="s">
        <v>1262</v>
      </c>
      <c r="BD57" s="2">
        <v>5.0</v>
      </c>
      <c r="BE57" s="1" t="s">
        <v>1263</v>
      </c>
      <c r="BF57" s="1" t="s">
        <v>90</v>
      </c>
      <c r="BG57" s="1" t="s">
        <v>1264</v>
      </c>
      <c r="BH57" s="1" t="s">
        <v>1265</v>
      </c>
      <c r="BI57" s="2">
        <v>3.3881191E7</v>
      </c>
      <c r="BJ57" s="1" t="s">
        <v>833</v>
      </c>
      <c r="BK57" s="2"/>
      <c r="BL57" s="2"/>
      <c r="BM57" s="1" t="s">
        <v>1266</v>
      </c>
      <c r="BN57" s="2" t="str">
        <f>HYPERLINK("https%3A%2F%2Fwww.webofscience.com%2Fwos%2Fwoscc%2Ffull-record%2FWOS:000651195200001","View Full Record in Web of Science")</f>
        <v>View Full Record in Web of Science</v>
      </c>
    </row>
    <row r="58" ht="13.5" customHeight="1">
      <c r="A58" s="1" t="s">
        <v>66</v>
      </c>
      <c r="B58" s="1" t="s">
        <v>1267</v>
      </c>
      <c r="C58" s="2"/>
      <c r="D58" s="2"/>
      <c r="E58" s="2"/>
      <c r="F58" s="1" t="s">
        <v>1268</v>
      </c>
      <c r="G58" s="2"/>
      <c r="H58" s="2"/>
      <c r="I58" s="1" t="s">
        <v>1269</v>
      </c>
      <c r="J58" s="1" t="s">
        <v>97</v>
      </c>
      <c r="K58" s="2"/>
      <c r="L58" s="2"/>
      <c r="M58" s="1" t="s">
        <v>71</v>
      </c>
      <c r="N58" s="1" t="s">
        <v>72</v>
      </c>
      <c r="O58" s="1" t="s">
        <v>1270</v>
      </c>
      <c r="P58" s="1" t="s">
        <v>1271</v>
      </c>
      <c r="Q58" s="1" t="s">
        <v>1272</v>
      </c>
      <c r="R58" s="1" t="s">
        <v>1273</v>
      </c>
      <c r="S58" s="1" t="s">
        <v>1274</v>
      </c>
      <c r="T58" s="1" t="s">
        <v>1275</v>
      </c>
      <c r="U58" s="1" t="s">
        <v>1276</v>
      </c>
      <c r="V58" s="1" t="s">
        <v>1277</v>
      </c>
      <c r="W58" s="1" t="s">
        <v>1278</v>
      </c>
      <c r="X58" s="1" t="s">
        <v>1279</v>
      </c>
      <c r="Y58" s="1" t="s">
        <v>1280</v>
      </c>
      <c r="Z58" s="1" t="s">
        <v>1281</v>
      </c>
      <c r="AA58" s="2"/>
      <c r="AB58" s="2">
        <v>33.0</v>
      </c>
      <c r="AC58" s="2">
        <v>0.0</v>
      </c>
      <c r="AD58" s="2">
        <v>0.0</v>
      </c>
      <c r="AE58" s="2">
        <v>2.0</v>
      </c>
      <c r="AF58" s="2">
        <v>10.0</v>
      </c>
      <c r="AG58" s="1" t="s">
        <v>106</v>
      </c>
      <c r="AH58" s="1" t="s">
        <v>107</v>
      </c>
      <c r="AI58" s="1" t="s">
        <v>108</v>
      </c>
      <c r="AJ58" s="1" t="s">
        <v>109</v>
      </c>
      <c r="AK58" s="1" t="s">
        <v>110</v>
      </c>
      <c r="AL58" s="2"/>
      <c r="AM58" s="1" t="s">
        <v>111</v>
      </c>
      <c r="AN58" s="1" t="s">
        <v>112</v>
      </c>
      <c r="AO58" s="1" t="s">
        <v>1282</v>
      </c>
      <c r="AP58" s="2">
        <v>2021.0</v>
      </c>
      <c r="AQ58" s="2">
        <v>323.0</v>
      </c>
      <c r="AR58" s="2"/>
      <c r="AS58" s="2"/>
      <c r="AT58" s="2"/>
      <c r="AU58" s="2"/>
      <c r="AV58" s="2"/>
      <c r="AW58" s="2"/>
      <c r="AX58" s="2"/>
      <c r="AY58" s="2">
        <v>129022.0</v>
      </c>
      <c r="AZ58" s="1" t="s">
        <v>1283</v>
      </c>
      <c r="BA58" s="3" t="str">
        <f>HYPERLINK("http://dx.doi.org/10.1016/j.jclepro.2021.129022","http://dx.doi.org/10.1016/j.jclepro.2021.129022")</f>
        <v>http://dx.doi.org/10.1016/j.jclepro.2021.129022</v>
      </c>
      <c r="BB58" s="2"/>
      <c r="BC58" s="1" t="s">
        <v>1284</v>
      </c>
      <c r="BD58" s="2">
        <v>12.0</v>
      </c>
      <c r="BE58" s="1" t="s">
        <v>89</v>
      </c>
      <c r="BF58" s="1" t="s">
        <v>90</v>
      </c>
      <c r="BG58" s="1" t="s">
        <v>91</v>
      </c>
      <c r="BH58" s="1" t="s">
        <v>1285</v>
      </c>
      <c r="BI58" s="2"/>
      <c r="BJ58" s="1" t="s">
        <v>1286</v>
      </c>
      <c r="BK58" s="2"/>
      <c r="BL58" s="2"/>
      <c r="BM58" s="1" t="s">
        <v>1287</v>
      </c>
      <c r="BN58" s="2" t="str">
        <f>HYPERLINK("https%3A%2F%2Fwww.webofscience.com%2Fwos%2Fwoscc%2Ffull-record%2FWOS:000705653800002","View Full Record in Web of Science")</f>
        <v>View Full Record in Web of Science</v>
      </c>
    </row>
    <row r="59" ht="13.5" customHeight="1">
      <c r="A59" s="1" t="s">
        <v>66</v>
      </c>
      <c r="B59" s="1" t="s">
        <v>1288</v>
      </c>
      <c r="C59" s="2"/>
      <c r="D59" s="2"/>
      <c r="E59" s="2"/>
      <c r="F59" s="1" t="s">
        <v>1289</v>
      </c>
      <c r="G59" s="2"/>
      <c r="H59" s="2"/>
      <c r="I59" s="1" t="s">
        <v>1290</v>
      </c>
      <c r="J59" s="1" t="s">
        <v>1291</v>
      </c>
      <c r="K59" s="2"/>
      <c r="L59" s="2"/>
      <c r="M59" s="1" t="s">
        <v>71</v>
      </c>
      <c r="N59" s="1" t="s">
        <v>72</v>
      </c>
      <c r="O59" s="1" t="s">
        <v>1292</v>
      </c>
      <c r="P59" s="1" t="s">
        <v>1293</v>
      </c>
      <c r="Q59" s="1" t="s">
        <v>1294</v>
      </c>
      <c r="R59" s="1" t="s">
        <v>1295</v>
      </c>
      <c r="S59" s="1" t="s">
        <v>1296</v>
      </c>
      <c r="T59" s="1" t="s">
        <v>1297</v>
      </c>
      <c r="U59" s="1" t="s">
        <v>1298</v>
      </c>
      <c r="V59" s="2"/>
      <c r="W59" s="1" t="s">
        <v>1299</v>
      </c>
      <c r="X59" s="1" t="s">
        <v>1300</v>
      </c>
      <c r="Y59" s="1" t="s">
        <v>1301</v>
      </c>
      <c r="Z59" s="1" t="s">
        <v>1302</v>
      </c>
      <c r="AA59" s="2"/>
      <c r="AB59" s="2">
        <v>58.0</v>
      </c>
      <c r="AC59" s="2">
        <v>2.0</v>
      </c>
      <c r="AD59" s="2">
        <v>2.0</v>
      </c>
      <c r="AE59" s="2">
        <v>4.0</v>
      </c>
      <c r="AF59" s="2">
        <v>12.0</v>
      </c>
      <c r="AG59" s="1" t="s">
        <v>802</v>
      </c>
      <c r="AH59" s="1" t="s">
        <v>803</v>
      </c>
      <c r="AI59" s="1" t="s">
        <v>804</v>
      </c>
      <c r="AJ59" s="1" t="s">
        <v>1303</v>
      </c>
      <c r="AK59" s="1" t="s">
        <v>1304</v>
      </c>
      <c r="AL59" s="2"/>
      <c r="AM59" s="1" t="s">
        <v>1305</v>
      </c>
      <c r="AN59" s="1" t="s">
        <v>1306</v>
      </c>
      <c r="AO59" s="1" t="s">
        <v>1307</v>
      </c>
      <c r="AP59" s="2">
        <v>2021.0</v>
      </c>
      <c r="AQ59" s="2">
        <v>26.0</v>
      </c>
      <c r="AR59" s="2">
        <v>8.0</v>
      </c>
      <c r="AS59" s="2"/>
      <c r="AT59" s="2"/>
      <c r="AU59" s="2"/>
      <c r="AV59" s="2"/>
      <c r="AW59" s="2">
        <v>985.0</v>
      </c>
      <c r="AX59" s="2">
        <v>1007.0</v>
      </c>
      <c r="AY59" s="2"/>
      <c r="AZ59" s="1" t="s">
        <v>1308</v>
      </c>
      <c r="BA59" s="3" t="str">
        <f>HYPERLINK("http://dx.doi.org/10.1080/13549839.2021.1952965","http://dx.doi.org/10.1080/13549839.2021.1952965")</f>
        <v>http://dx.doi.org/10.1080/13549839.2021.1952965</v>
      </c>
      <c r="BB59" s="2"/>
      <c r="BC59" s="1" t="s">
        <v>1235</v>
      </c>
      <c r="BD59" s="2">
        <v>23.0</v>
      </c>
      <c r="BE59" s="1" t="s">
        <v>1309</v>
      </c>
      <c r="BF59" s="1" t="s">
        <v>772</v>
      </c>
      <c r="BG59" s="1" t="s">
        <v>1310</v>
      </c>
      <c r="BH59" s="1" t="s">
        <v>1311</v>
      </c>
      <c r="BI59" s="2"/>
      <c r="BJ59" s="2"/>
      <c r="BK59" s="2"/>
      <c r="BL59" s="2"/>
      <c r="BM59" s="1" t="s">
        <v>1312</v>
      </c>
      <c r="BN59" s="2" t="str">
        <f>HYPERLINK("https%3A%2F%2Fwww.webofscience.com%2Fwos%2Fwoscc%2Ffull-record%2FWOS:000675096600001","View Full Record in Web of Science")</f>
        <v>View Full Record in Web of Science</v>
      </c>
    </row>
    <row r="60" ht="13.5" customHeight="1">
      <c r="A60" s="1" t="s">
        <v>66</v>
      </c>
      <c r="B60" s="1" t="s">
        <v>1313</v>
      </c>
      <c r="C60" s="2"/>
      <c r="D60" s="2"/>
      <c r="E60" s="2"/>
      <c r="F60" s="1" t="s">
        <v>1314</v>
      </c>
      <c r="G60" s="2"/>
      <c r="H60" s="2"/>
      <c r="I60" s="1" t="s">
        <v>1315</v>
      </c>
      <c r="J60" s="1" t="s">
        <v>1213</v>
      </c>
      <c r="K60" s="2"/>
      <c r="L60" s="2"/>
      <c r="M60" s="1" t="s">
        <v>71</v>
      </c>
      <c r="N60" s="1" t="s">
        <v>72</v>
      </c>
      <c r="O60" s="1" t="s">
        <v>1316</v>
      </c>
      <c r="P60" s="1" t="s">
        <v>1317</v>
      </c>
      <c r="Q60" s="1" t="s">
        <v>1318</v>
      </c>
      <c r="R60" s="1" t="s">
        <v>1319</v>
      </c>
      <c r="S60" s="1" t="s">
        <v>1320</v>
      </c>
      <c r="T60" s="1" t="s">
        <v>1321</v>
      </c>
      <c r="U60" s="1" t="s">
        <v>1322</v>
      </c>
      <c r="V60" s="1" t="s">
        <v>1323</v>
      </c>
      <c r="W60" s="1" t="s">
        <v>1324</v>
      </c>
      <c r="X60" s="1" t="s">
        <v>1325</v>
      </c>
      <c r="Y60" s="1" t="s">
        <v>1326</v>
      </c>
      <c r="Z60" s="1" t="s">
        <v>1327</v>
      </c>
      <c r="AA60" s="2"/>
      <c r="AB60" s="2">
        <v>69.0</v>
      </c>
      <c r="AC60" s="2">
        <v>18.0</v>
      </c>
      <c r="AD60" s="2">
        <v>18.0</v>
      </c>
      <c r="AE60" s="2">
        <v>4.0</v>
      </c>
      <c r="AF60" s="2">
        <v>46.0</v>
      </c>
      <c r="AG60" s="1" t="s">
        <v>1226</v>
      </c>
      <c r="AH60" s="1" t="s">
        <v>1227</v>
      </c>
      <c r="AI60" s="1" t="s">
        <v>1228</v>
      </c>
      <c r="AJ60" s="1" t="s">
        <v>1229</v>
      </c>
      <c r="AK60" s="1" t="s">
        <v>1230</v>
      </c>
      <c r="AL60" s="2"/>
      <c r="AM60" s="1" t="s">
        <v>1231</v>
      </c>
      <c r="AN60" s="1" t="s">
        <v>1232</v>
      </c>
      <c r="AO60" s="1" t="s">
        <v>1328</v>
      </c>
      <c r="AP60" s="2">
        <v>2021.0</v>
      </c>
      <c r="AQ60" s="2">
        <v>288.0</v>
      </c>
      <c r="AR60" s="2"/>
      <c r="AS60" s="2"/>
      <c r="AT60" s="2"/>
      <c r="AU60" s="2"/>
      <c r="AV60" s="2"/>
      <c r="AW60" s="2"/>
      <c r="AX60" s="2"/>
      <c r="AY60" s="2">
        <v>112401.0</v>
      </c>
      <c r="AZ60" s="1" t="s">
        <v>1329</v>
      </c>
      <c r="BA60" s="3" t="str">
        <f>HYPERLINK("http://dx.doi.org/10.1016/j.jenvman.2021.112401","http://dx.doi.org/10.1016/j.jenvman.2021.112401")</f>
        <v>http://dx.doi.org/10.1016/j.jenvman.2021.112401</v>
      </c>
      <c r="BB60" s="2"/>
      <c r="BC60" s="1" t="s">
        <v>1330</v>
      </c>
      <c r="BD60" s="2">
        <v>18.0</v>
      </c>
      <c r="BE60" s="1" t="s">
        <v>743</v>
      </c>
      <c r="BF60" s="1" t="s">
        <v>90</v>
      </c>
      <c r="BG60" s="1" t="s">
        <v>744</v>
      </c>
      <c r="BH60" s="1" t="s">
        <v>1331</v>
      </c>
      <c r="BI60" s="2">
        <v>3.3774563E7</v>
      </c>
      <c r="BJ60" s="2"/>
      <c r="BK60" s="2"/>
      <c r="BL60" s="2"/>
      <c r="BM60" s="1" t="s">
        <v>1332</v>
      </c>
      <c r="BN60" s="2" t="str">
        <f>HYPERLINK("https%3A%2F%2Fwww.webofscience.com%2Fwos%2Fwoscc%2Ffull-record%2FWOS:000643647000001","View Full Record in Web of Science")</f>
        <v>View Full Record in Web of Science</v>
      </c>
    </row>
    <row r="61" ht="13.5" customHeight="1">
      <c r="A61" s="1" t="s">
        <v>66</v>
      </c>
      <c r="B61" s="1" t="s">
        <v>1333</v>
      </c>
      <c r="C61" s="2"/>
      <c r="D61" s="2"/>
      <c r="E61" s="2"/>
      <c r="F61" s="1" t="s">
        <v>1334</v>
      </c>
      <c r="G61" s="2"/>
      <c r="H61" s="2"/>
      <c r="I61" s="1" t="s">
        <v>1335</v>
      </c>
      <c r="J61" s="1" t="s">
        <v>1336</v>
      </c>
      <c r="K61" s="2"/>
      <c r="L61" s="2"/>
      <c r="M61" s="1" t="s">
        <v>71</v>
      </c>
      <c r="N61" s="1" t="s">
        <v>72</v>
      </c>
      <c r="O61" s="1" t="s">
        <v>1337</v>
      </c>
      <c r="P61" s="1" t="s">
        <v>1338</v>
      </c>
      <c r="Q61" s="1" t="s">
        <v>1339</v>
      </c>
      <c r="R61" s="1" t="s">
        <v>1340</v>
      </c>
      <c r="S61" s="1" t="s">
        <v>1341</v>
      </c>
      <c r="T61" s="1" t="s">
        <v>1342</v>
      </c>
      <c r="U61" s="1" t="s">
        <v>1343</v>
      </c>
      <c r="V61" s="2"/>
      <c r="W61" s="2"/>
      <c r="X61" s="2"/>
      <c r="Y61" s="2"/>
      <c r="Z61" s="2"/>
      <c r="AA61" s="2"/>
      <c r="AB61" s="2">
        <v>134.0</v>
      </c>
      <c r="AC61" s="2">
        <v>0.0</v>
      </c>
      <c r="AD61" s="2">
        <v>0.0</v>
      </c>
      <c r="AE61" s="2">
        <v>0.0</v>
      </c>
      <c r="AF61" s="2">
        <v>1.0</v>
      </c>
      <c r="AG61" s="1" t="s">
        <v>1344</v>
      </c>
      <c r="AH61" s="1" t="s">
        <v>1227</v>
      </c>
      <c r="AI61" s="1" t="s">
        <v>1345</v>
      </c>
      <c r="AJ61" s="1" t="s">
        <v>1346</v>
      </c>
      <c r="AK61" s="1" t="s">
        <v>1347</v>
      </c>
      <c r="AL61" s="2"/>
      <c r="AM61" s="1" t="s">
        <v>1348</v>
      </c>
      <c r="AN61" s="1" t="s">
        <v>1349</v>
      </c>
      <c r="AO61" s="1" t="s">
        <v>160</v>
      </c>
      <c r="AP61" s="2">
        <v>2021.0</v>
      </c>
      <c r="AQ61" s="2">
        <v>167.0</v>
      </c>
      <c r="AR61" s="2">
        <v>1.0</v>
      </c>
      <c r="AS61" s="2"/>
      <c r="AT61" s="2"/>
      <c r="AU61" s="1" t="s">
        <v>134</v>
      </c>
      <c r="AV61" s="2"/>
      <c r="AW61" s="2">
        <v>12.0</v>
      </c>
      <c r="AX61" s="2">
        <v>41.0</v>
      </c>
      <c r="AY61" s="2"/>
      <c r="AZ61" s="1" t="s">
        <v>1350</v>
      </c>
      <c r="BA61" s="3" t="str">
        <f>HYPERLINK("http://dx.doi.org/10.1177/07255136211056688","http://dx.doi.org/10.1177/07255136211056688")</f>
        <v>http://dx.doi.org/10.1177/07255136211056688</v>
      </c>
      <c r="BB61" s="2"/>
      <c r="BC61" s="2"/>
      <c r="BD61" s="2">
        <v>30.0</v>
      </c>
      <c r="BE61" s="1" t="s">
        <v>1351</v>
      </c>
      <c r="BF61" s="1" t="s">
        <v>186</v>
      </c>
      <c r="BG61" s="1" t="s">
        <v>1351</v>
      </c>
      <c r="BH61" s="1" t="s">
        <v>1352</v>
      </c>
      <c r="BI61" s="2"/>
      <c r="BJ61" s="1" t="s">
        <v>955</v>
      </c>
      <c r="BK61" s="2"/>
      <c r="BL61" s="2"/>
      <c r="BM61" s="1" t="s">
        <v>1353</v>
      </c>
      <c r="BN61" s="2" t="str">
        <f>HYPERLINK("https%3A%2F%2Fwww.webofscience.com%2Fwos%2Fwoscc%2Ffull-record%2FWOS:000728732900002","View Full Record in Web of Science")</f>
        <v>View Full Record in Web of Science</v>
      </c>
    </row>
    <row r="62" ht="13.5" customHeight="1">
      <c r="A62" s="1" t="s">
        <v>66</v>
      </c>
      <c r="B62" s="1" t="s">
        <v>1354</v>
      </c>
      <c r="C62" s="2"/>
      <c r="D62" s="2"/>
      <c r="E62" s="2"/>
      <c r="F62" s="1" t="s">
        <v>1355</v>
      </c>
      <c r="G62" s="2"/>
      <c r="H62" s="2"/>
      <c r="I62" s="1" t="s">
        <v>1356</v>
      </c>
      <c r="J62" s="1" t="s">
        <v>1357</v>
      </c>
      <c r="K62" s="2"/>
      <c r="L62" s="2"/>
      <c r="M62" s="1" t="s">
        <v>71</v>
      </c>
      <c r="N62" s="1" t="s">
        <v>72</v>
      </c>
      <c r="O62" s="1" t="s">
        <v>1358</v>
      </c>
      <c r="P62" s="1" t="s">
        <v>1359</v>
      </c>
      <c r="Q62" s="1" t="s">
        <v>1360</v>
      </c>
      <c r="R62" s="1" t="s">
        <v>1361</v>
      </c>
      <c r="S62" s="1" t="s">
        <v>1362</v>
      </c>
      <c r="T62" s="1" t="s">
        <v>1363</v>
      </c>
      <c r="U62" s="1" t="s">
        <v>1364</v>
      </c>
      <c r="V62" s="1" t="s">
        <v>1365</v>
      </c>
      <c r="W62" s="1" t="s">
        <v>1366</v>
      </c>
      <c r="X62" s="1" t="s">
        <v>1367</v>
      </c>
      <c r="Y62" s="1" t="s">
        <v>1368</v>
      </c>
      <c r="Z62" s="1" t="s">
        <v>1369</v>
      </c>
      <c r="AA62" s="2"/>
      <c r="AB62" s="2">
        <v>56.0</v>
      </c>
      <c r="AC62" s="2">
        <v>2.0</v>
      </c>
      <c r="AD62" s="2">
        <v>2.0</v>
      </c>
      <c r="AE62" s="2">
        <v>6.0</v>
      </c>
      <c r="AF62" s="2">
        <v>33.0</v>
      </c>
      <c r="AG62" s="1" t="s">
        <v>1370</v>
      </c>
      <c r="AH62" s="1" t="s">
        <v>1371</v>
      </c>
      <c r="AI62" s="1" t="s">
        <v>1372</v>
      </c>
      <c r="AJ62" s="1" t="s">
        <v>1373</v>
      </c>
      <c r="AK62" s="2"/>
      <c r="AL62" s="2"/>
      <c r="AM62" s="1" t="s">
        <v>1374</v>
      </c>
      <c r="AN62" s="1" t="s">
        <v>1375</v>
      </c>
      <c r="AO62" s="1" t="s">
        <v>1376</v>
      </c>
      <c r="AP62" s="2">
        <v>2021.0</v>
      </c>
      <c r="AQ62" s="2">
        <v>24.0</v>
      </c>
      <c r="AR62" s="2">
        <v>3.0</v>
      </c>
      <c r="AS62" s="2"/>
      <c r="AT62" s="2"/>
      <c r="AU62" s="2"/>
      <c r="AV62" s="2"/>
      <c r="AW62" s="2"/>
      <c r="AX62" s="2"/>
      <c r="AY62" s="2">
        <v>8.0</v>
      </c>
      <c r="AZ62" s="1" t="s">
        <v>1377</v>
      </c>
      <c r="BA62" s="3" t="str">
        <f>HYPERLINK("http://dx.doi.org/10.18564/jasss.4635","http://dx.doi.org/10.18564/jasss.4635")</f>
        <v>http://dx.doi.org/10.18564/jasss.4635</v>
      </c>
      <c r="BB62" s="2"/>
      <c r="BC62" s="2"/>
      <c r="BD62" s="2">
        <v>28.0</v>
      </c>
      <c r="BE62" s="1" t="s">
        <v>902</v>
      </c>
      <c r="BF62" s="1" t="s">
        <v>772</v>
      </c>
      <c r="BG62" s="1" t="s">
        <v>903</v>
      </c>
      <c r="BH62" s="1" t="s">
        <v>1378</v>
      </c>
      <c r="BI62" s="2"/>
      <c r="BJ62" s="1" t="s">
        <v>266</v>
      </c>
      <c r="BK62" s="2"/>
      <c r="BL62" s="2"/>
      <c r="BM62" s="1" t="s">
        <v>1379</v>
      </c>
      <c r="BN62" s="2" t="str">
        <f>HYPERLINK("https%3A%2F%2Fwww.webofscience.com%2Fwos%2Fwoscc%2Ffull-record%2FWOS:000668484000007","View Full Record in Web of Science")</f>
        <v>View Full Record in Web of Science</v>
      </c>
    </row>
    <row r="63" ht="13.5" customHeight="1">
      <c r="A63" s="1" t="s">
        <v>66</v>
      </c>
      <c r="B63" s="1" t="s">
        <v>1380</v>
      </c>
      <c r="C63" s="2"/>
      <c r="D63" s="2"/>
      <c r="E63" s="2"/>
      <c r="F63" s="1" t="s">
        <v>1381</v>
      </c>
      <c r="G63" s="2"/>
      <c r="H63" s="2"/>
      <c r="I63" s="1" t="s">
        <v>1382</v>
      </c>
      <c r="J63" s="1" t="s">
        <v>97</v>
      </c>
      <c r="K63" s="2"/>
      <c r="L63" s="2"/>
      <c r="M63" s="1" t="s">
        <v>71</v>
      </c>
      <c r="N63" s="1" t="s">
        <v>72</v>
      </c>
      <c r="O63" s="1" t="s">
        <v>1383</v>
      </c>
      <c r="P63" s="1" t="s">
        <v>1384</v>
      </c>
      <c r="Q63" s="1" t="s">
        <v>1385</v>
      </c>
      <c r="R63" s="1" t="s">
        <v>1386</v>
      </c>
      <c r="S63" s="1" t="s">
        <v>1387</v>
      </c>
      <c r="T63" s="1" t="s">
        <v>1388</v>
      </c>
      <c r="U63" s="1" t="s">
        <v>1389</v>
      </c>
      <c r="V63" s="2"/>
      <c r="W63" s="1" t="s">
        <v>1390</v>
      </c>
      <c r="X63" s="1" t="s">
        <v>1391</v>
      </c>
      <c r="Y63" s="1" t="s">
        <v>1392</v>
      </c>
      <c r="Z63" s="1" t="s">
        <v>1393</v>
      </c>
      <c r="AA63" s="2"/>
      <c r="AB63" s="2">
        <v>85.0</v>
      </c>
      <c r="AC63" s="2">
        <v>2.0</v>
      </c>
      <c r="AD63" s="2">
        <v>2.0</v>
      </c>
      <c r="AE63" s="2">
        <v>6.0</v>
      </c>
      <c r="AF63" s="2">
        <v>33.0</v>
      </c>
      <c r="AG63" s="1" t="s">
        <v>106</v>
      </c>
      <c r="AH63" s="1" t="s">
        <v>107</v>
      </c>
      <c r="AI63" s="1" t="s">
        <v>108</v>
      </c>
      <c r="AJ63" s="1" t="s">
        <v>109</v>
      </c>
      <c r="AK63" s="1" t="s">
        <v>110</v>
      </c>
      <c r="AL63" s="2"/>
      <c r="AM63" s="1" t="s">
        <v>111</v>
      </c>
      <c r="AN63" s="1" t="s">
        <v>112</v>
      </c>
      <c r="AO63" s="1" t="s">
        <v>1394</v>
      </c>
      <c r="AP63" s="2">
        <v>2021.0</v>
      </c>
      <c r="AQ63" s="2">
        <v>316.0</v>
      </c>
      <c r="AR63" s="2"/>
      <c r="AS63" s="2"/>
      <c r="AT63" s="2"/>
      <c r="AU63" s="2"/>
      <c r="AV63" s="2"/>
      <c r="AW63" s="2"/>
      <c r="AX63" s="2"/>
      <c r="AY63" s="2">
        <v>128231.0</v>
      </c>
      <c r="AZ63" s="1" t="s">
        <v>1395</v>
      </c>
      <c r="BA63" s="3" t="str">
        <f>HYPERLINK("http://dx.doi.org/10.1016/j.jclepro.2021.128231","http://dx.doi.org/10.1016/j.jclepro.2021.128231")</f>
        <v>http://dx.doi.org/10.1016/j.jclepro.2021.128231</v>
      </c>
      <c r="BB63" s="2"/>
      <c r="BC63" s="1" t="s">
        <v>1235</v>
      </c>
      <c r="BD63" s="2">
        <v>16.0</v>
      </c>
      <c r="BE63" s="1" t="s">
        <v>89</v>
      </c>
      <c r="BF63" s="1" t="s">
        <v>115</v>
      </c>
      <c r="BG63" s="1" t="s">
        <v>91</v>
      </c>
      <c r="BH63" s="1" t="s">
        <v>1396</v>
      </c>
      <c r="BI63" s="2"/>
      <c r="BJ63" s="2"/>
      <c r="BK63" s="2"/>
      <c r="BL63" s="2"/>
      <c r="BM63" s="1" t="s">
        <v>1397</v>
      </c>
      <c r="BN63" s="2" t="str">
        <f>HYPERLINK("https%3A%2F%2Fwww.webofscience.com%2Fwos%2Fwoscc%2Ffull-record%2FWOS:000696091400001","View Full Record in Web of Science")</f>
        <v>View Full Record in Web of Science</v>
      </c>
    </row>
    <row r="64" ht="13.5" customHeight="1">
      <c r="A64" s="1" t="s">
        <v>66</v>
      </c>
      <c r="B64" s="1" t="s">
        <v>1398</v>
      </c>
      <c r="C64" s="2"/>
      <c r="D64" s="2"/>
      <c r="E64" s="2"/>
      <c r="F64" s="1" t="s">
        <v>1399</v>
      </c>
      <c r="G64" s="2"/>
      <c r="H64" s="2"/>
      <c r="I64" s="1" t="s">
        <v>1400</v>
      </c>
      <c r="J64" s="1" t="s">
        <v>708</v>
      </c>
      <c r="K64" s="2"/>
      <c r="L64" s="2"/>
      <c r="M64" s="1" t="s">
        <v>71</v>
      </c>
      <c r="N64" s="1" t="s">
        <v>72</v>
      </c>
      <c r="O64" s="1" t="s">
        <v>1401</v>
      </c>
      <c r="P64" s="1" t="s">
        <v>1402</v>
      </c>
      <c r="Q64" s="1" t="s">
        <v>1403</v>
      </c>
      <c r="R64" s="1" t="s">
        <v>1404</v>
      </c>
      <c r="S64" s="1" t="s">
        <v>1405</v>
      </c>
      <c r="T64" s="1" t="s">
        <v>1406</v>
      </c>
      <c r="U64" s="1" t="s">
        <v>1407</v>
      </c>
      <c r="V64" s="1" t="s">
        <v>1408</v>
      </c>
      <c r="W64" s="1" t="s">
        <v>1409</v>
      </c>
      <c r="X64" s="1" t="s">
        <v>1410</v>
      </c>
      <c r="Y64" s="1" t="s">
        <v>1411</v>
      </c>
      <c r="Z64" s="1" t="s">
        <v>1412</v>
      </c>
      <c r="AA64" s="2"/>
      <c r="AB64" s="2">
        <v>91.0</v>
      </c>
      <c r="AC64" s="2">
        <v>40.0</v>
      </c>
      <c r="AD64" s="2">
        <v>46.0</v>
      </c>
      <c r="AE64" s="2">
        <v>8.0</v>
      </c>
      <c r="AF64" s="2">
        <v>65.0</v>
      </c>
      <c r="AG64" s="1" t="s">
        <v>459</v>
      </c>
      <c r="AH64" s="1" t="s">
        <v>107</v>
      </c>
      <c r="AI64" s="1" t="s">
        <v>460</v>
      </c>
      <c r="AJ64" s="1" t="s">
        <v>717</v>
      </c>
      <c r="AK64" s="1" t="s">
        <v>718</v>
      </c>
      <c r="AL64" s="2"/>
      <c r="AM64" s="1" t="s">
        <v>719</v>
      </c>
      <c r="AN64" s="1" t="s">
        <v>720</v>
      </c>
      <c r="AO64" s="1" t="s">
        <v>1413</v>
      </c>
      <c r="AP64" s="2">
        <v>2021.0</v>
      </c>
      <c r="AQ64" s="2">
        <v>120.0</v>
      </c>
      <c r="AR64" s="2"/>
      <c r="AS64" s="2"/>
      <c r="AT64" s="2"/>
      <c r="AU64" s="2"/>
      <c r="AV64" s="2"/>
      <c r="AW64" s="2">
        <v>772.0</v>
      </c>
      <c r="AX64" s="2">
        <v>783.0</v>
      </c>
      <c r="AY64" s="2"/>
      <c r="AZ64" s="1" t="s">
        <v>1414</v>
      </c>
      <c r="BA64" s="3" t="str">
        <f>HYPERLINK("http://dx.doi.org/10.1016/j.wasman.2020.11.001","http://dx.doi.org/10.1016/j.wasman.2020.11.001")</f>
        <v>http://dx.doi.org/10.1016/j.wasman.2020.11.001</v>
      </c>
      <c r="BB64" s="2"/>
      <c r="BC64" s="2"/>
      <c r="BD64" s="2">
        <v>12.0</v>
      </c>
      <c r="BE64" s="1" t="s">
        <v>314</v>
      </c>
      <c r="BF64" s="1" t="s">
        <v>90</v>
      </c>
      <c r="BG64" s="1" t="s">
        <v>315</v>
      </c>
      <c r="BH64" s="1" t="s">
        <v>1415</v>
      </c>
      <c r="BI64" s="2">
        <v>3.3223248E7</v>
      </c>
      <c r="BJ64" s="2"/>
      <c r="BK64" s="2"/>
      <c r="BL64" s="2"/>
      <c r="BM64" s="1" t="s">
        <v>1416</v>
      </c>
      <c r="BN64" s="2" t="str">
        <f>HYPERLINK("https%3A%2F%2Fwww.webofscience.com%2Fwos%2Fwoscc%2Ffull-record%2FWOS:000604340900017","View Full Record in Web of Science")</f>
        <v>View Full Record in Web of Science</v>
      </c>
    </row>
    <row r="65" ht="13.5" customHeight="1">
      <c r="A65" s="1" t="s">
        <v>66</v>
      </c>
      <c r="B65" s="1" t="s">
        <v>1417</v>
      </c>
      <c r="C65" s="2"/>
      <c r="D65" s="2"/>
      <c r="E65" s="2"/>
      <c r="F65" s="1" t="s">
        <v>1418</v>
      </c>
      <c r="G65" s="2"/>
      <c r="H65" s="2"/>
      <c r="I65" s="1" t="s">
        <v>1419</v>
      </c>
      <c r="J65" s="1" t="s">
        <v>1420</v>
      </c>
      <c r="K65" s="2"/>
      <c r="L65" s="2"/>
      <c r="M65" s="1" t="s">
        <v>71</v>
      </c>
      <c r="N65" s="1" t="s">
        <v>72</v>
      </c>
      <c r="O65" s="1" t="s">
        <v>1421</v>
      </c>
      <c r="P65" s="1" t="s">
        <v>1422</v>
      </c>
      <c r="Q65" s="1" t="s">
        <v>1423</v>
      </c>
      <c r="R65" s="1" t="s">
        <v>1424</v>
      </c>
      <c r="S65" s="1" t="s">
        <v>1425</v>
      </c>
      <c r="T65" s="1" t="s">
        <v>1426</v>
      </c>
      <c r="U65" s="1" t="s">
        <v>1427</v>
      </c>
      <c r="V65" s="2"/>
      <c r="W65" s="1" t="s">
        <v>1428</v>
      </c>
      <c r="X65" s="1" t="s">
        <v>1429</v>
      </c>
      <c r="Y65" s="1" t="s">
        <v>1430</v>
      </c>
      <c r="Z65" s="1" t="s">
        <v>1431</v>
      </c>
      <c r="AA65" s="2"/>
      <c r="AB65" s="2">
        <v>58.0</v>
      </c>
      <c r="AC65" s="2">
        <v>6.0</v>
      </c>
      <c r="AD65" s="2">
        <v>6.0</v>
      </c>
      <c r="AE65" s="2">
        <v>10.0</v>
      </c>
      <c r="AF65" s="2">
        <v>16.0</v>
      </c>
      <c r="AG65" s="1" t="s">
        <v>434</v>
      </c>
      <c r="AH65" s="1" t="s">
        <v>257</v>
      </c>
      <c r="AI65" s="1" t="s">
        <v>258</v>
      </c>
      <c r="AJ65" s="2"/>
      <c r="AK65" s="1" t="s">
        <v>1432</v>
      </c>
      <c r="AL65" s="2"/>
      <c r="AM65" s="1" t="s">
        <v>1433</v>
      </c>
      <c r="AN65" s="1" t="s">
        <v>1434</v>
      </c>
      <c r="AO65" s="1" t="s">
        <v>438</v>
      </c>
      <c r="AP65" s="2">
        <v>2021.0</v>
      </c>
      <c r="AQ65" s="2">
        <v>11.0</v>
      </c>
      <c r="AR65" s="2">
        <v>11.0</v>
      </c>
      <c r="AS65" s="2"/>
      <c r="AT65" s="2"/>
      <c r="AU65" s="2"/>
      <c r="AV65" s="2"/>
      <c r="AW65" s="2"/>
      <c r="AX65" s="2"/>
      <c r="AY65" s="2">
        <v>1298.0</v>
      </c>
      <c r="AZ65" s="1" t="s">
        <v>1435</v>
      </c>
      <c r="BA65" s="3" t="str">
        <f>HYPERLINK("http://dx.doi.org/10.3390/min11111298","http://dx.doi.org/10.3390/min11111298")</f>
        <v>http://dx.doi.org/10.3390/min11111298</v>
      </c>
      <c r="BB65" s="2"/>
      <c r="BC65" s="2"/>
      <c r="BD65" s="2">
        <v>18.0</v>
      </c>
      <c r="BE65" s="1" t="s">
        <v>1436</v>
      </c>
      <c r="BF65" s="1" t="s">
        <v>90</v>
      </c>
      <c r="BG65" s="1" t="s">
        <v>1436</v>
      </c>
      <c r="BH65" s="1" t="s">
        <v>1437</v>
      </c>
      <c r="BI65" s="2"/>
      <c r="BJ65" s="1" t="s">
        <v>443</v>
      </c>
      <c r="BK65" s="2"/>
      <c r="BL65" s="2"/>
      <c r="BM65" s="1" t="s">
        <v>1438</v>
      </c>
      <c r="BN65" s="2" t="str">
        <f>HYPERLINK("https%3A%2F%2Fwww.webofscience.com%2Fwos%2Fwoscc%2Ffull-record%2FWOS:000724044100001","View Full Record in Web of Science")</f>
        <v>View Full Record in Web of Science</v>
      </c>
    </row>
    <row r="66" ht="13.5" customHeight="1">
      <c r="A66" s="1" t="s">
        <v>66</v>
      </c>
      <c r="B66" s="1" t="s">
        <v>1439</v>
      </c>
      <c r="C66" s="2"/>
      <c r="D66" s="2"/>
      <c r="E66" s="2"/>
      <c r="F66" s="1" t="s">
        <v>1440</v>
      </c>
      <c r="G66" s="2"/>
      <c r="H66" s="2"/>
      <c r="I66" s="1" t="s">
        <v>1441</v>
      </c>
      <c r="J66" s="1" t="s">
        <v>1442</v>
      </c>
      <c r="K66" s="2"/>
      <c r="L66" s="2"/>
      <c r="M66" s="1" t="s">
        <v>71</v>
      </c>
      <c r="N66" s="1" t="s">
        <v>72</v>
      </c>
      <c r="O66" s="1" t="s">
        <v>1443</v>
      </c>
      <c r="P66" s="1" t="s">
        <v>1444</v>
      </c>
      <c r="Q66" s="1" t="s">
        <v>1445</v>
      </c>
      <c r="R66" s="1" t="s">
        <v>1446</v>
      </c>
      <c r="S66" s="2"/>
      <c r="T66" s="1" t="s">
        <v>1447</v>
      </c>
      <c r="U66" s="1" t="s">
        <v>1448</v>
      </c>
      <c r="V66" s="1" t="s">
        <v>1449</v>
      </c>
      <c r="W66" s="1" t="s">
        <v>1450</v>
      </c>
      <c r="X66" s="1" t="s">
        <v>1451</v>
      </c>
      <c r="Y66" s="1" t="s">
        <v>1452</v>
      </c>
      <c r="Z66" s="1" t="s">
        <v>1453</v>
      </c>
      <c r="AA66" s="2"/>
      <c r="AB66" s="2">
        <v>43.0</v>
      </c>
      <c r="AC66" s="2">
        <v>31.0</v>
      </c>
      <c r="AD66" s="2">
        <v>30.0</v>
      </c>
      <c r="AE66" s="2">
        <v>8.0</v>
      </c>
      <c r="AF66" s="2">
        <v>96.0</v>
      </c>
      <c r="AG66" s="1" t="s">
        <v>459</v>
      </c>
      <c r="AH66" s="1" t="s">
        <v>107</v>
      </c>
      <c r="AI66" s="1" t="s">
        <v>460</v>
      </c>
      <c r="AJ66" s="1" t="s">
        <v>1454</v>
      </c>
      <c r="AK66" s="1" t="s">
        <v>1455</v>
      </c>
      <c r="AL66" s="2"/>
      <c r="AM66" s="1" t="s">
        <v>1456</v>
      </c>
      <c r="AN66" s="1" t="s">
        <v>1457</v>
      </c>
      <c r="AO66" s="1" t="s">
        <v>1041</v>
      </c>
      <c r="AP66" s="2">
        <v>2021.0</v>
      </c>
      <c r="AQ66" s="2">
        <v>137.0</v>
      </c>
      <c r="AR66" s="2"/>
      <c r="AS66" s="2"/>
      <c r="AT66" s="2"/>
      <c r="AU66" s="2"/>
      <c r="AV66" s="2"/>
      <c r="AW66" s="2"/>
      <c r="AX66" s="2"/>
      <c r="AY66" s="2">
        <v>110612.0</v>
      </c>
      <c r="AZ66" s="1" t="s">
        <v>1458</v>
      </c>
      <c r="BA66" s="3" t="str">
        <f>HYPERLINK("http://dx.doi.org/10.1016/j.rser.2020.110612","http://dx.doi.org/10.1016/j.rser.2020.110612")</f>
        <v>http://dx.doi.org/10.1016/j.rser.2020.110612</v>
      </c>
      <c r="BB66" s="2"/>
      <c r="BC66" s="2"/>
      <c r="BD66" s="2">
        <v>16.0</v>
      </c>
      <c r="BE66" s="1" t="s">
        <v>1459</v>
      </c>
      <c r="BF66" s="1" t="s">
        <v>90</v>
      </c>
      <c r="BG66" s="1" t="s">
        <v>1460</v>
      </c>
      <c r="BH66" s="1" t="s">
        <v>1461</v>
      </c>
      <c r="BI66" s="2"/>
      <c r="BJ66" s="1" t="s">
        <v>1462</v>
      </c>
      <c r="BK66" s="2"/>
      <c r="BL66" s="2"/>
      <c r="BM66" s="1" t="s">
        <v>1463</v>
      </c>
      <c r="BN66" s="2" t="str">
        <f>HYPERLINK("https%3A%2F%2Fwww.webofscience.com%2Fwos%2Fwoscc%2Ffull-record%2FWOS:000625292500054","View Full Record in Web of Science")</f>
        <v>View Full Record in Web of Science</v>
      </c>
    </row>
    <row r="67" ht="13.5" customHeight="1">
      <c r="A67" s="1" t="s">
        <v>66</v>
      </c>
      <c r="B67" s="1" t="s">
        <v>1464</v>
      </c>
      <c r="C67" s="2"/>
      <c r="D67" s="2"/>
      <c r="E67" s="2"/>
      <c r="F67" s="1" t="s">
        <v>1465</v>
      </c>
      <c r="G67" s="2"/>
      <c r="H67" s="2"/>
      <c r="I67" s="1" t="s">
        <v>1466</v>
      </c>
      <c r="J67" s="1" t="s">
        <v>1467</v>
      </c>
      <c r="K67" s="2"/>
      <c r="L67" s="2"/>
      <c r="M67" s="1" t="s">
        <v>71</v>
      </c>
      <c r="N67" s="1" t="s">
        <v>72</v>
      </c>
      <c r="O67" s="1" t="s">
        <v>1468</v>
      </c>
      <c r="P67" s="1" t="s">
        <v>1469</v>
      </c>
      <c r="Q67" s="1" t="s">
        <v>1470</v>
      </c>
      <c r="R67" s="1" t="s">
        <v>1471</v>
      </c>
      <c r="S67" s="1" t="s">
        <v>1472</v>
      </c>
      <c r="T67" s="1" t="s">
        <v>1473</v>
      </c>
      <c r="U67" s="1" t="s">
        <v>1474</v>
      </c>
      <c r="V67" s="2"/>
      <c r="W67" s="1" t="s">
        <v>1475</v>
      </c>
      <c r="X67" s="2"/>
      <c r="Y67" s="2"/>
      <c r="Z67" s="2"/>
      <c r="AA67" s="2"/>
      <c r="AB67" s="2">
        <v>35.0</v>
      </c>
      <c r="AC67" s="2">
        <v>6.0</v>
      </c>
      <c r="AD67" s="2">
        <v>7.0</v>
      </c>
      <c r="AE67" s="2">
        <v>8.0</v>
      </c>
      <c r="AF67" s="2">
        <v>50.0</v>
      </c>
      <c r="AG67" s="1" t="s">
        <v>691</v>
      </c>
      <c r="AH67" s="1" t="s">
        <v>692</v>
      </c>
      <c r="AI67" s="1" t="s">
        <v>693</v>
      </c>
      <c r="AJ67" s="1" t="s">
        <v>1476</v>
      </c>
      <c r="AK67" s="1" t="s">
        <v>1477</v>
      </c>
      <c r="AL67" s="2"/>
      <c r="AM67" s="1" t="s">
        <v>1478</v>
      </c>
      <c r="AN67" s="1" t="s">
        <v>1479</v>
      </c>
      <c r="AO67" s="1" t="s">
        <v>1480</v>
      </c>
      <c r="AP67" s="2">
        <v>2021.0</v>
      </c>
      <c r="AQ67" s="2">
        <v>22.0</v>
      </c>
      <c r="AR67" s="2">
        <v>2.0</v>
      </c>
      <c r="AS67" s="2"/>
      <c r="AT67" s="2"/>
      <c r="AU67" s="2"/>
      <c r="AV67" s="2"/>
      <c r="AW67" s="2">
        <v>217.0</v>
      </c>
      <c r="AX67" s="2">
        <v>236.0</v>
      </c>
      <c r="AY67" s="2"/>
      <c r="AZ67" s="1" t="s">
        <v>1481</v>
      </c>
      <c r="BA67" s="3" t="str">
        <f>HYPERLINK("http://dx.doi.org/10.1108/IJSHE-12-2019-0358","http://dx.doi.org/10.1108/IJSHE-12-2019-0358")</f>
        <v>http://dx.doi.org/10.1108/IJSHE-12-2019-0358</v>
      </c>
      <c r="BB67" s="2"/>
      <c r="BC67" s="1" t="s">
        <v>1482</v>
      </c>
      <c r="BD67" s="2">
        <v>20.0</v>
      </c>
      <c r="BE67" s="1" t="s">
        <v>1483</v>
      </c>
      <c r="BF67" s="1" t="s">
        <v>772</v>
      </c>
      <c r="BG67" s="1" t="s">
        <v>1484</v>
      </c>
      <c r="BH67" s="1" t="s">
        <v>1485</v>
      </c>
      <c r="BI67" s="2"/>
      <c r="BJ67" s="2"/>
      <c r="BK67" s="2"/>
      <c r="BL67" s="2"/>
      <c r="BM67" s="1" t="s">
        <v>1486</v>
      </c>
      <c r="BN67" s="2" t="str">
        <f>HYPERLINK("https%3A%2F%2Fwww.webofscience.com%2Fwos%2Fwoscc%2Ffull-record%2FWOS:000581968000001","View Full Record in Web of Science")</f>
        <v>View Full Record in Web of Science</v>
      </c>
    </row>
    <row r="68" ht="13.5" customHeight="1">
      <c r="A68" s="1" t="s">
        <v>66</v>
      </c>
      <c r="B68" s="1" t="s">
        <v>1487</v>
      </c>
      <c r="C68" s="2"/>
      <c r="D68" s="2"/>
      <c r="E68" s="2"/>
      <c r="F68" s="1" t="s">
        <v>1488</v>
      </c>
      <c r="G68" s="2"/>
      <c r="H68" s="2"/>
      <c r="I68" s="1" t="s">
        <v>1489</v>
      </c>
      <c r="J68" s="1" t="s">
        <v>1003</v>
      </c>
      <c r="K68" s="2"/>
      <c r="L68" s="2"/>
      <c r="M68" s="1" t="s">
        <v>71</v>
      </c>
      <c r="N68" s="1" t="s">
        <v>72</v>
      </c>
      <c r="O68" s="1" t="s">
        <v>1490</v>
      </c>
      <c r="P68" s="1" t="s">
        <v>1491</v>
      </c>
      <c r="Q68" s="1" t="s">
        <v>1492</v>
      </c>
      <c r="R68" s="1" t="s">
        <v>1493</v>
      </c>
      <c r="S68" s="1" t="s">
        <v>1494</v>
      </c>
      <c r="T68" s="1" t="s">
        <v>1495</v>
      </c>
      <c r="U68" s="1" t="s">
        <v>1496</v>
      </c>
      <c r="V68" s="1" t="s">
        <v>1497</v>
      </c>
      <c r="W68" s="2"/>
      <c r="X68" s="1" t="s">
        <v>1498</v>
      </c>
      <c r="Y68" s="1" t="s">
        <v>1499</v>
      </c>
      <c r="Z68" s="1" t="s">
        <v>1500</v>
      </c>
      <c r="AA68" s="2"/>
      <c r="AB68" s="2">
        <v>69.0</v>
      </c>
      <c r="AC68" s="2">
        <v>2.0</v>
      </c>
      <c r="AD68" s="2">
        <v>2.0</v>
      </c>
      <c r="AE68" s="2">
        <v>20.0</v>
      </c>
      <c r="AF68" s="2">
        <v>40.0</v>
      </c>
      <c r="AG68" s="1" t="s">
        <v>176</v>
      </c>
      <c r="AH68" s="1" t="s">
        <v>177</v>
      </c>
      <c r="AI68" s="1" t="s">
        <v>178</v>
      </c>
      <c r="AJ68" s="1" t="s">
        <v>1016</v>
      </c>
      <c r="AK68" s="1" t="s">
        <v>1017</v>
      </c>
      <c r="AL68" s="2"/>
      <c r="AM68" s="1" t="s">
        <v>1018</v>
      </c>
      <c r="AN68" s="1" t="s">
        <v>1019</v>
      </c>
      <c r="AO68" s="1" t="s">
        <v>438</v>
      </c>
      <c r="AP68" s="2">
        <v>2022.0</v>
      </c>
      <c r="AQ68" s="2">
        <v>29.0</v>
      </c>
      <c r="AR68" s="2">
        <v>51.0</v>
      </c>
      <c r="AS68" s="2"/>
      <c r="AT68" s="2"/>
      <c r="AU68" s="2"/>
      <c r="AV68" s="2"/>
      <c r="AW68" s="2">
        <v>78052.0</v>
      </c>
      <c r="AX68" s="2">
        <v>78068.0</v>
      </c>
      <c r="AY68" s="2"/>
      <c r="AZ68" s="1" t="s">
        <v>1501</v>
      </c>
      <c r="BA68" s="3" t="str">
        <f>HYPERLINK("http://dx.doi.org/10.1007/s11356-022-21296-6","http://dx.doi.org/10.1007/s11356-022-21296-6")</f>
        <v>http://dx.doi.org/10.1007/s11356-022-21296-6</v>
      </c>
      <c r="BB68" s="2"/>
      <c r="BC68" s="1" t="s">
        <v>1502</v>
      </c>
      <c r="BD68" s="2">
        <v>17.0</v>
      </c>
      <c r="BE68" s="1" t="s">
        <v>743</v>
      </c>
      <c r="BF68" s="1" t="s">
        <v>90</v>
      </c>
      <c r="BG68" s="1" t="s">
        <v>744</v>
      </c>
      <c r="BH68" s="1" t="s">
        <v>1503</v>
      </c>
      <c r="BI68" s="2">
        <v>3.5689768E7</v>
      </c>
      <c r="BJ68" s="2"/>
      <c r="BK68" s="2"/>
      <c r="BL68" s="2"/>
      <c r="BM68" s="1" t="s">
        <v>1504</v>
      </c>
      <c r="BN68" s="2" t="str">
        <f>HYPERLINK("https%3A%2F%2Fwww.webofscience.com%2Fwos%2Fwoscc%2Ffull-record%2FWOS:000809540300013","View Full Record in Web of Science")</f>
        <v>View Full Record in Web of Science</v>
      </c>
    </row>
    <row r="69" ht="13.5" customHeight="1">
      <c r="A69" s="1" t="s">
        <v>66</v>
      </c>
      <c r="B69" s="1" t="s">
        <v>1505</v>
      </c>
      <c r="C69" s="2"/>
      <c r="D69" s="2"/>
      <c r="E69" s="2"/>
      <c r="F69" s="1" t="s">
        <v>1506</v>
      </c>
      <c r="G69" s="2"/>
      <c r="H69" s="2"/>
      <c r="I69" s="1" t="s">
        <v>1507</v>
      </c>
      <c r="J69" s="1" t="s">
        <v>1213</v>
      </c>
      <c r="K69" s="2"/>
      <c r="L69" s="2"/>
      <c r="M69" s="1" t="s">
        <v>71</v>
      </c>
      <c r="N69" s="1" t="s">
        <v>72</v>
      </c>
      <c r="O69" s="1" t="s">
        <v>1508</v>
      </c>
      <c r="P69" s="1" t="s">
        <v>1509</v>
      </c>
      <c r="Q69" s="1" t="s">
        <v>1510</v>
      </c>
      <c r="R69" s="1" t="s">
        <v>1511</v>
      </c>
      <c r="S69" s="1" t="s">
        <v>1512</v>
      </c>
      <c r="T69" s="1" t="s">
        <v>1513</v>
      </c>
      <c r="U69" s="1" t="s">
        <v>1514</v>
      </c>
      <c r="V69" s="1" t="s">
        <v>1515</v>
      </c>
      <c r="W69" s="1" t="s">
        <v>1516</v>
      </c>
      <c r="X69" s="1" t="s">
        <v>1517</v>
      </c>
      <c r="Y69" s="1" t="s">
        <v>1517</v>
      </c>
      <c r="Z69" s="1" t="s">
        <v>1518</v>
      </c>
      <c r="AA69" s="2"/>
      <c r="AB69" s="2">
        <v>184.0</v>
      </c>
      <c r="AC69" s="2">
        <v>9.0</v>
      </c>
      <c r="AD69" s="2">
        <v>9.0</v>
      </c>
      <c r="AE69" s="2">
        <v>10.0</v>
      </c>
      <c r="AF69" s="2">
        <v>33.0</v>
      </c>
      <c r="AG69" s="1" t="s">
        <v>1226</v>
      </c>
      <c r="AH69" s="1" t="s">
        <v>1227</v>
      </c>
      <c r="AI69" s="1" t="s">
        <v>1228</v>
      </c>
      <c r="AJ69" s="1" t="s">
        <v>1229</v>
      </c>
      <c r="AK69" s="1" t="s">
        <v>1230</v>
      </c>
      <c r="AL69" s="2"/>
      <c r="AM69" s="1" t="s">
        <v>1231</v>
      </c>
      <c r="AN69" s="1" t="s">
        <v>1232</v>
      </c>
      <c r="AO69" s="1" t="s">
        <v>1519</v>
      </c>
      <c r="AP69" s="2">
        <v>2022.0</v>
      </c>
      <c r="AQ69" s="2">
        <v>302.0</v>
      </c>
      <c r="AR69" s="2"/>
      <c r="AS69" s="1" t="s">
        <v>1520</v>
      </c>
      <c r="AT69" s="2"/>
      <c r="AU69" s="2"/>
      <c r="AV69" s="2"/>
      <c r="AW69" s="2"/>
      <c r="AX69" s="2"/>
      <c r="AY69" s="2">
        <v>113953.0</v>
      </c>
      <c r="AZ69" s="1" t="s">
        <v>1521</v>
      </c>
      <c r="BA69" s="3" t="str">
        <f>HYPERLINK("http://dx.doi.org/10.1016/j.jenvman.2021.113953","http://dx.doi.org/10.1016/j.jenvman.2021.113953")</f>
        <v>http://dx.doi.org/10.1016/j.jenvman.2021.113953</v>
      </c>
      <c r="BB69" s="2"/>
      <c r="BC69" s="1" t="s">
        <v>1522</v>
      </c>
      <c r="BD69" s="2">
        <v>17.0</v>
      </c>
      <c r="BE69" s="1" t="s">
        <v>743</v>
      </c>
      <c r="BF69" s="1" t="s">
        <v>90</v>
      </c>
      <c r="BG69" s="1" t="s">
        <v>744</v>
      </c>
      <c r="BH69" s="1" t="s">
        <v>1523</v>
      </c>
      <c r="BI69" s="2">
        <v>3.471561E7</v>
      </c>
      <c r="BJ69" s="2"/>
      <c r="BK69" s="2"/>
      <c r="BL69" s="2"/>
      <c r="BM69" s="1" t="s">
        <v>1524</v>
      </c>
      <c r="BN69" s="2" t="str">
        <f>HYPERLINK("https%3A%2F%2Fwww.webofscience.com%2Fwos%2Fwoscc%2Ffull-record%2FWOS:000714692200006","View Full Record in Web of Science")</f>
        <v>View Full Record in Web of Science</v>
      </c>
    </row>
    <row r="70" ht="13.5" customHeight="1">
      <c r="A70" s="1" t="s">
        <v>66</v>
      </c>
      <c r="B70" s="1" t="s">
        <v>1525</v>
      </c>
      <c r="C70" s="2"/>
      <c r="D70" s="2"/>
      <c r="E70" s="2"/>
      <c r="F70" s="1" t="s">
        <v>1526</v>
      </c>
      <c r="G70" s="2"/>
      <c r="H70" s="2"/>
      <c r="I70" s="1" t="s">
        <v>1527</v>
      </c>
      <c r="J70" s="1" t="s">
        <v>1528</v>
      </c>
      <c r="K70" s="2"/>
      <c r="L70" s="2"/>
      <c r="M70" s="1" t="s">
        <v>71</v>
      </c>
      <c r="N70" s="1" t="s">
        <v>72</v>
      </c>
      <c r="O70" s="1" t="s">
        <v>1529</v>
      </c>
      <c r="P70" s="1" t="s">
        <v>1530</v>
      </c>
      <c r="Q70" s="1" t="s">
        <v>1531</v>
      </c>
      <c r="R70" s="1" t="s">
        <v>1532</v>
      </c>
      <c r="S70" s="1" t="s">
        <v>1533</v>
      </c>
      <c r="T70" s="1" t="s">
        <v>1534</v>
      </c>
      <c r="U70" s="1" t="s">
        <v>1535</v>
      </c>
      <c r="V70" s="2"/>
      <c r="W70" s="1" t="s">
        <v>1536</v>
      </c>
      <c r="X70" s="2"/>
      <c r="Y70" s="2"/>
      <c r="Z70" s="2"/>
      <c r="AA70" s="2"/>
      <c r="AB70" s="2">
        <v>34.0</v>
      </c>
      <c r="AC70" s="2">
        <v>1.0</v>
      </c>
      <c r="AD70" s="2">
        <v>1.0</v>
      </c>
      <c r="AE70" s="2">
        <v>0.0</v>
      </c>
      <c r="AF70" s="2">
        <v>3.0</v>
      </c>
      <c r="AG70" s="1" t="s">
        <v>1537</v>
      </c>
      <c r="AH70" s="1" t="s">
        <v>1538</v>
      </c>
      <c r="AI70" s="1" t="s">
        <v>1539</v>
      </c>
      <c r="AJ70" s="1" t="s">
        <v>1540</v>
      </c>
      <c r="AK70" s="1" t="s">
        <v>1541</v>
      </c>
      <c r="AL70" s="2"/>
      <c r="AM70" s="1" t="s">
        <v>1542</v>
      </c>
      <c r="AN70" s="1" t="s">
        <v>1543</v>
      </c>
      <c r="AO70" s="2"/>
      <c r="AP70" s="2">
        <v>2022.0</v>
      </c>
      <c r="AQ70" s="2">
        <v>24.0</v>
      </c>
      <c r="AR70" s="2">
        <v>1.0</v>
      </c>
      <c r="AS70" s="2"/>
      <c r="AT70" s="2"/>
      <c r="AU70" s="2"/>
      <c r="AV70" s="2"/>
      <c r="AW70" s="2">
        <v>1.0</v>
      </c>
      <c r="AX70" s="2">
        <v>12.0</v>
      </c>
      <c r="AY70" s="2"/>
      <c r="AZ70" s="2"/>
      <c r="BA70" s="2"/>
      <c r="BB70" s="2"/>
      <c r="BC70" s="2"/>
      <c r="BD70" s="2">
        <v>12.0</v>
      </c>
      <c r="BE70" s="1" t="s">
        <v>1544</v>
      </c>
      <c r="BF70" s="1" t="s">
        <v>90</v>
      </c>
      <c r="BG70" s="1" t="s">
        <v>1545</v>
      </c>
      <c r="BH70" s="1" t="s">
        <v>1546</v>
      </c>
      <c r="BI70" s="2"/>
      <c r="BJ70" s="2"/>
      <c r="BK70" s="2"/>
      <c r="BL70" s="2"/>
      <c r="BM70" s="1" t="s">
        <v>1547</v>
      </c>
      <c r="BN70" s="2" t="str">
        <f>HYPERLINK("https%3A%2F%2Fwww.webofscience.com%2Fwos%2Fwoscc%2Ffull-record%2FWOS:000738345300001","View Full Record in Web of Science")</f>
        <v>View Full Record in Web of Science</v>
      </c>
    </row>
    <row r="71" ht="13.5" customHeight="1">
      <c r="A71" s="1" t="s">
        <v>66</v>
      </c>
      <c r="B71" s="1" t="s">
        <v>1548</v>
      </c>
      <c r="C71" s="2"/>
      <c r="D71" s="2"/>
      <c r="E71" s="2"/>
      <c r="F71" s="1" t="s">
        <v>1549</v>
      </c>
      <c r="G71" s="2"/>
      <c r="H71" s="2"/>
      <c r="I71" s="1" t="s">
        <v>1550</v>
      </c>
      <c r="J71" s="1" t="s">
        <v>1551</v>
      </c>
      <c r="K71" s="2"/>
      <c r="L71" s="2"/>
      <c r="M71" s="1" t="s">
        <v>71</v>
      </c>
      <c r="N71" s="1" t="s">
        <v>72</v>
      </c>
      <c r="O71" s="1" t="s">
        <v>1552</v>
      </c>
      <c r="P71" s="1" t="s">
        <v>1553</v>
      </c>
      <c r="Q71" s="1" t="s">
        <v>1554</v>
      </c>
      <c r="R71" s="1" t="s">
        <v>1555</v>
      </c>
      <c r="S71" s="1" t="s">
        <v>1556</v>
      </c>
      <c r="T71" s="1" t="s">
        <v>1557</v>
      </c>
      <c r="U71" s="1" t="s">
        <v>1558</v>
      </c>
      <c r="V71" s="2"/>
      <c r="W71" s="1" t="s">
        <v>1559</v>
      </c>
      <c r="X71" s="2"/>
      <c r="Y71" s="2"/>
      <c r="Z71" s="2"/>
      <c r="AA71" s="2"/>
      <c r="AB71" s="2">
        <v>80.0</v>
      </c>
      <c r="AC71" s="2">
        <v>5.0</v>
      </c>
      <c r="AD71" s="2">
        <v>5.0</v>
      </c>
      <c r="AE71" s="2">
        <v>9.0</v>
      </c>
      <c r="AF71" s="2">
        <v>16.0</v>
      </c>
      <c r="AG71" s="1" t="s">
        <v>1560</v>
      </c>
      <c r="AH71" s="1" t="s">
        <v>1561</v>
      </c>
      <c r="AI71" s="1" t="s">
        <v>1562</v>
      </c>
      <c r="AJ71" s="1" t="s">
        <v>1563</v>
      </c>
      <c r="AK71" s="1" t="s">
        <v>1564</v>
      </c>
      <c r="AL71" s="2"/>
      <c r="AM71" s="1" t="s">
        <v>1565</v>
      </c>
      <c r="AN71" s="1" t="s">
        <v>1566</v>
      </c>
      <c r="AO71" s="1" t="s">
        <v>438</v>
      </c>
      <c r="AP71" s="2">
        <v>2022.0</v>
      </c>
      <c r="AQ71" s="2">
        <v>152.0</v>
      </c>
      <c r="AR71" s="2"/>
      <c r="AS71" s="2"/>
      <c r="AT71" s="2"/>
      <c r="AU71" s="2"/>
      <c r="AV71" s="2"/>
      <c r="AW71" s="2">
        <v>231.0</v>
      </c>
      <c r="AX71" s="2">
        <v>241.0</v>
      </c>
      <c r="AY71" s="2"/>
      <c r="AZ71" s="1" t="s">
        <v>1567</v>
      </c>
      <c r="BA71" s="3" t="str">
        <f>HYPERLINK("http://dx.doi.org/10.1016/j.jbusres.2022.07.038","http://dx.doi.org/10.1016/j.jbusres.2022.07.038")</f>
        <v>http://dx.doi.org/10.1016/j.jbusres.2022.07.038</v>
      </c>
      <c r="BB71" s="2"/>
      <c r="BC71" s="1" t="s">
        <v>1568</v>
      </c>
      <c r="BD71" s="2">
        <v>11.0</v>
      </c>
      <c r="BE71" s="1" t="s">
        <v>1569</v>
      </c>
      <c r="BF71" s="1" t="s">
        <v>772</v>
      </c>
      <c r="BG71" s="1" t="s">
        <v>702</v>
      </c>
      <c r="BH71" s="1" t="s">
        <v>1570</v>
      </c>
      <c r="BI71" s="2"/>
      <c r="BJ71" s="1" t="s">
        <v>1571</v>
      </c>
      <c r="BK71" s="2"/>
      <c r="BL71" s="2"/>
      <c r="BM71" s="1" t="s">
        <v>1572</v>
      </c>
      <c r="BN71" s="2" t="str">
        <f>HYPERLINK("https%3A%2F%2Fwww.webofscience.com%2Fwos%2Fwoscc%2Ffull-record%2FWOS:000837844200018","View Full Record in Web of Science")</f>
        <v>View Full Record in Web of Science</v>
      </c>
    </row>
    <row r="72" ht="13.5" customHeight="1">
      <c r="A72" s="1" t="s">
        <v>66</v>
      </c>
      <c r="B72" s="1" t="s">
        <v>1573</v>
      </c>
      <c r="C72" s="2"/>
      <c r="D72" s="2"/>
      <c r="E72" s="2"/>
      <c r="F72" s="1" t="s">
        <v>1574</v>
      </c>
      <c r="G72" s="2"/>
      <c r="H72" s="2"/>
      <c r="I72" s="1" t="s">
        <v>1575</v>
      </c>
      <c r="J72" s="1" t="s">
        <v>1576</v>
      </c>
      <c r="K72" s="2"/>
      <c r="L72" s="2"/>
      <c r="M72" s="1" t="s">
        <v>71</v>
      </c>
      <c r="N72" s="1" t="s">
        <v>72</v>
      </c>
      <c r="O72" s="1" t="s">
        <v>1577</v>
      </c>
      <c r="P72" s="1" t="s">
        <v>1578</v>
      </c>
      <c r="Q72" s="1" t="s">
        <v>1579</v>
      </c>
      <c r="R72" s="1" t="s">
        <v>1580</v>
      </c>
      <c r="S72" s="1" t="s">
        <v>1581</v>
      </c>
      <c r="T72" s="1" t="s">
        <v>1582</v>
      </c>
      <c r="U72" s="1" t="s">
        <v>1583</v>
      </c>
      <c r="V72" s="1" t="s">
        <v>1584</v>
      </c>
      <c r="W72" s="1" t="s">
        <v>1585</v>
      </c>
      <c r="X72" s="2"/>
      <c r="Y72" s="2"/>
      <c r="Z72" s="2"/>
      <c r="AA72" s="2"/>
      <c r="AB72" s="2">
        <v>71.0</v>
      </c>
      <c r="AC72" s="2">
        <v>7.0</v>
      </c>
      <c r="AD72" s="2">
        <v>7.0</v>
      </c>
      <c r="AE72" s="2">
        <v>1.0</v>
      </c>
      <c r="AF72" s="2">
        <v>36.0</v>
      </c>
      <c r="AG72" s="1" t="s">
        <v>691</v>
      </c>
      <c r="AH72" s="1" t="s">
        <v>692</v>
      </c>
      <c r="AI72" s="1" t="s">
        <v>693</v>
      </c>
      <c r="AJ72" s="1" t="s">
        <v>1586</v>
      </c>
      <c r="AK72" s="1" t="s">
        <v>1587</v>
      </c>
      <c r="AL72" s="2"/>
      <c r="AM72" s="1" t="s">
        <v>1588</v>
      </c>
      <c r="AN72" s="1" t="s">
        <v>1589</v>
      </c>
      <c r="AO72" s="1" t="s">
        <v>1174</v>
      </c>
      <c r="AP72" s="2">
        <v>2022.0</v>
      </c>
      <c r="AQ72" s="2">
        <v>71.0</v>
      </c>
      <c r="AR72" s="2">
        <v>3.0</v>
      </c>
      <c r="AS72" s="2"/>
      <c r="AT72" s="2"/>
      <c r="AU72" s="1" t="s">
        <v>134</v>
      </c>
      <c r="AV72" s="2"/>
      <c r="AW72" s="2">
        <v>932.0</v>
      </c>
      <c r="AX72" s="2">
        <v>951.0</v>
      </c>
      <c r="AY72" s="2"/>
      <c r="AZ72" s="1" t="s">
        <v>1590</v>
      </c>
      <c r="BA72" s="3" t="str">
        <f>HYPERLINK("http://dx.doi.org/10.1108/IJPPM-12-2020-0689","http://dx.doi.org/10.1108/IJPPM-12-2020-0689")</f>
        <v>http://dx.doi.org/10.1108/IJPPM-12-2020-0689</v>
      </c>
      <c r="BB72" s="2"/>
      <c r="BC72" s="1" t="s">
        <v>1591</v>
      </c>
      <c r="BD72" s="2">
        <v>20.0</v>
      </c>
      <c r="BE72" s="1" t="s">
        <v>701</v>
      </c>
      <c r="BF72" s="1" t="s">
        <v>186</v>
      </c>
      <c r="BG72" s="1" t="s">
        <v>702</v>
      </c>
      <c r="BH72" s="1" t="s">
        <v>1592</v>
      </c>
      <c r="BI72" s="2"/>
      <c r="BJ72" s="2"/>
      <c r="BK72" s="2"/>
      <c r="BL72" s="2"/>
      <c r="BM72" s="1" t="s">
        <v>1593</v>
      </c>
      <c r="BN72" s="2" t="str">
        <f>HYPERLINK("https%3A%2F%2Fwww.webofscience.com%2Fwos%2Fwoscc%2Ffull-record%2FWOS:000661477800001","View Full Record in Web of Science")</f>
        <v>View Full Record in Web of Science</v>
      </c>
    </row>
    <row r="73" ht="13.5" customHeight="1">
      <c r="A73" s="1" t="s">
        <v>66</v>
      </c>
      <c r="B73" s="1" t="s">
        <v>1594</v>
      </c>
      <c r="C73" s="2"/>
      <c r="D73" s="2"/>
      <c r="E73" s="2"/>
      <c r="F73" s="1" t="s">
        <v>1595</v>
      </c>
      <c r="G73" s="2"/>
      <c r="H73" s="2"/>
      <c r="I73" s="1" t="s">
        <v>1596</v>
      </c>
      <c r="J73" s="1" t="s">
        <v>1597</v>
      </c>
      <c r="K73" s="2"/>
      <c r="L73" s="2"/>
      <c r="M73" s="1" t="s">
        <v>71</v>
      </c>
      <c r="N73" s="1" t="s">
        <v>72</v>
      </c>
      <c r="O73" s="1" t="s">
        <v>1598</v>
      </c>
      <c r="P73" s="1" t="s">
        <v>1599</v>
      </c>
      <c r="Q73" s="1" t="s">
        <v>1600</v>
      </c>
      <c r="R73" s="1" t="s">
        <v>1601</v>
      </c>
      <c r="S73" s="1" t="s">
        <v>1602</v>
      </c>
      <c r="T73" s="1" t="s">
        <v>1603</v>
      </c>
      <c r="U73" s="1" t="s">
        <v>1604</v>
      </c>
      <c r="V73" s="2"/>
      <c r="W73" s="1" t="s">
        <v>1605</v>
      </c>
      <c r="X73" s="1" t="s">
        <v>1606</v>
      </c>
      <c r="Y73" s="1" t="s">
        <v>1607</v>
      </c>
      <c r="Z73" s="1" t="s">
        <v>1608</v>
      </c>
      <c r="AA73" s="2"/>
      <c r="AB73" s="2">
        <v>37.0</v>
      </c>
      <c r="AC73" s="2">
        <v>2.0</v>
      </c>
      <c r="AD73" s="2">
        <v>2.0</v>
      </c>
      <c r="AE73" s="2">
        <v>5.0</v>
      </c>
      <c r="AF73" s="2">
        <v>10.0</v>
      </c>
      <c r="AG73" s="1" t="s">
        <v>434</v>
      </c>
      <c r="AH73" s="1" t="s">
        <v>257</v>
      </c>
      <c r="AI73" s="1" t="s">
        <v>258</v>
      </c>
      <c r="AJ73" s="2"/>
      <c r="AK73" s="1" t="s">
        <v>1609</v>
      </c>
      <c r="AL73" s="2"/>
      <c r="AM73" s="1" t="s">
        <v>1597</v>
      </c>
      <c r="AN73" s="1" t="s">
        <v>1610</v>
      </c>
      <c r="AO73" s="1" t="s">
        <v>1041</v>
      </c>
      <c r="AP73" s="2">
        <v>2022.0</v>
      </c>
      <c r="AQ73" s="2">
        <v>10.0</v>
      </c>
      <c r="AR73" s="2">
        <v>3.0</v>
      </c>
      <c r="AS73" s="2"/>
      <c r="AT73" s="2"/>
      <c r="AU73" s="2"/>
      <c r="AV73" s="2"/>
      <c r="AW73" s="2"/>
      <c r="AX73" s="2"/>
      <c r="AY73" s="2">
        <v>518.0</v>
      </c>
      <c r="AZ73" s="1" t="s">
        <v>1611</v>
      </c>
      <c r="BA73" s="3" t="str">
        <f>HYPERLINK("http://dx.doi.org/10.3390/pr10030518","http://dx.doi.org/10.3390/pr10030518")</f>
        <v>http://dx.doi.org/10.3390/pr10030518</v>
      </c>
      <c r="BB73" s="2"/>
      <c r="BC73" s="2"/>
      <c r="BD73" s="2">
        <v>14.0</v>
      </c>
      <c r="BE73" s="1" t="s">
        <v>1612</v>
      </c>
      <c r="BF73" s="1" t="s">
        <v>90</v>
      </c>
      <c r="BG73" s="1" t="s">
        <v>187</v>
      </c>
      <c r="BH73" s="1" t="s">
        <v>1613</v>
      </c>
      <c r="BI73" s="2"/>
      <c r="BJ73" s="1" t="s">
        <v>637</v>
      </c>
      <c r="BK73" s="2"/>
      <c r="BL73" s="2"/>
      <c r="BM73" s="1" t="s">
        <v>1614</v>
      </c>
      <c r="BN73" s="2" t="str">
        <f>HYPERLINK("https%3A%2F%2Fwww.webofscience.com%2Fwos%2Fwoscc%2Ffull-record%2FWOS:000774422200001","View Full Record in Web of Science")</f>
        <v>View Full Record in Web of Science</v>
      </c>
    </row>
    <row r="74" ht="13.5" customHeight="1">
      <c r="A74" s="1" t="s">
        <v>66</v>
      </c>
      <c r="B74" s="1" t="s">
        <v>1615</v>
      </c>
      <c r="C74" s="2"/>
      <c r="D74" s="2"/>
      <c r="E74" s="2"/>
      <c r="F74" s="1" t="s">
        <v>1616</v>
      </c>
      <c r="G74" s="2"/>
      <c r="H74" s="2"/>
      <c r="I74" s="1" t="s">
        <v>1617</v>
      </c>
      <c r="J74" s="1" t="s">
        <v>1618</v>
      </c>
      <c r="K74" s="2"/>
      <c r="L74" s="2"/>
      <c r="M74" s="1" t="s">
        <v>71</v>
      </c>
      <c r="N74" s="1" t="s">
        <v>72</v>
      </c>
      <c r="O74" s="1" t="s">
        <v>1619</v>
      </c>
      <c r="P74" s="1" t="s">
        <v>1620</v>
      </c>
      <c r="Q74" s="1" t="s">
        <v>1621</v>
      </c>
      <c r="R74" s="1" t="s">
        <v>1622</v>
      </c>
      <c r="S74" s="1" t="s">
        <v>1623</v>
      </c>
      <c r="T74" s="1" t="s">
        <v>1624</v>
      </c>
      <c r="U74" s="1" t="s">
        <v>1625</v>
      </c>
      <c r="V74" s="2"/>
      <c r="W74" s="1" t="s">
        <v>1626</v>
      </c>
      <c r="X74" s="2"/>
      <c r="Y74" s="2"/>
      <c r="Z74" s="2"/>
      <c r="AA74" s="2"/>
      <c r="AB74" s="2">
        <v>51.0</v>
      </c>
      <c r="AC74" s="2">
        <v>5.0</v>
      </c>
      <c r="AD74" s="2">
        <v>5.0</v>
      </c>
      <c r="AE74" s="2">
        <v>6.0</v>
      </c>
      <c r="AF74" s="2">
        <v>28.0</v>
      </c>
      <c r="AG74" s="1" t="s">
        <v>691</v>
      </c>
      <c r="AH74" s="1" t="s">
        <v>692</v>
      </c>
      <c r="AI74" s="1" t="s">
        <v>693</v>
      </c>
      <c r="AJ74" s="1" t="s">
        <v>1627</v>
      </c>
      <c r="AK74" s="1" t="s">
        <v>1628</v>
      </c>
      <c r="AL74" s="2"/>
      <c r="AM74" s="1" t="s">
        <v>1629</v>
      </c>
      <c r="AN74" s="1" t="s">
        <v>1630</v>
      </c>
      <c r="AO74" s="1" t="s">
        <v>386</v>
      </c>
      <c r="AP74" s="2">
        <v>2022.0</v>
      </c>
      <c r="AQ74" s="2">
        <v>124.0</v>
      </c>
      <c r="AR74" s="2">
        <v>5.0</v>
      </c>
      <c r="AS74" s="2"/>
      <c r="AT74" s="2"/>
      <c r="AU74" s="2"/>
      <c r="AV74" s="2"/>
      <c r="AW74" s="2">
        <v>1551.0</v>
      </c>
      <c r="AX74" s="2">
        <v>1568.0</v>
      </c>
      <c r="AY74" s="2"/>
      <c r="AZ74" s="1" t="s">
        <v>1631</v>
      </c>
      <c r="BA74" s="3" t="str">
        <f>HYPERLINK("http://dx.doi.org/10.1108/BFJ-08-2021-0920","http://dx.doi.org/10.1108/BFJ-08-2021-0920")</f>
        <v>http://dx.doi.org/10.1108/BFJ-08-2021-0920</v>
      </c>
      <c r="BB74" s="2"/>
      <c r="BC74" s="1" t="s">
        <v>1284</v>
      </c>
      <c r="BD74" s="2">
        <v>18.0</v>
      </c>
      <c r="BE74" s="1" t="s">
        <v>1632</v>
      </c>
      <c r="BF74" s="1" t="s">
        <v>115</v>
      </c>
      <c r="BG74" s="1" t="s">
        <v>1633</v>
      </c>
      <c r="BH74" s="1" t="s">
        <v>1634</v>
      </c>
      <c r="BI74" s="2"/>
      <c r="BJ74" s="2"/>
      <c r="BK74" s="2"/>
      <c r="BL74" s="2"/>
      <c r="BM74" s="1" t="s">
        <v>1635</v>
      </c>
      <c r="BN74" s="2" t="str">
        <f>HYPERLINK("https%3A%2F%2Fwww.webofscience.com%2Fwos%2Fwoscc%2Ffull-record%2FWOS:000697490000001","View Full Record in Web of Science")</f>
        <v>View Full Record in Web of Science</v>
      </c>
    </row>
    <row r="75" ht="13.5" customHeight="1">
      <c r="A75" s="1" t="s">
        <v>66</v>
      </c>
      <c r="B75" s="1" t="s">
        <v>1636</v>
      </c>
      <c r="C75" s="2"/>
      <c r="D75" s="2"/>
      <c r="E75" s="2"/>
      <c r="F75" s="1" t="s">
        <v>1637</v>
      </c>
      <c r="G75" s="2"/>
      <c r="H75" s="2"/>
      <c r="I75" s="1" t="s">
        <v>1638</v>
      </c>
      <c r="J75" s="1" t="s">
        <v>1639</v>
      </c>
      <c r="K75" s="2"/>
      <c r="L75" s="2"/>
      <c r="M75" s="1" t="s">
        <v>71</v>
      </c>
      <c r="N75" s="1" t="s">
        <v>72</v>
      </c>
      <c r="O75" s="1" t="s">
        <v>1640</v>
      </c>
      <c r="P75" s="1" t="s">
        <v>1641</v>
      </c>
      <c r="Q75" s="1" t="s">
        <v>1642</v>
      </c>
      <c r="R75" s="1" t="s">
        <v>1643</v>
      </c>
      <c r="S75" s="1" t="s">
        <v>1644</v>
      </c>
      <c r="T75" s="1" t="s">
        <v>1645</v>
      </c>
      <c r="U75" s="1" t="s">
        <v>1646</v>
      </c>
      <c r="V75" s="2"/>
      <c r="W75" s="1" t="s">
        <v>1647</v>
      </c>
      <c r="X75" s="1" t="s">
        <v>1648</v>
      </c>
      <c r="Y75" s="1" t="s">
        <v>1649</v>
      </c>
      <c r="Z75" s="1" t="s">
        <v>1650</v>
      </c>
      <c r="AA75" s="2"/>
      <c r="AB75" s="2">
        <v>61.0</v>
      </c>
      <c r="AC75" s="2">
        <v>1.0</v>
      </c>
      <c r="AD75" s="2">
        <v>1.0</v>
      </c>
      <c r="AE75" s="2">
        <v>9.0</v>
      </c>
      <c r="AF75" s="2">
        <v>31.0</v>
      </c>
      <c r="AG75" s="1" t="s">
        <v>434</v>
      </c>
      <c r="AH75" s="1" t="s">
        <v>257</v>
      </c>
      <c r="AI75" s="1" t="s">
        <v>258</v>
      </c>
      <c r="AJ75" s="2"/>
      <c r="AK75" s="1" t="s">
        <v>1651</v>
      </c>
      <c r="AL75" s="2"/>
      <c r="AM75" s="1" t="s">
        <v>1652</v>
      </c>
      <c r="AN75" s="1" t="s">
        <v>1653</v>
      </c>
      <c r="AO75" s="1" t="s">
        <v>558</v>
      </c>
      <c r="AP75" s="2">
        <v>2022.0</v>
      </c>
      <c r="AQ75" s="2">
        <v>10.0</v>
      </c>
      <c r="AR75" s="2">
        <v>9.0</v>
      </c>
      <c r="AS75" s="2"/>
      <c r="AT75" s="2"/>
      <c r="AU75" s="2"/>
      <c r="AV75" s="2"/>
      <c r="AW75" s="2"/>
      <c r="AX75" s="2"/>
      <c r="AY75" s="2">
        <v>1364.0</v>
      </c>
      <c r="AZ75" s="1" t="s">
        <v>1654</v>
      </c>
      <c r="BA75" s="3" t="str">
        <f>HYPERLINK("http://dx.doi.org/10.3390/math10091364","http://dx.doi.org/10.3390/math10091364")</f>
        <v>http://dx.doi.org/10.3390/math10091364</v>
      </c>
      <c r="BB75" s="2"/>
      <c r="BC75" s="2"/>
      <c r="BD75" s="2">
        <v>31.0</v>
      </c>
      <c r="BE75" s="1" t="s">
        <v>1653</v>
      </c>
      <c r="BF75" s="1" t="s">
        <v>115</v>
      </c>
      <c r="BG75" s="1" t="s">
        <v>1653</v>
      </c>
      <c r="BH75" s="1" t="s">
        <v>1655</v>
      </c>
      <c r="BI75" s="2"/>
      <c r="BJ75" s="1" t="s">
        <v>361</v>
      </c>
      <c r="BK75" s="2"/>
      <c r="BL75" s="2"/>
      <c r="BM75" s="1" t="s">
        <v>1656</v>
      </c>
      <c r="BN75" s="2" t="str">
        <f>HYPERLINK("https%3A%2F%2Fwww.webofscience.com%2Fwos%2Fwoscc%2Ffull-record%2FWOS:000794779500001","View Full Record in Web of Science")</f>
        <v>View Full Record in Web of Science</v>
      </c>
    </row>
    <row r="76" ht="13.5" customHeight="1">
      <c r="A76" s="1" t="s">
        <v>66</v>
      </c>
      <c r="B76" s="1" t="s">
        <v>1505</v>
      </c>
      <c r="C76" s="2"/>
      <c r="D76" s="2"/>
      <c r="E76" s="2"/>
      <c r="F76" s="1" t="s">
        <v>1506</v>
      </c>
      <c r="G76" s="2"/>
      <c r="H76" s="2"/>
      <c r="I76" s="1" t="s">
        <v>1507</v>
      </c>
      <c r="J76" s="1" t="s">
        <v>1213</v>
      </c>
      <c r="K76" s="2"/>
      <c r="L76" s="2"/>
      <c r="M76" s="1" t="s">
        <v>71</v>
      </c>
      <c r="N76" s="1" t="s">
        <v>72</v>
      </c>
      <c r="O76" s="1" t="s">
        <v>1508</v>
      </c>
      <c r="P76" s="1" t="s">
        <v>1509</v>
      </c>
      <c r="Q76" s="1" t="s">
        <v>1510</v>
      </c>
      <c r="R76" s="1" t="s">
        <v>1511</v>
      </c>
      <c r="S76" s="1" t="s">
        <v>1512</v>
      </c>
      <c r="T76" s="1" t="s">
        <v>1513</v>
      </c>
      <c r="U76" s="1" t="s">
        <v>1514</v>
      </c>
      <c r="V76" s="1" t="s">
        <v>1515</v>
      </c>
      <c r="W76" s="1" t="s">
        <v>1516</v>
      </c>
      <c r="X76" s="1" t="s">
        <v>1517</v>
      </c>
      <c r="Y76" s="1" t="s">
        <v>1517</v>
      </c>
      <c r="Z76" s="1" t="s">
        <v>1518</v>
      </c>
      <c r="AA76" s="2"/>
      <c r="AB76" s="2">
        <v>184.0</v>
      </c>
      <c r="AC76" s="2">
        <v>9.0</v>
      </c>
      <c r="AD76" s="2">
        <v>9.0</v>
      </c>
      <c r="AE76" s="2">
        <v>10.0</v>
      </c>
      <c r="AF76" s="2">
        <v>33.0</v>
      </c>
      <c r="AG76" s="1" t="s">
        <v>1226</v>
      </c>
      <c r="AH76" s="1" t="s">
        <v>1227</v>
      </c>
      <c r="AI76" s="1" t="s">
        <v>1228</v>
      </c>
      <c r="AJ76" s="1" t="s">
        <v>1229</v>
      </c>
      <c r="AK76" s="1" t="s">
        <v>1230</v>
      </c>
      <c r="AL76" s="2"/>
      <c r="AM76" s="1" t="s">
        <v>1231</v>
      </c>
      <c r="AN76" s="1" t="s">
        <v>1232</v>
      </c>
      <c r="AO76" s="1" t="s">
        <v>1519</v>
      </c>
      <c r="AP76" s="2">
        <v>2022.0</v>
      </c>
      <c r="AQ76" s="2">
        <v>302.0</v>
      </c>
      <c r="AR76" s="2"/>
      <c r="AS76" s="1" t="s">
        <v>1520</v>
      </c>
      <c r="AT76" s="2"/>
      <c r="AU76" s="2"/>
      <c r="AV76" s="2"/>
      <c r="AW76" s="2"/>
      <c r="AX76" s="2"/>
      <c r="AY76" s="2">
        <v>113953.0</v>
      </c>
      <c r="AZ76" s="1" t="s">
        <v>1521</v>
      </c>
      <c r="BA76" s="3" t="str">
        <f>HYPERLINK("http://dx.doi.org/10.1016/j.jenvman.2021.113953","http://dx.doi.org/10.1016/j.jenvman.2021.113953")</f>
        <v>http://dx.doi.org/10.1016/j.jenvman.2021.113953</v>
      </c>
      <c r="BB76" s="2"/>
      <c r="BC76" s="1" t="s">
        <v>1522</v>
      </c>
      <c r="BD76" s="2">
        <v>17.0</v>
      </c>
      <c r="BE76" s="1" t="s">
        <v>743</v>
      </c>
      <c r="BF76" s="1" t="s">
        <v>90</v>
      </c>
      <c r="BG76" s="1" t="s">
        <v>744</v>
      </c>
      <c r="BH76" s="1" t="s">
        <v>1523</v>
      </c>
      <c r="BI76" s="2">
        <v>3.471561E7</v>
      </c>
      <c r="BJ76" s="2"/>
      <c r="BK76" s="2"/>
      <c r="BL76" s="2"/>
      <c r="BM76" s="1" t="s">
        <v>1524</v>
      </c>
      <c r="BN76" s="2" t="str">
        <f>HYPERLINK("https%3A%2F%2Fwww.webofscience.com%2Fwos%2Fwoscc%2Ffull-record%2FWOS:000714692200006","View Full Record in Web of Science")</f>
        <v>View Full Record in Web of Science</v>
      </c>
    </row>
    <row r="77" ht="13.5" customHeight="1">
      <c r="A77" s="1" t="s">
        <v>66</v>
      </c>
      <c r="B77" s="1" t="s">
        <v>1657</v>
      </c>
      <c r="C77" s="2"/>
      <c r="D77" s="2"/>
      <c r="E77" s="2"/>
      <c r="F77" s="1" t="s">
        <v>1658</v>
      </c>
      <c r="G77" s="2"/>
      <c r="H77" s="2"/>
      <c r="I77" s="1" t="s">
        <v>1659</v>
      </c>
      <c r="J77" s="1" t="s">
        <v>97</v>
      </c>
      <c r="K77" s="2"/>
      <c r="L77" s="2"/>
      <c r="M77" s="1" t="s">
        <v>71</v>
      </c>
      <c r="N77" s="1" t="s">
        <v>72</v>
      </c>
      <c r="O77" s="1" t="s">
        <v>1660</v>
      </c>
      <c r="P77" s="1" t="s">
        <v>1661</v>
      </c>
      <c r="Q77" s="1" t="s">
        <v>1662</v>
      </c>
      <c r="R77" s="1" t="s">
        <v>1663</v>
      </c>
      <c r="S77" s="1" t="s">
        <v>1664</v>
      </c>
      <c r="T77" s="1" t="s">
        <v>1665</v>
      </c>
      <c r="U77" s="1" t="s">
        <v>1666</v>
      </c>
      <c r="V77" s="1" t="s">
        <v>1667</v>
      </c>
      <c r="W77" s="1" t="s">
        <v>1668</v>
      </c>
      <c r="X77" s="2"/>
      <c r="Y77" s="2"/>
      <c r="Z77" s="2"/>
      <c r="AA77" s="2"/>
      <c r="AB77" s="2">
        <v>58.0</v>
      </c>
      <c r="AC77" s="2">
        <v>2.0</v>
      </c>
      <c r="AD77" s="2">
        <v>2.0</v>
      </c>
      <c r="AE77" s="2">
        <v>3.0</v>
      </c>
      <c r="AF77" s="2">
        <v>6.0</v>
      </c>
      <c r="AG77" s="1" t="s">
        <v>106</v>
      </c>
      <c r="AH77" s="1" t="s">
        <v>107</v>
      </c>
      <c r="AI77" s="1" t="s">
        <v>108</v>
      </c>
      <c r="AJ77" s="1" t="s">
        <v>109</v>
      </c>
      <c r="AK77" s="1" t="s">
        <v>110</v>
      </c>
      <c r="AL77" s="2"/>
      <c r="AM77" s="1" t="s">
        <v>111</v>
      </c>
      <c r="AN77" s="1" t="s">
        <v>112</v>
      </c>
      <c r="AO77" s="1" t="s">
        <v>1669</v>
      </c>
      <c r="AP77" s="2">
        <v>2022.0</v>
      </c>
      <c r="AQ77" s="2">
        <v>370.0</v>
      </c>
      <c r="AR77" s="2"/>
      <c r="AS77" s="2"/>
      <c r="AT77" s="2"/>
      <c r="AU77" s="2"/>
      <c r="AV77" s="2"/>
      <c r="AW77" s="2"/>
      <c r="AX77" s="2"/>
      <c r="AY77" s="2">
        <v>133384.0</v>
      </c>
      <c r="AZ77" s="1" t="s">
        <v>1670</v>
      </c>
      <c r="BA77" s="3" t="str">
        <f>HYPERLINK("http://dx.doi.org/10.1016/j.jclepro.2022.133384","http://dx.doi.org/10.1016/j.jclepro.2022.133384")</f>
        <v>http://dx.doi.org/10.1016/j.jclepro.2022.133384</v>
      </c>
      <c r="BB77" s="2"/>
      <c r="BC77" s="1" t="s">
        <v>1568</v>
      </c>
      <c r="BD77" s="2">
        <v>12.0</v>
      </c>
      <c r="BE77" s="1" t="s">
        <v>89</v>
      </c>
      <c r="BF77" s="1" t="s">
        <v>90</v>
      </c>
      <c r="BG77" s="1" t="s">
        <v>91</v>
      </c>
      <c r="BH77" s="1" t="s">
        <v>1671</v>
      </c>
      <c r="BI77" s="2"/>
      <c r="BJ77" s="2"/>
      <c r="BK77" s="2"/>
      <c r="BL77" s="2"/>
      <c r="BM77" s="1" t="s">
        <v>1672</v>
      </c>
      <c r="BN77" s="2" t="str">
        <f>HYPERLINK("https%3A%2F%2Fwww.webofscience.com%2Fwos%2Fwoscc%2Ffull-record%2FWOS:000860372100005","View Full Record in Web of Science")</f>
        <v>View Full Record in Web of Science</v>
      </c>
    </row>
    <row r="78" ht="13.5" customHeight="1">
      <c r="A78" s="1" t="s">
        <v>66</v>
      </c>
      <c r="B78" s="1" t="s">
        <v>1673</v>
      </c>
      <c r="C78" s="2"/>
      <c r="D78" s="2"/>
      <c r="E78" s="2"/>
      <c r="F78" s="1" t="s">
        <v>1674</v>
      </c>
      <c r="G78" s="2"/>
      <c r="H78" s="2"/>
      <c r="I78" s="1" t="s">
        <v>1675</v>
      </c>
      <c r="J78" s="1" t="s">
        <v>495</v>
      </c>
      <c r="K78" s="2"/>
      <c r="L78" s="2"/>
      <c r="M78" s="1" t="s">
        <v>71</v>
      </c>
      <c r="N78" s="1" t="s">
        <v>72</v>
      </c>
      <c r="O78" s="1" t="s">
        <v>1676</v>
      </c>
      <c r="P78" s="1" t="s">
        <v>1677</v>
      </c>
      <c r="Q78" s="1" t="s">
        <v>1678</v>
      </c>
      <c r="R78" s="1" t="s">
        <v>1679</v>
      </c>
      <c r="S78" s="1" t="s">
        <v>1680</v>
      </c>
      <c r="T78" s="1" t="s">
        <v>1681</v>
      </c>
      <c r="U78" s="1" t="s">
        <v>1682</v>
      </c>
      <c r="V78" s="1" t="s">
        <v>1683</v>
      </c>
      <c r="W78" s="1" t="s">
        <v>1684</v>
      </c>
      <c r="X78" s="1" t="s">
        <v>1685</v>
      </c>
      <c r="Y78" s="1" t="s">
        <v>1685</v>
      </c>
      <c r="Z78" s="1" t="s">
        <v>1686</v>
      </c>
      <c r="AA78" s="2"/>
      <c r="AB78" s="2">
        <v>76.0</v>
      </c>
      <c r="AC78" s="2">
        <v>2.0</v>
      </c>
      <c r="AD78" s="2">
        <v>2.0</v>
      </c>
      <c r="AE78" s="2">
        <v>1.0</v>
      </c>
      <c r="AF78" s="2">
        <v>8.0</v>
      </c>
      <c r="AG78" s="1" t="s">
        <v>434</v>
      </c>
      <c r="AH78" s="1" t="s">
        <v>257</v>
      </c>
      <c r="AI78" s="1" t="s">
        <v>258</v>
      </c>
      <c r="AJ78" s="2"/>
      <c r="AK78" s="1" t="s">
        <v>508</v>
      </c>
      <c r="AL78" s="2"/>
      <c r="AM78" s="1" t="s">
        <v>509</v>
      </c>
      <c r="AN78" s="1" t="s">
        <v>510</v>
      </c>
      <c r="AO78" s="1" t="s">
        <v>87</v>
      </c>
      <c r="AP78" s="2">
        <v>2022.0</v>
      </c>
      <c r="AQ78" s="2">
        <v>19.0</v>
      </c>
      <c r="AR78" s="2">
        <v>3.0</v>
      </c>
      <c r="AS78" s="2"/>
      <c r="AT78" s="2"/>
      <c r="AU78" s="2"/>
      <c r="AV78" s="2"/>
      <c r="AW78" s="2"/>
      <c r="AX78" s="2"/>
      <c r="AY78" s="2">
        <v>1773.0</v>
      </c>
      <c r="AZ78" s="1" t="s">
        <v>1687</v>
      </c>
      <c r="BA78" s="3" t="str">
        <f>HYPERLINK("http://dx.doi.org/10.3390/ijerph19031773","http://dx.doi.org/10.3390/ijerph19031773")</f>
        <v>http://dx.doi.org/10.3390/ijerph19031773</v>
      </c>
      <c r="BB78" s="2"/>
      <c r="BC78" s="2"/>
      <c r="BD78" s="2">
        <v>22.0</v>
      </c>
      <c r="BE78" s="1" t="s">
        <v>512</v>
      </c>
      <c r="BF78" s="1" t="s">
        <v>115</v>
      </c>
      <c r="BG78" s="1" t="s">
        <v>513</v>
      </c>
      <c r="BH78" s="1" t="s">
        <v>1688</v>
      </c>
      <c r="BI78" s="2">
        <v>3.5162793E7</v>
      </c>
      <c r="BJ78" s="1" t="s">
        <v>443</v>
      </c>
      <c r="BK78" s="2"/>
      <c r="BL78" s="2"/>
      <c r="BM78" s="1" t="s">
        <v>1689</v>
      </c>
      <c r="BN78" s="2" t="str">
        <f>HYPERLINK("https%3A%2F%2Fwww.webofscience.com%2Fwos%2Fwoscc%2Ffull-record%2FWOS:000760476100001","View Full Record in Web of Science")</f>
        <v>View Full Record in Web of Science</v>
      </c>
    </row>
    <row r="79" ht="13.5" customHeight="1">
      <c r="A79" s="1" t="s">
        <v>66</v>
      </c>
      <c r="B79" s="1" t="s">
        <v>1690</v>
      </c>
      <c r="C79" s="2"/>
      <c r="D79" s="2"/>
      <c r="E79" s="2"/>
      <c r="F79" s="1" t="s">
        <v>1691</v>
      </c>
      <c r="G79" s="2"/>
      <c r="H79" s="2"/>
      <c r="I79" s="1" t="s">
        <v>1692</v>
      </c>
      <c r="J79" s="1" t="s">
        <v>1551</v>
      </c>
      <c r="K79" s="2"/>
      <c r="L79" s="2"/>
      <c r="M79" s="1" t="s">
        <v>71</v>
      </c>
      <c r="N79" s="1" t="s">
        <v>72</v>
      </c>
      <c r="O79" s="1" t="s">
        <v>1693</v>
      </c>
      <c r="P79" s="1" t="s">
        <v>1694</v>
      </c>
      <c r="Q79" s="1" t="s">
        <v>1695</v>
      </c>
      <c r="R79" s="1" t="s">
        <v>1696</v>
      </c>
      <c r="S79" s="1" t="s">
        <v>1697</v>
      </c>
      <c r="T79" s="1" t="s">
        <v>1698</v>
      </c>
      <c r="U79" s="1" t="s">
        <v>1699</v>
      </c>
      <c r="V79" s="2"/>
      <c r="W79" s="1" t="s">
        <v>1700</v>
      </c>
      <c r="X79" s="2"/>
      <c r="Y79" s="2"/>
      <c r="Z79" s="2"/>
      <c r="AA79" s="2"/>
      <c r="AB79" s="2">
        <v>153.0</v>
      </c>
      <c r="AC79" s="2">
        <v>19.0</v>
      </c>
      <c r="AD79" s="2">
        <v>19.0</v>
      </c>
      <c r="AE79" s="2">
        <v>23.0</v>
      </c>
      <c r="AF79" s="2">
        <v>49.0</v>
      </c>
      <c r="AG79" s="1" t="s">
        <v>1560</v>
      </c>
      <c r="AH79" s="1" t="s">
        <v>1561</v>
      </c>
      <c r="AI79" s="1" t="s">
        <v>1562</v>
      </c>
      <c r="AJ79" s="1" t="s">
        <v>1563</v>
      </c>
      <c r="AK79" s="1" t="s">
        <v>1564</v>
      </c>
      <c r="AL79" s="2"/>
      <c r="AM79" s="1" t="s">
        <v>1565</v>
      </c>
      <c r="AN79" s="1" t="s">
        <v>1566</v>
      </c>
      <c r="AO79" s="1" t="s">
        <v>183</v>
      </c>
      <c r="AP79" s="2">
        <v>2022.0</v>
      </c>
      <c r="AQ79" s="2">
        <v>147.0</v>
      </c>
      <c r="AR79" s="2"/>
      <c r="AS79" s="2"/>
      <c r="AT79" s="2"/>
      <c r="AU79" s="2"/>
      <c r="AV79" s="2"/>
      <c r="AW79" s="2">
        <v>362.0</v>
      </c>
      <c r="AX79" s="2">
        <v>378.0</v>
      </c>
      <c r="AY79" s="2"/>
      <c r="AZ79" s="1" t="s">
        <v>1701</v>
      </c>
      <c r="BA79" s="3" t="str">
        <f>HYPERLINK("http://dx.doi.org/10.1016/j.jbusres.2022.03.077","http://dx.doi.org/10.1016/j.jbusres.2022.03.077")</f>
        <v>http://dx.doi.org/10.1016/j.jbusres.2022.03.077</v>
      </c>
      <c r="BB79" s="2"/>
      <c r="BC79" s="1" t="s">
        <v>1702</v>
      </c>
      <c r="BD79" s="2">
        <v>17.0</v>
      </c>
      <c r="BE79" s="1" t="s">
        <v>1569</v>
      </c>
      <c r="BF79" s="1" t="s">
        <v>772</v>
      </c>
      <c r="BG79" s="1" t="s">
        <v>702</v>
      </c>
      <c r="BH79" s="1" t="s">
        <v>1703</v>
      </c>
      <c r="BI79" s="2"/>
      <c r="BJ79" s="2"/>
      <c r="BK79" s="2"/>
      <c r="BL79" s="2"/>
      <c r="BM79" s="1" t="s">
        <v>1704</v>
      </c>
      <c r="BN79" s="2" t="str">
        <f>HYPERLINK("https%3A%2F%2Fwww.webofscience.com%2Fwos%2Fwoscc%2Ffull-record%2FWOS:000799247400008","View Full Record in Web of Science")</f>
        <v>View Full Record in Web of Science</v>
      </c>
    </row>
    <row r="80" ht="13.5" customHeight="1">
      <c r="A80" s="1" t="s">
        <v>66</v>
      </c>
      <c r="B80" s="1" t="s">
        <v>1705</v>
      </c>
      <c r="C80" s="2"/>
      <c r="D80" s="2"/>
      <c r="E80" s="2"/>
      <c r="F80" s="1" t="s">
        <v>1706</v>
      </c>
      <c r="G80" s="2"/>
      <c r="H80" s="2"/>
      <c r="I80" s="1" t="s">
        <v>1707</v>
      </c>
      <c r="J80" s="1" t="s">
        <v>1708</v>
      </c>
      <c r="K80" s="2"/>
      <c r="L80" s="2"/>
      <c r="M80" s="1" t="s">
        <v>71</v>
      </c>
      <c r="N80" s="1" t="s">
        <v>72</v>
      </c>
      <c r="O80" s="1" t="s">
        <v>1709</v>
      </c>
      <c r="P80" s="1" t="s">
        <v>1710</v>
      </c>
      <c r="Q80" s="1" t="s">
        <v>1711</v>
      </c>
      <c r="R80" s="1" t="s">
        <v>1712</v>
      </c>
      <c r="S80" s="1" t="s">
        <v>1713</v>
      </c>
      <c r="T80" s="1" t="s">
        <v>1714</v>
      </c>
      <c r="U80" s="1" t="s">
        <v>1715</v>
      </c>
      <c r="V80" s="2"/>
      <c r="W80" s="2"/>
      <c r="X80" s="1" t="s">
        <v>1716</v>
      </c>
      <c r="Y80" s="1" t="s">
        <v>1717</v>
      </c>
      <c r="Z80" s="1" t="s">
        <v>1718</v>
      </c>
      <c r="AA80" s="2"/>
      <c r="AB80" s="2">
        <v>61.0</v>
      </c>
      <c r="AC80" s="2">
        <v>2.0</v>
      </c>
      <c r="AD80" s="2">
        <v>2.0</v>
      </c>
      <c r="AE80" s="2">
        <v>14.0</v>
      </c>
      <c r="AF80" s="2">
        <v>47.0</v>
      </c>
      <c r="AG80" s="1" t="s">
        <v>204</v>
      </c>
      <c r="AH80" s="1" t="s">
        <v>205</v>
      </c>
      <c r="AI80" s="1" t="s">
        <v>206</v>
      </c>
      <c r="AJ80" s="1" t="s">
        <v>1719</v>
      </c>
      <c r="AK80" s="2"/>
      <c r="AL80" s="2"/>
      <c r="AM80" s="1" t="s">
        <v>1720</v>
      </c>
      <c r="AN80" s="1" t="s">
        <v>1721</v>
      </c>
      <c r="AO80" s="1" t="s">
        <v>235</v>
      </c>
      <c r="AP80" s="2">
        <v>2022.0</v>
      </c>
      <c r="AQ80" s="2">
        <v>29.0</v>
      </c>
      <c r="AR80" s="2"/>
      <c r="AS80" s="2"/>
      <c r="AT80" s="2"/>
      <c r="AU80" s="2"/>
      <c r="AV80" s="2"/>
      <c r="AW80" s="2">
        <v>744.0</v>
      </c>
      <c r="AX80" s="2">
        <v>760.0</v>
      </c>
      <c r="AY80" s="2"/>
      <c r="AZ80" s="1" t="s">
        <v>1722</v>
      </c>
      <c r="BA80" s="3" t="str">
        <f>HYPERLINK("http://dx.doi.org/10.1016/j.spc.2021.11.022","http://dx.doi.org/10.1016/j.spc.2021.11.022")</f>
        <v>http://dx.doi.org/10.1016/j.spc.2021.11.022</v>
      </c>
      <c r="BB80" s="2"/>
      <c r="BC80" s="1" t="s">
        <v>1723</v>
      </c>
      <c r="BD80" s="2">
        <v>17.0</v>
      </c>
      <c r="BE80" s="1" t="s">
        <v>1724</v>
      </c>
      <c r="BF80" s="1" t="s">
        <v>115</v>
      </c>
      <c r="BG80" s="1" t="s">
        <v>441</v>
      </c>
      <c r="BH80" s="1" t="s">
        <v>1725</v>
      </c>
      <c r="BI80" s="2"/>
      <c r="BJ80" s="2"/>
      <c r="BK80" s="2"/>
      <c r="BL80" s="2"/>
      <c r="BM80" s="1" t="s">
        <v>1726</v>
      </c>
      <c r="BN80" s="2" t="str">
        <f>HYPERLINK("https%3A%2F%2Fwww.webofscience.com%2Fwos%2Fwoscc%2Ffull-record%2FWOS:000729693900007","View Full Record in Web of Science")</f>
        <v>View Full Record in Web of Science</v>
      </c>
    </row>
    <row r="81" ht="13.5" customHeight="1">
      <c r="A81" s="1" t="s">
        <v>66</v>
      </c>
      <c r="B81" s="1" t="s">
        <v>1727</v>
      </c>
      <c r="C81" s="2"/>
      <c r="D81" s="2"/>
      <c r="E81" s="2"/>
      <c r="F81" s="1" t="s">
        <v>1728</v>
      </c>
      <c r="G81" s="2"/>
      <c r="H81" s="2"/>
      <c r="I81" s="1" t="s">
        <v>1729</v>
      </c>
      <c r="J81" s="1" t="s">
        <v>422</v>
      </c>
      <c r="K81" s="2"/>
      <c r="L81" s="2"/>
      <c r="M81" s="1" t="s">
        <v>71</v>
      </c>
      <c r="N81" s="1" t="s">
        <v>72</v>
      </c>
      <c r="O81" s="1" t="s">
        <v>1730</v>
      </c>
      <c r="P81" s="1" t="s">
        <v>1731</v>
      </c>
      <c r="Q81" s="1" t="s">
        <v>1732</v>
      </c>
      <c r="R81" s="1" t="s">
        <v>1733</v>
      </c>
      <c r="S81" s="1" t="s">
        <v>1734</v>
      </c>
      <c r="T81" s="1" t="s">
        <v>1735</v>
      </c>
      <c r="U81" s="1" t="s">
        <v>1736</v>
      </c>
      <c r="V81" s="1" t="s">
        <v>1737</v>
      </c>
      <c r="W81" s="1" t="s">
        <v>1738</v>
      </c>
      <c r="X81" s="1" t="s">
        <v>1739</v>
      </c>
      <c r="Y81" s="1" t="s">
        <v>1739</v>
      </c>
      <c r="Z81" s="1" t="s">
        <v>1740</v>
      </c>
      <c r="AA81" s="2"/>
      <c r="AB81" s="2">
        <v>43.0</v>
      </c>
      <c r="AC81" s="2">
        <v>0.0</v>
      </c>
      <c r="AD81" s="2">
        <v>0.0</v>
      </c>
      <c r="AE81" s="2">
        <v>3.0</v>
      </c>
      <c r="AF81" s="2">
        <v>3.0</v>
      </c>
      <c r="AG81" s="1" t="s">
        <v>434</v>
      </c>
      <c r="AH81" s="1" t="s">
        <v>257</v>
      </c>
      <c r="AI81" s="1" t="s">
        <v>258</v>
      </c>
      <c r="AJ81" s="2"/>
      <c r="AK81" s="1" t="s">
        <v>435</v>
      </c>
      <c r="AL81" s="2"/>
      <c r="AM81" s="1" t="s">
        <v>436</v>
      </c>
      <c r="AN81" s="1" t="s">
        <v>437</v>
      </c>
      <c r="AO81" s="1" t="s">
        <v>768</v>
      </c>
      <c r="AP81" s="2">
        <v>2022.0</v>
      </c>
      <c r="AQ81" s="2">
        <v>14.0</v>
      </c>
      <c r="AR81" s="2">
        <v>13.0</v>
      </c>
      <c r="AS81" s="2"/>
      <c r="AT81" s="2"/>
      <c r="AU81" s="2"/>
      <c r="AV81" s="2"/>
      <c r="AW81" s="2"/>
      <c r="AX81" s="2"/>
      <c r="AY81" s="2">
        <v>7613.0</v>
      </c>
      <c r="AZ81" s="1" t="s">
        <v>1741</v>
      </c>
      <c r="BA81" s="3" t="str">
        <f>HYPERLINK("http://dx.doi.org/10.3390/su14137613","http://dx.doi.org/10.3390/su14137613")</f>
        <v>http://dx.doi.org/10.3390/su14137613</v>
      </c>
      <c r="BB81" s="2"/>
      <c r="BC81" s="2"/>
      <c r="BD81" s="2">
        <v>18.0</v>
      </c>
      <c r="BE81" s="1" t="s">
        <v>440</v>
      </c>
      <c r="BF81" s="1" t="s">
        <v>115</v>
      </c>
      <c r="BG81" s="1" t="s">
        <v>441</v>
      </c>
      <c r="BH81" s="1" t="s">
        <v>1742</v>
      </c>
      <c r="BI81" s="2"/>
      <c r="BJ81" s="1" t="s">
        <v>1743</v>
      </c>
      <c r="BK81" s="2"/>
      <c r="BL81" s="2"/>
      <c r="BM81" s="1" t="s">
        <v>1744</v>
      </c>
      <c r="BN81" s="2" t="str">
        <f>HYPERLINK("https%3A%2F%2Fwww.webofscience.com%2Fwos%2Fwoscc%2Ffull-record%2FWOS:000824431000001","View Full Record in Web of Science")</f>
        <v>View Full Record in Web of Science</v>
      </c>
    </row>
    <row r="82" ht="13.5" customHeight="1">
      <c r="A82" s="1" t="s">
        <v>66</v>
      </c>
      <c r="B82" s="1" t="s">
        <v>1745</v>
      </c>
      <c r="C82" s="2"/>
      <c r="D82" s="2"/>
      <c r="E82" s="2"/>
      <c r="F82" s="1" t="s">
        <v>1746</v>
      </c>
      <c r="G82" s="2"/>
      <c r="H82" s="2"/>
      <c r="I82" s="1" t="s">
        <v>1747</v>
      </c>
      <c r="J82" s="1" t="s">
        <v>1748</v>
      </c>
      <c r="K82" s="2"/>
      <c r="L82" s="2"/>
      <c r="M82" s="1" t="s">
        <v>71</v>
      </c>
      <c r="N82" s="1" t="s">
        <v>72</v>
      </c>
      <c r="O82" s="1" t="s">
        <v>1749</v>
      </c>
      <c r="P82" s="1" t="s">
        <v>1750</v>
      </c>
      <c r="Q82" s="1" t="s">
        <v>1751</v>
      </c>
      <c r="R82" s="1" t="s">
        <v>1752</v>
      </c>
      <c r="S82" s="1" t="s">
        <v>1753</v>
      </c>
      <c r="T82" s="1" t="s">
        <v>1754</v>
      </c>
      <c r="U82" s="1" t="s">
        <v>1755</v>
      </c>
      <c r="V82" s="2"/>
      <c r="W82" s="2"/>
      <c r="X82" s="2"/>
      <c r="Y82" s="2"/>
      <c r="Z82" s="2"/>
      <c r="AA82" s="2"/>
      <c r="AB82" s="2">
        <v>54.0</v>
      </c>
      <c r="AC82" s="2">
        <v>2.0</v>
      </c>
      <c r="AD82" s="2">
        <v>2.0</v>
      </c>
      <c r="AE82" s="2">
        <v>1.0</v>
      </c>
      <c r="AF82" s="2">
        <v>1.0</v>
      </c>
      <c r="AG82" s="1" t="s">
        <v>106</v>
      </c>
      <c r="AH82" s="1" t="s">
        <v>107</v>
      </c>
      <c r="AI82" s="1" t="s">
        <v>108</v>
      </c>
      <c r="AJ82" s="1" t="s">
        <v>1756</v>
      </c>
      <c r="AK82" s="1" t="s">
        <v>1757</v>
      </c>
      <c r="AL82" s="2"/>
      <c r="AM82" s="1" t="s">
        <v>1758</v>
      </c>
      <c r="AN82" s="1" t="s">
        <v>1759</v>
      </c>
      <c r="AO82" s="1" t="s">
        <v>952</v>
      </c>
      <c r="AP82" s="2">
        <v>2022.0</v>
      </c>
      <c r="AQ82" s="2">
        <v>136.0</v>
      </c>
      <c r="AR82" s="2"/>
      <c r="AS82" s="2"/>
      <c r="AT82" s="2"/>
      <c r="AU82" s="2"/>
      <c r="AV82" s="2"/>
      <c r="AW82" s="2">
        <v>337.0</v>
      </c>
      <c r="AX82" s="2">
        <v>347.0</v>
      </c>
      <c r="AY82" s="2"/>
      <c r="AZ82" s="1" t="s">
        <v>1760</v>
      </c>
      <c r="BA82" s="3" t="str">
        <f>HYPERLINK("http://dx.doi.org/10.1016/j.envsci.2022.06.019","http://dx.doi.org/10.1016/j.envsci.2022.06.019")</f>
        <v>http://dx.doi.org/10.1016/j.envsci.2022.06.019</v>
      </c>
      <c r="BB82" s="2"/>
      <c r="BC82" s="2"/>
      <c r="BD82" s="2">
        <v>11.0</v>
      </c>
      <c r="BE82" s="1" t="s">
        <v>743</v>
      </c>
      <c r="BF82" s="1" t="s">
        <v>90</v>
      </c>
      <c r="BG82" s="1" t="s">
        <v>744</v>
      </c>
      <c r="BH82" s="1" t="s">
        <v>1761</v>
      </c>
      <c r="BI82" s="2"/>
      <c r="BJ82" s="2"/>
      <c r="BK82" s="2"/>
      <c r="BL82" s="2"/>
      <c r="BM82" s="1" t="s">
        <v>1762</v>
      </c>
      <c r="BN82" s="2" t="str">
        <f>HYPERLINK("https%3A%2F%2Fwww.webofscience.com%2Fwos%2Fwoscc%2Ffull-record%2FWOS:000953196200008","View Full Record in Web of Science")</f>
        <v>View Full Record in Web of Science</v>
      </c>
    </row>
    <row r="83" ht="13.5" customHeight="1">
      <c r="A83" s="1" t="s">
        <v>66</v>
      </c>
      <c r="B83" s="1" t="s">
        <v>1763</v>
      </c>
      <c r="C83" s="2"/>
      <c r="D83" s="2"/>
      <c r="E83" s="2"/>
      <c r="F83" s="1" t="s">
        <v>1764</v>
      </c>
      <c r="G83" s="2"/>
      <c r="H83" s="2"/>
      <c r="I83" s="1" t="s">
        <v>1765</v>
      </c>
      <c r="J83" s="1" t="s">
        <v>1766</v>
      </c>
      <c r="K83" s="2"/>
      <c r="L83" s="2"/>
      <c r="M83" s="1" t="s">
        <v>71</v>
      </c>
      <c r="N83" s="1" t="s">
        <v>72</v>
      </c>
      <c r="O83" s="1" t="s">
        <v>1767</v>
      </c>
      <c r="P83" s="1" t="s">
        <v>1768</v>
      </c>
      <c r="Q83" s="1" t="s">
        <v>1769</v>
      </c>
      <c r="R83" s="1" t="s">
        <v>1770</v>
      </c>
      <c r="S83" s="1" t="s">
        <v>1771</v>
      </c>
      <c r="T83" s="1" t="s">
        <v>714</v>
      </c>
      <c r="U83" s="1" t="s">
        <v>1772</v>
      </c>
      <c r="V83" s="2"/>
      <c r="W83" s="1" t="s">
        <v>1773</v>
      </c>
      <c r="X83" s="2"/>
      <c r="Y83" s="2"/>
      <c r="Z83" s="2"/>
      <c r="AA83" s="2"/>
      <c r="AB83" s="2">
        <v>58.0</v>
      </c>
      <c r="AC83" s="2">
        <v>2.0</v>
      </c>
      <c r="AD83" s="2">
        <v>2.0</v>
      </c>
      <c r="AE83" s="2">
        <v>5.0</v>
      </c>
      <c r="AF83" s="2">
        <v>11.0</v>
      </c>
      <c r="AG83" s="1" t="s">
        <v>1344</v>
      </c>
      <c r="AH83" s="1" t="s">
        <v>1227</v>
      </c>
      <c r="AI83" s="1" t="s">
        <v>1345</v>
      </c>
      <c r="AJ83" s="1" t="s">
        <v>1774</v>
      </c>
      <c r="AK83" s="1" t="s">
        <v>1775</v>
      </c>
      <c r="AL83" s="2"/>
      <c r="AM83" s="1" t="s">
        <v>1776</v>
      </c>
      <c r="AN83" s="1" t="s">
        <v>1777</v>
      </c>
      <c r="AO83" s="1" t="s">
        <v>952</v>
      </c>
      <c r="AP83" s="2">
        <v>2022.0</v>
      </c>
      <c r="AQ83" s="2">
        <v>40.0</v>
      </c>
      <c r="AR83" s="2">
        <v>10.0</v>
      </c>
      <c r="AS83" s="2"/>
      <c r="AT83" s="2"/>
      <c r="AU83" s="2"/>
      <c r="AV83" s="2"/>
      <c r="AW83" s="2">
        <v>1505.0</v>
      </c>
      <c r="AX83" s="2">
        <v>1513.0</v>
      </c>
      <c r="AY83" s="1" t="s">
        <v>1778</v>
      </c>
      <c r="AZ83" s="1" t="s">
        <v>1779</v>
      </c>
      <c r="BA83" s="3" t="str">
        <f>HYPERLINK("http://dx.doi.org/10.1177/0734242X221080090","http://dx.doi.org/10.1177/0734242X221080090")</f>
        <v>http://dx.doi.org/10.1177/0734242X221080090</v>
      </c>
      <c r="BB83" s="2"/>
      <c r="BC83" s="1" t="s">
        <v>1780</v>
      </c>
      <c r="BD83" s="2">
        <v>9.0</v>
      </c>
      <c r="BE83" s="1" t="s">
        <v>314</v>
      </c>
      <c r="BF83" s="1" t="s">
        <v>90</v>
      </c>
      <c r="BG83" s="1" t="s">
        <v>315</v>
      </c>
      <c r="BH83" s="1" t="s">
        <v>1781</v>
      </c>
      <c r="BI83" s="2">
        <v>3.5257606E7</v>
      </c>
      <c r="BJ83" s="2"/>
      <c r="BK83" s="2"/>
      <c r="BL83" s="2"/>
      <c r="BM83" s="1" t="s">
        <v>1782</v>
      </c>
      <c r="BN83" s="2" t="str">
        <f>HYPERLINK("https%3A%2F%2Fwww.webofscience.com%2Fwos%2Fwoscc%2Ffull-record%2FWOS:000769590700001","View Full Record in Web of Science")</f>
        <v>View Full Record in Web of Science</v>
      </c>
    </row>
    <row r="84" ht="13.5" customHeight="1">
      <c r="A84" s="1" t="s">
        <v>66</v>
      </c>
      <c r="B84" s="1" t="s">
        <v>1783</v>
      </c>
      <c r="C84" s="2"/>
      <c r="D84" s="2"/>
      <c r="E84" s="2"/>
      <c r="F84" s="1" t="s">
        <v>1784</v>
      </c>
      <c r="G84" s="2"/>
      <c r="H84" s="2"/>
      <c r="I84" s="1" t="s">
        <v>1785</v>
      </c>
      <c r="J84" s="1" t="s">
        <v>1786</v>
      </c>
      <c r="K84" s="2"/>
      <c r="L84" s="2"/>
      <c r="M84" s="1" t="s">
        <v>71</v>
      </c>
      <c r="N84" s="1" t="s">
        <v>72</v>
      </c>
      <c r="O84" s="1" t="s">
        <v>1787</v>
      </c>
      <c r="P84" s="1" t="s">
        <v>1788</v>
      </c>
      <c r="Q84" s="1" t="s">
        <v>1789</v>
      </c>
      <c r="R84" s="1" t="s">
        <v>1790</v>
      </c>
      <c r="S84" s="1" t="s">
        <v>1791</v>
      </c>
      <c r="T84" s="1" t="s">
        <v>1792</v>
      </c>
      <c r="U84" s="1" t="s">
        <v>1793</v>
      </c>
      <c r="V84" s="1" t="s">
        <v>1794</v>
      </c>
      <c r="W84" s="1" t="s">
        <v>1795</v>
      </c>
      <c r="X84" s="2"/>
      <c r="Y84" s="2"/>
      <c r="Z84" s="2"/>
      <c r="AA84" s="2"/>
      <c r="AB84" s="2">
        <v>60.0</v>
      </c>
      <c r="AC84" s="2">
        <v>2.0</v>
      </c>
      <c r="AD84" s="2">
        <v>2.0</v>
      </c>
      <c r="AE84" s="2">
        <v>4.0</v>
      </c>
      <c r="AF84" s="2">
        <v>18.0</v>
      </c>
      <c r="AG84" s="1" t="s">
        <v>1796</v>
      </c>
      <c r="AH84" s="1" t="s">
        <v>1561</v>
      </c>
      <c r="AI84" s="1" t="s">
        <v>1797</v>
      </c>
      <c r="AJ84" s="1" t="s">
        <v>1798</v>
      </c>
      <c r="AK84" s="1" t="s">
        <v>1799</v>
      </c>
      <c r="AL84" s="2"/>
      <c r="AM84" s="1" t="s">
        <v>1800</v>
      </c>
      <c r="AN84" s="1" t="s">
        <v>1801</v>
      </c>
      <c r="AO84" s="1" t="s">
        <v>971</v>
      </c>
      <c r="AP84" s="2">
        <v>2022.0</v>
      </c>
      <c r="AQ84" s="2">
        <v>68.0</v>
      </c>
      <c r="AR84" s="2">
        <v>2.0</v>
      </c>
      <c r="AS84" s="2"/>
      <c r="AT84" s="2"/>
      <c r="AU84" s="1" t="s">
        <v>134</v>
      </c>
      <c r="AV84" s="2"/>
      <c r="AW84" s="2">
        <v>331.0</v>
      </c>
      <c r="AX84" s="2">
        <v>358.0</v>
      </c>
      <c r="AY84" s="2"/>
      <c r="AZ84" s="1" t="s">
        <v>1802</v>
      </c>
      <c r="BA84" s="3" t="str">
        <f>HYPERLINK("http://dx.doi.org/10.1007/s00168-021-01088-5","http://dx.doi.org/10.1007/s00168-021-01088-5")</f>
        <v>http://dx.doi.org/10.1007/s00168-021-01088-5</v>
      </c>
      <c r="BB84" s="2"/>
      <c r="BC84" s="1" t="s">
        <v>1803</v>
      </c>
      <c r="BD84" s="2">
        <v>28.0</v>
      </c>
      <c r="BE84" s="1" t="s">
        <v>1804</v>
      </c>
      <c r="BF84" s="1" t="s">
        <v>772</v>
      </c>
      <c r="BG84" s="1" t="s">
        <v>1805</v>
      </c>
      <c r="BH84" s="1" t="s">
        <v>1806</v>
      </c>
      <c r="BI84" s="2"/>
      <c r="BJ84" s="2"/>
      <c r="BK84" s="2"/>
      <c r="BL84" s="2"/>
      <c r="BM84" s="1" t="s">
        <v>1807</v>
      </c>
      <c r="BN84" s="2" t="str">
        <f>HYPERLINK("https%3A%2F%2Fwww.webofscience.com%2Fwos%2Fwoscc%2Ffull-record%2FWOS:000749041400001","View Full Record in Web of Science")</f>
        <v>View Full Record in Web of Science</v>
      </c>
    </row>
    <row r="85" ht="13.5" customHeight="1">
      <c r="A85" s="1" t="s">
        <v>66</v>
      </c>
      <c r="B85" s="1" t="s">
        <v>1808</v>
      </c>
      <c r="C85" s="2"/>
      <c r="D85" s="2"/>
      <c r="E85" s="2"/>
      <c r="F85" s="1" t="s">
        <v>1809</v>
      </c>
      <c r="G85" s="2"/>
      <c r="H85" s="2"/>
      <c r="I85" s="1" t="s">
        <v>1810</v>
      </c>
      <c r="J85" s="1" t="s">
        <v>422</v>
      </c>
      <c r="K85" s="2"/>
      <c r="L85" s="2"/>
      <c r="M85" s="1" t="s">
        <v>71</v>
      </c>
      <c r="N85" s="1" t="s">
        <v>72</v>
      </c>
      <c r="O85" s="1" t="s">
        <v>1811</v>
      </c>
      <c r="P85" s="1" t="s">
        <v>1812</v>
      </c>
      <c r="Q85" s="1" t="s">
        <v>1813</v>
      </c>
      <c r="R85" s="1" t="s">
        <v>1814</v>
      </c>
      <c r="S85" s="1" t="s">
        <v>1815</v>
      </c>
      <c r="T85" s="1" t="s">
        <v>1816</v>
      </c>
      <c r="U85" s="1" t="s">
        <v>1817</v>
      </c>
      <c r="V85" s="2"/>
      <c r="W85" s="1" t="s">
        <v>1818</v>
      </c>
      <c r="X85" s="2"/>
      <c r="Y85" s="2"/>
      <c r="Z85" s="2"/>
      <c r="AA85" s="2"/>
      <c r="AB85" s="2">
        <v>77.0</v>
      </c>
      <c r="AC85" s="2">
        <v>1.0</v>
      </c>
      <c r="AD85" s="2">
        <v>1.0</v>
      </c>
      <c r="AE85" s="2">
        <v>5.0</v>
      </c>
      <c r="AF85" s="2">
        <v>14.0</v>
      </c>
      <c r="AG85" s="1" t="s">
        <v>434</v>
      </c>
      <c r="AH85" s="1" t="s">
        <v>257</v>
      </c>
      <c r="AI85" s="1" t="s">
        <v>258</v>
      </c>
      <c r="AJ85" s="2"/>
      <c r="AK85" s="1" t="s">
        <v>435</v>
      </c>
      <c r="AL85" s="2"/>
      <c r="AM85" s="1" t="s">
        <v>436</v>
      </c>
      <c r="AN85" s="1" t="s">
        <v>437</v>
      </c>
      <c r="AO85" s="1" t="s">
        <v>87</v>
      </c>
      <c r="AP85" s="2">
        <v>2022.0</v>
      </c>
      <c r="AQ85" s="2">
        <v>14.0</v>
      </c>
      <c r="AR85" s="2">
        <v>3.0</v>
      </c>
      <c r="AS85" s="2"/>
      <c r="AT85" s="2"/>
      <c r="AU85" s="2"/>
      <c r="AV85" s="2"/>
      <c r="AW85" s="2"/>
      <c r="AX85" s="2"/>
      <c r="AY85" s="2">
        <v>1578.0</v>
      </c>
      <c r="AZ85" s="1" t="s">
        <v>1819</v>
      </c>
      <c r="BA85" s="3" t="str">
        <f>HYPERLINK("http://dx.doi.org/10.3390/su14031578","http://dx.doi.org/10.3390/su14031578")</f>
        <v>http://dx.doi.org/10.3390/su14031578</v>
      </c>
      <c r="BB85" s="2"/>
      <c r="BC85" s="2"/>
      <c r="BD85" s="2">
        <v>46.0</v>
      </c>
      <c r="BE85" s="1" t="s">
        <v>440</v>
      </c>
      <c r="BF85" s="1" t="s">
        <v>115</v>
      </c>
      <c r="BG85" s="1" t="s">
        <v>441</v>
      </c>
      <c r="BH85" s="1" t="s">
        <v>1820</v>
      </c>
      <c r="BI85" s="2"/>
      <c r="BJ85" s="1" t="s">
        <v>619</v>
      </c>
      <c r="BK85" s="2"/>
      <c r="BL85" s="2"/>
      <c r="BM85" s="1" t="s">
        <v>1821</v>
      </c>
      <c r="BN85" s="2" t="str">
        <f>HYPERLINK("https%3A%2F%2Fwww.webofscience.com%2Fwos%2Fwoscc%2Ffull-record%2FWOS:000754627800001","View Full Record in Web of Science")</f>
        <v>View Full Record in Web of Science</v>
      </c>
    </row>
    <row r="86" ht="13.5" customHeight="1">
      <c r="A86" s="1" t="s">
        <v>66</v>
      </c>
      <c r="B86" s="1" t="s">
        <v>1822</v>
      </c>
      <c r="C86" s="2"/>
      <c r="D86" s="2"/>
      <c r="E86" s="2"/>
      <c r="F86" s="1" t="s">
        <v>1823</v>
      </c>
      <c r="G86" s="2"/>
      <c r="H86" s="2"/>
      <c r="I86" s="1" t="s">
        <v>1824</v>
      </c>
      <c r="J86" s="1" t="s">
        <v>1825</v>
      </c>
      <c r="K86" s="2"/>
      <c r="L86" s="2"/>
      <c r="M86" s="1" t="s">
        <v>71</v>
      </c>
      <c r="N86" s="1" t="s">
        <v>72</v>
      </c>
      <c r="O86" s="1" t="s">
        <v>1826</v>
      </c>
      <c r="P86" s="1" t="s">
        <v>1827</v>
      </c>
      <c r="Q86" s="1" t="s">
        <v>1828</v>
      </c>
      <c r="R86" s="1" t="s">
        <v>1829</v>
      </c>
      <c r="S86" s="2"/>
      <c r="T86" s="1" t="s">
        <v>1830</v>
      </c>
      <c r="U86" s="1" t="s">
        <v>1831</v>
      </c>
      <c r="V86" s="2"/>
      <c r="W86" s="2"/>
      <c r="X86" s="2"/>
      <c r="Y86" s="2"/>
      <c r="Z86" s="2"/>
      <c r="AA86" s="2"/>
      <c r="AB86" s="2">
        <v>30.0</v>
      </c>
      <c r="AC86" s="2">
        <v>1.0</v>
      </c>
      <c r="AD86" s="2">
        <v>1.0</v>
      </c>
      <c r="AE86" s="2">
        <v>4.0</v>
      </c>
      <c r="AF86" s="2">
        <v>17.0</v>
      </c>
      <c r="AG86" s="1" t="s">
        <v>1832</v>
      </c>
      <c r="AH86" s="1" t="s">
        <v>1833</v>
      </c>
      <c r="AI86" s="1" t="s">
        <v>1834</v>
      </c>
      <c r="AJ86" s="1" t="s">
        <v>1835</v>
      </c>
      <c r="AK86" s="1" t="s">
        <v>1836</v>
      </c>
      <c r="AL86" s="2"/>
      <c r="AM86" s="1" t="s">
        <v>1837</v>
      </c>
      <c r="AN86" s="1" t="s">
        <v>1838</v>
      </c>
      <c r="AO86" s="1" t="s">
        <v>1839</v>
      </c>
      <c r="AP86" s="2">
        <v>2022.0</v>
      </c>
      <c r="AQ86" s="2">
        <v>72.0</v>
      </c>
      <c r="AR86" s="2">
        <v>1.0</v>
      </c>
      <c r="AS86" s="2"/>
      <c r="AT86" s="2"/>
      <c r="AU86" s="2"/>
      <c r="AV86" s="2"/>
      <c r="AW86" s="2">
        <v>214.0</v>
      </c>
      <c r="AX86" s="2">
        <v>224.0</v>
      </c>
      <c r="AY86" s="2"/>
      <c r="AZ86" s="1" t="s">
        <v>1840</v>
      </c>
      <c r="BA86" s="3" t="str">
        <f>HYPERLINK("http://dx.doi.org/10.1080/09064710.2021.2008476","http://dx.doi.org/10.1080/09064710.2021.2008476")</f>
        <v>http://dx.doi.org/10.1080/09064710.2021.2008476</v>
      </c>
      <c r="BB86" s="2"/>
      <c r="BC86" s="1" t="s">
        <v>1723</v>
      </c>
      <c r="BD86" s="2">
        <v>11.0</v>
      </c>
      <c r="BE86" s="1" t="s">
        <v>1841</v>
      </c>
      <c r="BF86" s="1" t="s">
        <v>90</v>
      </c>
      <c r="BG86" s="1" t="s">
        <v>1545</v>
      </c>
      <c r="BH86" s="1" t="s">
        <v>1842</v>
      </c>
      <c r="BI86" s="2"/>
      <c r="BJ86" s="1" t="s">
        <v>1571</v>
      </c>
      <c r="BK86" s="2"/>
      <c r="BL86" s="2"/>
      <c r="BM86" s="1" t="s">
        <v>1843</v>
      </c>
      <c r="BN86" s="2" t="str">
        <f>HYPERLINK("https%3A%2F%2Fwww.webofscience.com%2Fwos%2Fwoscc%2Ffull-record%2FWOS:000724062700001","View Full Record in Web of Science")</f>
        <v>View Full Record in Web of Science</v>
      </c>
    </row>
    <row r="87" ht="13.5" customHeight="1">
      <c r="A87" s="1" t="s">
        <v>66</v>
      </c>
      <c r="B87" s="1" t="s">
        <v>1844</v>
      </c>
      <c r="C87" s="2"/>
      <c r="D87" s="2"/>
      <c r="E87" s="2"/>
      <c r="F87" s="1" t="s">
        <v>1845</v>
      </c>
      <c r="G87" s="2"/>
      <c r="H87" s="2"/>
      <c r="I87" s="1" t="s">
        <v>1846</v>
      </c>
      <c r="J87" s="1" t="s">
        <v>1847</v>
      </c>
      <c r="K87" s="2"/>
      <c r="L87" s="2"/>
      <c r="M87" s="1" t="s">
        <v>71</v>
      </c>
      <c r="N87" s="1" t="s">
        <v>72</v>
      </c>
      <c r="O87" s="1" t="s">
        <v>1848</v>
      </c>
      <c r="P87" s="1" t="s">
        <v>1849</v>
      </c>
      <c r="Q87" s="1" t="s">
        <v>1850</v>
      </c>
      <c r="R87" s="1" t="s">
        <v>1851</v>
      </c>
      <c r="S87" s="1" t="s">
        <v>1852</v>
      </c>
      <c r="T87" s="1" t="s">
        <v>1853</v>
      </c>
      <c r="U87" s="1" t="s">
        <v>1854</v>
      </c>
      <c r="V87" s="1" t="s">
        <v>1855</v>
      </c>
      <c r="W87" s="1" t="s">
        <v>1856</v>
      </c>
      <c r="X87" s="1" t="s">
        <v>1857</v>
      </c>
      <c r="Y87" s="1" t="s">
        <v>1858</v>
      </c>
      <c r="Z87" s="1" t="s">
        <v>1859</v>
      </c>
      <c r="AA87" s="2"/>
      <c r="AB87" s="2">
        <v>38.0</v>
      </c>
      <c r="AC87" s="2">
        <v>3.0</v>
      </c>
      <c r="AD87" s="2">
        <v>3.0</v>
      </c>
      <c r="AE87" s="2">
        <v>3.0</v>
      </c>
      <c r="AF87" s="2">
        <v>5.0</v>
      </c>
      <c r="AG87" s="1" t="s">
        <v>459</v>
      </c>
      <c r="AH87" s="1" t="s">
        <v>107</v>
      </c>
      <c r="AI87" s="1" t="s">
        <v>460</v>
      </c>
      <c r="AJ87" s="1" t="s">
        <v>1860</v>
      </c>
      <c r="AK87" s="1" t="s">
        <v>1861</v>
      </c>
      <c r="AL87" s="2"/>
      <c r="AM87" s="1" t="s">
        <v>1847</v>
      </c>
      <c r="AN87" s="1" t="s">
        <v>1862</v>
      </c>
      <c r="AO87" s="1" t="s">
        <v>1863</v>
      </c>
      <c r="AP87" s="2">
        <v>2022.0</v>
      </c>
      <c r="AQ87" s="2">
        <v>256.0</v>
      </c>
      <c r="AR87" s="2"/>
      <c r="AS87" s="2"/>
      <c r="AT87" s="2"/>
      <c r="AU87" s="2"/>
      <c r="AV87" s="2"/>
      <c r="AW87" s="2"/>
      <c r="AX87" s="2"/>
      <c r="AY87" s="2">
        <v>124621.0</v>
      </c>
      <c r="AZ87" s="1" t="s">
        <v>1864</v>
      </c>
      <c r="BA87" s="3" t="str">
        <f>HYPERLINK("http://dx.doi.org/10.1016/j.energy.2022.124621","http://dx.doi.org/10.1016/j.energy.2022.124621")</f>
        <v>http://dx.doi.org/10.1016/j.energy.2022.124621</v>
      </c>
      <c r="BB87" s="2"/>
      <c r="BC87" s="1" t="s">
        <v>1865</v>
      </c>
      <c r="BD87" s="2">
        <v>12.0</v>
      </c>
      <c r="BE87" s="1" t="s">
        <v>1866</v>
      </c>
      <c r="BF87" s="1" t="s">
        <v>90</v>
      </c>
      <c r="BG87" s="1" t="s">
        <v>1866</v>
      </c>
      <c r="BH87" s="1" t="s">
        <v>1867</v>
      </c>
      <c r="BI87" s="2"/>
      <c r="BJ87" s="2"/>
      <c r="BK87" s="2"/>
      <c r="BL87" s="2"/>
      <c r="BM87" s="1" t="s">
        <v>1868</v>
      </c>
      <c r="BN87" s="2" t="str">
        <f>HYPERLINK("https%3A%2F%2Fwww.webofscience.com%2Fwos%2Fwoscc%2Ffull-record%2FWOS:000827245500007","View Full Record in Web of Science")</f>
        <v>View Full Record in Web of Science</v>
      </c>
    </row>
    <row r="88" ht="13.5" customHeight="1">
      <c r="A88" s="1" t="s">
        <v>66</v>
      </c>
      <c r="B88" s="1" t="s">
        <v>1869</v>
      </c>
      <c r="C88" s="2"/>
      <c r="D88" s="2"/>
      <c r="E88" s="2"/>
      <c r="F88" s="1" t="s">
        <v>1870</v>
      </c>
      <c r="G88" s="2"/>
      <c r="H88" s="2"/>
      <c r="I88" s="1" t="s">
        <v>1871</v>
      </c>
      <c r="J88" s="1" t="s">
        <v>1872</v>
      </c>
      <c r="K88" s="2"/>
      <c r="L88" s="2"/>
      <c r="M88" s="1" t="s">
        <v>71</v>
      </c>
      <c r="N88" s="1" t="s">
        <v>72</v>
      </c>
      <c r="O88" s="1" t="s">
        <v>1873</v>
      </c>
      <c r="P88" s="1" t="s">
        <v>1874</v>
      </c>
      <c r="Q88" s="1" t="s">
        <v>1875</v>
      </c>
      <c r="R88" s="1" t="s">
        <v>1876</v>
      </c>
      <c r="S88" s="1" t="s">
        <v>1877</v>
      </c>
      <c r="T88" s="1" t="s">
        <v>1878</v>
      </c>
      <c r="U88" s="1" t="s">
        <v>1879</v>
      </c>
      <c r="V88" s="1" t="s">
        <v>1880</v>
      </c>
      <c r="W88" s="1" t="s">
        <v>1881</v>
      </c>
      <c r="X88" s="1" t="s">
        <v>1882</v>
      </c>
      <c r="Y88" s="1" t="s">
        <v>1883</v>
      </c>
      <c r="Z88" s="1" t="s">
        <v>1884</v>
      </c>
      <c r="AA88" s="2"/>
      <c r="AB88" s="2">
        <v>41.0</v>
      </c>
      <c r="AC88" s="2">
        <v>0.0</v>
      </c>
      <c r="AD88" s="2">
        <v>0.0</v>
      </c>
      <c r="AE88" s="2">
        <v>9.0</v>
      </c>
      <c r="AF88" s="2">
        <v>68.0</v>
      </c>
      <c r="AG88" s="1" t="s">
        <v>919</v>
      </c>
      <c r="AH88" s="1" t="s">
        <v>803</v>
      </c>
      <c r="AI88" s="1" t="s">
        <v>920</v>
      </c>
      <c r="AJ88" s="1" t="s">
        <v>1885</v>
      </c>
      <c r="AK88" s="1" t="s">
        <v>1886</v>
      </c>
      <c r="AL88" s="2"/>
      <c r="AM88" s="1" t="s">
        <v>1887</v>
      </c>
      <c r="AN88" s="1" t="s">
        <v>1888</v>
      </c>
      <c r="AO88" s="1" t="s">
        <v>1889</v>
      </c>
      <c r="AP88" s="2">
        <v>2022.0</v>
      </c>
      <c r="AQ88" s="2">
        <v>73.0</v>
      </c>
      <c r="AR88" s="2">
        <v>7.0</v>
      </c>
      <c r="AS88" s="2"/>
      <c r="AT88" s="2"/>
      <c r="AU88" s="2"/>
      <c r="AV88" s="2"/>
      <c r="AW88" s="2">
        <v>1562.0</v>
      </c>
      <c r="AX88" s="2">
        <v>1577.0</v>
      </c>
      <c r="AY88" s="2"/>
      <c r="AZ88" s="1" t="s">
        <v>1890</v>
      </c>
      <c r="BA88" s="3" t="str">
        <f>HYPERLINK("http://dx.doi.org/10.1080/01605682.2021.1920346","http://dx.doi.org/10.1080/01605682.2021.1920346")</f>
        <v>http://dx.doi.org/10.1080/01605682.2021.1920346</v>
      </c>
      <c r="BB88" s="2"/>
      <c r="BC88" s="1" t="s">
        <v>1891</v>
      </c>
      <c r="BD88" s="2">
        <v>16.0</v>
      </c>
      <c r="BE88" s="1" t="s">
        <v>213</v>
      </c>
      <c r="BF88" s="1" t="s">
        <v>115</v>
      </c>
      <c r="BG88" s="1" t="s">
        <v>214</v>
      </c>
      <c r="BH88" s="1" t="s">
        <v>1892</v>
      </c>
      <c r="BI88" s="2"/>
      <c r="BJ88" s="2"/>
      <c r="BK88" s="2"/>
      <c r="BL88" s="2"/>
      <c r="BM88" s="1" t="s">
        <v>1893</v>
      </c>
      <c r="BN88" s="2" t="str">
        <f>HYPERLINK("https%3A%2F%2Fwww.webofscience.com%2Fwos%2Fwoscc%2Ffull-record%2FWOS:000664054900001","View Full Record in Web of Science")</f>
        <v>View Full Record in Web of Science</v>
      </c>
    </row>
    <row r="89" ht="13.5" customHeight="1">
      <c r="A89" s="1" t="s">
        <v>66</v>
      </c>
      <c r="B89" s="1" t="s">
        <v>1894</v>
      </c>
      <c r="C89" s="2"/>
      <c r="D89" s="2"/>
      <c r="E89" s="2"/>
      <c r="F89" s="1" t="s">
        <v>1895</v>
      </c>
      <c r="G89" s="2"/>
      <c r="H89" s="2"/>
      <c r="I89" s="1" t="s">
        <v>1896</v>
      </c>
      <c r="J89" s="1" t="s">
        <v>1897</v>
      </c>
      <c r="K89" s="2"/>
      <c r="L89" s="2"/>
      <c r="M89" s="1" t="s">
        <v>71</v>
      </c>
      <c r="N89" s="1" t="s">
        <v>72</v>
      </c>
      <c r="O89" s="1" t="s">
        <v>1898</v>
      </c>
      <c r="P89" s="1" t="s">
        <v>1899</v>
      </c>
      <c r="Q89" s="1" t="s">
        <v>1900</v>
      </c>
      <c r="R89" s="1" t="s">
        <v>1901</v>
      </c>
      <c r="S89" s="1" t="s">
        <v>1902</v>
      </c>
      <c r="T89" s="1" t="s">
        <v>1903</v>
      </c>
      <c r="U89" s="1" t="s">
        <v>1904</v>
      </c>
      <c r="V89" s="1" t="s">
        <v>1905</v>
      </c>
      <c r="W89" s="1" t="s">
        <v>1906</v>
      </c>
      <c r="X89" s="2"/>
      <c r="Y89" s="2"/>
      <c r="Z89" s="2"/>
      <c r="AA89" s="2"/>
      <c r="AB89" s="2">
        <v>139.0</v>
      </c>
      <c r="AC89" s="2">
        <v>7.0</v>
      </c>
      <c r="AD89" s="2">
        <v>7.0</v>
      </c>
      <c r="AE89" s="2">
        <v>4.0</v>
      </c>
      <c r="AF89" s="2">
        <v>18.0</v>
      </c>
      <c r="AG89" s="1" t="s">
        <v>691</v>
      </c>
      <c r="AH89" s="1" t="s">
        <v>692</v>
      </c>
      <c r="AI89" s="1" t="s">
        <v>693</v>
      </c>
      <c r="AJ89" s="1" t="s">
        <v>1907</v>
      </c>
      <c r="AK89" s="1" t="s">
        <v>1908</v>
      </c>
      <c r="AL89" s="2"/>
      <c r="AM89" s="1" t="s">
        <v>1909</v>
      </c>
      <c r="AN89" s="1" t="s">
        <v>1910</v>
      </c>
      <c r="AO89" s="1" t="s">
        <v>1911</v>
      </c>
      <c r="AP89" s="2">
        <v>2022.0</v>
      </c>
      <c r="AQ89" s="2">
        <v>13.0</v>
      </c>
      <c r="AR89" s="2">
        <v>1.0</v>
      </c>
      <c r="AS89" s="2"/>
      <c r="AT89" s="2"/>
      <c r="AU89" s="2"/>
      <c r="AV89" s="2"/>
      <c r="AW89" s="2">
        <v>124.0</v>
      </c>
      <c r="AX89" s="2">
        <v>153.0</v>
      </c>
      <c r="AY89" s="2"/>
      <c r="AZ89" s="1" t="s">
        <v>1912</v>
      </c>
      <c r="BA89" s="3" t="str">
        <f>HYPERLINK("http://dx.doi.org/10.1108/NBRI-02-2021-0006","http://dx.doi.org/10.1108/NBRI-02-2021-0006")</f>
        <v>http://dx.doi.org/10.1108/NBRI-02-2021-0006</v>
      </c>
      <c r="BB89" s="2"/>
      <c r="BC89" s="1" t="s">
        <v>1284</v>
      </c>
      <c r="BD89" s="2">
        <v>30.0</v>
      </c>
      <c r="BE89" s="1" t="s">
        <v>701</v>
      </c>
      <c r="BF89" s="1" t="s">
        <v>186</v>
      </c>
      <c r="BG89" s="1" t="s">
        <v>702</v>
      </c>
      <c r="BH89" s="1" t="s">
        <v>1913</v>
      </c>
      <c r="BI89" s="2"/>
      <c r="BJ89" s="2"/>
      <c r="BK89" s="2"/>
      <c r="BL89" s="2"/>
      <c r="BM89" s="1" t="s">
        <v>1914</v>
      </c>
      <c r="BN89" s="2" t="str">
        <f>HYPERLINK("https%3A%2F%2Fwww.webofscience.com%2Fwos%2Fwoscc%2Ffull-record%2FWOS:000703280400001","View Full Record in Web of Science")</f>
        <v>View Full Record in Web of Science</v>
      </c>
    </row>
    <row r="90" ht="13.5" customHeight="1">
      <c r="A90" s="1" t="s">
        <v>66</v>
      </c>
      <c r="B90" s="1" t="s">
        <v>1915</v>
      </c>
      <c r="C90" s="2"/>
      <c r="D90" s="2"/>
      <c r="E90" s="2"/>
      <c r="F90" s="1" t="s">
        <v>1916</v>
      </c>
      <c r="G90" s="2"/>
      <c r="H90" s="2"/>
      <c r="I90" s="1" t="s">
        <v>1917</v>
      </c>
      <c r="J90" s="1" t="s">
        <v>1918</v>
      </c>
      <c r="K90" s="2"/>
      <c r="L90" s="2"/>
      <c r="M90" s="1" t="s">
        <v>71</v>
      </c>
      <c r="N90" s="1" t="s">
        <v>72</v>
      </c>
      <c r="O90" s="1" t="s">
        <v>1919</v>
      </c>
      <c r="P90" s="1" t="s">
        <v>1920</v>
      </c>
      <c r="Q90" s="1" t="s">
        <v>1921</v>
      </c>
      <c r="R90" s="1" t="s">
        <v>1922</v>
      </c>
      <c r="S90" s="1" t="s">
        <v>1923</v>
      </c>
      <c r="T90" s="1" t="s">
        <v>1924</v>
      </c>
      <c r="U90" s="1" t="s">
        <v>1925</v>
      </c>
      <c r="V90" s="1" t="s">
        <v>1926</v>
      </c>
      <c r="W90" s="1" t="s">
        <v>1927</v>
      </c>
      <c r="X90" s="2"/>
      <c r="Y90" s="2"/>
      <c r="Z90" s="2"/>
      <c r="AA90" s="2"/>
      <c r="AB90" s="2">
        <v>59.0</v>
      </c>
      <c r="AC90" s="2">
        <v>6.0</v>
      </c>
      <c r="AD90" s="2">
        <v>6.0</v>
      </c>
      <c r="AE90" s="2">
        <v>4.0</v>
      </c>
      <c r="AF90" s="2">
        <v>15.0</v>
      </c>
      <c r="AG90" s="1" t="s">
        <v>106</v>
      </c>
      <c r="AH90" s="1" t="s">
        <v>107</v>
      </c>
      <c r="AI90" s="1" t="s">
        <v>108</v>
      </c>
      <c r="AJ90" s="1" t="s">
        <v>1928</v>
      </c>
      <c r="AK90" s="1" t="s">
        <v>1929</v>
      </c>
      <c r="AL90" s="2"/>
      <c r="AM90" s="1" t="s">
        <v>1930</v>
      </c>
      <c r="AN90" s="1" t="s">
        <v>1931</v>
      </c>
      <c r="AO90" s="1" t="s">
        <v>87</v>
      </c>
      <c r="AP90" s="2">
        <v>2022.0</v>
      </c>
      <c r="AQ90" s="2">
        <v>136.0</v>
      </c>
      <c r="AR90" s="2"/>
      <c r="AS90" s="2"/>
      <c r="AT90" s="2"/>
      <c r="AU90" s="2"/>
      <c r="AV90" s="2"/>
      <c r="AW90" s="2"/>
      <c r="AX90" s="2"/>
      <c r="AY90" s="2">
        <v>104909.0</v>
      </c>
      <c r="AZ90" s="1" t="s">
        <v>1932</v>
      </c>
      <c r="BA90" s="3" t="str">
        <f>HYPERLINK("http://dx.doi.org/10.1016/j.marpol.2021.104909","http://dx.doi.org/10.1016/j.marpol.2021.104909")</f>
        <v>http://dx.doi.org/10.1016/j.marpol.2021.104909</v>
      </c>
      <c r="BB90" s="2"/>
      <c r="BC90" s="1" t="s">
        <v>1723</v>
      </c>
      <c r="BD90" s="2">
        <v>8.0</v>
      </c>
      <c r="BE90" s="1" t="s">
        <v>1933</v>
      </c>
      <c r="BF90" s="1" t="s">
        <v>772</v>
      </c>
      <c r="BG90" s="1" t="s">
        <v>1934</v>
      </c>
      <c r="BH90" s="1" t="s">
        <v>1935</v>
      </c>
      <c r="BI90" s="2"/>
      <c r="BJ90" s="1" t="s">
        <v>1571</v>
      </c>
      <c r="BK90" s="2"/>
      <c r="BL90" s="2"/>
      <c r="BM90" s="1" t="s">
        <v>1936</v>
      </c>
      <c r="BN90" s="2" t="str">
        <f>HYPERLINK("https%3A%2F%2Fwww.webofscience.com%2Fwos%2Fwoscc%2Ffull-record%2FWOS:000736670300013","View Full Record in Web of Science")</f>
        <v>View Full Record in Web of Science</v>
      </c>
    </row>
    <row r="91" ht="13.5" customHeight="1">
      <c r="A91" s="1" t="s">
        <v>66</v>
      </c>
      <c r="B91" s="1" t="s">
        <v>1937</v>
      </c>
      <c r="C91" s="2"/>
      <c r="D91" s="2"/>
      <c r="E91" s="2"/>
      <c r="F91" s="1" t="s">
        <v>1938</v>
      </c>
      <c r="G91" s="2"/>
      <c r="H91" s="2"/>
      <c r="I91" s="1" t="s">
        <v>1939</v>
      </c>
      <c r="J91" s="1" t="s">
        <v>97</v>
      </c>
      <c r="K91" s="2"/>
      <c r="L91" s="2"/>
      <c r="M91" s="1" t="s">
        <v>71</v>
      </c>
      <c r="N91" s="1" t="s">
        <v>72</v>
      </c>
      <c r="O91" s="1" t="s">
        <v>1940</v>
      </c>
      <c r="P91" s="1" t="s">
        <v>1941</v>
      </c>
      <c r="Q91" s="1" t="s">
        <v>1942</v>
      </c>
      <c r="R91" s="1" t="s">
        <v>1943</v>
      </c>
      <c r="S91" s="1" t="s">
        <v>1944</v>
      </c>
      <c r="T91" s="1" t="s">
        <v>1945</v>
      </c>
      <c r="U91" s="1" t="s">
        <v>1946</v>
      </c>
      <c r="V91" s="1" t="s">
        <v>1947</v>
      </c>
      <c r="W91" s="1" t="s">
        <v>1948</v>
      </c>
      <c r="X91" s="2"/>
      <c r="Y91" s="2"/>
      <c r="Z91" s="2"/>
      <c r="AA91" s="2"/>
      <c r="AB91" s="2">
        <v>54.0</v>
      </c>
      <c r="AC91" s="2">
        <v>3.0</v>
      </c>
      <c r="AD91" s="2">
        <v>3.0</v>
      </c>
      <c r="AE91" s="2">
        <v>16.0</v>
      </c>
      <c r="AF91" s="2">
        <v>22.0</v>
      </c>
      <c r="AG91" s="1" t="s">
        <v>106</v>
      </c>
      <c r="AH91" s="1" t="s">
        <v>107</v>
      </c>
      <c r="AI91" s="1" t="s">
        <v>108</v>
      </c>
      <c r="AJ91" s="1" t="s">
        <v>109</v>
      </c>
      <c r="AK91" s="1" t="s">
        <v>110</v>
      </c>
      <c r="AL91" s="2"/>
      <c r="AM91" s="1" t="s">
        <v>111</v>
      </c>
      <c r="AN91" s="1" t="s">
        <v>112</v>
      </c>
      <c r="AO91" s="1" t="s">
        <v>1949</v>
      </c>
      <c r="AP91" s="2">
        <v>2022.0</v>
      </c>
      <c r="AQ91" s="2">
        <v>375.0</v>
      </c>
      <c r="AR91" s="2"/>
      <c r="AS91" s="2"/>
      <c r="AT91" s="2"/>
      <c r="AU91" s="2"/>
      <c r="AV91" s="2"/>
      <c r="AW91" s="2"/>
      <c r="AX91" s="2"/>
      <c r="AY91" s="2">
        <v>133319.0</v>
      </c>
      <c r="AZ91" s="1" t="s">
        <v>1950</v>
      </c>
      <c r="BA91" s="3" t="str">
        <f>HYPERLINK("http://dx.doi.org/10.1016/j.jclepro.2022.133319","http://dx.doi.org/10.1016/j.jclepro.2022.133319")</f>
        <v>http://dx.doi.org/10.1016/j.jclepro.2022.133319</v>
      </c>
      <c r="BB91" s="2"/>
      <c r="BC91" s="2"/>
      <c r="BD91" s="2">
        <v>14.0</v>
      </c>
      <c r="BE91" s="1" t="s">
        <v>89</v>
      </c>
      <c r="BF91" s="1" t="s">
        <v>90</v>
      </c>
      <c r="BG91" s="1" t="s">
        <v>91</v>
      </c>
      <c r="BH91" s="1" t="s">
        <v>1951</v>
      </c>
      <c r="BI91" s="2"/>
      <c r="BJ91" s="1" t="s">
        <v>1952</v>
      </c>
      <c r="BK91" s="2"/>
      <c r="BL91" s="2"/>
      <c r="BM91" s="1" t="s">
        <v>1953</v>
      </c>
      <c r="BN91" s="2" t="str">
        <f>HYPERLINK("https%3A%2F%2Fwww.webofscience.com%2Fwos%2Fwoscc%2Ffull-record%2FWOS:000864693800003","View Full Record in Web of Science")</f>
        <v>View Full Record in Web of Science</v>
      </c>
    </row>
    <row r="92" ht="13.5" customHeight="1">
      <c r="A92" s="1" t="s">
        <v>66</v>
      </c>
      <c r="B92" s="1" t="s">
        <v>1954</v>
      </c>
      <c r="C92" s="2"/>
      <c r="D92" s="2"/>
      <c r="E92" s="2"/>
      <c r="F92" s="1" t="s">
        <v>1955</v>
      </c>
      <c r="G92" s="2"/>
      <c r="H92" s="2"/>
      <c r="I92" s="1" t="s">
        <v>1956</v>
      </c>
      <c r="J92" s="1" t="s">
        <v>1957</v>
      </c>
      <c r="K92" s="2"/>
      <c r="L92" s="2"/>
      <c r="M92" s="1" t="s">
        <v>71</v>
      </c>
      <c r="N92" s="1" t="s">
        <v>72</v>
      </c>
      <c r="O92" s="1" t="s">
        <v>1958</v>
      </c>
      <c r="P92" s="1" t="s">
        <v>1959</v>
      </c>
      <c r="Q92" s="1" t="s">
        <v>1960</v>
      </c>
      <c r="R92" s="1" t="s">
        <v>1961</v>
      </c>
      <c r="S92" s="1" t="s">
        <v>1962</v>
      </c>
      <c r="T92" s="1" t="s">
        <v>1963</v>
      </c>
      <c r="U92" s="1" t="s">
        <v>1964</v>
      </c>
      <c r="V92" s="1" t="s">
        <v>1965</v>
      </c>
      <c r="W92" s="1" t="s">
        <v>1966</v>
      </c>
      <c r="X92" s="1" t="s">
        <v>1967</v>
      </c>
      <c r="Y92" s="1" t="s">
        <v>1968</v>
      </c>
      <c r="Z92" s="1" t="s">
        <v>1969</v>
      </c>
      <c r="AA92" s="2"/>
      <c r="AB92" s="2">
        <v>63.0</v>
      </c>
      <c r="AC92" s="2">
        <v>3.0</v>
      </c>
      <c r="AD92" s="2">
        <v>3.0</v>
      </c>
      <c r="AE92" s="2">
        <v>14.0</v>
      </c>
      <c r="AF92" s="2">
        <v>49.0</v>
      </c>
      <c r="AG92" s="1" t="s">
        <v>406</v>
      </c>
      <c r="AH92" s="1" t="s">
        <v>407</v>
      </c>
      <c r="AI92" s="1" t="s">
        <v>408</v>
      </c>
      <c r="AJ92" s="1" t="s">
        <v>1970</v>
      </c>
      <c r="AK92" s="2"/>
      <c r="AL92" s="2"/>
      <c r="AM92" s="1" t="s">
        <v>1971</v>
      </c>
      <c r="AN92" s="1" t="s">
        <v>1972</v>
      </c>
      <c r="AO92" s="1" t="s">
        <v>1973</v>
      </c>
      <c r="AP92" s="2">
        <v>2022.0</v>
      </c>
      <c r="AQ92" s="2">
        <v>10.0</v>
      </c>
      <c r="AR92" s="2">
        <v>9.0</v>
      </c>
      <c r="AS92" s="2"/>
      <c r="AT92" s="2"/>
      <c r="AU92" s="2"/>
      <c r="AV92" s="2"/>
      <c r="AW92" s="2">
        <v>2868.0</v>
      </c>
      <c r="AX92" s="2">
        <v>2880.0</v>
      </c>
      <c r="AY92" s="2"/>
      <c r="AZ92" s="1" t="s">
        <v>1974</v>
      </c>
      <c r="BA92" s="3" t="str">
        <f>HYPERLINK("http://dx.doi.org/10.1021/acssuschemeng.1c04655","http://dx.doi.org/10.1021/acssuschemeng.1c04655")</f>
        <v>http://dx.doi.org/10.1021/acssuschemeng.1c04655</v>
      </c>
      <c r="BB92" s="2"/>
      <c r="BC92" s="2"/>
      <c r="BD92" s="2">
        <v>13.0</v>
      </c>
      <c r="BE92" s="1" t="s">
        <v>1975</v>
      </c>
      <c r="BF92" s="1" t="s">
        <v>90</v>
      </c>
      <c r="BG92" s="1" t="s">
        <v>1976</v>
      </c>
      <c r="BH92" s="1" t="s">
        <v>1977</v>
      </c>
      <c r="BI92" s="2">
        <v>3.5281211E7</v>
      </c>
      <c r="BJ92" s="1" t="s">
        <v>240</v>
      </c>
      <c r="BK92" s="2"/>
      <c r="BL92" s="2"/>
      <c r="BM92" s="1" t="s">
        <v>1978</v>
      </c>
      <c r="BN92" s="2" t="str">
        <f>HYPERLINK("https%3A%2F%2Fwww.webofscience.com%2Fwos%2Fwoscc%2Ffull-record%2FWOS:000772180500003","View Full Record in Web of Science")</f>
        <v>View Full Record in Web of Science</v>
      </c>
    </row>
    <row r="93" ht="13.5" customHeight="1">
      <c r="A93" s="1" t="s">
        <v>66</v>
      </c>
      <c r="B93" s="1" t="s">
        <v>1979</v>
      </c>
      <c r="C93" s="2"/>
      <c r="D93" s="2"/>
      <c r="E93" s="2"/>
      <c r="F93" s="1" t="s">
        <v>1980</v>
      </c>
      <c r="G93" s="2"/>
      <c r="H93" s="2"/>
      <c r="I93" s="1" t="s">
        <v>1981</v>
      </c>
      <c r="J93" s="1" t="s">
        <v>750</v>
      </c>
      <c r="K93" s="2"/>
      <c r="L93" s="2"/>
      <c r="M93" s="1" t="s">
        <v>71</v>
      </c>
      <c r="N93" s="1" t="s">
        <v>72</v>
      </c>
      <c r="O93" s="1" t="s">
        <v>1982</v>
      </c>
      <c r="P93" s="1" t="s">
        <v>1983</v>
      </c>
      <c r="Q93" s="1" t="s">
        <v>1984</v>
      </c>
      <c r="R93" s="1" t="s">
        <v>1985</v>
      </c>
      <c r="S93" s="1" t="s">
        <v>1986</v>
      </c>
      <c r="T93" s="1" t="s">
        <v>1987</v>
      </c>
      <c r="U93" s="1" t="s">
        <v>1988</v>
      </c>
      <c r="V93" s="2"/>
      <c r="W93" s="1" t="s">
        <v>1989</v>
      </c>
      <c r="X93" s="1" t="s">
        <v>1990</v>
      </c>
      <c r="Y93" s="1" t="s">
        <v>1991</v>
      </c>
      <c r="Z93" s="1" t="s">
        <v>1992</v>
      </c>
      <c r="AA93" s="2"/>
      <c r="AB93" s="2">
        <v>142.0</v>
      </c>
      <c r="AC93" s="2">
        <v>0.0</v>
      </c>
      <c r="AD93" s="2">
        <v>0.0</v>
      </c>
      <c r="AE93" s="2">
        <v>31.0</v>
      </c>
      <c r="AF93" s="2">
        <v>63.0</v>
      </c>
      <c r="AG93" s="1" t="s">
        <v>761</v>
      </c>
      <c r="AH93" s="1" t="s">
        <v>762</v>
      </c>
      <c r="AI93" s="1" t="s">
        <v>763</v>
      </c>
      <c r="AJ93" s="1" t="s">
        <v>764</v>
      </c>
      <c r="AK93" s="1" t="s">
        <v>765</v>
      </c>
      <c r="AL93" s="2"/>
      <c r="AM93" s="1" t="s">
        <v>766</v>
      </c>
      <c r="AN93" s="1" t="s">
        <v>767</v>
      </c>
      <c r="AO93" s="1" t="s">
        <v>558</v>
      </c>
      <c r="AP93" s="2">
        <v>2023.0</v>
      </c>
      <c r="AQ93" s="2">
        <v>32.0</v>
      </c>
      <c r="AR93" s="2">
        <v>4.0</v>
      </c>
      <c r="AS93" s="2"/>
      <c r="AT93" s="2"/>
      <c r="AU93" s="2"/>
      <c r="AV93" s="2"/>
      <c r="AW93" s="2">
        <v>2245.0</v>
      </c>
      <c r="AX93" s="2">
        <v>2260.0</v>
      </c>
      <c r="AY93" s="2"/>
      <c r="AZ93" s="1" t="s">
        <v>1993</v>
      </c>
      <c r="BA93" s="3" t="str">
        <f>HYPERLINK("http://dx.doi.org/10.1002/bse.3246","http://dx.doi.org/10.1002/bse.3246")</f>
        <v>http://dx.doi.org/10.1002/bse.3246</v>
      </c>
      <c r="BB93" s="2"/>
      <c r="BC93" s="1" t="s">
        <v>1568</v>
      </c>
      <c r="BD93" s="2">
        <v>16.0</v>
      </c>
      <c r="BE93" s="1" t="s">
        <v>771</v>
      </c>
      <c r="BF93" s="1" t="s">
        <v>772</v>
      </c>
      <c r="BG93" s="1" t="s">
        <v>773</v>
      </c>
      <c r="BH93" s="1" t="s">
        <v>1994</v>
      </c>
      <c r="BI93" s="2"/>
      <c r="BJ93" s="2"/>
      <c r="BK93" s="2"/>
      <c r="BL93" s="2"/>
      <c r="BM93" s="1" t="s">
        <v>1995</v>
      </c>
      <c r="BN93" s="2" t="str">
        <f>HYPERLINK("https%3A%2F%2Fwww.webofscience.com%2Fwos%2Fwoscc%2Ffull-record%2FWOS:000847538300001","View Full Record in Web of Science")</f>
        <v>View Full Record in Web of Science</v>
      </c>
    </row>
    <row r="94" ht="13.5" customHeight="1">
      <c r="A94" s="1" t="s">
        <v>66</v>
      </c>
      <c r="B94" s="1" t="s">
        <v>1996</v>
      </c>
      <c r="C94" s="2"/>
      <c r="D94" s="2"/>
      <c r="E94" s="2"/>
      <c r="F94" s="1" t="s">
        <v>1997</v>
      </c>
      <c r="G94" s="2"/>
      <c r="H94" s="2"/>
      <c r="I94" s="1" t="s">
        <v>1998</v>
      </c>
      <c r="J94" s="1" t="s">
        <v>422</v>
      </c>
      <c r="K94" s="2"/>
      <c r="L94" s="2"/>
      <c r="M94" s="1" t="s">
        <v>71</v>
      </c>
      <c r="N94" s="1" t="s">
        <v>72</v>
      </c>
      <c r="O94" s="1" t="s">
        <v>1999</v>
      </c>
      <c r="P94" s="1" t="s">
        <v>422</v>
      </c>
      <c r="Q94" s="1" t="s">
        <v>2000</v>
      </c>
      <c r="R94" s="1" t="s">
        <v>2001</v>
      </c>
      <c r="S94" s="1" t="s">
        <v>2002</v>
      </c>
      <c r="T94" s="1" t="s">
        <v>2003</v>
      </c>
      <c r="U94" s="1" t="s">
        <v>2004</v>
      </c>
      <c r="V94" s="2"/>
      <c r="W94" s="2"/>
      <c r="X94" s="2"/>
      <c r="Y94" s="2"/>
      <c r="Z94" s="2"/>
      <c r="AA94" s="2"/>
      <c r="AB94" s="2">
        <v>44.0</v>
      </c>
      <c r="AC94" s="2">
        <v>1.0</v>
      </c>
      <c r="AD94" s="2">
        <v>1.0</v>
      </c>
      <c r="AE94" s="2">
        <v>4.0</v>
      </c>
      <c r="AF94" s="2">
        <v>4.0</v>
      </c>
      <c r="AG94" s="1" t="s">
        <v>434</v>
      </c>
      <c r="AH94" s="1" t="s">
        <v>257</v>
      </c>
      <c r="AI94" s="1" t="s">
        <v>258</v>
      </c>
      <c r="AJ94" s="2"/>
      <c r="AK94" s="1" t="s">
        <v>435</v>
      </c>
      <c r="AL94" s="2"/>
      <c r="AM94" s="1" t="s">
        <v>436</v>
      </c>
      <c r="AN94" s="1" t="s">
        <v>437</v>
      </c>
      <c r="AO94" s="1" t="s">
        <v>87</v>
      </c>
      <c r="AP94" s="2">
        <v>2023.0</v>
      </c>
      <c r="AQ94" s="2">
        <v>15.0</v>
      </c>
      <c r="AR94" s="2">
        <v>3.0</v>
      </c>
      <c r="AS94" s="2"/>
      <c r="AT94" s="2"/>
      <c r="AU94" s="2"/>
      <c r="AV94" s="2"/>
      <c r="AW94" s="2"/>
      <c r="AX94" s="2"/>
      <c r="AY94" s="2">
        <v>2530.0</v>
      </c>
      <c r="AZ94" s="1" t="s">
        <v>2005</v>
      </c>
      <c r="BA94" s="3" t="str">
        <f>HYPERLINK("http://dx.doi.org/10.3390/su15032530","http://dx.doi.org/10.3390/su15032530")</f>
        <v>http://dx.doi.org/10.3390/su15032530</v>
      </c>
      <c r="BB94" s="2"/>
      <c r="BC94" s="2"/>
      <c r="BD94" s="2">
        <v>17.0</v>
      </c>
      <c r="BE94" s="1" t="s">
        <v>440</v>
      </c>
      <c r="BF94" s="1" t="s">
        <v>115</v>
      </c>
      <c r="BG94" s="1" t="s">
        <v>441</v>
      </c>
      <c r="BH94" s="1" t="s">
        <v>2006</v>
      </c>
      <c r="BI94" s="2"/>
      <c r="BJ94" s="1" t="s">
        <v>361</v>
      </c>
      <c r="BK94" s="2"/>
      <c r="BL94" s="2"/>
      <c r="BM94" s="1" t="s">
        <v>2007</v>
      </c>
      <c r="BN94" s="2" t="str">
        <f>HYPERLINK("https%3A%2F%2Fwww.webofscience.com%2Fwos%2Fwoscc%2Ffull-record%2FWOS:000931056200001","View Full Record in Web of Science")</f>
        <v>View Full Record in Web of Science</v>
      </c>
    </row>
    <row r="95" ht="13.5" customHeight="1">
      <c r="A95" s="1" t="s">
        <v>66</v>
      </c>
      <c r="B95" s="1" t="s">
        <v>2008</v>
      </c>
      <c r="C95" s="2"/>
      <c r="D95" s="2"/>
      <c r="E95" s="2"/>
      <c r="F95" s="1" t="s">
        <v>2009</v>
      </c>
      <c r="G95" s="2"/>
      <c r="H95" s="2"/>
      <c r="I95" s="1" t="s">
        <v>2010</v>
      </c>
      <c r="J95" s="1" t="s">
        <v>838</v>
      </c>
      <c r="K95" s="2"/>
      <c r="L95" s="2"/>
      <c r="M95" s="1" t="s">
        <v>71</v>
      </c>
      <c r="N95" s="1" t="s">
        <v>72</v>
      </c>
      <c r="O95" s="1" t="s">
        <v>2011</v>
      </c>
      <c r="P95" s="1" t="s">
        <v>2012</v>
      </c>
      <c r="Q95" s="1" t="s">
        <v>2013</v>
      </c>
      <c r="R95" s="1" t="s">
        <v>2014</v>
      </c>
      <c r="S95" s="1" t="s">
        <v>2015</v>
      </c>
      <c r="T95" s="1" t="s">
        <v>2016</v>
      </c>
      <c r="U95" s="1" t="s">
        <v>2017</v>
      </c>
      <c r="V95" s="2"/>
      <c r="W95" s="1" t="s">
        <v>2018</v>
      </c>
      <c r="X95" s="1" t="s">
        <v>2019</v>
      </c>
      <c r="Y95" s="1" t="s">
        <v>2020</v>
      </c>
      <c r="Z95" s="1" t="s">
        <v>2021</v>
      </c>
      <c r="AA95" s="2"/>
      <c r="AB95" s="2">
        <v>55.0</v>
      </c>
      <c r="AC95" s="2">
        <v>0.0</v>
      </c>
      <c r="AD95" s="2">
        <v>0.0</v>
      </c>
      <c r="AE95" s="2">
        <v>3.0</v>
      </c>
      <c r="AF95" s="2">
        <v>3.0</v>
      </c>
      <c r="AG95" s="1" t="s">
        <v>849</v>
      </c>
      <c r="AH95" s="1" t="s">
        <v>850</v>
      </c>
      <c r="AI95" s="1" t="s">
        <v>851</v>
      </c>
      <c r="AJ95" s="1" t="s">
        <v>852</v>
      </c>
      <c r="AK95" s="1" t="s">
        <v>853</v>
      </c>
      <c r="AL95" s="2"/>
      <c r="AM95" s="1" t="s">
        <v>838</v>
      </c>
      <c r="AN95" s="1" t="s">
        <v>854</v>
      </c>
      <c r="AO95" s="1" t="s">
        <v>1041</v>
      </c>
      <c r="AP95" s="2">
        <v>2023.0</v>
      </c>
      <c r="AQ95" s="2">
        <v>22.0</v>
      </c>
      <c r="AR95" s="2"/>
      <c r="AS95" s="2"/>
      <c r="AT95" s="2"/>
      <c r="AU95" s="2"/>
      <c r="AV95" s="2"/>
      <c r="AW95" s="2">
        <v>3.0</v>
      </c>
      <c r="AX95" s="2">
        <v>12.0</v>
      </c>
      <c r="AY95" s="2"/>
      <c r="AZ95" s="1" t="s">
        <v>2022</v>
      </c>
      <c r="BA95" s="3" t="str">
        <f>HYPERLINK("http://dx.doi.org/10.31025/2611-4135/2023.17252","http://dx.doi.org/10.31025/2611-4135/2023.17252")</f>
        <v>http://dx.doi.org/10.31025/2611-4135/2023.17252</v>
      </c>
      <c r="BB95" s="2"/>
      <c r="BC95" s="2"/>
      <c r="BD95" s="2">
        <v>10.0</v>
      </c>
      <c r="BE95" s="1" t="s">
        <v>856</v>
      </c>
      <c r="BF95" s="1" t="s">
        <v>186</v>
      </c>
      <c r="BG95" s="1" t="s">
        <v>187</v>
      </c>
      <c r="BH95" s="1" t="s">
        <v>2023</v>
      </c>
      <c r="BI95" s="2"/>
      <c r="BJ95" s="1" t="s">
        <v>361</v>
      </c>
      <c r="BK95" s="2"/>
      <c r="BL95" s="2"/>
      <c r="BM95" s="1" t="s">
        <v>2024</v>
      </c>
      <c r="BN95" s="2" t="str">
        <f>HYPERLINK("https%3A%2F%2Fwww.webofscience.com%2Fwos%2Fwoscc%2Ffull-record%2FWOS:000964318700005","View Full Record in Web of Science")</f>
        <v>View Full Record in Web of Science</v>
      </c>
    </row>
    <row r="96" ht="13.5" customHeight="1">
      <c r="A96" s="1" t="s">
        <v>66</v>
      </c>
      <c r="B96" s="1" t="s">
        <v>2025</v>
      </c>
      <c r="C96" s="2"/>
      <c r="D96" s="2"/>
      <c r="E96" s="2"/>
      <c r="F96" s="1" t="s">
        <v>2026</v>
      </c>
      <c r="G96" s="2"/>
      <c r="H96" s="2"/>
      <c r="I96" s="1" t="s">
        <v>2027</v>
      </c>
      <c r="J96" s="1" t="s">
        <v>422</v>
      </c>
      <c r="K96" s="2"/>
      <c r="L96" s="2"/>
      <c r="M96" s="1" t="s">
        <v>71</v>
      </c>
      <c r="N96" s="1" t="s">
        <v>72</v>
      </c>
      <c r="O96" s="1" t="s">
        <v>2028</v>
      </c>
      <c r="P96" s="1" t="s">
        <v>2029</v>
      </c>
      <c r="Q96" s="1" t="s">
        <v>2030</v>
      </c>
      <c r="R96" s="1" t="s">
        <v>2031</v>
      </c>
      <c r="S96" s="1" t="s">
        <v>2032</v>
      </c>
      <c r="T96" s="1" t="s">
        <v>2033</v>
      </c>
      <c r="U96" s="1" t="s">
        <v>2034</v>
      </c>
      <c r="V96" s="1" t="s">
        <v>2035</v>
      </c>
      <c r="W96" s="1" t="s">
        <v>2036</v>
      </c>
      <c r="X96" s="2"/>
      <c r="Y96" s="2"/>
      <c r="Z96" s="2"/>
      <c r="AA96" s="2"/>
      <c r="AB96" s="2">
        <v>33.0</v>
      </c>
      <c r="AC96" s="2">
        <v>0.0</v>
      </c>
      <c r="AD96" s="2">
        <v>0.0</v>
      </c>
      <c r="AE96" s="2">
        <v>8.0</v>
      </c>
      <c r="AF96" s="2">
        <v>8.0</v>
      </c>
      <c r="AG96" s="1" t="s">
        <v>434</v>
      </c>
      <c r="AH96" s="1" t="s">
        <v>257</v>
      </c>
      <c r="AI96" s="1" t="s">
        <v>258</v>
      </c>
      <c r="AJ96" s="2"/>
      <c r="AK96" s="1" t="s">
        <v>435</v>
      </c>
      <c r="AL96" s="2"/>
      <c r="AM96" s="1" t="s">
        <v>436</v>
      </c>
      <c r="AN96" s="1" t="s">
        <v>437</v>
      </c>
      <c r="AO96" s="1" t="s">
        <v>87</v>
      </c>
      <c r="AP96" s="2">
        <v>2023.0</v>
      </c>
      <c r="AQ96" s="2">
        <v>15.0</v>
      </c>
      <c r="AR96" s="2">
        <v>3.0</v>
      </c>
      <c r="AS96" s="2"/>
      <c r="AT96" s="2"/>
      <c r="AU96" s="2"/>
      <c r="AV96" s="2"/>
      <c r="AW96" s="2"/>
      <c r="AX96" s="2"/>
      <c r="AY96" s="2">
        <v>2306.0</v>
      </c>
      <c r="AZ96" s="1" t="s">
        <v>2037</v>
      </c>
      <c r="BA96" s="3" t="str">
        <f>HYPERLINK("http://dx.doi.org/10.3390/su15032306","http://dx.doi.org/10.3390/su15032306")</f>
        <v>http://dx.doi.org/10.3390/su15032306</v>
      </c>
      <c r="BB96" s="2"/>
      <c r="BC96" s="2"/>
      <c r="BD96" s="2">
        <v>28.0</v>
      </c>
      <c r="BE96" s="1" t="s">
        <v>440</v>
      </c>
      <c r="BF96" s="1" t="s">
        <v>115</v>
      </c>
      <c r="BG96" s="1" t="s">
        <v>441</v>
      </c>
      <c r="BH96" s="1" t="s">
        <v>2038</v>
      </c>
      <c r="BI96" s="2"/>
      <c r="BJ96" s="1" t="s">
        <v>443</v>
      </c>
      <c r="BK96" s="2"/>
      <c r="BL96" s="2"/>
      <c r="BM96" s="1" t="s">
        <v>2039</v>
      </c>
      <c r="BN96" s="2" t="str">
        <f>HYPERLINK("https%3A%2F%2Fwww.webofscience.com%2Fwos%2Fwoscc%2Ffull-record%2FWOS:000930126600001","View Full Record in Web of Science")</f>
        <v>View Full Record in Web of Science</v>
      </c>
    </row>
    <row r="97" ht="13.5" customHeight="1">
      <c r="A97" s="1" t="s">
        <v>66</v>
      </c>
      <c r="B97" s="1" t="s">
        <v>2040</v>
      </c>
      <c r="C97" s="2"/>
      <c r="D97" s="2"/>
      <c r="E97" s="2"/>
      <c r="F97" s="1" t="s">
        <v>2041</v>
      </c>
      <c r="G97" s="2"/>
      <c r="H97" s="2"/>
      <c r="I97" s="1" t="s">
        <v>2042</v>
      </c>
      <c r="J97" s="1" t="s">
        <v>2043</v>
      </c>
      <c r="K97" s="2"/>
      <c r="L97" s="2"/>
      <c r="M97" s="1" t="s">
        <v>71</v>
      </c>
      <c r="N97" s="1" t="s">
        <v>72</v>
      </c>
      <c r="O97" s="1" t="s">
        <v>2044</v>
      </c>
      <c r="P97" s="1" t="s">
        <v>2045</v>
      </c>
      <c r="Q97" s="1" t="s">
        <v>2046</v>
      </c>
      <c r="R97" s="1" t="s">
        <v>2047</v>
      </c>
      <c r="S97" s="1" t="s">
        <v>2048</v>
      </c>
      <c r="T97" s="1" t="s">
        <v>2049</v>
      </c>
      <c r="U97" s="1" t="s">
        <v>2050</v>
      </c>
      <c r="V97" s="2"/>
      <c r="W97" s="1" t="s">
        <v>2051</v>
      </c>
      <c r="X97" s="1" t="s">
        <v>2052</v>
      </c>
      <c r="Y97" s="1" t="s">
        <v>2053</v>
      </c>
      <c r="Z97" s="1" t="s">
        <v>2054</v>
      </c>
      <c r="AA97" s="2"/>
      <c r="AB97" s="2">
        <v>74.0</v>
      </c>
      <c r="AC97" s="2">
        <v>0.0</v>
      </c>
      <c r="AD97" s="2">
        <v>0.0</v>
      </c>
      <c r="AE97" s="2">
        <v>3.0</v>
      </c>
      <c r="AF97" s="2">
        <v>3.0</v>
      </c>
      <c r="AG97" s="1" t="s">
        <v>204</v>
      </c>
      <c r="AH97" s="1" t="s">
        <v>205</v>
      </c>
      <c r="AI97" s="1" t="s">
        <v>206</v>
      </c>
      <c r="AJ97" s="1" t="s">
        <v>2055</v>
      </c>
      <c r="AK97" s="1" t="s">
        <v>2056</v>
      </c>
      <c r="AL97" s="2"/>
      <c r="AM97" s="1" t="s">
        <v>2057</v>
      </c>
      <c r="AN97" s="1" t="s">
        <v>2058</v>
      </c>
      <c r="AO97" s="1" t="s">
        <v>261</v>
      </c>
      <c r="AP97" s="2">
        <v>2023.0</v>
      </c>
      <c r="AQ97" s="2">
        <v>66.0</v>
      </c>
      <c r="AR97" s="2"/>
      <c r="AS97" s="2"/>
      <c r="AT97" s="2"/>
      <c r="AU97" s="2"/>
      <c r="AV97" s="2"/>
      <c r="AW97" s="2">
        <v>39.0</v>
      </c>
      <c r="AX97" s="2">
        <v>51.0</v>
      </c>
      <c r="AY97" s="2"/>
      <c r="AZ97" s="1" t="s">
        <v>2059</v>
      </c>
      <c r="BA97" s="3" t="str">
        <f>HYPERLINK("http://dx.doi.org/10.1016/j.strueco.2023.04.006","http://dx.doi.org/10.1016/j.strueco.2023.04.006")</f>
        <v>http://dx.doi.org/10.1016/j.strueco.2023.04.006</v>
      </c>
      <c r="BB97" s="2"/>
      <c r="BC97" s="2"/>
      <c r="BD97" s="2">
        <v>13.0</v>
      </c>
      <c r="BE97" s="1" t="s">
        <v>2060</v>
      </c>
      <c r="BF97" s="1" t="s">
        <v>772</v>
      </c>
      <c r="BG97" s="1" t="s">
        <v>702</v>
      </c>
      <c r="BH97" s="1" t="s">
        <v>2061</v>
      </c>
      <c r="BI97" s="2"/>
      <c r="BJ97" s="2"/>
      <c r="BK97" s="2"/>
      <c r="BL97" s="2"/>
      <c r="BM97" s="1" t="s">
        <v>2062</v>
      </c>
      <c r="BN97" s="2" t="str">
        <f>HYPERLINK("https%3A%2F%2Fwww.webofscience.com%2Fwos%2Fwoscc%2Ffull-record%2FWOS:000986120600001","View Full Record in Web of Science")</f>
        <v>View Full Record in Web of Science</v>
      </c>
    </row>
    <row r="98" ht="13.5" customHeight="1">
      <c r="A98" s="1" t="s">
        <v>66</v>
      </c>
      <c r="B98" s="1" t="s">
        <v>2063</v>
      </c>
      <c r="C98" s="2"/>
      <c r="D98" s="2"/>
      <c r="E98" s="2"/>
      <c r="F98" s="1" t="s">
        <v>2064</v>
      </c>
      <c r="G98" s="2"/>
      <c r="H98" s="2"/>
      <c r="I98" s="1" t="s">
        <v>2065</v>
      </c>
      <c r="J98" s="1" t="s">
        <v>708</v>
      </c>
      <c r="K98" s="2"/>
      <c r="L98" s="2"/>
      <c r="M98" s="1" t="s">
        <v>71</v>
      </c>
      <c r="N98" s="1" t="s">
        <v>72</v>
      </c>
      <c r="O98" s="1" t="s">
        <v>2066</v>
      </c>
      <c r="P98" s="1" t="s">
        <v>2067</v>
      </c>
      <c r="Q98" s="1" t="s">
        <v>2068</v>
      </c>
      <c r="R98" s="1" t="s">
        <v>2069</v>
      </c>
      <c r="S98" s="1" t="s">
        <v>2070</v>
      </c>
      <c r="T98" s="1" t="s">
        <v>2071</v>
      </c>
      <c r="U98" s="1" t="s">
        <v>2072</v>
      </c>
      <c r="V98" s="1" t="s">
        <v>2073</v>
      </c>
      <c r="W98" s="1" t="s">
        <v>2074</v>
      </c>
      <c r="X98" s="1" t="s">
        <v>2075</v>
      </c>
      <c r="Y98" s="1" t="s">
        <v>2076</v>
      </c>
      <c r="Z98" s="1" t="s">
        <v>2077</v>
      </c>
      <c r="AA98" s="2"/>
      <c r="AB98" s="2">
        <v>44.0</v>
      </c>
      <c r="AC98" s="2">
        <v>0.0</v>
      </c>
      <c r="AD98" s="2">
        <v>0.0</v>
      </c>
      <c r="AE98" s="2">
        <v>9.0</v>
      </c>
      <c r="AF98" s="2">
        <v>9.0</v>
      </c>
      <c r="AG98" s="1" t="s">
        <v>459</v>
      </c>
      <c r="AH98" s="1" t="s">
        <v>107</v>
      </c>
      <c r="AI98" s="1" t="s">
        <v>460</v>
      </c>
      <c r="AJ98" s="1" t="s">
        <v>717</v>
      </c>
      <c r="AK98" s="1" t="s">
        <v>718</v>
      </c>
      <c r="AL98" s="2"/>
      <c r="AM98" s="1" t="s">
        <v>719</v>
      </c>
      <c r="AN98" s="1" t="s">
        <v>720</v>
      </c>
      <c r="AO98" s="1" t="s">
        <v>113</v>
      </c>
      <c r="AP98" s="2">
        <v>2023.0</v>
      </c>
      <c r="AQ98" s="2">
        <v>158.0</v>
      </c>
      <c r="AR98" s="2"/>
      <c r="AS98" s="2"/>
      <c r="AT98" s="2"/>
      <c r="AU98" s="2"/>
      <c r="AV98" s="2"/>
      <c r="AW98" s="2">
        <v>136.0</v>
      </c>
      <c r="AX98" s="2">
        <v>145.0</v>
      </c>
      <c r="AY98" s="2"/>
      <c r="AZ98" s="1" t="s">
        <v>2078</v>
      </c>
      <c r="BA98" s="3" t="str">
        <f>HYPERLINK("http://dx.doi.org/10.1016/j.wasman.2023.01.001","http://dx.doi.org/10.1016/j.wasman.2023.01.001")</f>
        <v>http://dx.doi.org/10.1016/j.wasman.2023.01.001</v>
      </c>
      <c r="BB98" s="2"/>
      <c r="BC98" s="1" t="s">
        <v>2079</v>
      </c>
      <c r="BD98" s="2">
        <v>10.0</v>
      </c>
      <c r="BE98" s="1" t="s">
        <v>314</v>
      </c>
      <c r="BF98" s="1" t="s">
        <v>90</v>
      </c>
      <c r="BG98" s="1" t="s">
        <v>315</v>
      </c>
      <c r="BH98" s="1" t="s">
        <v>2080</v>
      </c>
      <c r="BI98" s="2">
        <v>3.6709679E7</v>
      </c>
      <c r="BJ98" s="1" t="s">
        <v>1571</v>
      </c>
      <c r="BK98" s="2"/>
      <c r="BL98" s="2"/>
      <c r="BM98" s="1" t="s">
        <v>2081</v>
      </c>
      <c r="BN98" s="2" t="str">
        <f>HYPERLINK("https%3A%2F%2Fwww.webofscience.com%2Fwos%2Fwoscc%2Ffull-record%2FWOS:000926573800001","View Full Record in Web of Science")</f>
        <v>View Full Record in Web of Science</v>
      </c>
    </row>
    <row r="99" ht="13.5" customHeight="1">
      <c r="A99" s="1" t="s">
        <v>66</v>
      </c>
      <c r="B99" s="1" t="s">
        <v>2082</v>
      </c>
      <c r="C99" s="2"/>
      <c r="D99" s="2"/>
      <c r="E99" s="2"/>
      <c r="F99" s="1" t="s">
        <v>2083</v>
      </c>
      <c r="G99" s="2"/>
      <c r="H99" s="2"/>
      <c r="I99" s="1" t="s">
        <v>2084</v>
      </c>
      <c r="J99" s="1" t="s">
        <v>1003</v>
      </c>
      <c r="K99" s="2"/>
      <c r="L99" s="2"/>
      <c r="M99" s="1" t="s">
        <v>71</v>
      </c>
      <c r="N99" s="1" t="s">
        <v>72</v>
      </c>
      <c r="O99" s="1" t="s">
        <v>2085</v>
      </c>
      <c r="P99" s="1" t="s">
        <v>2086</v>
      </c>
      <c r="Q99" s="1" t="s">
        <v>2087</v>
      </c>
      <c r="R99" s="1" t="s">
        <v>2088</v>
      </c>
      <c r="S99" s="1" t="s">
        <v>2089</v>
      </c>
      <c r="T99" s="1" t="s">
        <v>2090</v>
      </c>
      <c r="U99" s="2"/>
      <c r="V99" s="2"/>
      <c r="W99" s="1" t="s">
        <v>2091</v>
      </c>
      <c r="X99" s="1" t="s">
        <v>2092</v>
      </c>
      <c r="Y99" s="1" t="s">
        <v>2093</v>
      </c>
      <c r="Z99" s="1" t="s">
        <v>2094</v>
      </c>
      <c r="AA99" s="2"/>
      <c r="AB99" s="2">
        <v>57.0</v>
      </c>
      <c r="AC99" s="2">
        <v>5.0</v>
      </c>
      <c r="AD99" s="2">
        <v>5.0</v>
      </c>
      <c r="AE99" s="2">
        <v>5.0</v>
      </c>
      <c r="AF99" s="2">
        <v>22.0</v>
      </c>
      <c r="AG99" s="1" t="s">
        <v>176</v>
      </c>
      <c r="AH99" s="1" t="s">
        <v>177</v>
      </c>
      <c r="AI99" s="1" t="s">
        <v>178</v>
      </c>
      <c r="AJ99" s="1" t="s">
        <v>1016</v>
      </c>
      <c r="AK99" s="1" t="s">
        <v>1017</v>
      </c>
      <c r="AL99" s="2"/>
      <c r="AM99" s="1" t="s">
        <v>1018</v>
      </c>
      <c r="AN99" s="1" t="s">
        <v>1019</v>
      </c>
      <c r="AO99" s="1" t="s">
        <v>235</v>
      </c>
      <c r="AP99" s="2">
        <v>2023.0</v>
      </c>
      <c r="AQ99" s="2">
        <v>30.0</v>
      </c>
      <c r="AR99" s="2">
        <v>4.0</v>
      </c>
      <c r="AS99" s="2"/>
      <c r="AT99" s="2"/>
      <c r="AU99" s="1" t="s">
        <v>134</v>
      </c>
      <c r="AV99" s="2"/>
      <c r="AW99" s="2">
        <v>8548.0</v>
      </c>
      <c r="AX99" s="2">
        <v>8562.0</v>
      </c>
      <c r="AY99" s="2"/>
      <c r="AZ99" s="1" t="s">
        <v>2095</v>
      </c>
      <c r="BA99" s="3" t="str">
        <f>HYPERLINK("http://dx.doi.org/10.1007/s11356-021-16968-8","http://dx.doi.org/10.1007/s11356-021-16968-8")</f>
        <v>http://dx.doi.org/10.1007/s11356-021-16968-8</v>
      </c>
      <c r="BB99" s="2"/>
      <c r="BC99" s="1" t="s">
        <v>1522</v>
      </c>
      <c r="BD99" s="2">
        <v>15.0</v>
      </c>
      <c r="BE99" s="1" t="s">
        <v>743</v>
      </c>
      <c r="BF99" s="1" t="s">
        <v>90</v>
      </c>
      <c r="BG99" s="1" t="s">
        <v>744</v>
      </c>
      <c r="BH99" s="1" t="s">
        <v>2096</v>
      </c>
      <c r="BI99" s="2">
        <v>3.4677771E7</v>
      </c>
      <c r="BJ99" s="2"/>
      <c r="BK99" s="2"/>
      <c r="BL99" s="2"/>
      <c r="BM99" s="1" t="s">
        <v>2097</v>
      </c>
      <c r="BN99" s="2" t="str">
        <f>HYPERLINK("https%3A%2F%2Fwww.webofscience.com%2Fwos%2Fwoscc%2Ffull-record%2FWOS:000710092200019","View Full Record in Web of Science")</f>
        <v>View Full Record in Web of Science</v>
      </c>
    </row>
    <row r="100" ht="13.5" customHeight="1">
      <c r="A100" s="1" t="s">
        <v>66</v>
      </c>
      <c r="B100" s="1" t="s">
        <v>2098</v>
      </c>
      <c r="C100" s="2"/>
      <c r="D100" s="2"/>
      <c r="E100" s="2"/>
      <c r="F100" s="1" t="s">
        <v>2099</v>
      </c>
      <c r="G100" s="2"/>
      <c r="H100" s="2"/>
      <c r="I100" s="1" t="s">
        <v>2100</v>
      </c>
      <c r="J100" s="1" t="s">
        <v>2101</v>
      </c>
      <c r="K100" s="2"/>
      <c r="L100" s="2"/>
      <c r="M100" s="1" t="s">
        <v>71</v>
      </c>
      <c r="N100" s="1" t="s">
        <v>72</v>
      </c>
      <c r="O100" s="1" t="s">
        <v>2102</v>
      </c>
      <c r="P100" s="1" t="s">
        <v>2103</v>
      </c>
      <c r="Q100" s="1" t="s">
        <v>2104</v>
      </c>
      <c r="R100" s="1" t="s">
        <v>2105</v>
      </c>
      <c r="S100" s="1" t="s">
        <v>2106</v>
      </c>
      <c r="T100" s="1" t="s">
        <v>2107</v>
      </c>
      <c r="U100" s="1" t="s">
        <v>2108</v>
      </c>
      <c r="V100" s="1" t="s">
        <v>2109</v>
      </c>
      <c r="W100" s="2"/>
      <c r="X100" s="2"/>
      <c r="Y100" s="2"/>
      <c r="Z100" s="2"/>
      <c r="AA100" s="2"/>
      <c r="AB100" s="2">
        <v>31.0</v>
      </c>
      <c r="AC100" s="2">
        <v>0.0</v>
      </c>
      <c r="AD100" s="2">
        <v>0.0</v>
      </c>
      <c r="AE100" s="2">
        <v>7.0</v>
      </c>
      <c r="AF100" s="2">
        <v>24.0</v>
      </c>
      <c r="AG100" s="1" t="s">
        <v>1796</v>
      </c>
      <c r="AH100" s="1" t="s">
        <v>2110</v>
      </c>
      <c r="AI100" s="1" t="s">
        <v>2111</v>
      </c>
      <c r="AJ100" s="1" t="s">
        <v>2112</v>
      </c>
      <c r="AK100" s="1" t="s">
        <v>2113</v>
      </c>
      <c r="AL100" s="2"/>
      <c r="AM100" s="1" t="s">
        <v>2114</v>
      </c>
      <c r="AN100" s="1" t="s">
        <v>2115</v>
      </c>
      <c r="AO100" s="1" t="s">
        <v>768</v>
      </c>
      <c r="AP100" s="2">
        <v>2023.0</v>
      </c>
      <c r="AQ100" s="2">
        <v>25.0</v>
      </c>
      <c r="AR100" s="2">
        <v>7.0</v>
      </c>
      <c r="AS100" s="2"/>
      <c r="AT100" s="2"/>
      <c r="AU100" s="2"/>
      <c r="AV100" s="2"/>
      <c r="AW100" s="2">
        <v>5949.0</v>
      </c>
      <c r="AX100" s="2">
        <v>5971.0</v>
      </c>
      <c r="AY100" s="2"/>
      <c r="AZ100" s="1" t="s">
        <v>2116</v>
      </c>
      <c r="BA100" s="3" t="str">
        <f>HYPERLINK("http://dx.doi.org/10.1007/s10668-022-02287-6","http://dx.doi.org/10.1007/s10668-022-02287-6")</f>
        <v>http://dx.doi.org/10.1007/s10668-022-02287-6</v>
      </c>
      <c r="BB100" s="2"/>
      <c r="BC100" s="1" t="s">
        <v>1780</v>
      </c>
      <c r="BD100" s="2">
        <v>23.0</v>
      </c>
      <c r="BE100" s="1" t="s">
        <v>997</v>
      </c>
      <c r="BF100" s="1" t="s">
        <v>90</v>
      </c>
      <c r="BG100" s="1" t="s">
        <v>441</v>
      </c>
      <c r="BH100" s="1" t="s">
        <v>2117</v>
      </c>
      <c r="BI100" s="2"/>
      <c r="BJ100" s="2"/>
      <c r="BK100" s="2"/>
      <c r="BL100" s="2"/>
      <c r="BM100" s="1" t="s">
        <v>2118</v>
      </c>
      <c r="BN100" s="2" t="str">
        <f>HYPERLINK("https%3A%2F%2Fwww.webofscience.com%2Fwos%2Fwoscc%2Ffull-record%2FWOS:000774633300001","View Full Record in Web of Science")</f>
        <v>View Full Record in Web of Science</v>
      </c>
    </row>
    <row r="101" ht="13.5" customHeight="1">
      <c r="A101" s="1" t="s">
        <v>66</v>
      </c>
      <c r="B101" s="1" t="s">
        <v>2119</v>
      </c>
      <c r="C101" s="2"/>
      <c r="D101" s="2"/>
      <c r="E101" s="2"/>
      <c r="F101" s="1" t="s">
        <v>2120</v>
      </c>
      <c r="G101" s="2"/>
      <c r="H101" s="2"/>
      <c r="I101" s="1" t="s">
        <v>2121</v>
      </c>
      <c r="J101" s="1" t="s">
        <v>2122</v>
      </c>
      <c r="K101" s="2"/>
      <c r="L101" s="2"/>
      <c r="M101" s="1" t="s">
        <v>71</v>
      </c>
      <c r="N101" s="1" t="s">
        <v>72</v>
      </c>
      <c r="O101" s="1" t="s">
        <v>2123</v>
      </c>
      <c r="P101" s="1" t="s">
        <v>2124</v>
      </c>
      <c r="Q101" s="1" t="s">
        <v>2125</v>
      </c>
      <c r="R101" s="1" t="s">
        <v>2126</v>
      </c>
      <c r="S101" s="1" t="s">
        <v>2127</v>
      </c>
      <c r="T101" s="1" t="s">
        <v>2128</v>
      </c>
      <c r="U101" s="1" t="s">
        <v>2129</v>
      </c>
      <c r="V101" s="2"/>
      <c r="W101" s="2"/>
      <c r="X101" s="2"/>
      <c r="Y101" s="2"/>
      <c r="Z101" s="2"/>
      <c r="AA101" s="2"/>
      <c r="AB101" s="2">
        <v>76.0</v>
      </c>
      <c r="AC101" s="2">
        <v>0.0</v>
      </c>
      <c r="AD101" s="2">
        <v>0.0</v>
      </c>
      <c r="AE101" s="2">
        <v>2.0</v>
      </c>
      <c r="AF101" s="2">
        <v>2.0</v>
      </c>
      <c r="AG101" s="1" t="s">
        <v>2130</v>
      </c>
      <c r="AH101" s="1" t="s">
        <v>2131</v>
      </c>
      <c r="AI101" s="1" t="s">
        <v>2132</v>
      </c>
      <c r="AJ101" s="2"/>
      <c r="AK101" s="1" t="s">
        <v>2133</v>
      </c>
      <c r="AL101" s="2"/>
      <c r="AM101" s="1" t="s">
        <v>2134</v>
      </c>
      <c r="AN101" s="1" t="s">
        <v>2135</v>
      </c>
      <c r="AO101" s="2"/>
      <c r="AP101" s="2">
        <v>2023.0</v>
      </c>
      <c r="AQ101" s="2"/>
      <c r="AR101" s="2">
        <v>40.0</v>
      </c>
      <c r="AS101" s="2"/>
      <c r="AT101" s="2"/>
      <c r="AU101" s="2"/>
      <c r="AV101" s="2"/>
      <c r="AW101" s="2">
        <v>193.0</v>
      </c>
      <c r="AX101" s="2">
        <v>223.0</v>
      </c>
      <c r="AY101" s="2"/>
      <c r="AZ101" s="1" t="s">
        <v>2136</v>
      </c>
      <c r="BA101" s="3" t="str">
        <f>HYPERLINK("http://dx.doi.org/10.3917/jie.040.0193","http://dx.doi.org/10.3917/jie.040.0193")</f>
        <v>http://dx.doi.org/10.3917/jie.040.0193</v>
      </c>
      <c r="BB101" s="2"/>
      <c r="BC101" s="2"/>
      <c r="BD101" s="2">
        <v>32.0</v>
      </c>
      <c r="BE101" s="1" t="s">
        <v>701</v>
      </c>
      <c r="BF101" s="1" t="s">
        <v>186</v>
      </c>
      <c r="BG101" s="1" t="s">
        <v>702</v>
      </c>
      <c r="BH101" s="1" t="s">
        <v>2137</v>
      </c>
      <c r="BI101" s="2"/>
      <c r="BJ101" s="2"/>
      <c r="BK101" s="2"/>
      <c r="BL101" s="2"/>
      <c r="BM101" s="1" t="s">
        <v>2138</v>
      </c>
      <c r="BN101" s="2" t="str">
        <f>HYPERLINK("https%3A%2F%2Fwww.webofscience.com%2Fwos%2Fwoscc%2Ffull-record%2FWOS:000964498700008","View Full Record in Web of Science")</f>
        <v>View Full Record in Web of Science</v>
      </c>
    </row>
    <row r="102" ht="13.5" customHeight="1">
      <c r="A102" s="1" t="s">
        <v>66</v>
      </c>
      <c r="B102" s="1" t="s">
        <v>2139</v>
      </c>
      <c r="C102" s="2"/>
      <c r="D102" s="2"/>
      <c r="E102" s="2"/>
      <c r="F102" s="1" t="s">
        <v>2140</v>
      </c>
      <c r="G102" s="2"/>
      <c r="H102" s="2"/>
      <c r="I102" s="1" t="s">
        <v>2141</v>
      </c>
      <c r="J102" s="1" t="s">
        <v>2142</v>
      </c>
      <c r="K102" s="2"/>
      <c r="L102" s="2"/>
      <c r="M102" s="1" t="s">
        <v>71</v>
      </c>
      <c r="N102" s="1" t="s">
        <v>72</v>
      </c>
      <c r="O102" s="1" t="s">
        <v>2143</v>
      </c>
      <c r="P102" s="2"/>
      <c r="Q102" s="1" t="s">
        <v>2144</v>
      </c>
      <c r="R102" s="1" t="s">
        <v>2145</v>
      </c>
      <c r="S102" s="1" t="s">
        <v>2146</v>
      </c>
      <c r="T102" s="1" t="s">
        <v>2147</v>
      </c>
      <c r="U102" s="1" t="s">
        <v>2148</v>
      </c>
      <c r="V102" s="2"/>
      <c r="W102" s="2"/>
      <c r="X102" s="1" t="s">
        <v>2149</v>
      </c>
      <c r="Y102" s="1" t="s">
        <v>2150</v>
      </c>
      <c r="Z102" s="1" t="s">
        <v>2151</v>
      </c>
      <c r="AA102" s="2"/>
      <c r="AB102" s="2">
        <v>36.0</v>
      </c>
      <c r="AC102" s="2">
        <v>0.0</v>
      </c>
      <c r="AD102" s="2">
        <v>0.0</v>
      </c>
      <c r="AE102" s="2">
        <v>0.0</v>
      </c>
      <c r="AF102" s="2">
        <v>0.0</v>
      </c>
      <c r="AG102" s="1" t="s">
        <v>434</v>
      </c>
      <c r="AH102" s="1" t="s">
        <v>257</v>
      </c>
      <c r="AI102" s="1" t="s">
        <v>258</v>
      </c>
      <c r="AJ102" s="2"/>
      <c r="AK102" s="1" t="s">
        <v>2152</v>
      </c>
      <c r="AL102" s="2"/>
      <c r="AM102" s="1" t="s">
        <v>2153</v>
      </c>
      <c r="AN102" s="1" t="s">
        <v>2154</v>
      </c>
      <c r="AO102" s="1" t="s">
        <v>971</v>
      </c>
      <c r="AP102" s="2">
        <v>2023.0</v>
      </c>
      <c r="AQ102" s="2">
        <v>8.0</v>
      </c>
      <c r="AR102" s="2">
        <v>2.0</v>
      </c>
      <c r="AS102" s="2"/>
      <c r="AT102" s="2"/>
      <c r="AU102" s="2"/>
      <c r="AV102" s="2"/>
      <c r="AW102" s="2"/>
      <c r="AX102" s="2"/>
      <c r="AY102" s="2">
        <v>33.0</v>
      </c>
      <c r="AZ102" s="1" t="s">
        <v>2155</v>
      </c>
      <c r="BA102" s="3" t="str">
        <f>HYPERLINK("http://dx.doi.org/10.3390/recycling8020033","http://dx.doi.org/10.3390/recycling8020033")</f>
        <v>http://dx.doi.org/10.3390/recycling8020033</v>
      </c>
      <c r="BB102" s="2"/>
      <c r="BC102" s="2"/>
      <c r="BD102" s="2">
        <v>15.0</v>
      </c>
      <c r="BE102" s="1" t="s">
        <v>263</v>
      </c>
      <c r="BF102" s="1" t="s">
        <v>186</v>
      </c>
      <c r="BG102" s="1" t="s">
        <v>264</v>
      </c>
      <c r="BH102" s="1" t="s">
        <v>2156</v>
      </c>
      <c r="BI102" s="2"/>
      <c r="BJ102" s="1" t="s">
        <v>361</v>
      </c>
      <c r="BK102" s="2"/>
      <c r="BL102" s="2"/>
      <c r="BM102" s="1" t="s">
        <v>2157</v>
      </c>
      <c r="BN102" s="2" t="str">
        <f>HYPERLINK("https%3A%2F%2Fwww.webofscience.com%2Fwos%2Fwoscc%2Ffull-record%2FWOS:000984065400001","View Full Record in Web of Science")</f>
        <v>View Full Record in Web of Science</v>
      </c>
    </row>
    <row r="103" ht="13.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row>
    <row r="104" ht="13.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row>
    <row r="105" ht="13.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row>
    <row r="106" ht="13.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row>
    <row r="107" ht="13.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row>
    <row r="108" ht="13.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row>
    <row r="109" ht="13.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row>
    <row r="110" ht="13.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row>
    <row r="111" ht="13.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row>
    <row r="112" ht="13.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row>
    <row r="113" ht="13.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row>
    <row r="114" ht="13.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row>
    <row r="115" ht="13.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row>
    <row r="116" ht="13.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row>
    <row r="117" ht="13.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row>
    <row r="118" ht="13.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row>
    <row r="119" ht="13.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row>
    <row r="120" ht="13.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row>
    <row r="121" ht="13.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row>
    <row r="122" ht="13.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row>
    <row r="123" ht="13.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row>
    <row r="124" ht="13.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row>
    <row r="125" ht="13.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row>
    <row r="126" ht="13.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row>
    <row r="127" ht="13.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row>
    <row r="128" ht="13.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row>
    <row r="129" ht="13.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row>
    <row r="130" ht="13.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row>
    <row r="131" ht="13.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row>
    <row r="132" ht="13.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row>
    <row r="133" ht="13.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row>
    <row r="134" ht="13.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row>
    <row r="135" ht="13.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row>
    <row r="136" ht="13.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row>
    <row r="137" ht="13.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row>
    <row r="138" ht="13.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row>
    <row r="139" ht="13.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row>
    <row r="140" ht="13.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row>
    <row r="141" ht="13.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row>
    <row r="142" ht="13.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row>
    <row r="143" ht="13.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row>
    <row r="144" ht="12.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row>
    <row r="145" ht="12.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row>
    <row r="146" ht="12.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row>
    <row r="147" ht="12.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row>
    <row r="148" ht="12.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row>
    <row r="149" ht="12.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row>
    <row r="150" ht="12.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row>
    <row r="151" ht="12.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row>
    <row r="152" ht="12.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row>
    <row r="153" ht="12.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row>
    <row r="154" ht="12.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row>
    <row r="155" ht="12.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row>
    <row r="156" ht="12.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row>
    <row r="157" ht="12.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row>
    <row r="158" ht="12.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row>
    <row r="159" ht="12.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row>
    <row r="160" ht="12.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row>
    <row r="161" ht="12.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row>
    <row r="162" ht="12.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row>
    <row r="163" ht="12.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row>
    <row r="164" ht="12.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row>
    <row r="165" ht="12.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row>
    <row r="166" ht="12.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row>
    <row r="167" ht="12.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row>
    <row r="168" ht="12.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row>
    <row r="169" ht="12.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row>
    <row r="170" ht="12.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row>
    <row r="171" ht="12.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row>
    <row r="172" ht="12.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row>
    <row r="173" ht="12.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row>
    <row r="174" ht="12.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row>
    <row r="175" ht="12.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row>
    <row r="176" ht="12.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row>
    <row r="177" ht="12.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row>
    <row r="178" ht="12.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row>
    <row r="179" ht="12.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row>
    <row r="180" ht="12.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row>
    <row r="181" ht="12.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row>
    <row r="182" ht="12.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row>
    <row r="183" ht="12.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E183" s="4"/>
      <c r="BF183" s="4"/>
      <c r="BG183" s="4"/>
      <c r="BH183" s="4"/>
      <c r="BI183" s="4"/>
      <c r="BJ183" s="4"/>
      <c r="BK183" s="4"/>
      <c r="BL183" s="4"/>
      <c r="BM183" s="4"/>
      <c r="BN183" s="4"/>
    </row>
    <row r="184" ht="12.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c r="BD184" s="4"/>
      <c r="BE184" s="4"/>
      <c r="BF184" s="4"/>
      <c r="BG184" s="4"/>
      <c r="BH184" s="4"/>
      <c r="BI184" s="4"/>
      <c r="BJ184" s="4"/>
      <c r="BK184" s="4"/>
      <c r="BL184" s="4"/>
      <c r="BM184" s="4"/>
      <c r="BN184" s="4"/>
    </row>
    <row r="185" ht="12.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c r="BD185" s="4"/>
      <c r="BE185" s="4"/>
      <c r="BF185" s="4"/>
      <c r="BG185" s="4"/>
      <c r="BH185" s="4"/>
      <c r="BI185" s="4"/>
      <c r="BJ185" s="4"/>
      <c r="BK185" s="4"/>
      <c r="BL185" s="4"/>
      <c r="BM185" s="4"/>
      <c r="BN185" s="4"/>
    </row>
    <row r="186" ht="12.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M186" s="4"/>
      <c r="BN186" s="4"/>
    </row>
    <row r="187" ht="12.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c r="BD187" s="4"/>
      <c r="BE187" s="4"/>
      <c r="BF187" s="4"/>
      <c r="BG187" s="4"/>
      <c r="BH187" s="4"/>
      <c r="BI187" s="4"/>
      <c r="BJ187" s="4"/>
      <c r="BK187" s="4"/>
      <c r="BL187" s="4"/>
      <c r="BM187" s="4"/>
      <c r="BN187" s="4"/>
    </row>
    <row r="188" ht="12.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c r="BM188" s="4"/>
      <c r="BN188" s="4"/>
    </row>
    <row r="189" ht="12.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c r="BM189" s="4"/>
      <c r="BN189" s="4"/>
    </row>
    <row r="190" ht="12.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row>
    <row r="191" ht="12.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row>
    <row r="192" ht="12.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row>
    <row r="193" ht="12.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row>
    <row r="194" ht="12.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row>
    <row r="195" ht="12.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row>
    <row r="196" ht="12.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row>
    <row r="197" ht="12.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row>
    <row r="198" ht="12.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row>
    <row r="199" ht="12.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row>
    <row r="200" ht="12.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c r="BD200" s="4"/>
      <c r="BE200" s="4"/>
      <c r="BF200" s="4"/>
      <c r="BG200" s="4"/>
      <c r="BH200" s="4"/>
      <c r="BI200" s="4"/>
      <c r="BJ200" s="4"/>
      <c r="BK200" s="4"/>
      <c r="BL200" s="4"/>
      <c r="BM200" s="4"/>
      <c r="BN200" s="4"/>
    </row>
    <row r="201" ht="12.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M201" s="4"/>
      <c r="BN201" s="4"/>
    </row>
    <row r="202" ht="12.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M202" s="4"/>
      <c r="BN202" s="4"/>
    </row>
    <row r="203" ht="12.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c r="BI203" s="4"/>
      <c r="BJ203" s="4"/>
      <c r="BK203" s="4"/>
      <c r="BL203" s="4"/>
      <c r="BM203" s="4"/>
      <c r="BN203" s="4"/>
    </row>
    <row r="204" ht="12.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row>
    <row r="205" ht="12.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c r="BD205" s="4"/>
      <c r="BE205" s="4"/>
      <c r="BF205" s="4"/>
      <c r="BG205" s="4"/>
      <c r="BH205" s="4"/>
      <c r="BI205" s="4"/>
      <c r="BJ205" s="4"/>
      <c r="BK205" s="4"/>
      <c r="BL205" s="4"/>
      <c r="BM205" s="4"/>
      <c r="BN205" s="4"/>
    </row>
    <row r="206" ht="12.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c r="BD206" s="4"/>
      <c r="BE206" s="4"/>
      <c r="BF206" s="4"/>
      <c r="BG206" s="4"/>
      <c r="BH206" s="4"/>
      <c r="BI206" s="4"/>
      <c r="BJ206" s="4"/>
      <c r="BK206" s="4"/>
      <c r="BL206" s="4"/>
      <c r="BM206" s="4"/>
      <c r="BN206" s="4"/>
    </row>
    <row r="207" ht="12.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c r="BD207" s="4"/>
      <c r="BE207" s="4"/>
      <c r="BF207" s="4"/>
      <c r="BG207" s="4"/>
      <c r="BH207" s="4"/>
      <c r="BI207" s="4"/>
      <c r="BJ207" s="4"/>
      <c r="BK207" s="4"/>
      <c r="BL207" s="4"/>
      <c r="BM207" s="4"/>
      <c r="BN207" s="4"/>
    </row>
    <row r="208" ht="12.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c r="BC208" s="4"/>
      <c r="BD208" s="4"/>
      <c r="BE208" s="4"/>
      <c r="BF208" s="4"/>
      <c r="BG208" s="4"/>
      <c r="BH208" s="4"/>
      <c r="BI208" s="4"/>
      <c r="BJ208" s="4"/>
      <c r="BK208" s="4"/>
      <c r="BL208" s="4"/>
      <c r="BM208" s="4"/>
      <c r="BN208" s="4"/>
    </row>
    <row r="209" ht="12.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c r="BC209" s="4"/>
      <c r="BD209" s="4"/>
      <c r="BE209" s="4"/>
      <c r="BF209" s="4"/>
      <c r="BG209" s="4"/>
      <c r="BH209" s="4"/>
      <c r="BI209" s="4"/>
      <c r="BJ209" s="4"/>
      <c r="BK209" s="4"/>
      <c r="BL209" s="4"/>
      <c r="BM209" s="4"/>
      <c r="BN209" s="4"/>
    </row>
    <row r="210" ht="12.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c r="BC210" s="4"/>
      <c r="BD210" s="4"/>
      <c r="BE210" s="4"/>
      <c r="BF210" s="4"/>
      <c r="BG210" s="4"/>
      <c r="BH210" s="4"/>
      <c r="BI210" s="4"/>
      <c r="BJ210" s="4"/>
      <c r="BK210" s="4"/>
      <c r="BL210" s="4"/>
      <c r="BM210" s="4"/>
      <c r="BN210" s="4"/>
    </row>
    <row r="211" ht="12.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c r="BD211" s="4"/>
      <c r="BE211" s="4"/>
      <c r="BF211" s="4"/>
      <c r="BG211" s="4"/>
      <c r="BH211" s="4"/>
      <c r="BI211" s="4"/>
      <c r="BJ211" s="4"/>
      <c r="BK211" s="4"/>
      <c r="BL211" s="4"/>
      <c r="BM211" s="4"/>
      <c r="BN211" s="4"/>
    </row>
    <row r="212" ht="12.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c r="BD212" s="4"/>
      <c r="BE212" s="4"/>
      <c r="BF212" s="4"/>
      <c r="BG212" s="4"/>
      <c r="BH212" s="4"/>
      <c r="BI212" s="4"/>
      <c r="BJ212" s="4"/>
      <c r="BK212" s="4"/>
      <c r="BL212" s="4"/>
      <c r="BM212" s="4"/>
      <c r="BN212" s="4"/>
    </row>
    <row r="213" ht="12.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c r="BC213" s="4"/>
      <c r="BD213" s="4"/>
      <c r="BE213" s="4"/>
      <c r="BF213" s="4"/>
      <c r="BG213" s="4"/>
      <c r="BH213" s="4"/>
      <c r="BI213" s="4"/>
      <c r="BJ213" s="4"/>
      <c r="BK213" s="4"/>
      <c r="BL213" s="4"/>
      <c r="BM213" s="4"/>
      <c r="BN213" s="4"/>
    </row>
    <row r="214" ht="12.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c r="BC214" s="4"/>
      <c r="BD214" s="4"/>
      <c r="BE214" s="4"/>
      <c r="BF214" s="4"/>
      <c r="BG214" s="4"/>
      <c r="BH214" s="4"/>
      <c r="BI214" s="4"/>
      <c r="BJ214" s="4"/>
      <c r="BK214" s="4"/>
      <c r="BL214" s="4"/>
      <c r="BM214" s="4"/>
      <c r="BN214" s="4"/>
    </row>
    <row r="215" ht="12.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M215" s="4"/>
      <c r="BN215" s="4"/>
    </row>
    <row r="216" ht="12.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c r="BC216" s="4"/>
      <c r="BD216" s="4"/>
      <c r="BE216" s="4"/>
      <c r="BF216" s="4"/>
      <c r="BG216" s="4"/>
      <c r="BH216" s="4"/>
      <c r="BI216" s="4"/>
      <c r="BJ216" s="4"/>
      <c r="BK216" s="4"/>
      <c r="BL216" s="4"/>
      <c r="BM216" s="4"/>
      <c r="BN216" s="4"/>
    </row>
    <row r="217" ht="12.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c r="BC217" s="4"/>
      <c r="BD217" s="4"/>
      <c r="BE217" s="4"/>
      <c r="BF217" s="4"/>
      <c r="BG217" s="4"/>
      <c r="BH217" s="4"/>
      <c r="BI217" s="4"/>
      <c r="BJ217" s="4"/>
      <c r="BK217" s="4"/>
      <c r="BL217" s="4"/>
      <c r="BM217" s="4"/>
      <c r="BN217" s="4"/>
    </row>
    <row r="218" ht="12.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c r="BA218" s="4"/>
      <c r="BB218" s="4"/>
      <c r="BC218" s="4"/>
      <c r="BD218" s="4"/>
      <c r="BE218" s="4"/>
      <c r="BF218" s="4"/>
      <c r="BG218" s="4"/>
      <c r="BH218" s="4"/>
      <c r="BI218" s="4"/>
      <c r="BJ218" s="4"/>
      <c r="BK218" s="4"/>
      <c r="BL218" s="4"/>
      <c r="BM218" s="4"/>
      <c r="BN218" s="4"/>
    </row>
    <row r="219" ht="12.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c r="BB219" s="4"/>
      <c r="BC219" s="4"/>
      <c r="BD219" s="4"/>
      <c r="BE219" s="4"/>
      <c r="BF219" s="4"/>
      <c r="BG219" s="4"/>
      <c r="BH219" s="4"/>
      <c r="BI219" s="4"/>
      <c r="BJ219" s="4"/>
      <c r="BK219" s="4"/>
      <c r="BL219" s="4"/>
      <c r="BM219" s="4"/>
      <c r="BN219" s="4"/>
    </row>
    <row r="220" ht="12.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c r="BC220" s="4"/>
      <c r="BD220" s="4"/>
      <c r="BE220" s="4"/>
      <c r="BF220" s="4"/>
      <c r="BG220" s="4"/>
      <c r="BH220" s="4"/>
      <c r="BI220" s="4"/>
      <c r="BJ220" s="4"/>
      <c r="BK220" s="4"/>
      <c r="BL220" s="4"/>
      <c r="BM220" s="4"/>
      <c r="BN220" s="4"/>
    </row>
    <row r="221" ht="12.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c r="BB221" s="4"/>
      <c r="BC221" s="4"/>
      <c r="BD221" s="4"/>
      <c r="BE221" s="4"/>
      <c r="BF221" s="4"/>
      <c r="BG221" s="4"/>
      <c r="BH221" s="4"/>
      <c r="BI221" s="4"/>
      <c r="BJ221" s="4"/>
      <c r="BK221" s="4"/>
      <c r="BL221" s="4"/>
      <c r="BM221" s="4"/>
      <c r="BN221" s="4"/>
    </row>
    <row r="222" ht="12.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c r="BC222" s="4"/>
      <c r="BD222" s="4"/>
      <c r="BE222" s="4"/>
      <c r="BF222" s="4"/>
      <c r="BG222" s="4"/>
      <c r="BH222" s="4"/>
      <c r="BI222" s="4"/>
      <c r="BJ222" s="4"/>
      <c r="BK222" s="4"/>
      <c r="BL222" s="4"/>
      <c r="BM222" s="4"/>
      <c r="BN222" s="4"/>
    </row>
    <row r="223" ht="12.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c r="BB223" s="4"/>
      <c r="BC223" s="4"/>
      <c r="BD223" s="4"/>
      <c r="BE223" s="4"/>
      <c r="BF223" s="4"/>
      <c r="BG223" s="4"/>
      <c r="BH223" s="4"/>
      <c r="BI223" s="4"/>
      <c r="BJ223" s="4"/>
      <c r="BK223" s="4"/>
      <c r="BL223" s="4"/>
      <c r="BM223" s="4"/>
      <c r="BN223" s="4"/>
    </row>
    <row r="224" ht="12.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c r="BB224" s="4"/>
      <c r="BC224" s="4"/>
      <c r="BD224" s="4"/>
      <c r="BE224" s="4"/>
      <c r="BF224" s="4"/>
      <c r="BG224" s="4"/>
      <c r="BH224" s="4"/>
      <c r="BI224" s="4"/>
      <c r="BJ224" s="4"/>
      <c r="BK224" s="4"/>
      <c r="BL224" s="4"/>
      <c r="BM224" s="4"/>
      <c r="BN224" s="4"/>
    </row>
    <row r="225" ht="12.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c r="BB225" s="4"/>
      <c r="BC225" s="4"/>
      <c r="BD225" s="4"/>
      <c r="BE225" s="4"/>
      <c r="BF225" s="4"/>
      <c r="BG225" s="4"/>
      <c r="BH225" s="4"/>
      <c r="BI225" s="4"/>
      <c r="BJ225" s="4"/>
      <c r="BK225" s="4"/>
      <c r="BL225" s="4"/>
      <c r="BM225" s="4"/>
      <c r="BN225" s="4"/>
    </row>
    <row r="226" ht="12.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c r="BD226" s="4"/>
      <c r="BE226" s="4"/>
      <c r="BF226" s="4"/>
      <c r="BG226" s="4"/>
      <c r="BH226" s="4"/>
      <c r="BI226" s="4"/>
      <c r="BJ226" s="4"/>
      <c r="BK226" s="4"/>
      <c r="BL226" s="4"/>
      <c r="BM226" s="4"/>
      <c r="BN226" s="4"/>
    </row>
    <row r="227" ht="12.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c r="BB227" s="4"/>
      <c r="BC227" s="4"/>
      <c r="BD227" s="4"/>
      <c r="BE227" s="4"/>
      <c r="BF227" s="4"/>
      <c r="BG227" s="4"/>
      <c r="BH227" s="4"/>
      <c r="BI227" s="4"/>
      <c r="BJ227" s="4"/>
      <c r="BK227" s="4"/>
      <c r="BL227" s="4"/>
      <c r="BM227" s="4"/>
      <c r="BN227" s="4"/>
    </row>
    <row r="228" ht="12.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c r="BC228" s="4"/>
      <c r="BD228" s="4"/>
      <c r="BE228" s="4"/>
      <c r="BF228" s="4"/>
      <c r="BG228" s="4"/>
      <c r="BH228" s="4"/>
      <c r="BI228" s="4"/>
      <c r="BJ228" s="4"/>
      <c r="BK228" s="4"/>
      <c r="BL228" s="4"/>
      <c r="BM228" s="4"/>
      <c r="BN228" s="4"/>
    </row>
    <row r="229" ht="12.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c r="BC229" s="4"/>
      <c r="BD229" s="4"/>
      <c r="BE229" s="4"/>
      <c r="BF229" s="4"/>
      <c r="BG229" s="4"/>
      <c r="BH229" s="4"/>
      <c r="BI229" s="4"/>
      <c r="BJ229" s="4"/>
      <c r="BK229" s="4"/>
      <c r="BL229" s="4"/>
      <c r="BM229" s="4"/>
      <c r="BN229" s="4"/>
    </row>
    <row r="230" ht="12.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c r="BC230" s="4"/>
      <c r="BD230" s="4"/>
      <c r="BE230" s="4"/>
      <c r="BF230" s="4"/>
      <c r="BG230" s="4"/>
      <c r="BH230" s="4"/>
      <c r="BI230" s="4"/>
      <c r="BJ230" s="4"/>
      <c r="BK230" s="4"/>
      <c r="BL230" s="4"/>
      <c r="BM230" s="4"/>
      <c r="BN230" s="4"/>
    </row>
    <row r="231" ht="12.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c r="BB231" s="4"/>
      <c r="BC231" s="4"/>
      <c r="BD231" s="4"/>
      <c r="BE231" s="4"/>
      <c r="BF231" s="4"/>
      <c r="BG231" s="4"/>
      <c r="BH231" s="4"/>
      <c r="BI231" s="4"/>
      <c r="BJ231" s="4"/>
      <c r="BK231" s="4"/>
      <c r="BL231" s="4"/>
      <c r="BM231" s="4"/>
      <c r="BN231" s="4"/>
    </row>
    <row r="232" ht="12.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c r="BC232" s="4"/>
      <c r="BD232" s="4"/>
      <c r="BE232" s="4"/>
      <c r="BF232" s="4"/>
      <c r="BG232" s="4"/>
      <c r="BH232" s="4"/>
      <c r="BI232" s="4"/>
      <c r="BJ232" s="4"/>
      <c r="BK232" s="4"/>
      <c r="BL232" s="4"/>
      <c r="BM232" s="4"/>
      <c r="BN232" s="4"/>
    </row>
    <row r="233" ht="12.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c r="BB233" s="4"/>
      <c r="BC233" s="4"/>
      <c r="BD233" s="4"/>
      <c r="BE233" s="4"/>
      <c r="BF233" s="4"/>
      <c r="BG233" s="4"/>
      <c r="BH233" s="4"/>
      <c r="BI233" s="4"/>
      <c r="BJ233" s="4"/>
      <c r="BK233" s="4"/>
      <c r="BL233" s="4"/>
      <c r="BM233" s="4"/>
      <c r="BN233" s="4"/>
    </row>
    <row r="234" ht="12.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c r="BC234" s="4"/>
      <c r="BD234" s="4"/>
      <c r="BE234" s="4"/>
      <c r="BF234" s="4"/>
      <c r="BG234" s="4"/>
      <c r="BH234" s="4"/>
      <c r="BI234" s="4"/>
      <c r="BJ234" s="4"/>
      <c r="BK234" s="4"/>
      <c r="BL234" s="4"/>
      <c r="BM234" s="4"/>
      <c r="BN234" s="4"/>
    </row>
    <row r="235" ht="12.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c r="BC235" s="4"/>
      <c r="BD235" s="4"/>
      <c r="BE235" s="4"/>
      <c r="BF235" s="4"/>
      <c r="BG235" s="4"/>
      <c r="BH235" s="4"/>
      <c r="BI235" s="4"/>
      <c r="BJ235" s="4"/>
      <c r="BK235" s="4"/>
      <c r="BL235" s="4"/>
      <c r="BM235" s="4"/>
      <c r="BN235" s="4"/>
    </row>
    <row r="236" ht="12.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c r="BD236" s="4"/>
      <c r="BE236" s="4"/>
      <c r="BF236" s="4"/>
      <c r="BG236" s="4"/>
      <c r="BH236" s="4"/>
      <c r="BI236" s="4"/>
      <c r="BJ236" s="4"/>
      <c r="BK236" s="4"/>
      <c r="BL236" s="4"/>
      <c r="BM236" s="4"/>
      <c r="BN236" s="4"/>
    </row>
    <row r="237" ht="12.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row>
    <row r="238" ht="12.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c r="BD238" s="4"/>
      <c r="BE238" s="4"/>
      <c r="BF238" s="4"/>
      <c r="BG238" s="4"/>
      <c r="BH238" s="4"/>
      <c r="BI238" s="4"/>
      <c r="BJ238" s="4"/>
      <c r="BK238" s="4"/>
      <c r="BL238" s="4"/>
      <c r="BM238" s="4"/>
      <c r="BN238" s="4"/>
    </row>
    <row r="239" ht="12.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c r="BC239" s="4"/>
      <c r="BD239" s="4"/>
      <c r="BE239" s="4"/>
      <c r="BF239" s="4"/>
      <c r="BG239" s="4"/>
      <c r="BH239" s="4"/>
      <c r="BI239" s="4"/>
      <c r="BJ239" s="4"/>
      <c r="BK239" s="4"/>
      <c r="BL239" s="4"/>
      <c r="BM239" s="4"/>
      <c r="BN239" s="4"/>
    </row>
    <row r="240" ht="12.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c r="BC240" s="4"/>
      <c r="BD240" s="4"/>
      <c r="BE240" s="4"/>
      <c r="BF240" s="4"/>
      <c r="BG240" s="4"/>
      <c r="BH240" s="4"/>
      <c r="BI240" s="4"/>
      <c r="BJ240" s="4"/>
      <c r="BK240" s="4"/>
      <c r="BL240" s="4"/>
      <c r="BM240" s="4"/>
      <c r="BN240" s="4"/>
    </row>
    <row r="241" ht="12.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c r="BB241" s="4"/>
      <c r="BC241" s="4"/>
      <c r="BD241" s="4"/>
      <c r="BE241" s="4"/>
      <c r="BF241" s="4"/>
      <c r="BG241" s="4"/>
      <c r="BH241" s="4"/>
      <c r="BI241" s="4"/>
      <c r="BJ241" s="4"/>
      <c r="BK241" s="4"/>
      <c r="BL241" s="4"/>
      <c r="BM241" s="4"/>
      <c r="BN241" s="4"/>
    </row>
    <row r="242" ht="12.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c r="BB242" s="4"/>
      <c r="BC242" s="4"/>
      <c r="BD242" s="4"/>
      <c r="BE242" s="4"/>
      <c r="BF242" s="4"/>
      <c r="BG242" s="4"/>
      <c r="BH242" s="4"/>
      <c r="BI242" s="4"/>
      <c r="BJ242" s="4"/>
      <c r="BK242" s="4"/>
      <c r="BL242" s="4"/>
      <c r="BM242" s="4"/>
      <c r="BN242" s="4"/>
    </row>
    <row r="243" ht="12.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c r="BB243" s="4"/>
      <c r="BC243" s="4"/>
      <c r="BD243" s="4"/>
      <c r="BE243" s="4"/>
      <c r="BF243" s="4"/>
      <c r="BG243" s="4"/>
      <c r="BH243" s="4"/>
      <c r="BI243" s="4"/>
      <c r="BJ243" s="4"/>
      <c r="BK243" s="4"/>
      <c r="BL243" s="4"/>
      <c r="BM243" s="4"/>
      <c r="BN243" s="4"/>
    </row>
    <row r="244" ht="12.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c r="BB244" s="4"/>
      <c r="BC244" s="4"/>
      <c r="BD244" s="4"/>
      <c r="BE244" s="4"/>
      <c r="BF244" s="4"/>
      <c r="BG244" s="4"/>
      <c r="BH244" s="4"/>
      <c r="BI244" s="4"/>
      <c r="BJ244" s="4"/>
      <c r="BK244" s="4"/>
      <c r="BL244" s="4"/>
      <c r="BM244" s="4"/>
      <c r="BN244" s="4"/>
    </row>
    <row r="245" ht="12.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c r="BB245" s="4"/>
      <c r="BC245" s="4"/>
      <c r="BD245" s="4"/>
      <c r="BE245" s="4"/>
      <c r="BF245" s="4"/>
      <c r="BG245" s="4"/>
      <c r="BH245" s="4"/>
      <c r="BI245" s="4"/>
      <c r="BJ245" s="4"/>
      <c r="BK245" s="4"/>
      <c r="BL245" s="4"/>
      <c r="BM245" s="4"/>
      <c r="BN245" s="4"/>
    </row>
    <row r="246" ht="12.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c r="BB246" s="4"/>
      <c r="BC246" s="4"/>
      <c r="BD246" s="4"/>
      <c r="BE246" s="4"/>
      <c r="BF246" s="4"/>
      <c r="BG246" s="4"/>
      <c r="BH246" s="4"/>
      <c r="BI246" s="4"/>
      <c r="BJ246" s="4"/>
      <c r="BK246" s="4"/>
      <c r="BL246" s="4"/>
      <c r="BM246" s="4"/>
      <c r="BN246" s="4"/>
    </row>
    <row r="247" ht="12.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c r="BB247" s="4"/>
      <c r="BC247" s="4"/>
      <c r="BD247" s="4"/>
      <c r="BE247" s="4"/>
      <c r="BF247" s="4"/>
      <c r="BG247" s="4"/>
      <c r="BH247" s="4"/>
      <c r="BI247" s="4"/>
      <c r="BJ247" s="4"/>
      <c r="BK247" s="4"/>
      <c r="BL247" s="4"/>
      <c r="BM247" s="4"/>
      <c r="BN247" s="4"/>
    </row>
    <row r="248" ht="12.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c r="BD248" s="4"/>
      <c r="BE248" s="4"/>
      <c r="BF248" s="4"/>
      <c r="BG248" s="4"/>
      <c r="BH248" s="4"/>
      <c r="BI248" s="4"/>
      <c r="BJ248" s="4"/>
      <c r="BK248" s="4"/>
      <c r="BL248" s="4"/>
      <c r="BM248" s="4"/>
      <c r="BN248" s="4"/>
    </row>
    <row r="249" ht="12.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c r="BB249" s="4"/>
      <c r="BC249" s="4"/>
      <c r="BD249" s="4"/>
      <c r="BE249" s="4"/>
      <c r="BF249" s="4"/>
      <c r="BG249" s="4"/>
      <c r="BH249" s="4"/>
      <c r="BI249" s="4"/>
      <c r="BJ249" s="4"/>
      <c r="BK249" s="4"/>
      <c r="BL249" s="4"/>
      <c r="BM249" s="4"/>
      <c r="BN249" s="4"/>
    </row>
    <row r="250" ht="12.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c r="BB250" s="4"/>
      <c r="BC250" s="4"/>
      <c r="BD250" s="4"/>
      <c r="BE250" s="4"/>
      <c r="BF250" s="4"/>
      <c r="BG250" s="4"/>
      <c r="BH250" s="4"/>
      <c r="BI250" s="4"/>
      <c r="BJ250" s="4"/>
      <c r="BK250" s="4"/>
      <c r="BL250" s="4"/>
      <c r="BM250" s="4"/>
      <c r="BN250" s="4"/>
    </row>
    <row r="251" ht="12.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c r="BB251" s="4"/>
      <c r="BC251" s="4"/>
      <c r="BD251" s="4"/>
      <c r="BE251" s="4"/>
      <c r="BF251" s="4"/>
      <c r="BG251" s="4"/>
      <c r="BH251" s="4"/>
      <c r="BI251" s="4"/>
      <c r="BJ251" s="4"/>
      <c r="BK251" s="4"/>
      <c r="BL251" s="4"/>
      <c r="BM251" s="4"/>
      <c r="BN251" s="4"/>
    </row>
    <row r="252" ht="12.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c r="BB252" s="4"/>
      <c r="BC252" s="4"/>
      <c r="BD252" s="4"/>
      <c r="BE252" s="4"/>
      <c r="BF252" s="4"/>
      <c r="BG252" s="4"/>
      <c r="BH252" s="4"/>
      <c r="BI252" s="4"/>
      <c r="BJ252" s="4"/>
      <c r="BK252" s="4"/>
      <c r="BL252" s="4"/>
      <c r="BM252" s="4"/>
      <c r="BN252" s="4"/>
    </row>
    <row r="253" ht="12.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c r="BC253" s="4"/>
      <c r="BD253" s="4"/>
      <c r="BE253" s="4"/>
      <c r="BF253" s="4"/>
      <c r="BG253" s="4"/>
      <c r="BH253" s="4"/>
      <c r="BI253" s="4"/>
      <c r="BJ253" s="4"/>
      <c r="BK253" s="4"/>
      <c r="BL253" s="4"/>
      <c r="BM253" s="4"/>
      <c r="BN253" s="4"/>
    </row>
    <row r="254" ht="12.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c r="BC254" s="4"/>
      <c r="BD254" s="4"/>
      <c r="BE254" s="4"/>
      <c r="BF254" s="4"/>
      <c r="BG254" s="4"/>
      <c r="BH254" s="4"/>
      <c r="BI254" s="4"/>
      <c r="BJ254" s="4"/>
      <c r="BK254" s="4"/>
      <c r="BL254" s="4"/>
      <c r="BM254" s="4"/>
      <c r="BN254" s="4"/>
    </row>
    <row r="255" ht="12.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c r="BB255" s="4"/>
      <c r="BC255" s="4"/>
      <c r="BD255" s="4"/>
      <c r="BE255" s="4"/>
      <c r="BF255" s="4"/>
      <c r="BG255" s="4"/>
      <c r="BH255" s="4"/>
      <c r="BI255" s="4"/>
      <c r="BJ255" s="4"/>
      <c r="BK255" s="4"/>
      <c r="BL255" s="4"/>
      <c r="BM255" s="4"/>
      <c r="BN255" s="4"/>
    </row>
    <row r="256" ht="12.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c r="BB256" s="4"/>
      <c r="BC256" s="4"/>
      <c r="BD256" s="4"/>
      <c r="BE256" s="4"/>
      <c r="BF256" s="4"/>
      <c r="BG256" s="4"/>
      <c r="BH256" s="4"/>
      <c r="BI256" s="4"/>
      <c r="BJ256" s="4"/>
      <c r="BK256" s="4"/>
      <c r="BL256" s="4"/>
      <c r="BM256" s="4"/>
      <c r="BN256" s="4"/>
    </row>
    <row r="257" ht="12.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c r="BB257" s="4"/>
      <c r="BC257" s="4"/>
      <c r="BD257" s="4"/>
      <c r="BE257" s="4"/>
      <c r="BF257" s="4"/>
      <c r="BG257" s="4"/>
      <c r="BH257" s="4"/>
      <c r="BI257" s="4"/>
      <c r="BJ257" s="4"/>
      <c r="BK257" s="4"/>
      <c r="BL257" s="4"/>
      <c r="BM257" s="4"/>
      <c r="BN257" s="4"/>
    </row>
    <row r="258" ht="12.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c r="BC258" s="4"/>
      <c r="BD258" s="4"/>
      <c r="BE258" s="4"/>
      <c r="BF258" s="4"/>
      <c r="BG258" s="4"/>
      <c r="BH258" s="4"/>
      <c r="BI258" s="4"/>
      <c r="BJ258" s="4"/>
      <c r="BK258" s="4"/>
      <c r="BL258" s="4"/>
      <c r="BM258" s="4"/>
      <c r="BN258" s="4"/>
    </row>
    <row r="259" ht="12.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c r="BI259" s="4"/>
      <c r="BJ259" s="4"/>
      <c r="BK259" s="4"/>
      <c r="BL259" s="4"/>
      <c r="BM259" s="4"/>
      <c r="BN259" s="4"/>
    </row>
    <row r="260" ht="12.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c r="BC260" s="4"/>
      <c r="BD260" s="4"/>
      <c r="BE260" s="4"/>
      <c r="BF260" s="4"/>
      <c r="BG260" s="4"/>
      <c r="BH260" s="4"/>
      <c r="BI260" s="4"/>
      <c r="BJ260" s="4"/>
      <c r="BK260" s="4"/>
      <c r="BL260" s="4"/>
      <c r="BM260" s="4"/>
      <c r="BN260" s="4"/>
    </row>
    <row r="261" ht="12.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c r="BB261" s="4"/>
      <c r="BC261" s="4"/>
      <c r="BD261" s="4"/>
      <c r="BE261" s="4"/>
      <c r="BF261" s="4"/>
      <c r="BG261" s="4"/>
      <c r="BH261" s="4"/>
      <c r="BI261" s="4"/>
      <c r="BJ261" s="4"/>
      <c r="BK261" s="4"/>
      <c r="BL261" s="4"/>
      <c r="BM261" s="4"/>
      <c r="BN261" s="4"/>
    </row>
    <row r="262" ht="12.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c r="BC262" s="4"/>
      <c r="BD262" s="4"/>
      <c r="BE262" s="4"/>
      <c r="BF262" s="4"/>
      <c r="BG262" s="4"/>
      <c r="BH262" s="4"/>
      <c r="BI262" s="4"/>
      <c r="BJ262" s="4"/>
      <c r="BK262" s="4"/>
      <c r="BL262" s="4"/>
      <c r="BM262" s="4"/>
      <c r="BN262" s="4"/>
    </row>
    <row r="263" ht="12.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c r="BC263" s="4"/>
      <c r="BD263" s="4"/>
      <c r="BE263" s="4"/>
      <c r="BF263" s="4"/>
      <c r="BG263" s="4"/>
      <c r="BH263" s="4"/>
      <c r="BI263" s="4"/>
      <c r="BJ263" s="4"/>
      <c r="BK263" s="4"/>
      <c r="BL263" s="4"/>
      <c r="BM263" s="4"/>
      <c r="BN263" s="4"/>
    </row>
    <row r="264" ht="12.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c r="BC264" s="4"/>
      <c r="BD264" s="4"/>
      <c r="BE264" s="4"/>
      <c r="BF264" s="4"/>
      <c r="BG264" s="4"/>
      <c r="BH264" s="4"/>
      <c r="BI264" s="4"/>
      <c r="BJ264" s="4"/>
      <c r="BK264" s="4"/>
      <c r="BL264" s="4"/>
      <c r="BM264" s="4"/>
      <c r="BN264" s="4"/>
    </row>
    <row r="265" ht="12.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c r="BC265" s="4"/>
      <c r="BD265" s="4"/>
      <c r="BE265" s="4"/>
      <c r="BF265" s="4"/>
      <c r="BG265" s="4"/>
      <c r="BH265" s="4"/>
      <c r="BI265" s="4"/>
      <c r="BJ265" s="4"/>
      <c r="BK265" s="4"/>
      <c r="BL265" s="4"/>
      <c r="BM265" s="4"/>
      <c r="BN265" s="4"/>
    </row>
    <row r="266" ht="12.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c r="BC266" s="4"/>
      <c r="BD266" s="4"/>
      <c r="BE266" s="4"/>
      <c r="BF266" s="4"/>
      <c r="BG266" s="4"/>
      <c r="BH266" s="4"/>
      <c r="BI266" s="4"/>
      <c r="BJ266" s="4"/>
      <c r="BK266" s="4"/>
      <c r="BL266" s="4"/>
      <c r="BM266" s="4"/>
      <c r="BN266" s="4"/>
    </row>
    <row r="267" ht="12.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c r="BC267" s="4"/>
      <c r="BD267" s="4"/>
      <c r="BE267" s="4"/>
      <c r="BF267" s="4"/>
      <c r="BG267" s="4"/>
      <c r="BH267" s="4"/>
      <c r="BI267" s="4"/>
      <c r="BJ267" s="4"/>
      <c r="BK267" s="4"/>
      <c r="BL267" s="4"/>
      <c r="BM267" s="4"/>
      <c r="BN267" s="4"/>
    </row>
    <row r="268" ht="12.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c r="BC268" s="4"/>
      <c r="BD268" s="4"/>
      <c r="BE268" s="4"/>
      <c r="BF268" s="4"/>
      <c r="BG268" s="4"/>
      <c r="BH268" s="4"/>
      <c r="BI268" s="4"/>
      <c r="BJ268" s="4"/>
      <c r="BK268" s="4"/>
      <c r="BL268" s="4"/>
      <c r="BM268" s="4"/>
      <c r="BN268" s="4"/>
    </row>
    <row r="269" ht="12.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c r="BC269" s="4"/>
      <c r="BD269" s="4"/>
      <c r="BE269" s="4"/>
      <c r="BF269" s="4"/>
      <c r="BG269" s="4"/>
      <c r="BH269" s="4"/>
      <c r="BI269" s="4"/>
      <c r="BJ269" s="4"/>
      <c r="BK269" s="4"/>
      <c r="BL269" s="4"/>
      <c r="BM269" s="4"/>
      <c r="BN269" s="4"/>
    </row>
    <row r="270" ht="12.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c r="BI270" s="4"/>
      <c r="BJ270" s="4"/>
      <c r="BK270" s="4"/>
      <c r="BL270" s="4"/>
      <c r="BM270" s="4"/>
      <c r="BN270" s="4"/>
    </row>
    <row r="271" ht="12.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c r="BC271" s="4"/>
      <c r="BD271" s="4"/>
      <c r="BE271" s="4"/>
      <c r="BF271" s="4"/>
      <c r="BG271" s="4"/>
      <c r="BH271" s="4"/>
      <c r="BI271" s="4"/>
      <c r="BJ271" s="4"/>
      <c r="BK271" s="4"/>
      <c r="BL271" s="4"/>
      <c r="BM271" s="4"/>
      <c r="BN271" s="4"/>
    </row>
    <row r="272" ht="12.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c r="BC272" s="4"/>
      <c r="BD272" s="4"/>
      <c r="BE272" s="4"/>
      <c r="BF272" s="4"/>
      <c r="BG272" s="4"/>
      <c r="BH272" s="4"/>
      <c r="BI272" s="4"/>
      <c r="BJ272" s="4"/>
      <c r="BK272" s="4"/>
      <c r="BL272" s="4"/>
      <c r="BM272" s="4"/>
      <c r="BN272" s="4"/>
    </row>
    <row r="273" ht="12.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c r="BB273" s="4"/>
      <c r="BC273" s="4"/>
      <c r="BD273" s="4"/>
      <c r="BE273" s="4"/>
      <c r="BF273" s="4"/>
      <c r="BG273" s="4"/>
      <c r="BH273" s="4"/>
      <c r="BI273" s="4"/>
      <c r="BJ273" s="4"/>
      <c r="BK273" s="4"/>
      <c r="BL273" s="4"/>
      <c r="BM273" s="4"/>
      <c r="BN273" s="4"/>
    </row>
    <row r="274" ht="12.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c r="BB274" s="4"/>
      <c r="BC274" s="4"/>
      <c r="BD274" s="4"/>
      <c r="BE274" s="4"/>
      <c r="BF274" s="4"/>
      <c r="BG274" s="4"/>
      <c r="BH274" s="4"/>
      <c r="BI274" s="4"/>
      <c r="BJ274" s="4"/>
      <c r="BK274" s="4"/>
      <c r="BL274" s="4"/>
      <c r="BM274" s="4"/>
      <c r="BN274" s="4"/>
    </row>
    <row r="275" ht="12.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c r="BB275" s="4"/>
      <c r="BC275" s="4"/>
      <c r="BD275" s="4"/>
      <c r="BE275" s="4"/>
      <c r="BF275" s="4"/>
      <c r="BG275" s="4"/>
      <c r="BH275" s="4"/>
      <c r="BI275" s="4"/>
      <c r="BJ275" s="4"/>
      <c r="BK275" s="4"/>
      <c r="BL275" s="4"/>
      <c r="BM275" s="4"/>
      <c r="BN275" s="4"/>
    </row>
    <row r="276" ht="12.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c r="BB276" s="4"/>
      <c r="BC276" s="4"/>
      <c r="BD276" s="4"/>
      <c r="BE276" s="4"/>
      <c r="BF276" s="4"/>
      <c r="BG276" s="4"/>
      <c r="BH276" s="4"/>
      <c r="BI276" s="4"/>
      <c r="BJ276" s="4"/>
      <c r="BK276" s="4"/>
      <c r="BL276" s="4"/>
      <c r="BM276" s="4"/>
      <c r="BN276" s="4"/>
    </row>
    <row r="277" ht="12.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c r="BB277" s="4"/>
      <c r="BC277" s="4"/>
      <c r="BD277" s="4"/>
      <c r="BE277" s="4"/>
      <c r="BF277" s="4"/>
      <c r="BG277" s="4"/>
      <c r="BH277" s="4"/>
      <c r="BI277" s="4"/>
      <c r="BJ277" s="4"/>
      <c r="BK277" s="4"/>
      <c r="BL277" s="4"/>
      <c r="BM277" s="4"/>
      <c r="BN277" s="4"/>
    </row>
    <row r="278" ht="12.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c r="BB278" s="4"/>
      <c r="BC278" s="4"/>
      <c r="BD278" s="4"/>
      <c r="BE278" s="4"/>
      <c r="BF278" s="4"/>
      <c r="BG278" s="4"/>
      <c r="BH278" s="4"/>
      <c r="BI278" s="4"/>
      <c r="BJ278" s="4"/>
      <c r="BK278" s="4"/>
      <c r="BL278" s="4"/>
      <c r="BM278" s="4"/>
      <c r="BN278" s="4"/>
    </row>
    <row r="279" ht="12.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c r="BC279" s="4"/>
      <c r="BD279" s="4"/>
      <c r="BE279" s="4"/>
      <c r="BF279" s="4"/>
      <c r="BG279" s="4"/>
      <c r="BH279" s="4"/>
      <c r="BI279" s="4"/>
      <c r="BJ279" s="4"/>
      <c r="BK279" s="4"/>
      <c r="BL279" s="4"/>
      <c r="BM279" s="4"/>
      <c r="BN279" s="4"/>
    </row>
    <row r="280" ht="12.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c r="BB280" s="4"/>
      <c r="BC280" s="4"/>
      <c r="BD280" s="4"/>
      <c r="BE280" s="4"/>
      <c r="BF280" s="4"/>
      <c r="BG280" s="4"/>
      <c r="BH280" s="4"/>
      <c r="BI280" s="4"/>
      <c r="BJ280" s="4"/>
      <c r="BK280" s="4"/>
      <c r="BL280" s="4"/>
      <c r="BM280" s="4"/>
      <c r="BN280" s="4"/>
    </row>
    <row r="281" ht="12.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c r="BD281" s="4"/>
      <c r="BE281" s="4"/>
      <c r="BF281" s="4"/>
      <c r="BG281" s="4"/>
      <c r="BH281" s="4"/>
      <c r="BI281" s="4"/>
      <c r="BJ281" s="4"/>
      <c r="BK281" s="4"/>
      <c r="BL281" s="4"/>
      <c r="BM281" s="4"/>
      <c r="BN281" s="4"/>
    </row>
    <row r="282" ht="12.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c r="BC282" s="4"/>
      <c r="BD282" s="4"/>
      <c r="BE282" s="4"/>
      <c r="BF282" s="4"/>
      <c r="BG282" s="4"/>
      <c r="BH282" s="4"/>
      <c r="BI282" s="4"/>
      <c r="BJ282" s="4"/>
      <c r="BK282" s="4"/>
      <c r="BL282" s="4"/>
      <c r="BM282" s="4"/>
      <c r="BN282" s="4"/>
    </row>
    <row r="283" ht="12.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c r="BB283" s="4"/>
      <c r="BC283" s="4"/>
      <c r="BD283" s="4"/>
      <c r="BE283" s="4"/>
      <c r="BF283" s="4"/>
      <c r="BG283" s="4"/>
      <c r="BH283" s="4"/>
      <c r="BI283" s="4"/>
      <c r="BJ283" s="4"/>
      <c r="BK283" s="4"/>
      <c r="BL283" s="4"/>
      <c r="BM283" s="4"/>
      <c r="BN283" s="4"/>
    </row>
    <row r="284" ht="12.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c r="BC284" s="4"/>
      <c r="BD284" s="4"/>
      <c r="BE284" s="4"/>
      <c r="BF284" s="4"/>
      <c r="BG284" s="4"/>
      <c r="BH284" s="4"/>
      <c r="BI284" s="4"/>
      <c r="BJ284" s="4"/>
      <c r="BK284" s="4"/>
      <c r="BL284" s="4"/>
      <c r="BM284" s="4"/>
      <c r="BN284" s="4"/>
    </row>
    <row r="285" ht="12.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c r="BC285" s="4"/>
      <c r="BD285" s="4"/>
      <c r="BE285" s="4"/>
      <c r="BF285" s="4"/>
      <c r="BG285" s="4"/>
      <c r="BH285" s="4"/>
      <c r="BI285" s="4"/>
      <c r="BJ285" s="4"/>
      <c r="BK285" s="4"/>
      <c r="BL285" s="4"/>
      <c r="BM285" s="4"/>
      <c r="BN285" s="4"/>
    </row>
    <row r="286" ht="12.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c r="BC286" s="4"/>
      <c r="BD286" s="4"/>
      <c r="BE286" s="4"/>
      <c r="BF286" s="4"/>
      <c r="BG286" s="4"/>
      <c r="BH286" s="4"/>
      <c r="BI286" s="4"/>
      <c r="BJ286" s="4"/>
      <c r="BK286" s="4"/>
      <c r="BL286" s="4"/>
      <c r="BM286" s="4"/>
      <c r="BN286" s="4"/>
    </row>
    <row r="287" ht="12.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c r="BB287" s="4"/>
      <c r="BC287" s="4"/>
      <c r="BD287" s="4"/>
      <c r="BE287" s="4"/>
      <c r="BF287" s="4"/>
      <c r="BG287" s="4"/>
      <c r="BH287" s="4"/>
      <c r="BI287" s="4"/>
      <c r="BJ287" s="4"/>
      <c r="BK287" s="4"/>
      <c r="BL287" s="4"/>
      <c r="BM287" s="4"/>
      <c r="BN287" s="4"/>
    </row>
    <row r="288" ht="12.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c r="BB288" s="4"/>
      <c r="BC288" s="4"/>
      <c r="BD288" s="4"/>
      <c r="BE288" s="4"/>
      <c r="BF288" s="4"/>
      <c r="BG288" s="4"/>
      <c r="BH288" s="4"/>
      <c r="BI288" s="4"/>
      <c r="BJ288" s="4"/>
      <c r="BK288" s="4"/>
      <c r="BL288" s="4"/>
      <c r="BM288" s="4"/>
      <c r="BN288" s="4"/>
    </row>
    <row r="289" ht="12.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c r="BC289" s="4"/>
      <c r="BD289" s="4"/>
      <c r="BE289" s="4"/>
      <c r="BF289" s="4"/>
      <c r="BG289" s="4"/>
      <c r="BH289" s="4"/>
      <c r="BI289" s="4"/>
      <c r="BJ289" s="4"/>
      <c r="BK289" s="4"/>
      <c r="BL289" s="4"/>
      <c r="BM289" s="4"/>
      <c r="BN289" s="4"/>
    </row>
    <row r="290" ht="12.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c r="BB290" s="4"/>
      <c r="BC290" s="4"/>
      <c r="BD290" s="4"/>
      <c r="BE290" s="4"/>
      <c r="BF290" s="4"/>
      <c r="BG290" s="4"/>
      <c r="BH290" s="4"/>
      <c r="BI290" s="4"/>
      <c r="BJ290" s="4"/>
      <c r="BK290" s="4"/>
      <c r="BL290" s="4"/>
      <c r="BM290" s="4"/>
      <c r="BN290" s="4"/>
    </row>
    <row r="291" ht="12.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c r="BB291" s="4"/>
      <c r="BC291" s="4"/>
      <c r="BD291" s="4"/>
      <c r="BE291" s="4"/>
      <c r="BF291" s="4"/>
      <c r="BG291" s="4"/>
      <c r="BH291" s="4"/>
      <c r="BI291" s="4"/>
      <c r="BJ291" s="4"/>
      <c r="BK291" s="4"/>
      <c r="BL291" s="4"/>
      <c r="BM291" s="4"/>
      <c r="BN291" s="4"/>
    </row>
    <row r="292" ht="12.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c r="BD292" s="4"/>
      <c r="BE292" s="4"/>
      <c r="BF292" s="4"/>
      <c r="BG292" s="4"/>
      <c r="BH292" s="4"/>
      <c r="BI292" s="4"/>
      <c r="BJ292" s="4"/>
      <c r="BK292" s="4"/>
      <c r="BL292" s="4"/>
      <c r="BM292" s="4"/>
      <c r="BN292" s="4"/>
    </row>
    <row r="293" ht="12.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c r="BC293" s="4"/>
      <c r="BD293" s="4"/>
      <c r="BE293" s="4"/>
      <c r="BF293" s="4"/>
      <c r="BG293" s="4"/>
      <c r="BH293" s="4"/>
      <c r="BI293" s="4"/>
      <c r="BJ293" s="4"/>
      <c r="BK293" s="4"/>
      <c r="BL293" s="4"/>
      <c r="BM293" s="4"/>
      <c r="BN293" s="4"/>
    </row>
    <row r="294" ht="12.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c r="BC294" s="4"/>
      <c r="BD294" s="4"/>
      <c r="BE294" s="4"/>
      <c r="BF294" s="4"/>
      <c r="BG294" s="4"/>
      <c r="BH294" s="4"/>
      <c r="BI294" s="4"/>
      <c r="BJ294" s="4"/>
      <c r="BK294" s="4"/>
      <c r="BL294" s="4"/>
      <c r="BM294" s="4"/>
      <c r="BN294" s="4"/>
    </row>
    <row r="295" ht="12.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c r="BC295" s="4"/>
      <c r="BD295" s="4"/>
      <c r="BE295" s="4"/>
      <c r="BF295" s="4"/>
      <c r="BG295" s="4"/>
      <c r="BH295" s="4"/>
      <c r="BI295" s="4"/>
      <c r="BJ295" s="4"/>
      <c r="BK295" s="4"/>
      <c r="BL295" s="4"/>
      <c r="BM295" s="4"/>
      <c r="BN295" s="4"/>
    </row>
    <row r="296" ht="12.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c r="BA296" s="4"/>
      <c r="BB296" s="4"/>
      <c r="BC296" s="4"/>
      <c r="BD296" s="4"/>
      <c r="BE296" s="4"/>
      <c r="BF296" s="4"/>
      <c r="BG296" s="4"/>
      <c r="BH296" s="4"/>
      <c r="BI296" s="4"/>
      <c r="BJ296" s="4"/>
      <c r="BK296" s="4"/>
      <c r="BL296" s="4"/>
      <c r="BM296" s="4"/>
      <c r="BN296" s="4"/>
    </row>
    <row r="297" ht="12.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c r="BB297" s="4"/>
      <c r="BC297" s="4"/>
      <c r="BD297" s="4"/>
      <c r="BE297" s="4"/>
      <c r="BF297" s="4"/>
      <c r="BG297" s="4"/>
      <c r="BH297" s="4"/>
      <c r="BI297" s="4"/>
      <c r="BJ297" s="4"/>
      <c r="BK297" s="4"/>
      <c r="BL297" s="4"/>
      <c r="BM297" s="4"/>
      <c r="BN297" s="4"/>
    </row>
    <row r="298" ht="12.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c r="BB298" s="4"/>
      <c r="BC298" s="4"/>
      <c r="BD298" s="4"/>
      <c r="BE298" s="4"/>
      <c r="BF298" s="4"/>
      <c r="BG298" s="4"/>
      <c r="BH298" s="4"/>
      <c r="BI298" s="4"/>
      <c r="BJ298" s="4"/>
      <c r="BK298" s="4"/>
      <c r="BL298" s="4"/>
      <c r="BM298" s="4"/>
      <c r="BN298" s="4"/>
    </row>
    <row r="299" ht="12.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c r="BB299" s="4"/>
      <c r="BC299" s="4"/>
      <c r="BD299" s="4"/>
      <c r="BE299" s="4"/>
      <c r="BF299" s="4"/>
      <c r="BG299" s="4"/>
      <c r="BH299" s="4"/>
      <c r="BI299" s="4"/>
      <c r="BJ299" s="4"/>
      <c r="BK299" s="4"/>
      <c r="BL299" s="4"/>
      <c r="BM299" s="4"/>
      <c r="BN299" s="4"/>
    </row>
    <row r="300" ht="12.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c r="BB300" s="4"/>
      <c r="BC300" s="4"/>
      <c r="BD300" s="4"/>
      <c r="BE300" s="4"/>
      <c r="BF300" s="4"/>
      <c r="BG300" s="4"/>
      <c r="BH300" s="4"/>
      <c r="BI300" s="4"/>
      <c r="BJ300" s="4"/>
      <c r="BK300" s="4"/>
      <c r="BL300" s="4"/>
      <c r="BM300" s="4"/>
      <c r="BN300" s="4"/>
    </row>
    <row r="301" ht="12.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c r="BB301" s="4"/>
      <c r="BC301" s="4"/>
      <c r="BD301" s="4"/>
      <c r="BE301" s="4"/>
      <c r="BF301" s="4"/>
      <c r="BG301" s="4"/>
      <c r="BH301" s="4"/>
      <c r="BI301" s="4"/>
      <c r="BJ301" s="4"/>
      <c r="BK301" s="4"/>
      <c r="BL301" s="4"/>
      <c r="BM301" s="4"/>
      <c r="BN301" s="4"/>
    </row>
    <row r="302" ht="12.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c r="BC302" s="4"/>
      <c r="BD302" s="4"/>
      <c r="BE302" s="4"/>
      <c r="BF302" s="4"/>
      <c r="BG302" s="4"/>
      <c r="BH302" s="4"/>
      <c r="BI302" s="4"/>
      <c r="BJ302" s="4"/>
      <c r="BK302" s="4"/>
      <c r="BL302" s="4"/>
      <c r="BM302" s="4"/>
      <c r="BN302" s="4"/>
    </row>
    <row r="303" ht="12.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c r="BI303" s="4"/>
      <c r="BJ303" s="4"/>
      <c r="BK303" s="4"/>
      <c r="BL303" s="4"/>
      <c r="BM303" s="4"/>
      <c r="BN303" s="4"/>
    </row>
    <row r="304" ht="12.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c r="BB304" s="4"/>
      <c r="BC304" s="4"/>
      <c r="BD304" s="4"/>
      <c r="BE304" s="4"/>
      <c r="BF304" s="4"/>
      <c r="BG304" s="4"/>
      <c r="BH304" s="4"/>
      <c r="BI304" s="4"/>
      <c r="BJ304" s="4"/>
      <c r="BK304" s="4"/>
      <c r="BL304" s="4"/>
      <c r="BM304" s="4"/>
      <c r="BN304" s="4"/>
    </row>
    <row r="305" ht="12.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c r="BB305" s="4"/>
      <c r="BC305" s="4"/>
      <c r="BD305" s="4"/>
      <c r="BE305" s="4"/>
      <c r="BF305" s="4"/>
      <c r="BG305" s="4"/>
      <c r="BH305" s="4"/>
      <c r="BI305" s="4"/>
      <c r="BJ305" s="4"/>
      <c r="BK305" s="4"/>
      <c r="BL305" s="4"/>
      <c r="BM305" s="4"/>
      <c r="BN305" s="4"/>
    </row>
    <row r="306" ht="12.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c r="BB306" s="4"/>
      <c r="BC306" s="4"/>
      <c r="BD306" s="4"/>
      <c r="BE306" s="4"/>
      <c r="BF306" s="4"/>
      <c r="BG306" s="4"/>
      <c r="BH306" s="4"/>
      <c r="BI306" s="4"/>
      <c r="BJ306" s="4"/>
      <c r="BK306" s="4"/>
      <c r="BL306" s="4"/>
      <c r="BM306" s="4"/>
      <c r="BN306" s="4"/>
    </row>
    <row r="307" ht="12.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c r="BB307" s="4"/>
      <c r="BC307" s="4"/>
      <c r="BD307" s="4"/>
      <c r="BE307" s="4"/>
      <c r="BF307" s="4"/>
      <c r="BG307" s="4"/>
      <c r="BH307" s="4"/>
      <c r="BI307" s="4"/>
      <c r="BJ307" s="4"/>
      <c r="BK307" s="4"/>
      <c r="BL307" s="4"/>
      <c r="BM307" s="4"/>
      <c r="BN307" s="4"/>
    </row>
    <row r="308" ht="12.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c r="BB308" s="4"/>
      <c r="BC308" s="4"/>
      <c r="BD308" s="4"/>
      <c r="BE308" s="4"/>
      <c r="BF308" s="4"/>
      <c r="BG308" s="4"/>
      <c r="BH308" s="4"/>
      <c r="BI308" s="4"/>
      <c r="BJ308" s="4"/>
      <c r="BK308" s="4"/>
      <c r="BL308" s="4"/>
      <c r="BM308" s="4"/>
      <c r="BN308" s="4"/>
    </row>
    <row r="309" ht="12.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c r="BB309" s="4"/>
      <c r="BC309" s="4"/>
      <c r="BD309" s="4"/>
      <c r="BE309" s="4"/>
      <c r="BF309" s="4"/>
      <c r="BG309" s="4"/>
      <c r="BH309" s="4"/>
      <c r="BI309" s="4"/>
      <c r="BJ309" s="4"/>
      <c r="BK309" s="4"/>
      <c r="BL309" s="4"/>
      <c r="BM309" s="4"/>
      <c r="BN309" s="4"/>
    </row>
    <row r="310" ht="12.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c r="BC310" s="4"/>
      <c r="BD310" s="4"/>
      <c r="BE310" s="4"/>
      <c r="BF310" s="4"/>
      <c r="BG310" s="4"/>
      <c r="BH310" s="4"/>
      <c r="BI310" s="4"/>
      <c r="BJ310" s="4"/>
      <c r="BK310" s="4"/>
      <c r="BL310" s="4"/>
      <c r="BM310" s="4"/>
      <c r="BN310" s="4"/>
    </row>
    <row r="311" ht="12.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c r="BC311" s="4"/>
      <c r="BD311" s="4"/>
      <c r="BE311" s="4"/>
      <c r="BF311" s="4"/>
      <c r="BG311" s="4"/>
      <c r="BH311" s="4"/>
      <c r="BI311" s="4"/>
      <c r="BJ311" s="4"/>
      <c r="BK311" s="4"/>
      <c r="BL311" s="4"/>
      <c r="BM311" s="4"/>
      <c r="BN311" s="4"/>
    </row>
    <row r="312" ht="12.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c r="BC312" s="4"/>
      <c r="BD312" s="4"/>
      <c r="BE312" s="4"/>
      <c r="BF312" s="4"/>
      <c r="BG312" s="4"/>
      <c r="BH312" s="4"/>
      <c r="BI312" s="4"/>
      <c r="BJ312" s="4"/>
      <c r="BK312" s="4"/>
      <c r="BL312" s="4"/>
      <c r="BM312" s="4"/>
      <c r="BN312" s="4"/>
    </row>
    <row r="313" ht="12.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c r="BC313" s="4"/>
      <c r="BD313" s="4"/>
      <c r="BE313" s="4"/>
      <c r="BF313" s="4"/>
      <c r="BG313" s="4"/>
      <c r="BH313" s="4"/>
      <c r="BI313" s="4"/>
      <c r="BJ313" s="4"/>
      <c r="BK313" s="4"/>
      <c r="BL313" s="4"/>
      <c r="BM313" s="4"/>
      <c r="BN313" s="4"/>
    </row>
    <row r="314" ht="12.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c r="BD314" s="4"/>
      <c r="BE314" s="4"/>
      <c r="BF314" s="4"/>
      <c r="BG314" s="4"/>
      <c r="BH314" s="4"/>
      <c r="BI314" s="4"/>
      <c r="BJ314" s="4"/>
      <c r="BK314" s="4"/>
      <c r="BL314" s="4"/>
      <c r="BM314" s="4"/>
      <c r="BN314" s="4"/>
    </row>
    <row r="315" ht="12.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c r="BC315" s="4"/>
      <c r="BD315" s="4"/>
      <c r="BE315" s="4"/>
      <c r="BF315" s="4"/>
      <c r="BG315" s="4"/>
      <c r="BH315" s="4"/>
      <c r="BI315" s="4"/>
      <c r="BJ315" s="4"/>
      <c r="BK315" s="4"/>
      <c r="BL315" s="4"/>
      <c r="BM315" s="4"/>
      <c r="BN315" s="4"/>
    </row>
    <row r="316" ht="12.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c r="BC316" s="4"/>
      <c r="BD316" s="4"/>
      <c r="BE316" s="4"/>
      <c r="BF316" s="4"/>
      <c r="BG316" s="4"/>
      <c r="BH316" s="4"/>
      <c r="BI316" s="4"/>
      <c r="BJ316" s="4"/>
      <c r="BK316" s="4"/>
      <c r="BL316" s="4"/>
      <c r="BM316" s="4"/>
      <c r="BN316" s="4"/>
    </row>
    <row r="317" ht="12.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c r="AH317" s="4"/>
      <c r="AI317" s="4"/>
      <c r="AJ317" s="4"/>
      <c r="AK317" s="4"/>
      <c r="AL317" s="4"/>
      <c r="AM317" s="4"/>
      <c r="AN317" s="4"/>
      <c r="AO317" s="4"/>
      <c r="AP317" s="4"/>
      <c r="AQ317" s="4"/>
      <c r="AR317" s="4"/>
      <c r="AS317" s="4"/>
      <c r="AT317" s="4"/>
      <c r="AU317" s="4"/>
      <c r="AV317" s="4"/>
      <c r="AW317" s="4"/>
      <c r="AX317" s="4"/>
      <c r="AY317" s="4"/>
      <c r="AZ317" s="4"/>
      <c r="BA317" s="4"/>
      <c r="BB317" s="4"/>
      <c r="BC317" s="4"/>
      <c r="BD317" s="4"/>
      <c r="BE317" s="4"/>
      <c r="BF317" s="4"/>
      <c r="BG317" s="4"/>
      <c r="BH317" s="4"/>
      <c r="BI317" s="4"/>
      <c r="BJ317" s="4"/>
      <c r="BK317" s="4"/>
      <c r="BL317" s="4"/>
      <c r="BM317" s="4"/>
      <c r="BN317" s="4"/>
    </row>
    <row r="318" ht="12.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c r="BB318" s="4"/>
      <c r="BC318" s="4"/>
      <c r="BD318" s="4"/>
      <c r="BE318" s="4"/>
      <c r="BF318" s="4"/>
      <c r="BG318" s="4"/>
      <c r="BH318" s="4"/>
      <c r="BI318" s="4"/>
      <c r="BJ318" s="4"/>
      <c r="BK318" s="4"/>
      <c r="BL318" s="4"/>
      <c r="BM318" s="4"/>
      <c r="BN318" s="4"/>
    </row>
    <row r="319" ht="12.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c r="AH319" s="4"/>
      <c r="AI319" s="4"/>
      <c r="AJ319" s="4"/>
      <c r="AK319" s="4"/>
      <c r="AL319" s="4"/>
      <c r="AM319" s="4"/>
      <c r="AN319" s="4"/>
      <c r="AO319" s="4"/>
      <c r="AP319" s="4"/>
      <c r="AQ319" s="4"/>
      <c r="AR319" s="4"/>
      <c r="AS319" s="4"/>
      <c r="AT319" s="4"/>
      <c r="AU319" s="4"/>
      <c r="AV319" s="4"/>
      <c r="AW319" s="4"/>
      <c r="AX319" s="4"/>
      <c r="AY319" s="4"/>
      <c r="AZ319" s="4"/>
      <c r="BA319" s="4"/>
      <c r="BB319" s="4"/>
      <c r="BC319" s="4"/>
      <c r="BD319" s="4"/>
      <c r="BE319" s="4"/>
      <c r="BF319" s="4"/>
      <c r="BG319" s="4"/>
      <c r="BH319" s="4"/>
      <c r="BI319" s="4"/>
      <c r="BJ319" s="4"/>
      <c r="BK319" s="4"/>
      <c r="BL319" s="4"/>
      <c r="BM319" s="4"/>
      <c r="BN319" s="4"/>
    </row>
    <row r="320" ht="12.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c r="AH320" s="4"/>
      <c r="AI320" s="4"/>
      <c r="AJ320" s="4"/>
      <c r="AK320" s="4"/>
      <c r="AL320" s="4"/>
      <c r="AM320" s="4"/>
      <c r="AN320" s="4"/>
      <c r="AO320" s="4"/>
      <c r="AP320" s="4"/>
      <c r="AQ320" s="4"/>
      <c r="AR320" s="4"/>
      <c r="AS320" s="4"/>
      <c r="AT320" s="4"/>
      <c r="AU320" s="4"/>
      <c r="AV320" s="4"/>
      <c r="AW320" s="4"/>
      <c r="AX320" s="4"/>
      <c r="AY320" s="4"/>
      <c r="AZ320" s="4"/>
      <c r="BA320" s="4"/>
      <c r="BB320" s="4"/>
      <c r="BC320" s="4"/>
      <c r="BD320" s="4"/>
      <c r="BE320" s="4"/>
      <c r="BF320" s="4"/>
      <c r="BG320" s="4"/>
      <c r="BH320" s="4"/>
      <c r="BI320" s="4"/>
      <c r="BJ320" s="4"/>
      <c r="BK320" s="4"/>
      <c r="BL320" s="4"/>
      <c r="BM320" s="4"/>
      <c r="BN320" s="4"/>
    </row>
    <row r="321" ht="12.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c r="AG321" s="4"/>
      <c r="AH321" s="4"/>
      <c r="AI321" s="4"/>
      <c r="AJ321" s="4"/>
      <c r="AK321" s="4"/>
      <c r="AL321" s="4"/>
      <c r="AM321" s="4"/>
      <c r="AN321" s="4"/>
      <c r="AO321" s="4"/>
      <c r="AP321" s="4"/>
      <c r="AQ321" s="4"/>
      <c r="AR321" s="4"/>
      <c r="AS321" s="4"/>
      <c r="AT321" s="4"/>
      <c r="AU321" s="4"/>
      <c r="AV321" s="4"/>
      <c r="AW321" s="4"/>
      <c r="AX321" s="4"/>
      <c r="AY321" s="4"/>
      <c r="AZ321" s="4"/>
      <c r="BA321" s="4"/>
      <c r="BB321" s="4"/>
      <c r="BC321" s="4"/>
      <c r="BD321" s="4"/>
      <c r="BE321" s="4"/>
      <c r="BF321" s="4"/>
      <c r="BG321" s="4"/>
      <c r="BH321" s="4"/>
      <c r="BI321" s="4"/>
      <c r="BJ321" s="4"/>
      <c r="BK321" s="4"/>
      <c r="BL321" s="4"/>
      <c r="BM321" s="4"/>
      <c r="BN321" s="4"/>
    </row>
    <row r="322" ht="12.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c r="AH322" s="4"/>
      <c r="AI322" s="4"/>
      <c r="AJ322" s="4"/>
      <c r="AK322" s="4"/>
      <c r="AL322" s="4"/>
      <c r="AM322" s="4"/>
      <c r="AN322" s="4"/>
      <c r="AO322" s="4"/>
      <c r="AP322" s="4"/>
      <c r="AQ322" s="4"/>
      <c r="AR322" s="4"/>
      <c r="AS322" s="4"/>
      <c r="AT322" s="4"/>
      <c r="AU322" s="4"/>
      <c r="AV322" s="4"/>
      <c r="AW322" s="4"/>
      <c r="AX322" s="4"/>
      <c r="AY322" s="4"/>
      <c r="AZ322" s="4"/>
      <c r="BA322" s="4"/>
      <c r="BB322" s="4"/>
      <c r="BC322" s="4"/>
      <c r="BD322" s="4"/>
      <c r="BE322" s="4"/>
      <c r="BF322" s="4"/>
      <c r="BG322" s="4"/>
      <c r="BH322" s="4"/>
      <c r="BI322" s="4"/>
      <c r="BJ322" s="4"/>
      <c r="BK322" s="4"/>
      <c r="BL322" s="4"/>
      <c r="BM322" s="4"/>
      <c r="BN322" s="4"/>
    </row>
    <row r="323" ht="12.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c r="AI323" s="4"/>
      <c r="AJ323" s="4"/>
      <c r="AK323" s="4"/>
      <c r="AL323" s="4"/>
      <c r="AM323" s="4"/>
      <c r="AN323" s="4"/>
      <c r="AO323" s="4"/>
      <c r="AP323" s="4"/>
      <c r="AQ323" s="4"/>
      <c r="AR323" s="4"/>
      <c r="AS323" s="4"/>
      <c r="AT323" s="4"/>
      <c r="AU323" s="4"/>
      <c r="AV323" s="4"/>
      <c r="AW323" s="4"/>
      <c r="AX323" s="4"/>
      <c r="AY323" s="4"/>
      <c r="AZ323" s="4"/>
      <c r="BA323" s="4"/>
      <c r="BB323" s="4"/>
      <c r="BC323" s="4"/>
      <c r="BD323" s="4"/>
      <c r="BE323" s="4"/>
      <c r="BF323" s="4"/>
      <c r="BG323" s="4"/>
      <c r="BH323" s="4"/>
      <c r="BI323" s="4"/>
      <c r="BJ323" s="4"/>
      <c r="BK323" s="4"/>
      <c r="BL323" s="4"/>
      <c r="BM323" s="4"/>
      <c r="BN323" s="4"/>
    </row>
    <row r="324" ht="12.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c r="AI324" s="4"/>
      <c r="AJ324" s="4"/>
      <c r="AK324" s="4"/>
      <c r="AL324" s="4"/>
      <c r="AM324" s="4"/>
      <c r="AN324" s="4"/>
      <c r="AO324" s="4"/>
      <c r="AP324" s="4"/>
      <c r="AQ324" s="4"/>
      <c r="AR324" s="4"/>
      <c r="AS324" s="4"/>
      <c r="AT324" s="4"/>
      <c r="AU324" s="4"/>
      <c r="AV324" s="4"/>
      <c r="AW324" s="4"/>
      <c r="AX324" s="4"/>
      <c r="AY324" s="4"/>
      <c r="AZ324" s="4"/>
      <c r="BA324" s="4"/>
      <c r="BB324" s="4"/>
      <c r="BC324" s="4"/>
      <c r="BD324" s="4"/>
      <c r="BE324" s="4"/>
      <c r="BF324" s="4"/>
      <c r="BG324" s="4"/>
      <c r="BH324" s="4"/>
      <c r="BI324" s="4"/>
      <c r="BJ324" s="4"/>
      <c r="BK324" s="4"/>
      <c r="BL324" s="4"/>
      <c r="BM324" s="4"/>
      <c r="BN324" s="4"/>
    </row>
    <row r="325" ht="12.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c r="BC325" s="4"/>
      <c r="BD325" s="4"/>
      <c r="BE325" s="4"/>
      <c r="BF325" s="4"/>
      <c r="BG325" s="4"/>
      <c r="BH325" s="4"/>
      <c r="BI325" s="4"/>
      <c r="BJ325" s="4"/>
      <c r="BK325" s="4"/>
      <c r="BL325" s="4"/>
      <c r="BM325" s="4"/>
      <c r="BN325" s="4"/>
    </row>
    <row r="326" ht="12.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c r="BB326" s="4"/>
      <c r="BC326" s="4"/>
      <c r="BD326" s="4"/>
      <c r="BE326" s="4"/>
      <c r="BF326" s="4"/>
      <c r="BG326" s="4"/>
      <c r="BH326" s="4"/>
      <c r="BI326" s="4"/>
      <c r="BJ326" s="4"/>
      <c r="BK326" s="4"/>
      <c r="BL326" s="4"/>
      <c r="BM326" s="4"/>
      <c r="BN326" s="4"/>
    </row>
    <row r="327" ht="12.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c r="AG327" s="4"/>
      <c r="AH327" s="4"/>
      <c r="AI327" s="4"/>
      <c r="AJ327" s="4"/>
      <c r="AK327" s="4"/>
      <c r="AL327" s="4"/>
      <c r="AM327" s="4"/>
      <c r="AN327" s="4"/>
      <c r="AO327" s="4"/>
      <c r="AP327" s="4"/>
      <c r="AQ327" s="4"/>
      <c r="AR327" s="4"/>
      <c r="AS327" s="4"/>
      <c r="AT327" s="4"/>
      <c r="AU327" s="4"/>
      <c r="AV327" s="4"/>
      <c r="AW327" s="4"/>
      <c r="AX327" s="4"/>
      <c r="AY327" s="4"/>
      <c r="AZ327" s="4"/>
      <c r="BA327" s="4"/>
      <c r="BB327" s="4"/>
      <c r="BC327" s="4"/>
      <c r="BD327" s="4"/>
      <c r="BE327" s="4"/>
      <c r="BF327" s="4"/>
      <c r="BG327" s="4"/>
      <c r="BH327" s="4"/>
      <c r="BI327" s="4"/>
      <c r="BJ327" s="4"/>
      <c r="BK327" s="4"/>
      <c r="BL327" s="4"/>
      <c r="BM327" s="4"/>
      <c r="BN327" s="4"/>
    </row>
    <row r="328" ht="12.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c r="AI328" s="4"/>
      <c r="AJ328" s="4"/>
      <c r="AK328" s="4"/>
      <c r="AL328" s="4"/>
      <c r="AM328" s="4"/>
      <c r="AN328" s="4"/>
      <c r="AO328" s="4"/>
      <c r="AP328" s="4"/>
      <c r="AQ328" s="4"/>
      <c r="AR328" s="4"/>
      <c r="AS328" s="4"/>
      <c r="AT328" s="4"/>
      <c r="AU328" s="4"/>
      <c r="AV328" s="4"/>
      <c r="AW328" s="4"/>
      <c r="AX328" s="4"/>
      <c r="AY328" s="4"/>
      <c r="AZ328" s="4"/>
      <c r="BA328" s="4"/>
      <c r="BB328" s="4"/>
      <c r="BC328" s="4"/>
      <c r="BD328" s="4"/>
      <c r="BE328" s="4"/>
      <c r="BF328" s="4"/>
      <c r="BG328" s="4"/>
      <c r="BH328" s="4"/>
      <c r="BI328" s="4"/>
      <c r="BJ328" s="4"/>
      <c r="BK328" s="4"/>
      <c r="BL328" s="4"/>
      <c r="BM328" s="4"/>
      <c r="BN328" s="4"/>
    </row>
    <row r="329" ht="12.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c r="AG329" s="4"/>
      <c r="AH329" s="4"/>
      <c r="AI329" s="4"/>
      <c r="AJ329" s="4"/>
      <c r="AK329" s="4"/>
      <c r="AL329" s="4"/>
      <c r="AM329" s="4"/>
      <c r="AN329" s="4"/>
      <c r="AO329" s="4"/>
      <c r="AP329" s="4"/>
      <c r="AQ329" s="4"/>
      <c r="AR329" s="4"/>
      <c r="AS329" s="4"/>
      <c r="AT329" s="4"/>
      <c r="AU329" s="4"/>
      <c r="AV329" s="4"/>
      <c r="AW329" s="4"/>
      <c r="AX329" s="4"/>
      <c r="AY329" s="4"/>
      <c r="AZ329" s="4"/>
      <c r="BA329" s="4"/>
      <c r="BB329" s="4"/>
      <c r="BC329" s="4"/>
      <c r="BD329" s="4"/>
      <c r="BE329" s="4"/>
      <c r="BF329" s="4"/>
      <c r="BG329" s="4"/>
      <c r="BH329" s="4"/>
      <c r="BI329" s="4"/>
      <c r="BJ329" s="4"/>
      <c r="BK329" s="4"/>
      <c r="BL329" s="4"/>
      <c r="BM329" s="4"/>
      <c r="BN329" s="4"/>
    </row>
    <row r="330" ht="12.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c r="AH330" s="4"/>
      <c r="AI330" s="4"/>
      <c r="AJ330" s="4"/>
      <c r="AK330" s="4"/>
      <c r="AL330" s="4"/>
      <c r="AM330" s="4"/>
      <c r="AN330" s="4"/>
      <c r="AO330" s="4"/>
      <c r="AP330" s="4"/>
      <c r="AQ330" s="4"/>
      <c r="AR330" s="4"/>
      <c r="AS330" s="4"/>
      <c r="AT330" s="4"/>
      <c r="AU330" s="4"/>
      <c r="AV330" s="4"/>
      <c r="AW330" s="4"/>
      <c r="AX330" s="4"/>
      <c r="AY330" s="4"/>
      <c r="AZ330" s="4"/>
      <c r="BA330" s="4"/>
      <c r="BB330" s="4"/>
      <c r="BC330" s="4"/>
      <c r="BD330" s="4"/>
      <c r="BE330" s="4"/>
      <c r="BF330" s="4"/>
      <c r="BG330" s="4"/>
      <c r="BH330" s="4"/>
      <c r="BI330" s="4"/>
      <c r="BJ330" s="4"/>
      <c r="BK330" s="4"/>
      <c r="BL330" s="4"/>
      <c r="BM330" s="4"/>
      <c r="BN330" s="4"/>
    </row>
    <row r="331" ht="12.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c r="AH331" s="4"/>
      <c r="AI331" s="4"/>
      <c r="AJ331" s="4"/>
      <c r="AK331" s="4"/>
      <c r="AL331" s="4"/>
      <c r="AM331" s="4"/>
      <c r="AN331" s="4"/>
      <c r="AO331" s="4"/>
      <c r="AP331" s="4"/>
      <c r="AQ331" s="4"/>
      <c r="AR331" s="4"/>
      <c r="AS331" s="4"/>
      <c r="AT331" s="4"/>
      <c r="AU331" s="4"/>
      <c r="AV331" s="4"/>
      <c r="AW331" s="4"/>
      <c r="AX331" s="4"/>
      <c r="AY331" s="4"/>
      <c r="AZ331" s="4"/>
      <c r="BA331" s="4"/>
      <c r="BB331" s="4"/>
      <c r="BC331" s="4"/>
      <c r="BD331" s="4"/>
      <c r="BE331" s="4"/>
      <c r="BF331" s="4"/>
      <c r="BG331" s="4"/>
      <c r="BH331" s="4"/>
      <c r="BI331" s="4"/>
      <c r="BJ331" s="4"/>
      <c r="BK331" s="4"/>
      <c r="BL331" s="4"/>
      <c r="BM331" s="4"/>
      <c r="BN331" s="4"/>
    </row>
    <row r="332" ht="12.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c r="AI332" s="4"/>
      <c r="AJ332" s="4"/>
      <c r="AK332" s="4"/>
      <c r="AL332" s="4"/>
      <c r="AM332" s="4"/>
      <c r="AN332" s="4"/>
      <c r="AO332" s="4"/>
      <c r="AP332" s="4"/>
      <c r="AQ332" s="4"/>
      <c r="AR332" s="4"/>
      <c r="AS332" s="4"/>
      <c r="AT332" s="4"/>
      <c r="AU332" s="4"/>
      <c r="AV332" s="4"/>
      <c r="AW332" s="4"/>
      <c r="AX332" s="4"/>
      <c r="AY332" s="4"/>
      <c r="AZ332" s="4"/>
      <c r="BA332" s="4"/>
      <c r="BB332" s="4"/>
      <c r="BC332" s="4"/>
      <c r="BD332" s="4"/>
      <c r="BE332" s="4"/>
      <c r="BF332" s="4"/>
      <c r="BG332" s="4"/>
      <c r="BH332" s="4"/>
      <c r="BI332" s="4"/>
      <c r="BJ332" s="4"/>
      <c r="BK332" s="4"/>
      <c r="BL332" s="4"/>
      <c r="BM332" s="4"/>
      <c r="BN332" s="4"/>
    </row>
    <row r="333" ht="12.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c r="AG333" s="4"/>
      <c r="AH333" s="4"/>
      <c r="AI333" s="4"/>
      <c r="AJ333" s="4"/>
      <c r="AK333" s="4"/>
      <c r="AL333" s="4"/>
      <c r="AM333" s="4"/>
      <c r="AN333" s="4"/>
      <c r="AO333" s="4"/>
      <c r="AP333" s="4"/>
      <c r="AQ333" s="4"/>
      <c r="AR333" s="4"/>
      <c r="AS333" s="4"/>
      <c r="AT333" s="4"/>
      <c r="AU333" s="4"/>
      <c r="AV333" s="4"/>
      <c r="AW333" s="4"/>
      <c r="AX333" s="4"/>
      <c r="AY333" s="4"/>
      <c r="AZ333" s="4"/>
      <c r="BA333" s="4"/>
      <c r="BB333" s="4"/>
      <c r="BC333" s="4"/>
      <c r="BD333" s="4"/>
      <c r="BE333" s="4"/>
      <c r="BF333" s="4"/>
      <c r="BG333" s="4"/>
      <c r="BH333" s="4"/>
      <c r="BI333" s="4"/>
      <c r="BJ333" s="4"/>
      <c r="BK333" s="4"/>
      <c r="BL333" s="4"/>
      <c r="BM333" s="4"/>
      <c r="BN333" s="4"/>
    </row>
    <row r="334" ht="12.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c r="AL334" s="4"/>
      <c r="AM334" s="4"/>
      <c r="AN334" s="4"/>
      <c r="AO334" s="4"/>
      <c r="AP334" s="4"/>
      <c r="AQ334" s="4"/>
      <c r="AR334" s="4"/>
      <c r="AS334" s="4"/>
      <c r="AT334" s="4"/>
      <c r="AU334" s="4"/>
      <c r="AV334" s="4"/>
      <c r="AW334" s="4"/>
      <c r="AX334" s="4"/>
      <c r="AY334" s="4"/>
      <c r="AZ334" s="4"/>
      <c r="BA334" s="4"/>
      <c r="BB334" s="4"/>
      <c r="BC334" s="4"/>
      <c r="BD334" s="4"/>
      <c r="BE334" s="4"/>
      <c r="BF334" s="4"/>
      <c r="BG334" s="4"/>
      <c r="BH334" s="4"/>
      <c r="BI334" s="4"/>
      <c r="BJ334" s="4"/>
      <c r="BK334" s="4"/>
      <c r="BL334" s="4"/>
      <c r="BM334" s="4"/>
      <c r="BN334" s="4"/>
    </row>
    <row r="335" ht="12.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c r="AH335" s="4"/>
      <c r="AI335" s="4"/>
      <c r="AJ335" s="4"/>
      <c r="AK335" s="4"/>
      <c r="AL335" s="4"/>
      <c r="AM335" s="4"/>
      <c r="AN335" s="4"/>
      <c r="AO335" s="4"/>
      <c r="AP335" s="4"/>
      <c r="AQ335" s="4"/>
      <c r="AR335" s="4"/>
      <c r="AS335" s="4"/>
      <c r="AT335" s="4"/>
      <c r="AU335" s="4"/>
      <c r="AV335" s="4"/>
      <c r="AW335" s="4"/>
      <c r="AX335" s="4"/>
      <c r="AY335" s="4"/>
      <c r="AZ335" s="4"/>
      <c r="BA335" s="4"/>
      <c r="BB335" s="4"/>
      <c r="BC335" s="4"/>
      <c r="BD335" s="4"/>
      <c r="BE335" s="4"/>
      <c r="BF335" s="4"/>
      <c r="BG335" s="4"/>
      <c r="BH335" s="4"/>
      <c r="BI335" s="4"/>
      <c r="BJ335" s="4"/>
      <c r="BK335" s="4"/>
      <c r="BL335" s="4"/>
      <c r="BM335" s="4"/>
      <c r="BN335" s="4"/>
    </row>
    <row r="336" ht="12.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c r="BC336" s="4"/>
      <c r="BD336" s="4"/>
      <c r="BE336" s="4"/>
      <c r="BF336" s="4"/>
      <c r="BG336" s="4"/>
      <c r="BH336" s="4"/>
      <c r="BI336" s="4"/>
      <c r="BJ336" s="4"/>
      <c r="BK336" s="4"/>
      <c r="BL336" s="4"/>
      <c r="BM336" s="4"/>
      <c r="BN336" s="4"/>
    </row>
    <row r="337" ht="12.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c r="AH337" s="4"/>
      <c r="AI337" s="4"/>
      <c r="AJ337" s="4"/>
      <c r="AK337" s="4"/>
      <c r="AL337" s="4"/>
      <c r="AM337" s="4"/>
      <c r="AN337" s="4"/>
      <c r="AO337" s="4"/>
      <c r="AP337" s="4"/>
      <c r="AQ337" s="4"/>
      <c r="AR337" s="4"/>
      <c r="AS337" s="4"/>
      <c r="AT337" s="4"/>
      <c r="AU337" s="4"/>
      <c r="AV337" s="4"/>
      <c r="AW337" s="4"/>
      <c r="AX337" s="4"/>
      <c r="AY337" s="4"/>
      <c r="AZ337" s="4"/>
      <c r="BA337" s="4"/>
      <c r="BB337" s="4"/>
      <c r="BC337" s="4"/>
      <c r="BD337" s="4"/>
      <c r="BE337" s="4"/>
      <c r="BF337" s="4"/>
      <c r="BG337" s="4"/>
      <c r="BH337" s="4"/>
      <c r="BI337" s="4"/>
      <c r="BJ337" s="4"/>
      <c r="BK337" s="4"/>
      <c r="BL337" s="4"/>
      <c r="BM337" s="4"/>
      <c r="BN337" s="4"/>
    </row>
    <row r="338" ht="12.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c r="AH338" s="4"/>
      <c r="AI338" s="4"/>
      <c r="AJ338" s="4"/>
      <c r="AK338" s="4"/>
      <c r="AL338" s="4"/>
      <c r="AM338" s="4"/>
      <c r="AN338" s="4"/>
      <c r="AO338" s="4"/>
      <c r="AP338" s="4"/>
      <c r="AQ338" s="4"/>
      <c r="AR338" s="4"/>
      <c r="AS338" s="4"/>
      <c r="AT338" s="4"/>
      <c r="AU338" s="4"/>
      <c r="AV338" s="4"/>
      <c r="AW338" s="4"/>
      <c r="AX338" s="4"/>
      <c r="AY338" s="4"/>
      <c r="AZ338" s="4"/>
      <c r="BA338" s="4"/>
      <c r="BB338" s="4"/>
      <c r="BC338" s="4"/>
      <c r="BD338" s="4"/>
      <c r="BE338" s="4"/>
      <c r="BF338" s="4"/>
      <c r="BG338" s="4"/>
      <c r="BH338" s="4"/>
      <c r="BI338" s="4"/>
      <c r="BJ338" s="4"/>
      <c r="BK338" s="4"/>
      <c r="BL338" s="4"/>
      <c r="BM338" s="4"/>
      <c r="BN338" s="4"/>
    </row>
    <row r="339" ht="12.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c r="AI339" s="4"/>
      <c r="AJ339" s="4"/>
      <c r="AK339" s="4"/>
      <c r="AL339" s="4"/>
      <c r="AM339" s="4"/>
      <c r="AN339" s="4"/>
      <c r="AO339" s="4"/>
      <c r="AP339" s="4"/>
      <c r="AQ339" s="4"/>
      <c r="AR339" s="4"/>
      <c r="AS339" s="4"/>
      <c r="AT339" s="4"/>
      <c r="AU339" s="4"/>
      <c r="AV339" s="4"/>
      <c r="AW339" s="4"/>
      <c r="AX339" s="4"/>
      <c r="AY339" s="4"/>
      <c r="AZ339" s="4"/>
      <c r="BA339" s="4"/>
      <c r="BB339" s="4"/>
      <c r="BC339" s="4"/>
      <c r="BD339" s="4"/>
      <c r="BE339" s="4"/>
      <c r="BF339" s="4"/>
      <c r="BG339" s="4"/>
      <c r="BH339" s="4"/>
      <c r="BI339" s="4"/>
      <c r="BJ339" s="4"/>
      <c r="BK339" s="4"/>
      <c r="BL339" s="4"/>
      <c r="BM339" s="4"/>
      <c r="BN339" s="4"/>
    </row>
    <row r="340" ht="12.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c r="AG340" s="4"/>
      <c r="AH340" s="4"/>
      <c r="AI340" s="4"/>
      <c r="AJ340" s="4"/>
      <c r="AK340" s="4"/>
      <c r="AL340" s="4"/>
      <c r="AM340" s="4"/>
      <c r="AN340" s="4"/>
      <c r="AO340" s="4"/>
      <c r="AP340" s="4"/>
      <c r="AQ340" s="4"/>
      <c r="AR340" s="4"/>
      <c r="AS340" s="4"/>
      <c r="AT340" s="4"/>
      <c r="AU340" s="4"/>
      <c r="AV340" s="4"/>
      <c r="AW340" s="4"/>
      <c r="AX340" s="4"/>
      <c r="AY340" s="4"/>
      <c r="AZ340" s="4"/>
      <c r="BA340" s="4"/>
      <c r="BB340" s="4"/>
      <c r="BC340" s="4"/>
      <c r="BD340" s="4"/>
      <c r="BE340" s="4"/>
      <c r="BF340" s="4"/>
      <c r="BG340" s="4"/>
      <c r="BH340" s="4"/>
      <c r="BI340" s="4"/>
      <c r="BJ340" s="4"/>
      <c r="BK340" s="4"/>
      <c r="BL340" s="4"/>
      <c r="BM340" s="4"/>
      <c r="BN340" s="4"/>
    </row>
    <row r="341" ht="12.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c r="AH341" s="4"/>
      <c r="AI341" s="4"/>
      <c r="AJ341" s="4"/>
      <c r="AK341" s="4"/>
      <c r="AL341" s="4"/>
      <c r="AM341" s="4"/>
      <c r="AN341" s="4"/>
      <c r="AO341" s="4"/>
      <c r="AP341" s="4"/>
      <c r="AQ341" s="4"/>
      <c r="AR341" s="4"/>
      <c r="AS341" s="4"/>
      <c r="AT341" s="4"/>
      <c r="AU341" s="4"/>
      <c r="AV341" s="4"/>
      <c r="AW341" s="4"/>
      <c r="AX341" s="4"/>
      <c r="AY341" s="4"/>
      <c r="AZ341" s="4"/>
      <c r="BA341" s="4"/>
      <c r="BB341" s="4"/>
      <c r="BC341" s="4"/>
      <c r="BD341" s="4"/>
      <c r="BE341" s="4"/>
      <c r="BF341" s="4"/>
      <c r="BG341" s="4"/>
      <c r="BH341" s="4"/>
      <c r="BI341" s="4"/>
      <c r="BJ341" s="4"/>
      <c r="BK341" s="4"/>
      <c r="BL341" s="4"/>
      <c r="BM341" s="4"/>
      <c r="BN341" s="4"/>
    </row>
    <row r="342" ht="12.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c r="AM342" s="4"/>
      <c r="AN342" s="4"/>
      <c r="AO342" s="4"/>
      <c r="AP342" s="4"/>
      <c r="AQ342" s="4"/>
      <c r="AR342" s="4"/>
      <c r="AS342" s="4"/>
      <c r="AT342" s="4"/>
      <c r="AU342" s="4"/>
      <c r="AV342" s="4"/>
      <c r="AW342" s="4"/>
      <c r="AX342" s="4"/>
      <c r="AY342" s="4"/>
      <c r="AZ342" s="4"/>
      <c r="BA342" s="4"/>
      <c r="BB342" s="4"/>
      <c r="BC342" s="4"/>
      <c r="BD342" s="4"/>
      <c r="BE342" s="4"/>
      <c r="BF342" s="4"/>
      <c r="BG342" s="4"/>
      <c r="BH342" s="4"/>
      <c r="BI342" s="4"/>
      <c r="BJ342" s="4"/>
      <c r="BK342" s="4"/>
      <c r="BL342" s="4"/>
      <c r="BM342" s="4"/>
      <c r="BN342" s="4"/>
    </row>
    <row r="343" ht="12.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c r="AI343" s="4"/>
      <c r="AJ343" s="4"/>
      <c r="AK343" s="4"/>
      <c r="AL343" s="4"/>
      <c r="AM343" s="4"/>
      <c r="AN343" s="4"/>
      <c r="AO343" s="4"/>
      <c r="AP343" s="4"/>
      <c r="AQ343" s="4"/>
      <c r="AR343" s="4"/>
      <c r="AS343" s="4"/>
      <c r="AT343" s="4"/>
      <c r="AU343" s="4"/>
      <c r="AV343" s="4"/>
      <c r="AW343" s="4"/>
      <c r="AX343" s="4"/>
      <c r="AY343" s="4"/>
      <c r="AZ343" s="4"/>
      <c r="BA343" s="4"/>
      <c r="BB343" s="4"/>
      <c r="BC343" s="4"/>
      <c r="BD343" s="4"/>
      <c r="BE343" s="4"/>
      <c r="BF343" s="4"/>
      <c r="BG343" s="4"/>
      <c r="BH343" s="4"/>
      <c r="BI343" s="4"/>
      <c r="BJ343" s="4"/>
      <c r="BK343" s="4"/>
      <c r="BL343" s="4"/>
      <c r="BM343" s="4"/>
      <c r="BN343" s="4"/>
    </row>
    <row r="344" ht="12.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c r="AH344" s="4"/>
      <c r="AI344" s="4"/>
      <c r="AJ344" s="4"/>
      <c r="AK344" s="4"/>
      <c r="AL344" s="4"/>
      <c r="AM344" s="4"/>
      <c r="AN344" s="4"/>
      <c r="AO344" s="4"/>
      <c r="AP344" s="4"/>
      <c r="AQ344" s="4"/>
      <c r="AR344" s="4"/>
      <c r="AS344" s="4"/>
      <c r="AT344" s="4"/>
      <c r="AU344" s="4"/>
      <c r="AV344" s="4"/>
      <c r="AW344" s="4"/>
      <c r="AX344" s="4"/>
      <c r="AY344" s="4"/>
      <c r="AZ344" s="4"/>
      <c r="BA344" s="4"/>
      <c r="BB344" s="4"/>
      <c r="BC344" s="4"/>
      <c r="BD344" s="4"/>
      <c r="BE344" s="4"/>
      <c r="BF344" s="4"/>
      <c r="BG344" s="4"/>
      <c r="BH344" s="4"/>
      <c r="BI344" s="4"/>
      <c r="BJ344" s="4"/>
      <c r="BK344" s="4"/>
      <c r="BL344" s="4"/>
      <c r="BM344" s="4"/>
      <c r="BN344" s="4"/>
    </row>
    <row r="345" ht="12.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c r="AI345" s="4"/>
      <c r="AJ345" s="4"/>
      <c r="AK345" s="4"/>
      <c r="AL345" s="4"/>
      <c r="AM345" s="4"/>
      <c r="AN345" s="4"/>
      <c r="AO345" s="4"/>
      <c r="AP345" s="4"/>
      <c r="AQ345" s="4"/>
      <c r="AR345" s="4"/>
      <c r="AS345" s="4"/>
      <c r="AT345" s="4"/>
      <c r="AU345" s="4"/>
      <c r="AV345" s="4"/>
      <c r="AW345" s="4"/>
      <c r="AX345" s="4"/>
      <c r="AY345" s="4"/>
      <c r="AZ345" s="4"/>
      <c r="BA345" s="4"/>
      <c r="BB345" s="4"/>
      <c r="BC345" s="4"/>
      <c r="BD345" s="4"/>
      <c r="BE345" s="4"/>
      <c r="BF345" s="4"/>
      <c r="BG345" s="4"/>
      <c r="BH345" s="4"/>
      <c r="BI345" s="4"/>
      <c r="BJ345" s="4"/>
      <c r="BK345" s="4"/>
      <c r="BL345" s="4"/>
      <c r="BM345" s="4"/>
      <c r="BN345" s="4"/>
    </row>
    <row r="346" ht="12.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c r="BB346" s="4"/>
      <c r="BC346" s="4"/>
      <c r="BD346" s="4"/>
      <c r="BE346" s="4"/>
      <c r="BF346" s="4"/>
      <c r="BG346" s="4"/>
      <c r="BH346" s="4"/>
      <c r="BI346" s="4"/>
      <c r="BJ346" s="4"/>
      <c r="BK346" s="4"/>
      <c r="BL346" s="4"/>
      <c r="BM346" s="4"/>
      <c r="BN346" s="4"/>
    </row>
    <row r="347" ht="12.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c r="BC347" s="4"/>
      <c r="BD347" s="4"/>
      <c r="BE347" s="4"/>
      <c r="BF347" s="4"/>
      <c r="BG347" s="4"/>
      <c r="BH347" s="4"/>
      <c r="BI347" s="4"/>
      <c r="BJ347" s="4"/>
      <c r="BK347" s="4"/>
      <c r="BL347" s="4"/>
      <c r="BM347" s="4"/>
      <c r="BN347" s="4"/>
    </row>
    <row r="348" ht="12.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c r="AG348" s="4"/>
      <c r="AH348" s="4"/>
      <c r="AI348" s="4"/>
      <c r="AJ348" s="4"/>
      <c r="AK348" s="4"/>
      <c r="AL348" s="4"/>
      <c r="AM348" s="4"/>
      <c r="AN348" s="4"/>
      <c r="AO348" s="4"/>
      <c r="AP348" s="4"/>
      <c r="AQ348" s="4"/>
      <c r="AR348" s="4"/>
      <c r="AS348" s="4"/>
      <c r="AT348" s="4"/>
      <c r="AU348" s="4"/>
      <c r="AV348" s="4"/>
      <c r="AW348" s="4"/>
      <c r="AX348" s="4"/>
      <c r="AY348" s="4"/>
      <c r="AZ348" s="4"/>
      <c r="BA348" s="4"/>
      <c r="BB348" s="4"/>
      <c r="BC348" s="4"/>
      <c r="BD348" s="4"/>
      <c r="BE348" s="4"/>
      <c r="BF348" s="4"/>
      <c r="BG348" s="4"/>
      <c r="BH348" s="4"/>
      <c r="BI348" s="4"/>
      <c r="BJ348" s="4"/>
      <c r="BK348" s="4"/>
      <c r="BL348" s="4"/>
      <c r="BM348" s="4"/>
      <c r="BN348" s="4"/>
    </row>
    <row r="349" ht="12.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c r="AG349" s="4"/>
      <c r="AH349" s="4"/>
      <c r="AI349" s="4"/>
      <c r="AJ349" s="4"/>
      <c r="AK349" s="4"/>
      <c r="AL349" s="4"/>
      <c r="AM349" s="4"/>
      <c r="AN349" s="4"/>
      <c r="AO349" s="4"/>
      <c r="AP349" s="4"/>
      <c r="AQ349" s="4"/>
      <c r="AR349" s="4"/>
      <c r="AS349" s="4"/>
      <c r="AT349" s="4"/>
      <c r="AU349" s="4"/>
      <c r="AV349" s="4"/>
      <c r="AW349" s="4"/>
      <c r="AX349" s="4"/>
      <c r="AY349" s="4"/>
      <c r="AZ349" s="4"/>
      <c r="BA349" s="4"/>
      <c r="BB349" s="4"/>
      <c r="BC349" s="4"/>
      <c r="BD349" s="4"/>
      <c r="BE349" s="4"/>
      <c r="BF349" s="4"/>
      <c r="BG349" s="4"/>
      <c r="BH349" s="4"/>
      <c r="BI349" s="4"/>
      <c r="BJ349" s="4"/>
      <c r="BK349" s="4"/>
      <c r="BL349" s="4"/>
      <c r="BM349" s="4"/>
      <c r="BN349" s="4"/>
    </row>
    <row r="350" ht="12.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c r="AM350" s="4"/>
      <c r="AN350" s="4"/>
      <c r="AO350" s="4"/>
      <c r="AP350" s="4"/>
      <c r="AQ350" s="4"/>
      <c r="AR350" s="4"/>
      <c r="AS350" s="4"/>
      <c r="AT350" s="4"/>
      <c r="AU350" s="4"/>
      <c r="AV350" s="4"/>
      <c r="AW350" s="4"/>
      <c r="AX350" s="4"/>
      <c r="AY350" s="4"/>
      <c r="AZ350" s="4"/>
      <c r="BA350" s="4"/>
      <c r="BB350" s="4"/>
      <c r="BC350" s="4"/>
      <c r="BD350" s="4"/>
      <c r="BE350" s="4"/>
      <c r="BF350" s="4"/>
      <c r="BG350" s="4"/>
      <c r="BH350" s="4"/>
      <c r="BI350" s="4"/>
      <c r="BJ350" s="4"/>
      <c r="BK350" s="4"/>
      <c r="BL350" s="4"/>
      <c r="BM350" s="4"/>
      <c r="BN350" s="4"/>
    </row>
    <row r="351" ht="12.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c r="BB351" s="4"/>
      <c r="BC351" s="4"/>
      <c r="BD351" s="4"/>
      <c r="BE351" s="4"/>
      <c r="BF351" s="4"/>
      <c r="BG351" s="4"/>
      <c r="BH351" s="4"/>
      <c r="BI351" s="4"/>
      <c r="BJ351" s="4"/>
      <c r="BK351" s="4"/>
      <c r="BL351" s="4"/>
      <c r="BM351" s="4"/>
      <c r="BN351" s="4"/>
    </row>
    <row r="352" ht="12.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c r="BB352" s="4"/>
      <c r="BC352" s="4"/>
      <c r="BD352" s="4"/>
      <c r="BE352" s="4"/>
      <c r="BF352" s="4"/>
      <c r="BG352" s="4"/>
      <c r="BH352" s="4"/>
      <c r="BI352" s="4"/>
      <c r="BJ352" s="4"/>
      <c r="BK352" s="4"/>
      <c r="BL352" s="4"/>
      <c r="BM352" s="4"/>
      <c r="BN352" s="4"/>
    </row>
    <row r="353" ht="12.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c r="BB353" s="4"/>
      <c r="BC353" s="4"/>
      <c r="BD353" s="4"/>
      <c r="BE353" s="4"/>
      <c r="BF353" s="4"/>
      <c r="BG353" s="4"/>
      <c r="BH353" s="4"/>
      <c r="BI353" s="4"/>
      <c r="BJ353" s="4"/>
      <c r="BK353" s="4"/>
      <c r="BL353" s="4"/>
      <c r="BM353" s="4"/>
      <c r="BN353" s="4"/>
    </row>
    <row r="354" ht="12.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c r="BB354" s="4"/>
      <c r="BC354" s="4"/>
      <c r="BD354" s="4"/>
      <c r="BE354" s="4"/>
      <c r="BF354" s="4"/>
      <c r="BG354" s="4"/>
      <c r="BH354" s="4"/>
      <c r="BI354" s="4"/>
      <c r="BJ354" s="4"/>
      <c r="BK354" s="4"/>
      <c r="BL354" s="4"/>
      <c r="BM354" s="4"/>
      <c r="BN354" s="4"/>
    </row>
    <row r="355" ht="12.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c r="AG355" s="4"/>
      <c r="AH355" s="4"/>
      <c r="AI355" s="4"/>
      <c r="AJ355" s="4"/>
      <c r="AK355" s="4"/>
      <c r="AL355" s="4"/>
      <c r="AM355" s="4"/>
      <c r="AN355" s="4"/>
      <c r="AO355" s="4"/>
      <c r="AP355" s="4"/>
      <c r="AQ355" s="4"/>
      <c r="AR355" s="4"/>
      <c r="AS355" s="4"/>
      <c r="AT355" s="4"/>
      <c r="AU355" s="4"/>
      <c r="AV355" s="4"/>
      <c r="AW355" s="4"/>
      <c r="AX355" s="4"/>
      <c r="AY355" s="4"/>
      <c r="AZ355" s="4"/>
      <c r="BA355" s="4"/>
      <c r="BB355" s="4"/>
      <c r="BC355" s="4"/>
      <c r="BD355" s="4"/>
      <c r="BE355" s="4"/>
      <c r="BF355" s="4"/>
      <c r="BG355" s="4"/>
      <c r="BH355" s="4"/>
      <c r="BI355" s="4"/>
      <c r="BJ355" s="4"/>
      <c r="BK355" s="4"/>
      <c r="BL355" s="4"/>
      <c r="BM355" s="4"/>
      <c r="BN355" s="4"/>
    </row>
    <row r="356" ht="12.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c r="AG356" s="4"/>
      <c r="AH356" s="4"/>
      <c r="AI356" s="4"/>
      <c r="AJ356" s="4"/>
      <c r="AK356" s="4"/>
      <c r="AL356" s="4"/>
      <c r="AM356" s="4"/>
      <c r="AN356" s="4"/>
      <c r="AO356" s="4"/>
      <c r="AP356" s="4"/>
      <c r="AQ356" s="4"/>
      <c r="AR356" s="4"/>
      <c r="AS356" s="4"/>
      <c r="AT356" s="4"/>
      <c r="AU356" s="4"/>
      <c r="AV356" s="4"/>
      <c r="AW356" s="4"/>
      <c r="AX356" s="4"/>
      <c r="AY356" s="4"/>
      <c r="AZ356" s="4"/>
      <c r="BA356" s="4"/>
      <c r="BB356" s="4"/>
      <c r="BC356" s="4"/>
      <c r="BD356" s="4"/>
      <c r="BE356" s="4"/>
      <c r="BF356" s="4"/>
      <c r="BG356" s="4"/>
      <c r="BH356" s="4"/>
      <c r="BI356" s="4"/>
      <c r="BJ356" s="4"/>
      <c r="BK356" s="4"/>
      <c r="BL356" s="4"/>
      <c r="BM356" s="4"/>
      <c r="BN356" s="4"/>
    </row>
    <row r="357" ht="12.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c r="AE357" s="4"/>
      <c r="AF357" s="4"/>
      <c r="AG357" s="4"/>
      <c r="AH357" s="4"/>
      <c r="AI357" s="4"/>
      <c r="AJ357" s="4"/>
      <c r="AK357" s="4"/>
      <c r="AL357" s="4"/>
      <c r="AM357" s="4"/>
      <c r="AN357" s="4"/>
      <c r="AO357" s="4"/>
      <c r="AP357" s="4"/>
      <c r="AQ357" s="4"/>
      <c r="AR357" s="4"/>
      <c r="AS357" s="4"/>
      <c r="AT357" s="4"/>
      <c r="AU357" s="4"/>
      <c r="AV357" s="4"/>
      <c r="AW357" s="4"/>
      <c r="AX357" s="4"/>
      <c r="AY357" s="4"/>
      <c r="AZ357" s="4"/>
      <c r="BA357" s="4"/>
      <c r="BB357" s="4"/>
      <c r="BC357" s="4"/>
      <c r="BD357" s="4"/>
      <c r="BE357" s="4"/>
      <c r="BF357" s="4"/>
      <c r="BG357" s="4"/>
      <c r="BH357" s="4"/>
      <c r="BI357" s="4"/>
      <c r="BJ357" s="4"/>
      <c r="BK357" s="4"/>
      <c r="BL357" s="4"/>
      <c r="BM357" s="4"/>
      <c r="BN357" s="4"/>
    </row>
    <row r="358" ht="12.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c r="BC358" s="4"/>
      <c r="BD358" s="4"/>
      <c r="BE358" s="4"/>
      <c r="BF358" s="4"/>
      <c r="BG358" s="4"/>
      <c r="BH358" s="4"/>
      <c r="BI358" s="4"/>
      <c r="BJ358" s="4"/>
      <c r="BK358" s="4"/>
      <c r="BL358" s="4"/>
      <c r="BM358" s="4"/>
      <c r="BN358" s="4"/>
    </row>
    <row r="359" ht="12.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4"/>
      <c r="AJ359" s="4"/>
      <c r="AK359" s="4"/>
      <c r="AL359" s="4"/>
      <c r="AM359" s="4"/>
      <c r="AN359" s="4"/>
      <c r="AO359" s="4"/>
      <c r="AP359" s="4"/>
      <c r="AQ359" s="4"/>
      <c r="AR359" s="4"/>
      <c r="AS359" s="4"/>
      <c r="AT359" s="4"/>
      <c r="AU359" s="4"/>
      <c r="AV359" s="4"/>
      <c r="AW359" s="4"/>
      <c r="AX359" s="4"/>
      <c r="AY359" s="4"/>
      <c r="AZ359" s="4"/>
      <c r="BA359" s="4"/>
      <c r="BB359" s="4"/>
      <c r="BC359" s="4"/>
      <c r="BD359" s="4"/>
      <c r="BE359" s="4"/>
      <c r="BF359" s="4"/>
      <c r="BG359" s="4"/>
      <c r="BH359" s="4"/>
      <c r="BI359" s="4"/>
      <c r="BJ359" s="4"/>
      <c r="BK359" s="4"/>
      <c r="BL359" s="4"/>
      <c r="BM359" s="4"/>
      <c r="BN359" s="4"/>
    </row>
    <row r="360" ht="12.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c r="AG360" s="4"/>
      <c r="AH360" s="4"/>
      <c r="AI360" s="4"/>
      <c r="AJ360" s="4"/>
      <c r="AK360" s="4"/>
      <c r="AL360" s="4"/>
      <c r="AM360" s="4"/>
      <c r="AN360" s="4"/>
      <c r="AO360" s="4"/>
      <c r="AP360" s="4"/>
      <c r="AQ360" s="4"/>
      <c r="AR360" s="4"/>
      <c r="AS360" s="4"/>
      <c r="AT360" s="4"/>
      <c r="AU360" s="4"/>
      <c r="AV360" s="4"/>
      <c r="AW360" s="4"/>
      <c r="AX360" s="4"/>
      <c r="AY360" s="4"/>
      <c r="AZ360" s="4"/>
      <c r="BA360" s="4"/>
      <c r="BB360" s="4"/>
      <c r="BC360" s="4"/>
      <c r="BD360" s="4"/>
      <c r="BE360" s="4"/>
      <c r="BF360" s="4"/>
      <c r="BG360" s="4"/>
      <c r="BH360" s="4"/>
      <c r="BI360" s="4"/>
      <c r="BJ360" s="4"/>
      <c r="BK360" s="4"/>
      <c r="BL360" s="4"/>
      <c r="BM360" s="4"/>
      <c r="BN360" s="4"/>
    </row>
    <row r="361" ht="12.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c r="AG361" s="4"/>
      <c r="AH361" s="4"/>
      <c r="AI361" s="4"/>
      <c r="AJ361" s="4"/>
      <c r="AK361" s="4"/>
      <c r="AL361" s="4"/>
      <c r="AM361" s="4"/>
      <c r="AN361" s="4"/>
      <c r="AO361" s="4"/>
      <c r="AP361" s="4"/>
      <c r="AQ361" s="4"/>
      <c r="AR361" s="4"/>
      <c r="AS361" s="4"/>
      <c r="AT361" s="4"/>
      <c r="AU361" s="4"/>
      <c r="AV361" s="4"/>
      <c r="AW361" s="4"/>
      <c r="AX361" s="4"/>
      <c r="AY361" s="4"/>
      <c r="AZ361" s="4"/>
      <c r="BA361" s="4"/>
      <c r="BB361" s="4"/>
      <c r="BC361" s="4"/>
      <c r="BD361" s="4"/>
      <c r="BE361" s="4"/>
      <c r="BF361" s="4"/>
      <c r="BG361" s="4"/>
      <c r="BH361" s="4"/>
      <c r="BI361" s="4"/>
      <c r="BJ361" s="4"/>
      <c r="BK361" s="4"/>
      <c r="BL361" s="4"/>
      <c r="BM361" s="4"/>
      <c r="BN361" s="4"/>
    </row>
    <row r="362" ht="12.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c r="AG362" s="4"/>
      <c r="AH362" s="4"/>
      <c r="AI362" s="4"/>
      <c r="AJ362" s="4"/>
      <c r="AK362" s="4"/>
      <c r="AL362" s="4"/>
      <c r="AM362" s="4"/>
      <c r="AN362" s="4"/>
      <c r="AO362" s="4"/>
      <c r="AP362" s="4"/>
      <c r="AQ362" s="4"/>
      <c r="AR362" s="4"/>
      <c r="AS362" s="4"/>
      <c r="AT362" s="4"/>
      <c r="AU362" s="4"/>
      <c r="AV362" s="4"/>
      <c r="AW362" s="4"/>
      <c r="AX362" s="4"/>
      <c r="AY362" s="4"/>
      <c r="AZ362" s="4"/>
      <c r="BA362" s="4"/>
      <c r="BB362" s="4"/>
      <c r="BC362" s="4"/>
      <c r="BD362" s="4"/>
      <c r="BE362" s="4"/>
      <c r="BF362" s="4"/>
      <c r="BG362" s="4"/>
      <c r="BH362" s="4"/>
      <c r="BI362" s="4"/>
      <c r="BJ362" s="4"/>
      <c r="BK362" s="4"/>
      <c r="BL362" s="4"/>
      <c r="BM362" s="4"/>
      <c r="BN362" s="4"/>
    </row>
    <row r="363" ht="12.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c r="AG363" s="4"/>
      <c r="AH363" s="4"/>
      <c r="AI363" s="4"/>
      <c r="AJ363" s="4"/>
      <c r="AK363" s="4"/>
      <c r="AL363" s="4"/>
      <c r="AM363" s="4"/>
      <c r="AN363" s="4"/>
      <c r="AO363" s="4"/>
      <c r="AP363" s="4"/>
      <c r="AQ363" s="4"/>
      <c r="AR363" s="4"/>
      <c r="AS363" s="4"/>
      <c r="AT363" s="4"/>
      <c r="AU363" s="4"/>
      <c r="AV363" s="4"/>
      <c r="AW363" s="4"/>
      <c r="AX363" s="4"/>
      <c r="AY363" s="4"/>
      <c r="AZ363" s="4"/>
      <c r="BA363" s="4"/>
      <c r="BB363" s="4"/>
      <c r="BC363" s="4"/>
      <c r="BD363" s="4"/>
      <c r="BE363" s="4"/>
      <c r="BF363" s="4"/>
      <c r="BG363" s="4"/>
      <c r="BH363" s="4"/>
      <c r="BI363" s="4"/>
      <c r="BJ363" s="4"/>
      <c r="BK363" s="4"/>
      <c r="BL363" s="4"/>
      <c r="BM363" s="4"/>
      <c r="BN363" s="4"/>
    </row>
    <row r="364" ht="12.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c r="AG364" s="4"/>
      <c r="AH364" s="4"/>
      <c r="AI364" s="4"/>
      <c r="AJ364" s="4"/>
      <c r="AK364" s="4"/>
      <c r="AL364" s="4"/>
      <c r="AM364" s="4"/>
      <c r="AN364" s="4"/>
      <c r="AO364" s="4"/>
      <c r="AP364" s="4"/>
      <c r="AQ364" s="4"/>
      <c r="AR364" s="4"/>
      <c r="AS364" s="4"/>
      <c r="AT364" s="4"/>
      <c r="AU364" s="4"/>
      <c r="AV364" s="4"/>
      <c r="AW364" s="4"/>
      <c r="AX364" s="4"/>
      <c r="AY364" s="4"/>
      <c r="AZ364" s="4"/>
      <c r="BA364" s="4"/>
      <c r="BB364" s="4"/>
      <c r="BC364" s="4"/>
      <c r="BD364" s="4"/>
      <c r="BE364" s="4"/>
      <c r="BF364" s="4"/>
      <c r="BG364" s="4"/>
      <c r="BH364" s="4"/>
      <c r="BI364" s="4"/>
      <c r="BJ364" s="4"/>
      <c r="BK364" s="4"/>
      <c r="BL364" s="4"/>
      <c r="BM364" s="4"/>
      <c r="BN364" s="4"/>
    </row>
    <row r="365" ht="12.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c r="AE365" s="4"/>
      <c r="AF365" s="4"/>
      <c r="AG365" s="4"/>
      <c r="AH365" s="4"/>
      <c r="AI365" s="4"/>
      <c r="AJ365" s="4"/>
      <c r="AK365" s="4"/>
      <c r="AL365" s="4"/>
      <c r="AM365" s="4"/>
      <c r="AN365" s="4"/>
      <c r="AO365" s="4"/>
      <c r="AP365" s="4"/>
      <c r="AQ365" s="4"/>
      <c r="AR365" s="4"/>
      <c r="AS365" s="4"/>
      <c r="AT365" s="4"/>
      <c r="AU365" s="4"/>
      <c r="AV365" s="4"/>
      <c r="AW365" s="4"/>
      <c r="AX365" s="4"/>
      <c r="AY365" s="4"/>
      <c r="AZ365" s="4"/>
      <c r="BA365" s="4"/>
      <c r="BB365" s="4"/>
      <c r="BC365" s="4"/>
      <c r="BD365" s="4"/>
      <c r="BE365" s="4"/>
      <c r="BF365" s="4"/>
      <c r="BG365" s="4"/>
      <c r="BH365" s="4"/>
      <c r="BI365" s="4"/>
      <c r="BJ365" s="4"/>
      <c r="BK365" s="4"/>
      <c r="BL365" s="4"/>
      <c r="BM365" s="4"/>
      <c r="BN365" s="4"/>
    </row>
    <row r="366" ht="12.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c r="BB366" s="4"/>
      <c r="BC366" s="4"/>
      <c r="BD366" s="4"/>
      <c r="BE366" s="4"/>
      <c r="BF366" s="4"/>
      <c r="BG366" s="4"/>
      <c r="BH366" s="4"/>
      <c r="BI366" s="4"/>
      <c r="BJ366" s="4"/>
      <c r="BK366" s="4"/>
      <c r="BL366" s="4"/>
      <c r="BM366" s="4"/>
      <c r="BN366" s="4"/>
    </row>
    <row r="367" ht="12.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c r="AG367" s="4"/>
      <c r="AH367" s="4"/>
      <c r="AI367" s="4"/>
      <c r="AJ367" s="4"/>
      <c r="AK367" s="4"/>
      <c r="AL367" s="4"/>
      <c r="AM367" s="4"/>
      <c r="AN367" s="4"/>
      <c r="AO367" s="4"/>
      <c r="AP367" s="4"/>
      <c r="AQ367" s="4"/>
      <c r="AR367" s="4"/>
      <c r="AS367" s="4"/>
      <c r="AT367" s="4"/>
      <c r="AU367" s="4"/>
      <c r="AV367" s="4"/>
      <c r="AW367" s="4"/>
      <c r="AX367" s="4"/>
      <c r="AY367" s="4"/>
      <c r="AZ367" s="4"/>
      <c r="BA367" s="4"/>
      <c r="BB367" s="4"/>
      <c r="BC367" s="4"/>
      <c r="BD367" s="4"/>
      <c r="BE367" s="4"/>
      <c r="BF367" s="4"/>
      <c r="BG367" s="4"/>
      <c r="BH367" s="4"/>
      <c r="BI367" s="4"/>
      <c r="BJ367" s="4"/>
      <c r="BK367" s="4"/>
      <c r="BL367" s="4"/>
      <c r="BM367" s="4"/>
      <c r="BN367" s="4"/>
    </row>
    <row r="368" ht="12.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c r="AG368" s="4"/>
      <c r="AH368" s="4"/>
      <c r="AI368" s="4"/>
      <c r="AJ368" s="4"/>
      <c r="AK368" s="4"/>
      <c r="AL368" s="4"/>
      <c r="AM368" s="4"/>
      <c r="AN368" s="4"/>
      <c r="AO368" s="4"/>
      <c r="AP368" s="4"/>
      <c r="AQ368" s="4"/>
      <c r="AR368" s="4"/>
      <c r="AS368" s="4"/>
      <c r="AT368" s="4"/>
      <c r="AU368" s="4"/>
      <c r="AV368" s="4"/>
      <c r="AW368" s="4"/>
      <c r="AX368" s="4"/>
      <c r="AY368" s="4"/>
      <c r="AZ368" s="4"/>
      <c r="BA368" s="4"/>
      <c r="BB368" s="4"/>
      <c r="BC368" s="4"/>
      <c r="BD368" s="4"/>
      <c r="BE368" s="4"/>
      <c r="BF368" s="4"/>
      <c r="BG368" s="4"/>
      <c r="BH368" s="4"/>
      <c r="BI368" s="4"/>
      <c r="BJ368" s="4"/>
      <c r="BK368" s="4"/>
      <c r="BL368" s="4"/>
      <c r="BM368" s="4"/>
      <c r="BN368" s="4"/>
    </row>
    <row r="369" ht="12.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c r="BC369" s="4"/>
      <c r="BD369" s="4"/>
      <c r="BE369" s="4"/>
      <c r="BF369" s="4"/>
      <c r="BG369" s="4"/>
      <c r="BH369" s="4"/>
      <c r="BI369" s="4"/>
      <c r="BJ369" s="4"/>
      <c r="BK369" s="4"/>
      <c r="BL369" s="4"/>
      <c r="BM369" s="4"/>
      <c r="BN369" s="4"/>
    </row>
    <row r="370" ht="12.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c r="AG370" s="4"/>
      <c r="AH370" s="4"/>
      <c r="AI370" s="4"/>
      <c r="AJ370" s="4"/>
      <c r="AK370" s="4"/>
      <c r="AL370" s="4"/>
      <c r="AM370" s="4"/>
      <c r="AN370" s="4"/>
      <c r="AO370" s="4"/>
      <c r="AP370" s="4"/>
      <c r="AQ370" s="4"/>
      <c r="AR370" s="4"/>
      <c r="AS370" s="4"/>
      <c r="AT370" s="4"/>
      <c r="AU370" s="4"/>
      <c r="AV370" s="4"/>
      <c r="AW370" s="4"/>
      <c r="AX370" s="4"/>
      <c r="AY370" s="4"/>
      <c r="AZ370" s="4"/>
      <c r="BA370" s="4"/>
      <c r="BB370" s="4"/>
      <c r="BC370" s="4"/>
      <c r="BD370" s="4"/>
      <c r="BE370" s="4"/>
      <c r="BF370" s="4"/>
      <c r="BG370" s="4"/>
      <c r="BH370" s="4"/>
      <c r="BI370" s="4"/>
      <c r="BJ370" s="4"/>
      <c r="BK370" s="4"/>
      <c r="BL370" s="4"/>
      <c r="BM370" s="4"/>
      <c r="BN370" s="4"/>
    </row>
    <row r="371" ht="12.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c r="AE371" s="4"/>
      <c r="AF371" s="4"/>
      <c r="AG371" s="4"/>
      <c r="AH371" s="4"/>
      <c r="AI371" s="4"/>
      <c r="AJ371" s="4"/>
      <c r="AK371" s="4"/>
      <c r="AL371" s="4"/>
      <c r="AM371" s="4"/>
      <c r="AN371" s="4"/>
      <c r="AO371" s="4"/>
      <c r="AP371" s="4"/>
      <c r="AQ371" s="4"/>
      <c r="AR371" s="4"/>
      <c r="AS371" s="4"/>
      <c r="AT371" s="4"/>
      <c r="AU371" s="4"/>
      <c r="AV371" s="4"/>
      <c r="AW371" s="4"/>
      <c r="AX371" s="4"/>
      <c r="AY371" s="4"/>
      <c r="AZ371" s="4"/>
      <c r="BA371" s="4"/>
      <c r="BB371" s="4"/>
      <c r="BC371" s="4"/>
      <c r="BD371" s="4"/>
      <c r="BE371" s="4"/>
      <c r="BF371" s="4"/>
      <c r="BG371" s="4"/>
      <c r="BH371" s="4"/>
      <c r="BI371" s="4"/>
      <c r="BJ371" s="4"/>
      <c r="BK371" s="4"/>
      <c r="BL371" s="4"/>
      <c r="BM371" s="4"/>
      <c r="BN371" s="4"/>
    </row>
    <row r="372" ht="12.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c r="BA372" s="4"/>
      <c r="BB372" s="4"/>
      <c r="BC372" s="4"/>
      <c r="BD372" s="4"/>
      <c r="BE372" s="4"/>
      <c r="BF372" s="4"/>
      <c r="BG372" s="4"/>
      <c r="BH372" s="4"/>
      <c r="BI372" s="4"/>
      <c r="BJ372" s="4"/>
      <c r="BK372" s="4"/>
      <c r="BL372" s="4"/>
      <c r="BM372" s="4"/>
      <c r="BN372" s="4"/>
    </row>
    <row r="373" ht="12.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c r="AE373" s="4"/>
      <c r="AF373" s="4"/>
      <c r="AG373" s="4"/>
      <c r="AH373" s="4"/>
      <c r="AI373" s="4"/>
      <c r="AJ373" s="4"/>
      <c r="AK373" s="4"/>
      <c r="AL373" s="4"/>
      <c r="AM373" s="4"/>
      <c r="AN373" s="4"/>
      <c r="AO373" s="4"/>
      <c r="AP373" s="4"/>
      <c r="AQ373" s="4"/>
      <c r="AR373" s="4"/>
      <c r="AS373" s="4"/>
      <c r="AT373" s="4"/>
      <c r="AU373" s="4"/>
      <c r="AV373" s="4"/>
      <c r="AW373" s="4"/>
      <c r="AX373" s="4"/>
      <c r="AY373" s="4"/>
      <c r="AZ373" s="4"/>
      <c r="BA373" s="4"/>
      <c r="BB373" s="4"/>
      <c r="BC373" s="4"/>
      <c r="BD373" s="4"/>
      <c r="BE373" s="4"/>
      <c r="BF373" s="4"/>
      <c r="BG373" s="4"/>
      <c r="BH373" s="4"/>
      <c r="BI373" s="4"/>
      <c r="BJ373" s="4"/>
      <c r="BK373" s="4"/>
      <c r="BL373" s="4"/>
      <c r="BM373" s="4"/>
      <c r="BN373" s="4"/>
    </row>
    <row r="374" ht="12.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c r="AG374" s="4"/>
      <c r="AH374" s="4"/>
      <c r="AI374" s="4"/>
      <c r="AJ374" s="4"/>
      <c r="AK374" s="4"/>
      <c r="AL374" s="4"/>
      <c r="AM374" s="4"/>
      <c r="AN374" s="4"/>
      <c r="AO374" s="4"/>
      <c r="AP374" s="4"/>
      <c r="AQ374" s="4"/>
      <c r="AR374" s="4"/>
      <c r="AS374" s="4"/>
      <c r="AT374" s="4"/>
      <c r="AU374" s="4"/>
      <c r="AV374" s="4"/>
      <c r="AW374" s="4"/>
      <c r="AX374" s="4"/>
      <c r="AY374" s="4"/>
      <c r="AZ374" s="4"/>
      <c r="BA374" s="4"/>
      <c r="BB374" s="4"/>
      <c r="BC374" s="4"/>
      <c r="BD374" s="4"/>
      <c r="BE374" s="4"/>
      <c r="BF374" s="4"/>
      <c r="BG374" s="4"/>
      <c r="BH374" s="4"/>
      <c r="BI374" s="4"/>
      <c r="BJ374" s="4"/>
      <c r="BK374" s="4"/>
      <c r="BL374" s="4"/>
      <c r="BM374" s="4"/>
      <c r="BN374" s="4"/>
    </row>
    <row r="375" ht="12.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c r="AE375" s="4"/>
      <c r="AF375" s="4"/>
      <c r="AG375" s="4"/>
      <c r="AH375" s="4"/>
      <c r="AI375" s="4"/>
      <c r="AJ375" s="4"/>
      <c r="AK375" s="4"/>
      <c r="AL375" s="4"/>
      <c r="AM375" s="4"/>
      <c r="AN375" s="4"/>
      <c r="AO375" s="4"/>
      <c r="AP375" s="4"/>
      <c r="AQ375" s="4"/>
      <c r="AR375" s="4"/>
      <c r="AS375" s="4"/>
      <c r="AT375" s="4"/>
      <c r="AU375" s="4"/>
      <c r="AV375" s="4"/>
      <c r="AW375" s="4"/>
      <c r="AX375" s="4"/>
      <c r="AY375" s="4"/>
      <c r="AZ375" s="4"/>
      <c r="BA375" s="4"/>
      <c r="BB375" s="4"/>
      <c r="BC375" s="4"/>
      <c r="BD375" s="4"/>
      <c r="BE375" s="4"/>
      <c r="BF375" s="4"/>
      <c r="BG375" s="4"/>
      <c r="BH375" s="4"/>
      <c r="BI375" s="4"/>
      <c r="BJ375" s="4"/>
      <c r="BK375" s="4"/>
      <c r="BL375" s="4"/>
      <c r="BM375" s="4"/>
      <c r="BN375" s="4"/>
    </row>
    <row r="376" ht="12.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c r="AE376" s="4"/>
      <c r="AF376" s="4"/>
      <c r="AG376" s="4"/>
      <c r="AH376" s="4"/>
      <c r="AI376" s="4"/>
      <c r="AJ376" s="4"/>
      <c r="AK376" s="4"/>
      <c r="AL376" s="4"/>
      <c r="AM376" s="4"/>
      <c r="AN376" s="4"/>
      <c r="AO376" s="4"/>
      <c r="AP376" s="4"/>
      <c r="AQ376" s="4"/>
      <c r="AR376" s="4"/>
      <c r="AS376" s="4"/>
      <c r="AT376" s="4"/>
      <c r="AU376" s="4"/>
      <c r="AV376" s="4"/>
      <c r="AW376" s="4"/>
      <c r="AX376" s="4"/>
      <c r="AY376" s="4"/>
      <c r="AZ376" s="4"/>
      <c r="BA376" s="4"/>
      <c r="BB376" s="4"/>
      <c r="BC376" s="4"/>
      <c r="BD376" s="4"/>
      <c r="BE376" s="4"/>
      <c r="BF376" s="4"/>
      <c r="BG376" s="4"/>
      <c r="BH376" s="4"/>
      <c r="BI376" s="4"/>
      <c r="BJ376" s="4"/>
      <c r="BK376" s="4"/>
      <c r="BL376" s="4"/>
      <c r="BM376" s="4"/>
      <c r="BN376" s="4"/>
    </row>
    <row r="377" ht="12.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c r="AE377" s="4"/>
      <c r="AF377" s="4"/>
      <c r="AG377" s="4"/>
      <c r="AH377" s="4"/>
      <c r="AI377" s="4"/>
      <c r="AJ377" s="4"/>
      <c r="AK377" s="4"/>
      <c r="AL377" s="4"/>
      <c r="AM377" s="4"/>
      <c r="AN377" s="4"/>
      <c r="AO377" s="4"/>
      <c r="AP377" s="4"/>
      <c r="AQ377" s="4"/>
      <c r="AR377" s="4"/>
      <c r="AS377" s="4"/>
      <c r="AT377" s="4"/>
      <c r="AU377" s="4"/>
      <c r="AV377" s="4"/>
      <c r="AW377" s="4"/>
      <c r="AX377" s="4"/>
      <c r="AY377" s="4"/>
      <c r="AZ377" s="4"/>
      <c r="BA377" s="4"/>
      <c r="BB377" s="4"/>
      <c r="BC377" s="4"/>
      <c r="BD377" s="4"/>
      <c r="BE377" s="4"/>
      <c r="BF377" s="4"/>
      <c r="BG377" s="4"/>
      <c r="BH377" s="4"/>
      <c r="BI377" s="4"/>
      <c r="BJ377" s="4"/>
      <c r="BK377" s="4"/>
      <c r="BL377" s="4"/>
      <c r="BM377" s="4"/>
      <c r="BN377" s="4"/>
    </row>
    <row r="378" ht="12.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c r="AE378" s="4"/>
      <c r="AF378" s="4"/>
      <c r="AG378" s="4"/>
      <c r="AH378" s="4"/>
      <c r="AI378" s="4"/>
      <c r="AJ378" s="4"/>
      <c r="AK378" s="4"/>
      <c r="AL378" s="4"/>
      <c r="AM378" s="4"/>
      <c r="AN378" s="4"/>
      <c r="AO378" s="4"/>
      <c r="AP378" s="4"/>
      <c r="AQ378" s="4"/>
      <c r="AR378" s="4"/>
      <c r="AS378" s="4"/>
      <c r="AT378" s="4"/>
      <c r="AU378" s="4"/>
      <c r="AV378" s="4"/>
      <c r="AW378" s="4"/>
      <c r="AX378" s="4"/>
      <c r="AY378" s="4"/>
      <c r="AZ378" s="4"/>
      <c r="BA378" s="4"/>
      <c r="BB378" s="4"/>
      <c r="BC378" s="4"/>
      <c r="BD378" s="4"/>
      <c r="BE378" s="4"/>
      <c r="BF378" s="4"/>
      <c r="BG378" s="4"/>
      <c r="BH378" s="4"/>
      <c r="BI378" s="4"/>
      <c r="BJ378" s="4"/>
      <c r="BK378" s="4"/>
      <c r="BL378" s="4"/>
      <c r="BM378" s="4"/>
      <c r="BN378" s="4"/>
    </row>
    <row r="379" ht="12.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c r="AG379" s="4"/>
      <c r="AH379" s="4"/>
      <c r="AI379" s="4"/>
      <c r="AJ379" s="4"/>
      <c r="AK379" s="4"/>
      <c r="AL379" s="4"/>
      <c r="AM379" s="4"/>
      <c r="AN379" s="4"/>
      <c r="AO379" s="4"/>
      <c r="AP379" s="4"/>
      <c r="AQ379" s="4"/>
      <c r="AR379" s="4"/>
      <c r="AS379" s="4"/>
      <c r="AT379" s="4"/>
      <c r="AU379" s="4"/>
      <c r="AV379" s="4"/>
      <c r="AW379" s="4"/>
      <c r="AX379" s="4"/>
      <c r="AY379" s="4"/>
      <c r="AZ379" s="4"/>
      <c r="BA379" s="4"/>
      <c r="BB379" s="4"/>
      <c r="BC379" s="4"/>
      <c r="BD379" s="4"/>
      <c r="BE379" s="4"/>
      <c r="BF379" s="4"/>
      <c r="BG379" s="4"/>
      <c r="BH379" s="4"/>
      <c r="BI379" s="4"/>
      <c r="BJ379" s="4"/>
      <c r="BK379" s="4"/>
      <c r="BL379" s="4"/>
      <c r="BM379" s="4"/>
      <c r="BN379" s="4"/>
    </row>
    <row r="380" ht="12.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c r="BC380" s="4"/>
      <c r="BD380" s="4"/>
      <c r="BE380" s="4"/>
      <c r="BF380" s="4"/>
      <c r="BG380" s="4"/>
      <c r="BH380" s="4"/>
      <c r="BI380" s="4"/>
      <c r="BJ380" s="4"/>
      <c r="BK380" s="4"/>
      <c r="BL380" s="4"/>
      <c r="BM380" s="4"/>
      <c r="BN380" s="4"/>
    </row>
    <row r="381" ht="12.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c r="AG381" s="4"/>
      <c r="AH381" s="4"/>
      <c r="AI381" s="4"/>
      <c r="AJ381" s="4"/>
      <c r="AK381" s="4"/>
      <c r="AL381" s="4"/>
      <c r="AM381" s="4"/>
      <c r="AN381" s="4"/>
      <c r="AO381" s="4"/>
      <c r="AP381" s="4"/>
      <c r="AQ381" s="4"/>
      <c r="AR381" s="4"/>
      <c r="AS381" s="4"/>
      <c r="AT381" s="4"/>
      <c r="AU381" s="4"/>
      <c r="AV381" s="4"/>
      <c r="AW381" s="4"/>
      <c r="AX381" s="4"/>
      <c r="AY381" s="4"/>
      <c r="AZ381" s="4"/>
      <c r="BA381" s="4"/>
      <c r="BB381" s="4"/>
      <c r="BC381" s="4"/>
      <c r="BD381" s="4"/>
      <c r="BE381" s="4"/>
      <c r="BF381" s="4"/>
      <c r="BG381" s="4"/>
      <c r="BH381" s="4"/>
      <c r="BI381" s="4"/>
      <c r="BJ381" s="4"/>
      <c r="BK381" s="4"/>
      <c r="BL381" s="4"/>
      <c r="BM381" s="4"/>
      <c r="BN381" s="4"/>
    </row>
    <row r="382" ht="12.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c r="AH382" s="4"/>
      <c r="AI382" s="4"/>
      <c r="AJ382" s="4"/>
      <c r="AK382" s="4"/>
      <c r="AL382" s="4"/>
      <c r="AM382" s="4"/>
      <c r="AN382" s="4"/>
      <c r="AO382" s="4"/>
      <c r="AP382" s="4"/>
      <c r="AQ382" s="4"/>
      <c r="AR382" s="4"/>
      <c r="AS382" s="4"/>
      <c r="AT382" s="4"/>
      <c r="AU382" s="4"/>
      <c r="AV382" s="4"/>
      <c r="AW382" s="4"/>
      <c r="AX382" s="4"/>
      <c r="AY382" s="4"/>
      <c r="AZ382" s="4"/>
      <c r="BA382" s="4"/>
      <c r="BB382" s="4"/>
      <c r="BC382" s="4"/>
      <c r="BD382" s="4"/>
      <c r="BE382" s="4"/>
      <c r="BF382" s="4"/>
      <c r="BG382" s="4"/>
      <c r="BH382" s="4"/>
      <c r="BI382" s="4"/>
      <c r="BJ382" s="4"/>
      <c r="BK382" s="4"/>
      <c r="BL382" s="4"/>
      <c r="BM382" s="4"/>
      <c r="BN382" s="4"/>
    </row>
    <row r="383" ht="12.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c r="AH383" s="4"/>
      <c r="AI383" s="4"/>
      <c r="AJ383" s="4"/>
      <c r="AK383" s="4"/>
      <c r="AL383" s="4"/>
      <c r="AM383" s="4"/>
      <c r="AN383" s="4"/>
      <c r="AO383" s="4"/>
      <c r="AP383" s="4"/>
      <c r="AQ383" s="4"/>
      <c r="AR383" s="4"/>
      <c r="AS383" s="4"/>
      <c r="AT383" s="4"/>
      <c r="AU383" s="4"/>
      <c r="AV383" s="4"/>
      <c r="AW383" s="4"/>
      <c r="AX383" s="4"/>
      <c r="AY383" s="4"/>
      <c r="AZ383" s="4"/>
      <c r="BA383" s="4"/>
      <c r="BB383" s="4"/>
      <c r="BC383" s="4"/>
      <c r="BD383" s="4"/>
      <c r="BE383" s="4"/>
      <c r="BF383" s="4"/>
      <c r="BG383" s="4"/>
      <c r="BH383" s="4"/>
      <c r="BI383" s="4"/>
      <c r="BJ383" s="4"/>
      <c r="BK383" s="4"/>
      <c r="BL383" s="4"/>
      <c r="BM383" s="4"/>
      <c r="BN383" s="4"/>
    </row>
    <row r="384" ht="12.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c r="AH384" s="4"/>
      <c r="AI384" s="4"/>
      <c r="AJ384" s="4"/>
      <c r="AK384" s="4"/>
      <c r="AL384" s="4"/>
      <c r="AM384" s="4"/>
      <c r="AN384" s="4"/>
      <c r="AO384" s="4"/>
      <c r="AP384" s="4"/>
      <c r="AQ384" s="4"/>
      <c r="AR384" s="4"/>
      <c r="AS384" s="4"/>
      <c r="AT384" s="4"/>
      <c r="AU384" s="4"/>
      <c r="AV384" s="4"/>
      <c r="AW384" s="4"/>
      <c r="AX384" s="4"/>
      <c r="AY384" s="4"/>
      <c r="AZ384" s="4"/>
      <c r="BA384" s="4"/>
      <c r="BB384" s="4"/>
      <c r="BC384" s="4"/>
      <c r="BD384" s="4"/>
      <c r="BE384" s="4"/>
      <c r="BF384" s="4"/>
      <c r="BG384" s="4"/>
      <c r="BH384" s="4"/>
      <c r="BI384" s="4"/>
      <c r="BJ384" s="4"/>
      <c r="BK384" s="4"/>
      <c r="BL384" s="4"/>
      <c r="BM384" s="4"/>
      <c r="BN384" s="4"/>
    </row>
    <row r="385" ht="12.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c r="AG385" s="4"/>
      <c r="AH385" s="4"/>
      <c r="AI385" s="4"/>
      <c r="AJ385" s="4"/>
      <c r="AK385" s="4"/>
      <c r="AL385" s="4"/>
      <c r="AM385" s="4"/>
      <c r="AN385" s="4"/>
      <c r="AO385" s="4"/>
      <c r="AP385" s="4"/>
      <c r="AQ385" s="4"/>
      <c r="AR385" s="4"/>
      <c r="AS385" s="4"/>
      <c r="AT385" s="4"/>
      <c r="AU385" s="4"/>
      <c r="AV385" s="4"/>
      <c r="AW385" s="4"/>
      <c r="AX385" s="4"/>
      <c r="AY385" s="4"/>
      <c r="AZ385" s="4"/>
      <c r="BA385" s="4"/>
      <c r="BB385" s="4"/>
      <c r="BC385" s="4"/>
      <c r="BD385" s="4"/>
      <c r="BE385" s="4"/>
      <c r="BF385" s="4"/>
      <c r="BG385" s="4"/>
      <c r="BH385" s="4"/>
      <c r="BI385" s="4"/>
      <c r="BJ385" s="4"/>
      <c r="BK385" s="4"/>
      <c r="BL385" s="4"/>
      <c r="BM385" s="4"/>
      <c r="BN385" s="4"/>
    </row>
    <row r="386" ht="12.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c r="AG386" s="4"/>
      <c r="AH386" s="4"/>
      <c r="AI386" s="4"/>
      <c r="AJ386" s="4"/>
      <c r="AK386" s="4"/>
      <c r="AL386" s="4"/>
      <c r="AM386" s="4"/>
      <c r="AN386" s="4"/>
      <c r="AO386" s="4"/>
      <c r="AP386" s="4"/>
      <c r="AQ386" s="4"/>
      <c r="AR386" s="4"/>
      <c r="AS386" s="4"/>
      <c r="AT386" s="4"/>
      <c r="AU386" s="4"/>
      <c r="AV386" s="4"/>
      <c r="AW386" s="4"/>
      <c r="AX386" s="4"/>
      <c r="AY386" s="4"/>
      <c r="AZ386" s="4"/>
      <c r="BA386" s="4"/>
      <c r="BB386" s="4"/>
      <c r="BC386" s="4"/>
      <c r="BD386" s="4"/>
      <c r="BE386" s="4"/>
      <c r="BF386" s="4"/>
      <c r="BG386" s="4"/>
      <c r="BH386" s="4"/>
      <c r="BI386" s="4"/>
      <c r="BJ386" s="4"/>
      <c r="BK386" s="4"/>
      <c r="BL386" s="4"/>
      <c r="BM386" s="4"/>
      <c r="BN386" s="4"/>
    </row>
    <row r="387" ht="12.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c r="AH387" s="4"/>
      <c r="AI387" s="4"/>
      <c r="AJ387" s="4"/>
      <c r="AK387" s="4"/>
      <c r="AL387" s="4"/>
      <c r="AM387" s="4"/>
      <c r="AN387" s="4"/>
      <c r="AO387" s="4"/>
      <c r="AP387" s="4"/>
      <c r="AQ387" s="4"/>
      <c r="AR387" s="4"/>
      <c r="AS387" s="4"/>
      <c r="AT387" s="4"/>
      <c r="AU387" s="4"/>
      <c r="AV387" s="4"/>
      <c r="AW387" s="4"/>
      <c r="AX387" s="4"/>
      <c r="AY387" s="4"/>
      <c r="AZ387" s="4"/>
      <c r="BA387" s="4"/>
      <c r="BB387" s="4"/>
      <c r="BC387" s="4"/>
      <c r="BD387" s="4"/>
      <c r="BE387" s="4"/>
      <c r="BF387" s="4"/>
      <c r="BG387" s="4"/>
      <c r="BH387" s="4"/>
      <c r="BI387" s="4"/>
      <c r="BJ387" s="4"/>
      <c r="BK387" s="4"/>
      <c r="BL387" s="4"/>
      <c r="BM387" s="4"/>
      <c r="BN387" s="4"/>
    </row>
    <row r="388" ht="12.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c r="AG388" s="4"/>
      <c r="AH388" s="4"/>
      <c r="AI388" s="4"/>
      <c r="AJ388" s="4"/>
      <c r="AK388" s="4"/>
      <c r="AL388" s="4"/>
      <c r="AM388" s="4"/>
      <c r="AN388" s="4"/>
      <c r="AO388" s="4"/>
      <c r="AP388" s="4"/>
      <c r="AQ388" s="4"/>
      <c r="AR388" s="4"/>
      <c r="AS388" s="4"/>
      <c r="AT388" s="4"/>
      <c r="AU388" s="4"/>
      <c r="AV388" s="4"/>
      <c r="AW388" s="4"/>
      <c r="AX388" s="4"/>
      <c r="AY388" s="4"/>
      <c r="AZ388" s="4"/>
      <c r="BA388" s="4"/>
      <c r="BB388" s="4"/>
      <c r="BC388" s="4"/>
      <c r="BD388" s="4"/>
      <c r="BE388" s="4"/>
      <c r="BF388" s="4"/>
      <c r="BG388" s="4"/>
      <c r="BH388" s="4"/>
      <c r="BI388" s="4"/>
      <c r="BJ388" s="4"/>
      <c r="BK388" s="4"/>
      <c r="BL388" s="4"/>
      <c r="BM388" s="4"/>
      <c r="BN388" s="4"/>
    </row>
    <row r="389" ht="12.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c r="AG389" s="4"/>
      <c r="AH389" s="4"/>
      <c r="AI389" s="4"/>
      <c r="AJ389" s="4"/>
      <c r="AK389" s="4"/>
      <c r="AL389" s="4"/>
      <c r="AM389" s="4"/>
      <c r="AN389" s="4"/>
      <c r="AO389" s="4"/>
      <c r="AP389" s="4"/>
      <c r="AQ389" s="4"/>
      <c r="AR389" s="4"/>
      <c r="AS389" s="4"/>
      <c r="AT389" s="4"/>
      <c r="AU389" s="4"/>
      <c r="AV389" s="4"/>
      <c r="AW389" s="4"/>
      <c r="AX389" s="4"/>
      <c r="AY389" s="4"/>
      <c r="AZ389" s="4"/>
      <c r="BA389" s="4"/>
      <c r="BB389" s="4"/>
      <c r="BC389" s="4"/>
      <c r="BD389" s="4"/>
      <c r="BE389" s="4"/>
      <c r="BF389" s="4"/>
      <c r="BG389" s="4"/>
      <c r="BH389" s="4"/>
      <c r="BI389" s="4"/>
      <c r="BJ389" s="4"/>
      <c r="BK389" s="4"/>
      <c r="BL389" s="4"/>
      <c r="BM389" s="4"/>
      <c r="BN389" s="4"/>
    </row>
    <row r="390" ht="12.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c r="BC390" s="4"/>
      <c r="BD390" s="4"/>
      <c r="BE390" s="4"/>
      <c r="BF390" s="4"/>
      <c r="BG390" s="4"/>
      <c r="BH390" s="4"/>
      <c r="BI390" s="4"/>
      <c r="BJ390" s="4"/>
      <c r="BK390" s="4"/>
      <c r="BL390" s="4"/>
      <c r="BM390" s="4"/>
      <c r="BN390" s="4"/>
    </row>
    <row r="391" ht="12.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c r="BC391" s="4"/>
      <c r="BD391" s="4"/>
      <c r="BE391" s="4"/>
      <c r="BF391" s="4"/>
      <c r="BG391" s="4"/>
      <c r="BH391" s="4"/>
      <c r="BI391" s="4"/>
      <c r="BJ391" s="4"/>
      <c r="BK391" s="4"/>
      <c r="BL391" s="4"/>
      <c r="BM391" s="4"/>
      <c r="BN391" s="4"/>
    </row>
    <row r="392" ht="12.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c r="AH392" s="4"/>
      <c r="AI392" s="4"/>
      <c r="AJ392" s="4"/>
      <c r="AK392" s="4"/>
      <c r="AL392" s="4"/>
      <c r="AM392" s="4"/>
      <c r="AN392" s="4"/>
      <c r="AO392" s="4"/>
      <c r="AP392" s="4"/>
      <c r="AQ392" s="4"/>
      <c r="AR392" s="4"/>
      <c r="AS392" s="4"/>
      <c r="AT392" s="4"/>
      <c r="AU392" s="4"/>
      <c r="AV392" s="4"/>
      <c r="AW392" s="4"/>
      <c r="AX392" s="4"/>
      <c r="AY392" s="4"/>
      <c r="AZ392" s="4"/>
      <c r="BA392" s="4"/>
      <c r="BB392" s="4"/>
      <c r="BC392" s="4"/>
      <c r="BD392" s="4"/>
      <c r="BE392" s="4"/>
      <c r="BF392" s="4"/>
      <c r="BG392" s="4"/>
      <c r="BH392" s="4"/>
      <c r="BI392" s="4"/>
      <c r="BJ392" s="4"/>
      <c r="BK392" s="4"/>
      <c r="BL392" s="4"/>
      <c r="BM392" s="4"/>
      <c r="BN392" s="4"/>
    </row>
    <row r="393" ht="12.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c r="AL393" s="4"/>
      <c r="AM393" s="4"/>
      <c r="AN393" s="4"/>
      <c r="AO393" s="4"/>
      <c r="AP393" s="4"/>
      <c r="AQ393" s="4"/>
      <c r="AR393" s="4"/>
      <c r="AS393" s="4"/>
      <c r="AT393" s="4"/>
      <c r="AU393" s="4"/>
      <c r="AV393" s="4"/>
      <c r="AW393" s="4"/>
      <c r="AX393" s="4"/>
      <c r="AY393" s="4"/>
      <c r="AZ393" s="4"/>
      <c r="BA393" s="4"/>
      <c r="BB393" s="4"/>
      <c r="BC393" s="4"/>
      <c r="BD393" s="4"/>
      <c r="BE393" s="4"/>
      <c r="BF393" s="4"/>
      <c r="BG393" s="4"/>
      <c r="BH393" s="4"/>
      <c r="BI393" s="4"/>
      <c r="BJ393" s="4"/>
      <c r="BK393" s="4"/>
      <c r="BL393" s="4"/>
      <c r="BM393" s="4"/>
      <c r="BN393" s="4"/>
    </row>
    <row r="394" ht="12.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c r="AH394" s="4"/>
      <c r="AI394" s="4"/>
      <c r="AJ394" s="4"/>
      <c r="AK394" s="4"/>
      <c r="AL394" s="4"/>
      <c r="AM394" s="4"/>
      <c r="AN394" s="4"/>
      <c r="AO394" s="4"/>
      <c r="AP394" s="4"/>
      <c r="AQ394" s="4"/>
      <c r="AR394" s="4"/>
      <c r="AS394" s="4"/>
      <c r="AT394" s="4"/>
      <c r="AU394" s="4"/>
      <c r="AV394" s="4"/>
      <c r="AW394" s="4"/>
      <c r="AX394" s="4"/>
      <c r="AY394" s="4"/>
      <c r="AZ394" s="4"/>
      <c r="BA394" s="4"/>
      <c r="BB394" s="4"/>
      <c r="BC394" s="4"/>
      <c r="BD394" s="4"/>
      <c r="BE394" s="4"/>
      <c r="BF394" s="4"/>
      <c r="BG394" s="4"/>
      <c r="BH394" s="4"/>
      <c r="BI394" s="4"/>
      <c r="BJ394" s="4"/>
      <c r="BK394" s="4"/>
      <c r="BL394" s="4"/>
      <c r="BM394" s="4"/>
      <c r="BN394" s="4"/>
    </row>
    <row r="395" ht="12.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c r="AE395" s="4"/>
      <c r="AF395" s="4"/>
      <c r="AG395" s="4"/>
      <c r="AH395" s="4"/>
      <c r="AI395" s="4"/>
      <c r="AJ395" s="4"/>
      <c r="AK395" s="4"/>
      <c r="AL395" s="4"/>
      <c r="AM395" s="4"/>
      <c r="AN395" s="4"/>
      <c r="AO395" s="4"/>
      <c r="AP395" s="4"/>
      <c r="AQ395" s="4"/>
      <c r="AR395" s="4"/>
      <c r="AS395" s="4"/>
      <c r="AT395" s="4"/>
      <c r="AU395" s="4"/>
      <c r="AV395" s="4"/>
      <c r="AW395" s="4"/>
      <c r="AX395" s="4"/>
      <c r="AY395" s="4"/>
      <c r="AZ395" s="4"/>
      <c r="BA395" s="4"/>
      <c r="BB395" s="4"/>
      <c r="BC395" s="4"/>
      <c r="BD395" s="4"/>
      <c r="BE395" s="4"/>
      <c r="BF395" s="4"/>
      <c r="BG395" s="4"/>
      <c r="BH395" s="4"/>
      <c r="BI395" s="4"/>
      <c r="BJ395" s="4"/>
      <c r="BK395" s="4"/>
      <c r="BL395" s="4"/>
      <c r="BM395" s="4"/>
      <c r="BN395" s="4"/>
    </row>
    <row r="396" ht="12.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c r="AV396" s="4"/>
      <c r="AW396" s="4"/>
      <c r="AX396" s="4"/>
      <c r="AY396" s="4"/>
      <c r="AZ396" s="4"/>
      <c r="BA396" s="4"/>
      <c r="BB396" s="4"/>
      <c r="BC396" s="4"/>
      <c r="BD396" s="4"/>
      <c r="BE396" s="4"/>
      <c r="BF396" s="4"/>
      <c r="BG396" s="4"/>
      <c r="BH396" s="4"/>
      <c r="BI396" s="4"/>
      <c r="BJ396" s="4"/>
      <c r="BK396" s="4"/>
      <c r="BL396" s="4"/>
      <c r="BM396" s="4"/>
      <c r="BN396" s="4"/>
    </row>
    <row r="397" ht="12.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c r="AE397" s="4"/>
      <c r="AF397" s="4"/>
      <c r="AG397" s="4"/>
      <c r="AH397" s="4"/>
      <c r="AI397" s="4"/>
      <c r="AJ397" s="4"/>
      <c r="AK397" s="4"/>
      <c r="AL397" s="4"/>
      <c r="AM397" s="4"/>
      <c r="AN397" s="4"/>
      <c r="AO397" s="4"/>
      <c r="AP397" s="4"/>
      <c r="AQ397" s="4"/>
      <c r="AR397" s="4"/>
      <c r="AS397" s="4"/>
      <c r="AT397" s="4"/>
      <c r="AU397" s="4"/>
      <c r="AV397" s="4"/>
      <c r="AW397" s="4"/>
      <c r="AX397" s="4"/>
      <c r="AY397" s="4"/>
      <c r="AZ397" s="4"/>
      <c r="BA397" s="4"/>
      <c r="BB397" s="4"/>
      <c r="BC397" s="4"/>
      <c r="BD397" s="4"/>
      <c r="BE397" s="4"/>
      <c r="BF397" s="4"/>
      <c r="BG397" s="4"/>
      <c r="BH397" s="4"/>
      <c r="BI397" s="4"/>
      <c r="BJ397" s="4"/>
      <c r="BK397" s="4"/>
      <c r="BL397" s="4"/>
      <c r="BM397" s="4"/>
      <c r="BN397" s="4"/>
    </row>
    <row r="398" ht="12.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c r="AV398" s="4"/>
      <c r="AW398" s="4"/>
      <c r="AX398" s="4"/>
      <c r="AY398" s="4"/>
      <c r="AZ398" s="4"/>
      <c r="BA398" s="4"/>
      <c r="BB398" s="4"/>
      <c r="BC398" s="4"/>
      <c r="BD398" s="4"/>
      <c r="BE398" s="4"/>
      <c r="BF398" s="4"/>
      <c r="BG398" s="4"/>
      <c r="BH398" s="4"/>
      <c r="BI398" s="4"/>
      <c r="BJ398" s="4"/>
      <c r="BK398" s="4"/>
      <c r="BL398" s="4"/>
      <c r="BM398" s="4"/>
      <c r="BN398" s="4"/>
    </row>
    <row r="399" ht="12.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4"/>
      <c r="AM399" s="4"/>
      <c r="AN399" s="4"/>
      <c r="AO399" s="4"/>
      <c r="AP399" s="4"/>
      <c r="AQ399" s="4"/>
      <c r="AR399" s="4"/>
      <c r="AS399" s="4"/>
      <c r="AT399" s="4"/>
      <c r="AU399" s="4"/>
      <c r="AV399" s="4"/>
      <c r="AW399" s="4"/>
      <c r="AX399" s="4"/>
      <c r="AY399" s="4"/>
      <c r="AZ399" s="4"/>
      <c r="BA399" s="4"/>
      <c r="BB399" s="4"/>
      <c r="BC399" s="4"/>
      <c r="BD399" s="4"/>
      <c r="BE399" s="4"/>
      <c r="BF399" s="4"/>
      <c r="BG399" s="4"/>
      <c r="BH399" s="4"/>
      <c r="BI399" s="4"/>
      <c r="BJ399" s="4"/>
      <c r="BK399" s="4"/>
      <c r="BL399" s="4"/>
      <c r="BM399" s="4"/>
      <c r="BN399" s="4"/>
    </row>
    <row r="400" ht="12.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c r="AM400" s="4"/>
      <c r="AN400" s="4"/>
      <c r="AO400" s="4"/>
      <c r="AP400" s="4"/>
      <c r="AQ400" s="4"/>
      <c r="AR400" s="4"/>
      <c r="AS400" s="4"/>
      <c r="AT400" s="4"/>
      <c r="AU400" s="4"/>
      <c r="AV400" s="4"/>
      <c r="AW400" s="4"/>
      <c r="AX400" s="4"/>
      <c r="AY400" s="4"/>
      <c r="AZ400" s="4"/>
      <c r="BA400" s="4"/>
      <c r="BB400" s="4"/>
      <c r="BC400" s="4"/>
      <c r="BD400" s="4"/>
      <c r="BE400" s="4"/>
      <c r="BF400" s="4"/>
      <c r="BG400" s="4"/>
      <c r="BH400" s="4"/>
      <c r="BI400" s="4"/>
      <c r="BJ400" s="4"/>
      <c r="BK400" s="4"/>
      <c r="BL400" s="4"/>
      <c r="BM400" s="4"/>
      <c r="BN400" s="4"/>
    </row>
    <row r="401" ht="12.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c r="AG401" s="4"/>
      <c r="AH401" s="4"/>
      <c r="AI401" s="4"/>
      <c r="AJ401" s="4"/>
      <c r="AK401" s="4"/>
      <c r="AL401" s="4"/>
      <c r="AM401" s="4"/>
      <c r="AN401" s="4"/>
      <c r="AO401" s="4"/>
      <c r="AP401" s="4"/>
      <c r="AQ401" s="4"/>
      <c r="AR401" s="4"/>
      <c r="AS401" s="4"/>
      <c r="AT401" s="4"/>
      <c r="AU401" s="4"/>
      <c r="AV401" s="4"/>
      <c r="AW401" s="4"/>
      <c r="AX401" s="4"/>
      <c r="AY401" s="4"/>
      <c r="AZ401" s="4"/>
      <c r="BA401" s="4"/>
      <c r="BB401" s="4"/>
      <c r="BC401" s="4"/>
      <c r="BD401" s="4"/>
      <c r="BE401" s="4"/>
      <c r="BF401" s="4"/>
      <c r="BG401" s="4"/>
      <c r="BH401" s="4"/>
      <c r="BI401" s="4"/>
      <c r="BJ401" s="4"/>
      <c r="BK401" s="4"/>
      <c r="BL401" s="4"/>
      <c r="BM401" s="4"/>
      <c r="BN401" s="4"/>
    </row>
    <row r="402" ht="12.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c r="BB402" s="4"/>
      <c r="BC402" s="4"/>
      <c r="BD402" s="4"/>
      <c r="BE402" s="4"/>
      <c r="BF402" s="4"/>
      <c r="BG402" s="4"/>
      <c r="BH402" s="4"/>
      <c r="BI402" s="4"/>
      <c r="BJ402" s="4"/>
      <c r="BK402" s="4"/>
      <c r="BL402" s="4"/>
      <c r="BM402" s="4"/>
      <c r="BN402" s="4"/>
    </row>
    <row r="403" ht="12.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c r="AH403" s="4"/>
      <c r="AI403" s="4"/>
      <c r="AJ403" s="4"/>
      <c r="AK403" s="4"/>
      <c r="AL403" s="4"/>
      <c r="AM403" s="4"/>
      <c r="AN403" s="4"/>
      <c r="AO403" s="4"/>
      <c r="AP403" s="4"/>
      <c r="AQ403" s="4"/>
      <c r="AR403" s="4"/>
      <c r="AS403" s="4"/>
      <c r="AT403" s="4"/>
      <c r="AU403" s="4"/>
      <c r="AV403" s="4"/>
      <c r="AW403" s="4"/>
      <c r="AX403" s="4"/>
      <c r="AY403" s="4"/>
      <c r="AZ403" s="4"/>
      <c r="BA403" s="4"/>
      <c r="BB403" s="4"/>
      <c r="BC403" s="4"/>
      <c r="BD403" s="4"/>
      <c r="BE403" s="4"/>
      <c r="BF403" s="4"/>
      <c r="BG403" s="4"/>
      <c r="BH403" s="4"/>
      <c r="BI403" s="4"/>
      <c r="BJ403" s="4"/>
      <c r="BK403" s="4"/>
      <c r="BL403" s="4"/>
      <c r="BM403" s="4"/>
      <c r="BN403" s="4"/>
    </row>
    <row r="404" ht="12.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c r="AG404" s="4"/>
      <c r="AH404" s="4"/>
      <c r="AI404" s="4"/>
      <c r="AJ404" s="4"/>
      <c r="AK404" s="4"/>
      <c r="AL404" s="4"/>
      <c r="AM404" s="4"/>
      <c r="AN404" s="4"/>
      <c r="AO404" s="4"/>
      <c r="AP404" s="4"/>
      <c r="AQ404" s="4"/>
      <c r="AR404" s="4"/>
      <c r="AS404" s="4"/>
      <c r="AT404" s="4"/>
      <c r="AU404" s="4"/>
      <c r="AV404" s="4"/>
      <c r="AW404" s="4"/>
      <c r="AX404" s="4"/>
      <c r="AY404" s="4"/>
      <c r="AZ404" s="4"/>
      <c r="BA404" s="4"/>
      <c r="BB404" s="4"/>
      <c r="BC404" s="4"/>
      <c r="BD404" s="4"/>
      <c r="BE404" s="4"/>
      <c r="BF404" s="4"/>
      <c r="BG404" s="4"/>
      <c r="BH404" s="4"/>
      <c r="BI404" s="4"/>
      <c r="BJ404" s="4"/>
      <c r="BK404" s="4"/>
      <c r="BL404" s="4"/>
      <c r="BM404" s="4"/>
      <c r="BN404" s="4"/>
    </row>
    <row r="405" ht="12.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c r="AG405" s="4"/>
      <c r="AH405" s="4"/>
      <c r="AI405" s="4"/>
      <c r="AJ405" s="4"/>
      <c r="AK405" s="4"/>
      <c r="AL405" s="4"/>
      <c r="AM405" s="4"/>
      <c r="AN405" s="4"/>
      <c r="AO405" s="4"/>
      <c r="AP405" s="4"/>
      <c r="AQ405" s="4"/>
      <c r="AR405" s="4"/>
      <c r="AS405" s="4"/>
      <c r="AT405" s="4"/>
      <c r="AU405" s="4"/>
      <c r="AV405" s="4"/>
      <c r="AW405" s="4"/>
      <c r="AX405" s="4"/>
      <c r="AY405" s="4"/>
      <c r="AZ405" s="4"/>
      <c r="BA405" s="4"/>
      <c r="BB405" s="4"/>
      <c r="BC405" s="4"/>
      <c r="BD405" s="4"/>
      <c r="BE405" s="4"/>
      <c r="BF405" s="4"/>
      <c r="BG405" s="4"/>
      <c r="BH405" s="4"/>
      <c r="BI405" s="4"/>
      <c r="BJ405" s="4"/>
      <c r="BK405" s="4"/>
      <c r="BL405" s="4"/>
      <c r="BM405" s="4"/>
      <c r="BN405" s="4"/>
    </row>
    <row r="406" ht="12.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c r="AG406" s="4"/>
      <c r="AH406" s="4"/>
      <c r="AI406" s="4"/>
      <c r="AJ406" s="4"/>
      <c r="AK406" s="4"/>
      <c r="AL406" s="4"/>
      <c r="AM406" s="4"/>
      <c r="AN406" s="4"/>
      <c r="AO406" s="4"/>
      <c r="AP406" s="4"/>
      <c r="AQ406" s="4"/>
      <c r="AR406" s="4"/>
      <c r="AS406" s="4"/>
      <c r="AT406" s="4"/>
      <c r="AU406" s="4"/>
      <c r="AV406" s="4"/>
      <c r="AW406" s="4"/>
      <c r="AX406" s="4"/>
      <c r="AY406" s="4"/>
      <c r="AZ406" s="4"/>
      <c r="BA406" s="4"/>
      <c r="BB406" s="4"/>
      <c r="BC406" s="4"/>
      <c r="BD406" s="4"/>
      <c r="BE406" s="4"/>
      <c r="BF406" s="4"/>
      <c r="BG406" s="4"/>
      <c r="BH406" s="4"/>
      <c r="BI406" s="4"/>
      <c r="BJ406" s="4"/>
      <c r="BK406" s="4"/>
      <c r="BL406" s="4"/>
      <c r="BM406" s="4"/>
      <c r="BN406" s="4"/>
    </row>
    <row r="407" ht="12.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c r="AH407" s="4"/>
      <c r="AI407" s="4"/>
      <c r="AJ407" s="4"/>
      <c r="AK407" s="4"/>
      <c r="AL407" s="4"/>
      <c r="AM407" s="4"/>
      <c r="AN407" s="4"/>
      <c r="AO407" s="4"/>
      <c r="AP407" s="4"/>
      <c r="AQ407" s="4"/>
      <c r="AR407" s="4"/>
      <c r="AS407" s="4"/>
      <c r="AT407" s="4"/>
      <c r="AU407" s="4"/>
      <c r="AV407" s="4"/>
      <c r="AW407" s="4"/>
      <c r="AX407" s="4"/>
      <c r="AY407" s="4"/>
      <c r="AZ407" s="4"/>
      <c r="BA407" s="4"/>
      <c r="BB407" s="4"/>
      <c r="BC407" s="4"/>
      <c r="BD407" s="4"/>
      <c r="BE407" s="4"/>
      <c r="BF407" s="4"/>
      <c r="BG407" s="4"/>
      <c r="BH407" s="4"/>
      <c r="BI407" s="4"/>
      <c r="BJ407" s="4"/>
      <c r="BK407" s="4"/>
      <c r="BL407" s="4"/>
      <c r="BM407" s="4"/>
      <c r="BN407" s="4"/>
    </row>
    <row r="408" ht="12.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H408" s="4"/>
      <c r="AI408" s="4"/>
      <c r="AJ408" s="4"/>
      <c r="AK408" s="4"/>
      <c r="AL408" s="4"/>
      <c r="AM408" s="4"/>
      <c r="AN408" s="4"/>
      <c r="AO408" s="4"/>
      <c r="AP408" s="4"/>
      <c r="AQ408" s="4"/>
      <c r="AR408" s="4"/>
      <c r="AS408" s="4"/>
      <c r="AT408" s="4"/>
      <c r="AU408" s="4"/>
      <c r="AV408" s="4"/>
      <c r="AW408" s="4"/>
      <c r="AX408" s="4"/>
      <c r="AY408" s="4"/>
      <c r="AZ408" s="4"/>
      <c r="BA408" s="4"/>
      <c r="BB408" s="4"/>
      <c r="BC408" s="4"/>
      <c r="BD408" s="4"/>
      <c r="BE408" s="4"/>
      <c r="BF408" s="4"/>
      <c r="BG408" s="4"/>
      <c r="BH408" s="4"/>
      <c r="BI408" s="4"/>
      <c r="BJ408" s="4"/>
      <c r="BK408" s="4"/>
      <c r="BL408" s="4"/>
      <c r="BM408" s="4"/>
      <c r="BN408" s="4"/>
    </row>
    <row r="409" ht="12.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H409" s="4"/>
      <c r="AI409" s="4"/>
      <c r="AJ409" s="4"/>
      <c r="AK409" s="4"/>
      <c r="AL409" s="4"/>
      <c r="AM409" s="4"/>
      <c r="AN409" s="4"/>
      <c r="AO409" s="4"/>
      <c r="AP409" s="4"/>
      <c r="AQ409" s="4"/>
      <c r="AR409" s="4"/>
      <c r="AS409" s="4"/>
      <c r="AT409" s="4"/>
      <c r="AU409" s="4"/>
      <c r="AV409" s="4"/>
      <c r="AW409" s="4"/>
      <c r="AX409" s="4"/>
      <c r="AY409" s="4"/>
      <c r="AZ409" s="4"/>
      <c r="BA409" s="4"/>
      <c r="BB409" s="4"/>
      <c r="BC409" s="4"/>
      <c r="BD409" s="4"/>
      <c r="BE409" s="4"/>
      <c r="BF409" s="4"/>
      <c r="BG409" s="4"/>
      <c r="BH409" s="4"/>
      <c r="BI409" s="4"/>
      <c r="BJ409" s="4"/>
      <c r="BK409" s="4"/>
      <c r="BL409" s="4"/>
      <c r="BM409" s="4"/>
      <c r="BN409" s="4"/>
    </row>
    <row r="410" ht="12.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c r="AG410" s="4"/>
      <c r="AH410" s="4"/>
      <c r="AI410" s="4"/>
      <c r="AJ410" s="4"/>
      <c r="AK410" s="4"/>
      <c r="AL410" s="4"/>
      <c r="AM410" s="4"/>
      <c r="AN410" s="4"/>
      <c r="AO410" s="4"/>
      <c r="AP410" s="4"/>
      <c r="AQ410" s="4"/>
      <c r="AR410" s="4"/>
      <c r="AS410" s="4"/>
      <c r="AT410" s="4"/>
      <c r="AU410" s="4"/>
      <c r="AV410" s="4"/>
      <c r="AW410" s="4"/>
      <c r="AX410" s="4"/>
      <c r="AY410" s="4"/>
      <c r="AZ410" s="4"/>
      <c r="BA410" s="4"/>
      <c r="BB410" s="4"/>
      <c r="BC410" s="4"/>
      <c r="BD410" s="4"/>
      <c r="BE410" s="4"/>
      <c r="BF410" s="4"/>
      <c r="BG410" s="4"/>
      <c r="BH410" s="4"/>
      <c r="BI410" s="4"/>
      <c r="BJ410" s="4"/>
      <c r="BK410" s="4"/>
      <c r="BL410" s="4"/>
      <c r="BM410" s="4"/>
      <c r="BN410" s="4"/>
    </row>
    <row r="411" ht="12.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c r="AG411" s="4"/>
      <c r="AH411" s="4"/>
      <c r="AI411" s="4"/>
      <c r="AJ411" s="4"/>
      <c r="AK411" s="4"/>
      <c r="AL411" s="4"/>
      <c r="AM411" s="4"/>
      <c r="AN411" s="4"/>
      <c r="AO411" s="4"/>
      <c r="AP411" s="4"/>
      <c r="AQ411" s="4"/>
      <c r="AR411" s="4"/>
      <c r="AS411" s="4"/>
      <c r="AT411" s="4"/>
      <c r="AU411" s="4"/>
      <c r="AV411" s="4"/>
      <c r="AW411" s="4"/>
      <c r="AX411" s="4"/>
      <c r="AY411" s="4"/>
      <c r="AZ411" s="4"/>
      <c r="BA411" s="4"/>
      <c r="BB411" s="4"/>
      <c r="BC411" s="4"/>
      <c r="BD411" s="4"/>
      <c r="BE411" s="4"/>
      <c r="BF411" s="4"/>
      <c r="BG411" s="4"/>
      <c r="BH411" s="4"/>
      <c r="BI411" s="4"/>
      <c r="BJ411" s="4"/>
      <c r="BK411" s="4"/>
      <c r="BL411" s="4"/>
      <c r="BM411" s="4"/>
      <c r="BN411" s="4"/>
    </row>
    <row r="412" ht="12.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c r="AG412" s="4"/>
      <c r="AH412" s="4"/>
      <c r="AI412" s="4"/>
      <c r="AJ412" s="4"/>
      <c r="AK412" s="4"/>
      <c r="AL412" s="4"/>
      <c r="AM412" s="4"/>
      <c r="AN412" s="4"/>
      <c r="AO412" s="4"/>
      <c r="AP412" s="4"/>
      <c r="AQ412" s="4"/>
      <c r="AR412" s="4"/>
      <c r="AS412" s="4"/>
      <c r="AT412" s="4"/>
      <c r="AU412" s="4"/>
      <c r="AV412" s="4"/>
      <c r="AW412" s="4"/>
      <c r="AX412" s="4"/>
      <c r="AY412" s="4"/>
      <c r="AZ412" s="4"/>
      <c r="BA412" s="4"/>
      <c r="BB412" s="4"/>
      <c r="BC412" s="4"/>
      <c r="BD412" s="4"/>
      <c r="BE412" s="4"/>
      <c r="BF412" s="4"/>
      <c r="BG412" s="4"/>
      <c r="BH412" s="4"/>
      <c r="BI412" s="4"/>
      <c r="BJ412" s="4"/>
      <c r="BK412" s="4"/>
      <c r="BL412" s="4"/>
      <c r="BM412" s="4"/>
      <c r="BN412" s="4"/>
    </row>
    <row r="413" ht="12.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c r="BC413" s="4"/>
      <c r="BD413" s="4"/>
      <c r="BE413" s="4"/>
      <c r="BF413" s="4"/>
      <c r="BG413" s="4"/>
      <c r="BH413" s="4"/>
      <c r="BI413" s="4"/>
      <c r="BJ413" s="4"/>
      <c r="BK413" s="4"/>
      <c r="BL413" s="4"/>
      <c r="BM413" s="4"/>
      <c r="BN413" s="4"/>
    </row>
    <row r="414" ht="12.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c r="AG414" s="4"/>
      <c r="AH414" s="4"/>
      <c r="AI414" s="4"/>
      <c r="AJ414" s="4"/>
      <c r="AK414" s="4"/>
      <c r="AL414" s="4"/>
      <c r="AM414" s="4"/>
      <c r="AN414" s="4"/>
      <c r="AO414" s="4"/>
      <c r="AP414" s="4"/>
      <c r="AQ414" s="4"/>
      <c r="AR414" s="4"/>
      <c r="AS414" s="4"/>
      <c r="AT414" s="4"/>
      <c r="AU414" s="4"/>
      <c r="AV414" s="4"/>
      <c r="AW414" s="4"/>
      <c r="AX414" s="4"/>
      <c r="AY414" s="4"/>
      <c r="AZ414" s="4"/>
      <c r="BA414" s="4"/>
      <c r="BB414" s="4"/>
      <c r="BC414" s="4"/>
      <c r="BD414" s="4"/>
      <c r="BE414" s="4"/>
      <c r="BF414" s="4"/>
      <c r="BG414" s="4"/>
      <c r="BH414" s="4"/>
      <c r="BI414" s="4"/>
      <c r="BJ414" s="4"/>
      <c r="BK414" s="4"/>
      <c r="BL414" s="4"/>
      <c r="BM414" s="4"/>
      <c r="BN414" s="4"/>
    </row>
    <row r="415" ht="12.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c r="AG415" s="4"/>
      <c r="AH415" s="4"/>
      <c r="AI415" s="4"/>
      <c r="AJ415" s="4"/>
      <c r="AK415" s="4"/>
      <c r="AL415" s="4"/>
      <c r="AM415" s="4"/>
      <c r="AN415" s="4"/>
      <c r="AO415" s="4"/>
      <c r="AP415" s="4"/>
      <c r="AQ415" s="4"/>
      <c r="AR415" s="4"/>
      <c r="AS415" s="4"/>
      <c r="AT415" s="4"/>
      <c r="AU415" s="4"/>
      <c r="AV415" s="4"/>
      <c r="AW415" s="4"/>
      <c r="AX415" s="4"/>
      <c r="AY415" s="4"/>
      <c r="AZ415" s="4"/>
      <c r="BA415" s="4"/>
      <c r="BB415" s="4"/>
      <c r="BC415" s="4"/>
      <c r="BD415" s="4"/>
      <c r="BE415" s="4"/>
      <c r="BF415" s="4"/>
      <c r="BG415" s="4"/>
      <c r="BH415" s="4"/>
      <c r="BI415" s="4"/>
      <c r="BJ415" s="4"/>
      <c r="BK415" s="4"/>
      <c r="BL415" s="4"/>
      <c r="BM415" s="4"/>
      <c r="BN415" s="4"/>
    </row>
    <row r="416" ht="12.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c r="AH416" s="4"/>
      <c r="AI416" s="4"/>
      <c r="AJ416" s="4"/>
      <c r="AK416" s="4"/>
      <c r="AL416" s="4"/>
      <c r="AM416" s="4"/>
      <c r="AN416" s="4"/>
      <c r="AO416" s="4"/>
      <c r="AP416" s="4"/>
      <c r="AQ416" s="4"/>
      <c r="AR416" s="4"/>
      <c r="AS416" s="4"/>
      <c r="AT416" s="4"/>
      <c r="AU416" s="4"/>
      <c r="AV416" s="4"/>
      <c r="AW416" s="4"/>
      <c r="AX416" s="4"/>
      <c r="AY416" s="4"/>
      <c r="AZ416" s="4"/>
      <c r="BA416" s="4"/>
      <c r="BB416" s="4"/>
      <c r="BC416" s="4"/>
      <c r="BD416" s="4"/>
      <c r="BE416" s="4"/>
      <c r="BF416" s="4"/>
      <c r="BG416" s="4"/>
      <c r="BH416" s="4"/>
      <c r="BI416" s="4"/>
      <c r="BJ416" s="4"/>
      <c r="BK416" s="4"/>
      <c r="BL416" s="4"/>
      <c r="BM416" s="4"/>
      <c r="BN416" s="4"/>
    </row>
    <row r="417" ht="12.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c r="AG417" s="4"/>
      <c r="AH417" s="4"/>
      <c r="AI417" s="4"/>
      <c r="AJ417" s="4"/>
      <c r="AK417" s="4"/>
      <c r="AL417" s="4"/>
      <c r="AM417" s="4"/>
      <c r="AN417" s="4"/>
      <c r="AO417" s="4"/>
      <c r="AP417" s="4"/>
      <c r="AQ417" s="4"/>
      <c r="AR417" s="4"/>
      <c r="AS417" s="4"/>
      <c r="AT417" s="4"/>
      <c r="AU417" s="4"/>
      <c r="AV417" s="4"/>
      <c r="AW417" s="4"/>
      <c r="AX417" s="4"/>
      <c r="AY417" s="4"/>
      <c r="AZ417" s="4"/>
      <c r="BA417" s="4"/>
      <c r="BB417" s="4"/>
      <c r="BC417" s="4"/>
      <c r="BD417" s="4"/>
      <c r="BE417" s="4"/>
      <c r="BF417" s="4"/>
      <c r="BG417" s="4"/>
      <c r="BH417" s="4"/>
      <c r="BI417" s="4"/>
      <c r="BJ417" s="4"/>
      <c r="BK417" s="4"/>
      <c r="BL417" s="4"/>
      <c r="BM417" s="4"/>
      <c r="BN417" s="4"/>
    </row>
    <row r="418" ht="12.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c r="AG418" s="4"/>
      <c r="AH418" s="4"/>
      <c r="AI418" s="4"/>
      <c r="AJ418" s="4"/>
      <c r="AK418" s="4"/>
      <c r="AL418" s="4"/>
      <c r="AM418" s="4"/>
      <c r="AN418" s="4"/>
      <c r="AO418" s="4"/>
      <c r="AP418" s="4"/>
      <c r="AQ418" s="4"/>
      <c r="AR418" s="4"/>
      <c r="AS418" s="4"/>
      <c r="AT418" s="4"/>
      <c r="AU418" s="4"/>
      <c r="AV418" s="4"/>
      <c r="AW418" s="4"/>
      <c r="AX418" s="4"/>
      <c r="AY418" s="4"/>
      <c r="AZ418" s="4"/>
      <c r="BA418" s="4"/>
      <c r="BB418" s="4"/>
      <c r="BC418" s="4"/>
      <c r="BD418" s="4"/>
      <c r="BE418" s="4"/>
      <c r="BF418" s="4"/>
      <c r="BG418" s="4"/>
      <c r="BH418" s="4"/>
      <c r="BI418" s="4"/>
      <c r="BJ418" s="4"/>
      <c r="BK418" s="4"/>
      <c r="BL418" s="4"/>
      <c r="BM418" s="4"/>
      <c r="BN418" s="4"/>
    </row>
    <row r="419" ht="12.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c r="AG419" s="4"/>
      <c r="AH419" s="4"/>
      <c r="AI419" s="4"/>
      <c r="AJ419" s="4"/>
      <c r="AK419" s="4"/>
      <c r="AL419" s="4"/>
      <c r="AM419" s="4"/>
      <c r="AN419" s="4"/>
      <c r="AO419" s="4"/>
      <c r="AP419" s="4"/>
      <c r="AQ419" s="4"/>
      <c r="AR419" s="4"/>
      <c r="AS419" s="4"/>
      <c r="AT419" s="4"/>
      <c r="AU419" s="4"/>
      <c r="AV419" s="4"/>
      <c r="AW419" s="4"/>
      <c r="AX419" s="4"/>
      <c r="AY419" s="4"/>
      <c r="AZ419" s="4"/>
      <c r="BA419" s="4"/>
      <c r="BB419" s="4"/>
      <c r="BC419" s="4"/>
      <c r="BD419" s="4"/>
      <c r="BE419" s="4"/>
      <c r="BF419" s="4"/>
      <c r="BG419" s="4"/>
      <c r="BH419" s="4"/>
      <c r="BI419" s="4"/>
      <c r="BJ419" s="4"/>
      <c r="BK419" s="4"/>
      <c r="BL419" s="4"/>
      <c r="BM419" s="4"/>
      <c r="BN419" s="4"/>
    </row>
    <row r="420" ht="12.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c r="AG420" s="4"/>
      <c r="AH420" s="4"/>
      <c r="AI420" s="4"/>
      <c r="AJ420" s="4"/>
      <c r="AK420" s="4"/>
      <c r="AL420" s="4"/>
      <c r="AM420" s="4"/>
      <c r="AN420" s="4"/>
      <c r="AO420" s="4"/>
      <c r="AP420" s="4"/>
      <c r="AQ420" s="4"/>
      <c r="AR420" s="4"/>
      <c r="AS420" s="4"/>
      <c r="AT420" s="4"/>
      <c r="AU420" s="4"/>
      <c r="AV420" s="4"/>
      <c r="AW420" s="4"/>
      <c r="AX420" s="4"/>
      <c r="AY420" s="4"/>
      <c r="AZ420" s="4"/>
      <c r="BA420" s="4"/>
      <c r="BB420" s="4"/>
      <c r="BC420" s="4"/>
      <c r="BD420" s="4"/>
      <c r="BE420" s="4"/>
      <c r="BF420" s="4"/>
      <c r="BG420" s="4"/>
      <c r="BH420" s="4"/>
      <c r="BI420" s="4"/>
      <c r="BJ420" s="4"/>
      <c r="BK420" s="4"/>
      <c r="BL420" s="4"/>
      <c r="BM420" s="4"/>
      <c r="BN420" s="4"/>
    </row>
    <row r="421" ht="12.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c r="AG421" s="4"/>
      <c r="AH421" s="4"/>
      <c r="AI421" s="4"/>
      <c r="AJ421" s="4"/>
      <c r="AK421" s="4"/>
      <c r="AL421" s="4"/>
      <c r="AM421" s="4"/>
      <c r="AN421" s="4"/>
      <c r="AO421" s="4"/>
      <c r="AP421" s="4"/>
      <c r="AQ421" s="4"/>
      <c r="AR421" s="4"/>
      <c r="AS421" s="4"/>
      <c r="AT421" s="4"/>
      <c r="AU421" s="4"/>
      <c r="AV421" s="4"/>
      <c r="AW421" s="4"/>
      <c r="AX421" s="4"/>
      <c r="AY421" s="4"/>
      <c r="AZ421" s="4"/>
      <c r="BA421" s="4"/>
      <c r="BB421" s="4"/>
      <c r="BC421" s="4"/>
      <c r="BD421" s="4"/>
      <c r="BE421" s="4"/>
      <c r="BF421" s="4"/>
      <c r="BG421" s="4"/>
      <c r="BH421" s="4"/>
      <c r="BI421" s="4"/>
      <c r="BJ421" s="4"/>
      <c r="BK421" s="4"/>
      <c r="BL421" s="4"/>
      <c r="BM421" s="4"/>
      <c r="BN421" s="4"/>
    </row>
    <row r="422" ht="12.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c r="AG422" s="4"/>
      <c r="AH422" s="4"/>
      <c r="AI422" s="4"/>
      <c r="AJ422" s="4"/>
      <c r="AK422" s="4"/>
      <c r="AL422" s="4"/>
      <c r="AM422" s="4"/>
      <c r="AN422" s="4"/>
      <c r="AO422" s="4"/>
      <c r="AP422" s="4"/>
      <c r="AQ422" s="4"/>
      <c r="AR422" s="4"/>
      <c r="AS422" s="4"/>
      <c r="AT422" s="4"/>
      <c r="AU422" s="4"/>
      <c r="AV422" s="4"/>
      <c r="AW422" s="4"/>
      <c r="AX422" s="4"/>
      <c r="AY422" s="4"/>
      <c r="AZ422" s="4"/>
      <c r="BA422" s="4"/>
      <c r="BB422" s="4"/>
      <c r="BC422" s="4"/>
      <c r="BD422" s="4"/>
      <c r="BE422" s="4"/>
      <c r="BF422" s="4"/>
      <c r="BG422" s="4"/>
      <c r="BH422" s="4"/>
      <c r="BI422" s="4"/>
      <c r="BJ422" s="4"/>
      <c r="BK422" s="4"/>
      <c r="BL422" s="4"/>
      <c r="BM422" s="4"/>
      <c r="BN422" s="4"/>
    </row>
    <row r="423" ht="12.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c r="AG423" s="4"/>
      <c r="AH423" s="4"/>
      <c r="AI423" s="4"/>
      <c r="AJ423" s="4"/>
      <c r="AK423" s="4"/>
      <c r="AL423" s="4"/>
      <c r="AM423" s="4"/>
      <c r="AN423" s="4"/>
      <c r="AO423" s="4"/>
      <c r="AP423" s="4"/>
      <c r="AQ423" s="4"/>
      <c r="AR423" s="4"/>
      <c r="AS423" s="4"/>
      <c r="AT423" s="4"/>
      <c r="AU423" s="4"/>
      <c r="AV423" s="4"/>
      <c r="AW423" s="4"/>
      <c r="AX423" s="4"/>
      <c r="AY423" s="4"/>
      <c r="AZ423" s="4"/>
      <c r="BA423" s="4"/>
      <c r="BB423" s="4"/>
      <c r="BC423" s="4"/>
      <c r="BD423" s="4"/>
      <c r="BE423" s="4"/>
      <c r="BF423" s="4"/>
      <c r="BG423" s="4"/>
      <c r="BH423" s="4"/>
      <c r="BI423" s="4"/>
      <c r="BJ423" s="4"/>
      <c r="BK423" s="4"/>
      <c r="BL423" s="4"/>
      <c r="BM423" s="4"/>
      <c r="BN423" s="4"/>
    </row>
    <row r="424" ht="12.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c r="BB424" s="4"/>
      <c r="BC424" s="4"/>
      <c r="BD424" s="4"/>
      <c r="BE424" s="4"/>
      <c r="BF424" s="4"/>
      <c r="BG424" s="4"/>
      <c r="BH424" s="4"/>
      <c r="BI424" s="4"/>
      <c r="BJ424" s="4"/>
      <c r="BK424" s="4"/>
      <c r="BL424" s="4"/>
      <c r="BM424" s="4"/>
      <c r="BN424" s="4"/>
    </row>
    <row r="425" ht="12.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c r="AB425" s="4"/>
      <c r="AC425" s="4"/>
      <c r="AD425" s="4"/>
      <c r="AE425" s="4"/>
      <c r="AF425" s="4"/>
      <c r="AG425" s="4"/>
      <c r="AH425" s="4"/>
      <c r="AI425" s="4"/>
      <c r="AJ425" s="4"/>
      <c r="AK425" s="4"/>
      <c r="AL425" s="4"/>
      <c r="AM425" s="4"/>
      <c r="AN425" s="4"/>
      <c r="AO425" s="4"/>
      <c r="AP425" s="4"/>
      <c r="AQ425" s="4"/>
      <c r="AR425" s="4"/>
      <c r="AS425" s="4"/>
      <c r="AT425" s="4"/>
      <c r="AU425" s="4"/>
      <c r="AV425" s="4"/>
      <c r="AW425" s="4"/>
      <c r="AX425" s="4"/>
      <c r="AY425" s="4"/>
      <c r="AZ425" s="4"/>
      <c r="BA425" s="4"/>
      <c r="BB425" s="4"/>
      <c r="BC425" s="4"/>
      <c r="BD425" s="4"/>
      <c r="BE425" s="4"/>
      <c r="BF425" s="4"/>
      <c r="BG425" s="4"/>
      <c r="BH425" s="4"/>
      <c r="BI425" s="4"/>
      <c r="BJ425" s="4"/>
      <c r="BK425" s="4"/>
      <c r="BL425" s="4"/>
      <c r="BM425" s="4"/>
      <c r="BN425" s="4"/>
    </row>
    <row r="426" ht="12.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c r="AB426" s="4"/>
      <c r="AC426" s="4"/>
      <c r="AD426" s="4"/>
      <c r="AE426" s="4"/>
      <c r="AF426" s="4"/>
      <c r="AG426" s="4"/>
      <c r="AH426" s="4"/>
      <c r="AI426" s="4"/>
      <c r="AJ426" s="4"/>
      <c r="AK426" s="4"/>
      <c r="AL426" s="4"/>
      <c r="AM426" s="4"/>
      <c r="AN426" s="4"/>
      <c r="AO426" s="4"/>
      <c r="AP426" s="4"/>
      <c r="AQ426" s="4"/>
      <c r="AR426" s="4"/>
      <c r="AS426" s="4"/>
      <c r="AT426" s="4"/>
      <c r="AU426" s="4"/>
      <c r="AV426" s="4"/>
      <c r="AW426" s="4"/>
      <c r="AX426" s="4"/>
      <c r="AY426" s="4"/>
      <c r="AZ426" s="4"/>
      <c r="BA426" s="4"/>
      <c r="BB426" s="4"/>
      <c r="BC426" s="4"/>
      <c r="BD426" s="4"/>
      <c r="BE426" s="4"/>
      <c r="BF426" s="4"/>
      <c r="BG426" s="4"/>
      <c r="BH426" s="4"/>
      <c r="BI426" s="4"/>
      <c r="BJ426" s="4"/>
      <c r="BK426" s="4"/>
      <c r="BL426" s="4"/>
      <c r="BM426" s="4"/>
      <c r="BN426" s="4"/>
    </row>
    <row r="427" ht="12.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c r="AG427" s="4"/>
      <c r="AH427" s="4"/>
      <c r="AI427" s="4"/>
      <c r="AJ427" s="4"/>
      <c r="AK427" s="4"/>
      <c r="AL427" s="4"/>
      <c r="AM427" s="4"/>
      <c r="AN427" s="4"/>
      <c r="AO427" s="4"/>
      <c r="AP427" s="4"/>
      <c r="AQ427" s="4"/>
      <c r="AR427" s="4"/>
      <c r="AS427" s="4"/>
      <c r="AT427" s="4"/>
      <c r="AU427" s="4"/>
      <c r="AV427" s="4"/>
      <c r="AW427" s="4"/>
      <c r="AX427" s="4"/>
      <c r="AY427" s="4"/>
      <c r="AZ427" s="4"/>
      <c r="BA427" s="4"/>
      <c r="BB427" s="4"/>
      <c r="BC427" s="4"/>
      <c r="BD427" s="4"/>
      <c r="BE427" s="4"/>
      <c r="BF427" s="4"/>
      <c r="BG427" s="4"/>
      <c r="BH427" s="4"/>
      <c r="BI427" s="4"/>
      <c r="BJ427" s="4"/>
      <c r="BK427" s="4"/>
      <c r="BL427" s="4"/>
      <c r="BM427" s="4"/>
      <c r="BN427" s="4"/>
    </row>
    <row r="428" ht="12.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c r="AB428" s="4"/>
      <c r="AC428" s="4"/>
      <c r="AD428" s="4"/>
      <c r="AE428" s="4"/>
      <c r="AF428" s="4"/>
      <c r="AG428" s="4"/>
      <c r="AH428" s="4"/>
      <c r="AI428" s="4"/>
      <c r="AJ428" s="4"/>
      <c r="AK428" s="4"/>
      <c r="AL428" s="4"/>
      <c r="AM428" s="4"/>
      <c r="AN428" s="4"/>
      <c r="AO428" s="4"/>
      <c r="AP428" s="4"/>
      <c r="AQ428" s="4"/>
      <c r="AR428" s="4"/>
      <c r="AS428" s="4"/>
      <c r="AT428" s="4"/>
      <c r="AU428" s="4"/>
      <c r="AV428" s="4"/>
      <c r="AW428" s="4"/>
      <c r="AX428" s="4"/>
      <c r="AY428" s="4"/>
      <c r="AZ428" s="4"/>
      <c r="BA428" s="4"/>
      <c r="BB428" s="4"/>
      <c r="BC428" s="4"/>
      <c r="BD428" s="4"/>
      <c r="BE428" s="4"/>
      <c r="BF428" s="4"/>
      <c r="BG428" s="4"/>
      <c r="BH428" s="4"/>
      <c r="BI428" s="4"/>
      <c r="BJ428" s="4"/>
      <c r="BK428" s="4"/>
      <c r="BL428" s="4"/>
      <c r="BM428" s="4"/>
      <c r="BN428" s="4"/>
    </row>
    <row r="429" ht="12.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c r="AB429" s="4"/>
      <c r="AC429" s="4"/>
      <c r="AD429" s="4"/>
      <c r="AE429" s="4"/>
      <c r="AF429" s="4"/>
      <c r="AG429" s="4"/>
      <c r="AH429" s="4"/>
      <c r="AI429" s="4"/>
      <c r="AJ429" s="4"/>
      <c r="AK429" s="4"/>
      <c r="AL429" s="4"/>
      <c r="AM429" s="4"/>
      <c r="AN429" s="4"/>
      <c r="AO429" s="4"/>
      <c r="AP429" s="4"/>
      <c r="AQ429" s="4"/>
      <c r="AR429" s="4"/>
      <c r="AS429" s="4"/>
      <c r="AT429" s="4"/>
      <c r="AU429" s="4"/>
      <c r="AV429" s="4"/>
      <c r="AW429" s="4"/>
      <c r="AX429" s="4"/>
      <c r="AY429" s="4"/>
      <c r="AZ429" s="4"/>
      <c r="BA429" s="4"/>
      <c r="BB429" s="4"/>
      <c r="BC429" s="4"/>
      <c r="BD429" s="4"/>
      <c r="BE429" s="4"/>
      <c r="BF429" s="4"/>
      <c r="BG429" s="4"/>
      <c r="BH429" s="4"/>
      <c r="BI429" s="4"/>
      <c r="BJ429" s="4"/>
      <c r="BK429" s="4"/>
      <c r="BL429" s="4"/>
      <c r="BM429" s="4"/>
      <c r="BN429" s="4"/>
    </row>
    <row r="430" ht="12.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c r="AG430" s="4"/>
      <c r="AH430" s="4"/>
      <c r="AI430" s="4"/>
      <c r="AJ430" s="4"/>
      <c r="AK430" s="4"/>
      <c r="AL430" s="4"/>
      <c r="AM430" s="4"/>
      <c r="AN430" s="4"/>
      <c r="AO430" s="4"/>
      <c r="AP430" s="4"/>
      <c r="AQ430" s="4"/>
      <c r="AR430" s="4"/>
      <c r="AS430" s="4"/>
      <c r="AT430" s="4"/>
      <c r="AU430" s="4"/>
      <c r="AV430" s="4"/>
      <c r="AW430" s="4"/>
      <c r="AX430" s="4"/>
      <c r="AY430" s="4"/>
      <c r="AZ430" s="4"/>
      <c r="BA430" s="4"/>
      <c r="BB430" s="4"/>
      <c r="BC430" s="4"/>
      <c r="BD430" s="4"/>
      <c r="BE430" s="4"/>
      <c r="BF430" s="4"/>
      <c r="BG430" s="4"/>
      <c r="BH430" s="4"/>
      <c r="BI430" s="4"/>
      <c r="BJ430" s="4"/>
      <c r="BK430" s="4"/>
      <c r="BL430" s="4"/>
      <c r="BM430" s="4"/>
      <c r="BN430" s="4"/>
    </row>
    <row r="431" ht="12.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c r="AB431" s="4"/>
      <c r="AC431" s="4"/>
      <c r="AD431" s="4"/>
      <c r="AE431" s="4"/>
      <c r="AF431" s="4"/>
      <c r="AG431" s="4"/>
      <c r="AH431" s="4"/>
      <c r="AI431" s="4"/>
      <c r="AJ431" s="4"/>
      <c r="AK431" s="4"/>
      <c r="AL431" s="4"/>
      <c r="AM431" s="4"/>
      <c r="AN431" s="4"/>
      <c r="AO431" s="4"/>
      <c r="AP431" s="4"/>
      <c r="AQ431" s="4"/>
      <c r="AR431" s="4"/>
      <c r="AS431" s="4"/>
      <c r="AT431" s="4"/>
      <c r="AU431" s="4"/>
      <c r="AV431" s="4"/>
      <c r="AW431" s="4"/>
      <c r="AX431" s="4"/>
      <c r="AY431" s="4"/>
      <c r="AZ431" s="4"/>
      <c r="BA431" s="4"/>
      <c r="BB431" s="4"/>
      <c r="BC431" s="4"/>
      <c r="BD431" s="4"/>
      <c r="BE431" s="4"/>
      <c r="BF431" s="4"/>
      <c r="BG431" s="4"/>
      <c r="BH431" s="4"/>
      <c r="BI431" s="4"/>
      <c r="BJ431" s="4"/>
      <c r="BK431" s="4"/>
      <c r="BL431" s="4"/>
      <c r="BM431" s="4"/>
      <c r="BN431" s="4"/>
    </row>
    <row r="432" ht="12.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c r="AB432" s="4"/>
      <c r="AC432" s="4"/>
      <c r="AD432" s="4"/>
      <c r="AE432" s="4"/>
      <c r="AF432" s="4"/>
      <c r="AG432" s="4"/>
      <c r="AH432" s="4"/>
      <c r="AI432" s="4"/>
      <c r="AJ432" s="4"/>
      <c r="AK432" s="4"/>
      <c r="AL432" s="4"/>
      <c r="AM432" s="4"/>
      <c r="AN432" s="4"/>
      <c r="AO432" s="4"/>
      <c r="AP432" s="4"/>
      <c r="AQ432" s="4"/>
      <c r="AR432" s="4"/>
      <c r="AS432" s="4"/>
      <c r="AT432" s="4"/>
      <c r="AU432" s="4"/>
      <c r="AV432" s="4"/>
      <c r="AW432" s="4"/>
      <c r="AX432" s="4"/>
      <c r="AY432" s="4"/>
      <c r="AZ432" s="4"/>
      <c r="BA432" s="4"/>
      <c r="BB432" s="4"/>
      <c r="BC432" s="4"/>
      <c r="BD432" s="4"/>
      <c r="BE432" s="4"/>
      <c r="BF432" s="4"/>
      <c r="BG432" s="4"/>
      <c r="BH432" s="4"/>
      <c r="BI432" s="4"/>
      <c r="BJ432" s="4"/>
      <c r="BK432" s="4"/>
      <c r="BL432" s="4"/>
      <c r="BM432" s="4"/>
      <c r="BN432" s="4"/>
    </row>
    <row r="433" ht="12.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c r="AB433" s="4"/>
      <c r="AC433" s="4"/>
      <c r="AD433" s="4"/>
      <c r="AE433" s="4"/>
      <c r="AF433" s="4"/>
      <c r="AG433" s="4"/>
      <c r="AH433" s="4"/>
      <c r="AI433" s="4"/>
      <c r="AJ433" s="4"/>
      <c r="AK433" s="4"/>
      <c r="AL433" s="4"/>
      <c r="AM433" s="4"/>
      <c r="AN433" s="4"/>
      <c r="AO433" s="4"/>
      <c r="AP433" s="4"/>
      <c r="AQ433" s="4"/>
      <c r="AR433" s="4"/>
      <c r="AS433" s="4"/>
      <c r="AT433" s="4"/>
      <c r="AU433" s="4"/>
      <c r="AV433" s="4"/>
      <c r="AW433" s="4"/>
      <c r="AX433" s="4"/>
      <c r="AY433" s="4"/>
      <c r="AZ433" s="4"/>
      <c r="BA433" s="4"/>
      <c r="BB433" s="4"/>
      <c r="BC433" s="4"/>
      <c r="BD433" s="4"/>
      <c r="BE433" s="4"/>
      <c r="BF433" s="4"/>
      <c r="BG433" s="4"/>
      <c r="BH433" s="4"/>
      <c r="BI433" s="4"/>
      <c r="BJ433" s="4"/>
      <c r="BK433" s="4"/>
      <c r="BL433" s="4"/>
      <c r="BM433" s="4"/>
      <c r="BN433" s="4"/>
    </row>
    <row r="434" ht="12.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c r="AB434" s="4"/>
      <c r="AC434" s="4"/>
      <c r="AD434" s="4"/>
      <c r="AE434" s="4"/>
      <c r="AF434" s="4"/>
      <c r="AG434" s="4"/>
      <c r="AH434" s="4"/>
      <c r="AI434" s="4"/>
      <c r="AJ434" s="4"/>
      <c r="AK434" s="4"/>
      <c r="AL434" s="4"/>
      <c r="AM434" s="4"/>
      <c r="AN434" s="4"/>
      <c r="AO434" s="4"/>
      <c r="AP434" s="4"/>
      <c r="AQ434" s="4"/>
      <c r="AR434" s="4"/>
      <c r="AS434" s="4"/>
      <c r="AT434" s="4"/>
      <c r="AU434" s="4"/>
      <c r="AV434" s="4"/>
      <c r="AW434" s="4"/>
      <c r="AX434" s="4"/>
      <c r="AY434" s="4"/>
      <c r="AZ434" s="4"/>
      <c r="BA434" s="4"/>
      <c r="BB434" s="4"/>
      <c r="BC434" s="4"/>
      <c r="BD434" s="4"/>
      <c r="BE434" s="4"/>
      <c r="BF434" s="4"/>
      <c r="BG434" s="4"/>
      <c r="BH434" s="4"/>
      <c r="BI434" s="4"/>
      <c r="BJ434" s="4"/>
      <c r="BK434" s="4"/>
      <c r="BL434" s="4"/>
      <c r="BM434" s="4"/>
      <c r="BN434" s="4"/>
    </row>
    <row r="435" ht="12.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c r="BC435" s="4"/>
      <c r="BD435" s="4"/>
      <c r="BE435" s="4"/>
      <c r="BF435" s="4"/>
      <c r="BG435" s="4"/>
      <c r="BH435" s="4"/>
      <c r="BI435" s="4"/>
      <c r="BJ435" s="4"/>
      <c r="BK435" s="4"/>
      <c r="BL435" s="4"/>
      <c r="BM435" s="4"/>
      <c r="BN435" s="4"/>
    </row>
    <row r="436" ht="12.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c r="AB436" s="4"/>
      <c r="AC436" s="4"/>
      <c r="AD436" s="4"/>
      <c r="AE436" s="4"/>
      <c r="AF436" s="4"/>
      <c r="AG436" s="4"/>
      <c r="AH436" s="4"/>
      <c r="AI436" s="4"/>
      <c r="AJ436" s="4"/>
      <c r="AK436" s="4"/>
      <c r="AL436" s="4"/>
      <c r="AM436" s="4"/>
      <c r="AN436" s="4"/>
      <c r="AO436" s="4"/>
      <c r="AP436" s="4"/>
      <c r="AQ436" s="4"/>
      <c r="AR436" s="4"/>
      <c r="AS436" s="4"/>
      <c r="AT436" s="4"/>
      <c r="AU436" s="4"/>
      <c r="AV436" s="4"/>
      <c r="AW436" s="4"/>
      <c r="AX436" s="4"/>
      <c r="AY436" s="4"/>
      <c r="AZ436" s="4"/>
      <c r="BA436" s="4"/>
      <c r="BB436" s="4"/>
      <c r="BC436" s="4"/>
      <c r="BD436" s="4"/>
      <c r="BE436" s="4"/>
      <c r="BF436" s="4"/>
      <c r="BG436" s="4"/>
      <c r="BH436" s="4"/>
      <c r="BI436" s="4"/>
      <c r="BJ436" s="4"/>
      <c r="BK436" s="4"/>
      <c r="BL436" s="4"/>
      <c r="BM436" s="4"/>
      <c r="BN436" s="4"/>
    </row>
    <row r="437" ht="12.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c r="AB437" s="4"/>
      <c r="AC437" s="4"/>
      <c r="AD437" s="4"/>
      <c r="AE437" s="4"/>
      <c r="AF437" s="4"/>
      <c r="AG437" s="4"/>
      <c r="AH437" s="4"/>
      <c r="AI437" s="4"/>
      <c r="AJ437" s="4"/>
      <c r="AK437" s="4"/>
      <c r="AL437" s="4"/>
      <c r="AM437" s="4"/>
      <c r="AN437" s="4"/>
      <c r="AO437" s="4"/>
      <c r="AP437" s="4"/>
      <c r="AQ437" s="4"/>
      <c r="AR437" s="4"/>
      <c r="AS437" s="4"/>
      <c r="AT437" s="4"/>
      <c r="AU437" s="4"/>
      <c r="AV437" s="4"/>
      <c r="AW437" s="4"/>
      <c r="AX437" s="4"/>
      <c r="AY437" s="4"/>
      <c r="AZ437" s="4"/>
      <c r="BA437" s="4"/>
      <c r="BB437" s="4"/>
      <c r="BC437" s="4"/>
      <c r="BD437" s="4"/>
      <c r="BE437" s="4"/>
      <c r="BF437" s="4"/>
      <c r="BG437" s="4"/>
      <c r="BH437" s="4"/>
      <c r="BI437" s="4"/>
      <c r="BJ437" s="4"/>
      <c r="BK437" s="4"/>
      <c r="BL437" s="4"/>
      <c r="BM437" s="4"/>
      <c r="BN437" s="4"/>
    </row>
    <row r="438" ht="12.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c r="AB438" s="4"/>
      <c r="AC438" s="4"/>
      <c r="AD438" s="4"/>
      <c r="AE438" s="4"/>
      <c r="AF438" s="4"/>
      <c r="AG438" s="4"/>
      <c r="AH438" s="4"/>
      <c r="AI438" s="4"/>
      <c r="AJ438" s="4"/>
      <c r="AK438" s="4"/>
      <c r="AL438" s="4"/>
      <c r="AM438" s="4"/>
      <c r="AN438" s="4"/>
      <c r="AO438" s="4"/>
      <c r="AP438" s="4"/>
      <c r="AQ438" s="4"/>
      <c r="AR438" s="4"/>
      <c r="AS438" s="4"/>
      <c r="AT438" s="4"/>
      <c r="AU438" s="4"/>
      <c r="AV438" s="4"/>
      <c r="AW438" s="4"/>
      <c r="AX438" s="4"/>
      <c r="AY438" s="4"/>
      <c r="AZ438" s="4"/>
      <c r="BA438" s="4"/>
      <c r="BB438" s="4"/>
      <c r="BC438" s="4"/>
      <c r="BD438" s="4"/>
      <c r="BE438" s="4"/>
      <c r="BF438" s="4"/>
      <c r="BG438" s="4"/>
      <c r="BH438" s="4"/>
      <c r="BI438" s="4"/>
      <c r="BJ438" s="4"/>
      <c r="BK438" s="4"/>
      <c r="BL438" s="4"/>
      <c r="BM438" s="4"/>
      <c r="BN438" s="4"/>
    </row>
    <row r="439" ht="12.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c r="AB439" s="4"/>
      <c r="AC439" s="4"/>
      <c r="AD439" s="4"/>
      <c r="AE439" s="4"/>
      <c r="AF439" s="4"/>
      <c r="AG439" s="4"/>
      <c r="AH439" s="4"/>
      <c r="AI439" s="4"/>
      <c r="AJ439" s="4"/>
      <c r="AK439" s="4"/>
      <c r="AL439" s="4"/>
      <c r="AM439" s="4"/>
      <c r="AN439" s="4"/>
      <c r="AO439" s="4"/>
      <c r="AP439" s="4"/>
      <c r="AQ439" s="4"/>
      <c r="AR439" s="4"/>
      <c r="AS439" s="4"/>
      <c r="AT439" s="4"/>
      <c r="AU439" s="4"/>
      <c r="AV439" s="4"/>
      <c r="AW439" s="4"/>
      <c r="AX439" s="4"/>
      <c r="AY439" s="4"/>
      <c r="AZ439" s="4"/>
      <c r="BA439" s="4"/>
      <c r="BB439" s="4"/>
      <c r="BC439" s="4"/>
      <c r="BD439" s="4"/>
      <c r="BE439" s="4"/>
      <c r="BF439" s="4"/>
      <c r="BG439" s="4"/>
      <c r="BH439" s="4"/>
      <c r="BI439" s="4"/>
      <c r="BJ439" s="4"/>
      <c r="BK439" s="4"/>
      <c r="BL439" s="4"/>
      <c r="BM439" s="4"/>
      <c r="BN439" s="4"/>
    </row>
    <row r="440" ht="12.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c r="AB440" s="4"/>
      <c r="AC440" s="4"/>
      <c r="AD440" s="4"/>
      <c r="AE440" s="4"/>
      <c r="AF440" s="4"/>
      <c r="AG440" s="4"/>
      <c r="AH440" s="4"/>
      <c r="AI440" s="4"/>
      <c r="AJ440" s="4"/>
      <c r="AK440" s="4"/>
      <c r="AL440" s="4"/>
      <c r="AM440" s="4"/>
      <c r="AN440" s="4"/>
      <c r="AO440" s="4"/>
      <c r="AP440" s="4"/>
      <c r="AQ440" s="4"/>
      <c r="AR440" s="4"/>
      <c r="AS440" s="4"/>
      <c r="AT440" s="4"/>
      <c r="AU440" s="4"/>
      <c r="AV440" s="4"/>
      <c r="AW440" s="4"/>
      <c r="AX440" s="4"/>
      <c r="AY440" s="4"/>
      <c r="AZ440" s="4"/>
      <c r="BA440" s="4"/>
      <c r="BB440" s="4"/>
      <c r="BC440" s="4"/>
      <c r="BD440" s="4"/>
      <c r="BE440" s="4"/>
      <c r="BF440" s="4"/>
      <c r="BG440" s="4"/>
      <c r="BH440" s="4"/>
      <c r="BI440" s="4"/>
      <c r="BJ440" s="4"/>
      <c r="BK440" s="4"/>
      <c r="BL440" s="4"/>
      <c r="BM440" s="4"/>
      <c r="BN440" s="4"/>
    </row>
    <row r="441" ht="12.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c r="AB441" s="4"/>
      <c r="AC441" s="4"/>
      <c r="AD441" s="4"/>
      <c r="AE441" s="4"/>
      <c r="AF441" s="4"/>
      <c r="AG441" s="4"/>
      <c r="AH441" s="4"/>
      <c r="AI441" s="4"/>
      <c r="AJ441" s="4"/>
      <c r="AK441" s="4"/>
      <c r="AL441" s="4"/>
      <c r="AM441" s="4"/>
      <c r="AN441" s="4"/>
      <c r="AO441" s="4"/>
      <c r="AP441" s="4"/>
      <c r="AQ441" s="4"/>
      <c r="AR441" s="4"/>
      <c r="AS441" s="4"/>
      <c r="AT441" s="4"/>
      <c r="AU441" s="4"/>
      <c r="AV441" s="4"/>
      <c r="AW441" s="4"/>
      <c r="AX441" s="4"/>
      <c r="AY441" s="4"/>
      <c r="AZ441" s="4"/>
      <c r="BA441" s="4"/>
      <c r="BB441" s="4"/>
      <c r="BC441" s="4"/>
      <c r="BD441" s="4"/>
      <c r="BE441" s="4"/>
      <c r="BF441" s="4"/>
      <c r="BG441" s="4"/>
      <c r="BH441" s="4"/>
      <c r="BI441" s="4"/>
      <c r="BJ441" s="4"/>
      <c r="BK441" s="4"/>
      <c r="BL441" s="4"/>
      <c r="BM441" s="4"/>
      <c r="BN441" s="4"/>
    </row>
    <row r="442" ht="12.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c r="AB442" s="4"/>
      <c r="AC442" s="4"/>
      <c r="AD442" s="4"/>
      <c r="AE442" s="4"/>
      <c r="AF442" s="4"/>
      <c r="AG442" s="4"/>
      <c r="AH442" s="4"/>
      <c r="AI442" s="4"/>
      <c r="AJ442" s="4"/>
      <c r="AK442" s="4"/>
      <c r="AL442" s="4"/>
      <c r="AM442" s="4"/>
      <c r="AN442" s="4"/>
      <c r="AO442" s="4"/>
      <c r="AP442" s="4"/>
      <c r="AQ442" s="4"/>
      <c r="AR442" s="4"/>
      <c r="AS442" s="4"/>
      <c r="AT442" s="4"/>
      <c r="AU442" s="4"/>
      <c r="AV442" s="4"/>
      <c r="AW442" s="4"/>
      <c r="AX442" s="4"/>
      <c r="AY442" s="4"/>
      <c r="AZ442" s="4"/>
      <c r="BA442" s="4"/>
      <c r="BB442" s="4"/>
      <c r="BC442" s="4"/>
      <c r="BD442" s="4"/>
      <c r="BE442" s="4"/>
      <c r="BF442" s="4"/>
      <c r="BG442" s="4"/>
      <c r="BH442" s="4"/>
      <c r="BI442" s="4"/>
      <c r="BJ442" s="4"/>
      <c r="BK442" s="4"/>
      <c r="BL442" s="4"/>
      <c r="BM442" s="4"/>
      <c r="BN442" s="4"/>
    </row>
    <row r="443" ht="12.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c r="AB443" s="4"/>
      <c r="AC443" s="4"/>
      <c r="AD443" s="4"/>
      <c r="AE443" s="4"/>
      <c r="AF443" s="4"/>
      <c r="AG443" s="4"/>
      <c r="AH443" s="4"/>
      <c r="AI443" s="4"/>
      <c r="AJ443" s="4"/>
      <c r="AK443" s="4"/>
      <c r="AL443" s="4"/>
      <c r="AM443" s="4"/>
      <c r="AN443" s="4"/>
      <c r="AO443" s="4"/>
      <c r="AP443" s="4"/>
      <c r="AQ443" s="4"/>
      <c r="AR443" s="4"/>
      <c r="AS443" s="4"/>
      <c r="AT443" s="4"/>
      <c r="AU443" s="4"/>
      <c r="AV443" s="4"/>
      <c r="AW443" s="4"/>
      <c r="AX443" s="4"/>
      <c r="AY443" s="4"/>
      <c r="AZ443" s="4"/>
      <c r="BA443" s="4"/>
      <c r="BB443" s="4"/>
      <c r="BC443" s="4"/>
      <c r="BD443" s="4"/>
      <c r="BE443" s="4"/>
      <c r="BF443" s="4"/>
      <c r="BG443" s="4"/>
      <c r="BH443" s="4"/>
      <c r="BI443" s="4"/>
      <c r="BJ443" s="4"/>
      <c r="BK443" s="4"/>
      <c r="BL443" s="4"/>
      <c r="BM443" s="4"/>
      <c r="BN443" s="4"/>
    </row>
    <row r="444" ht="12.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c r="AB444" s="4"/>
      <c r="AC444" s="4"/>
      <c r="AD444" s="4"/>
      <c r="AE444" s="4"/>
      <c r="AF444" s="4"/>
      <c r="AG444" s="4"/>
      <c r="AH444" s="4"/>
      <c r="AI444" s="4"/>
      <c r="AJ444" s="4"/>
      <c r="AK444" s="4"/>
      <c r="AL444" s="4"/>
      <c r="AM444" s="4"/>
      <c r="AN444" s="4"/>
      <c r="AO444" s="4"/>
      <c r="AP444" s="4"/>
      <c r="AQ444" s="4"/>
      <c r="AR444" s="4"/>
      <c r="AS444" s="4"/>
      <c r="AT444" s="4"/>
      <c r="AU444" s="4"/>
      <c r="AV444" s="4"/>
      <c r="AW444" s="4"/>
      <c r="AX444" s="4"/>
      <c r="AY444" s="4"/>
      <c r="AZ444" s="4"/>
      <c r="BA444" s="4"/>
      <c r="BB444" s="4"/>
      <c r="BC444" s="4"/>
      <c r="BD444" s="4"/>
      <c r="BE444" s="4"/>
      <c r="BF444" s="4"/>
      <c r="BG444" s="4"/>
      <c r="BH444" s="4"/>
      <c r="BI444" s="4"/>
      <c r="BJ444" s="4"/>
      <c r="BK444" s="4"/>
      <c r="BL444" s="4"/>
      <c r="BM444" s="4"/>
      <c r="BN444" s="4"/>
    </row>
    <row r="445" ht="12.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c r="AB445" s="4"/>
      <c r="AC445" s="4"/>
      <c r="AD445" s="4"/>
      <c r="AE445" s="4"/>
      <c r="AF445" s="4"/>
      <c r="AG445" s="4"/>
      <c r="AH445" s="4"/>
      <c r="AI445" s="4"/>
      <c r="AJ445" s="4"/>
      <c r="AK445" s="4"/>
      <c r="AL445" s="4"/>
      <c r="AM445" s="4"/>
      <c r="AN445" s="4"/>
      <c r="AO445" s="4"/>
      <c r="AP445" s="4"/>
      <c r="AQ445" s="4"/>
      <c r="AR445" s="4"/>
      <c r="AS445" s="4"/>
      <c r="AT445" s="4"/>
      <c r="AU445" s="4"/>
      <c r="AV445" s="4"/>
      <c r="AW445" s="4"/>
      <c r="AX445" s="4"/>
      <c r="AY445" s="4"/>
      <c r="AZ445" s="4"/>
      <c r="BA445" s="4"/>
      <c r="BB445" s="4"/>
      <c r="BC445" s="4"/>
      <c r="BD445" s="4"/>
      <c r="BE445" s="4"/>
      <c r="BF445" s="4"/>
      <c r="BG445" s="4"/>
      <c r="BH445" s="4"/>
      <c r="BI445" s="4"/>
      <c r="BJ445" s="4"/>
      <c r="BK445" s="4"/>
      <c r="BL445" s="4"/>
      <c r="BM445" s="4"/>
      <c r="BN445" s="4"/>
    </row>
    <row r="446" ht="12.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c r="AE446" s="4"/>
      <c r="AF446" s="4"/>
      <c r="AG446" s="4"/>
      <c r="AH446" s="4"/>
      <c r="AI446" s="4"/>
      <c r="AJ446" s="4"/>
      <c r="AK446" s="4"/>
      <c r="AL446" s="4"/>
      <c r="AM446" s="4"/>
      <c r="AN446" s="4"/>
      <c r="AO446" s="4"/>
      <c r="AP446" s="4"/>
      <c r="AQ446" s="4"/>
      <c r="AR446" s="4"/>
      <c r="AS446" s="4"/>
      <c r="AT446" s="4"/>
      <c r="AU446" s="4"/>
      <c r="AV446" s="4"/>
      <c r="AW446" s="4"/>
      <c r="AX446" s="4"/>
      <c r="AY446" s="4"/>
      <c r="AZ446" s="4"/>
      <c r="BA446" s="4"/>
      <c r="BB446" s="4"/>
      <c r="BC446" s="4"/>
      <c r="BD446" s="4"/>
      <c r="BE446" s="4"/>
      <c r="BF446" s="4"/>
      <c r="BG446" s="4"/>
      <c r="BH446" s="4"/>
      <c r="BI446" s="4"/>
      <c r="BJ446" s="4"/>
      <c r="BK446" s="4"/>
      <c r="BL446" s="4"/>
      <c r="BM446" s="4"/>
      <c r="BN446" s="4"/>
    </row>
    <row r="447" ht="12.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c r="AB447" s="4"/>
      <c r="AC447" s="4"/>
      <c r="AD447" s="4"/>
      <c r="AE447" s="4"/>
      <c r="AF447" s="4"/>
      <c r="AG447" s="4"/>
      <c r="AH447" s="4"/>
      <c r="AI447" s="4"/>
      <c r="AJ447" s="4"/>
      <c r="AK447" s="4"/>
      <c r="AL447" s="4"/>
      <c r="AM447" s="4"/>
      <c r="AN447" s="4"/>
      <c r="AO447" s="4"/>
      <c r="AP447" s="4"/>
      <c r="AQ447" s="4"/>
      <c r="AR447" s="4"/>
      <c r="AS447" s="4"/>
      <c r="AT447" s="4"/>
      <c r="AU447" s="4"/>
      <c r="AV447" s="4"/>
      <c r="AW447" s="4"/>
      <c r="AX447" s="4"/>
      <c r="AY447" s="4"/>
      <c r="AZ447" s="4"/>
      <c r="BA447" s="4"/>
      <c r="BB447" s="4"/>
      <c r="BC447" s="4"/>
      <c r="BD447" s="4"/>
      <c r="BE447" s="4"/>
      <c r="BF447" s="4"/>
      <c r="BG447" s="4"/>
      <c r="BH447" s="4"/>
      <c r="BI447" s="4"/>
      <c r="BJ447" s="4"/>
      <c r="BK447" s="4"/>
      <c r="BL447" s="4"/>
      <c r="BM447" s="4"/>
      <c r="BN447" s="4"/>
    </row>
    <row r="448" ht="12.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c r="AB448" s="4"/>
      <c r="AC448" s="4"/>
      <c r="AD448" s="4"/>
      <c r="AE448" s="4"/>
      <c r="AF448" s="4"/>
      <c r="AG448" s="4"/>
      <c r="AH448" s="4"/>
      <c r="AI448" s="4"/>
      <c r="AJ448" s="4"/>
      <c r="AK448" s="4"/>
      <c r="AL448" s="4"/>
      <c r="AM448" s="4"/>
      <c r="AN448" s="4"/>
      <c r="AO448" s="4"/>
      <c r="AP448" s="4"/>
      <c r="AQ448" s="4"/>
      <c r="AR448" s="4"/>
      <c r="AS448" s="4"/>
      <c r="AT448" s="4"/>
      <c r="AU448" s="4"/>
      <c r="AV448" s="4"/>
      <c r="AW448" s="4"/>
      <c r="AX448" s="4"/>
      <c r="AY448" s="4"/>
      <c r="AZ448" s="4"/>
      <c r="BA448" s="4"/>
      <c r="BB448" s="4"/>
      <c r="BC448" s="4"/>
      <c r="BD448" s="4"/>
      <c r="BE448" s="4"/>
      <c r="BF448" s="4"/>
      <c r="BG448" s="4"/>
      <c r="BH448" s="4"/>
      <c r="BI448" s="4"/>
      <c r="BJ448" s="4"/>
      <c r="BK448" s="4"/>
      <c r="BL448" s="4"/>
      <c r="BM448" s="4"/>
      <c r="BN448" s="4"/>
    </row>
    <row r="449" ht="12.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c r="AB449" s="4"/>
      <c r="AC449" s="4"/>
      <c r="AD449" s="4"/>
      <c r="AE449" s="4"/>
      <c r="AF449" s="4"/>
      <c r="AG449" s="4"/>
      <c r="AH449" s="4"/>
      <c r="AI449" s="4"/>
      <c r="AJ449" s="4"/>
      <c r="AK449" s="4"/>
      <c r="AL449" s="4"/>
      <c r="AM449" s="4"/>
      <c r="AN449" s="4"/>
      <c r="AO449" s="4"/>
      <c r="AP449" s="4"/>
      <c r="AQ449" s="4"/>
      <c r="AR449" s="4"/>
      <c r="AS449" s="4"/>
      <c r="AT449" s="4"/>
      <c r="AU449" s="4"/>
      <c r="AV449" s="4"/>
      <c r="AW449" s="4"/>
      <c r="AX449" s="4"/>
      <c r="AY449" s="4"/>
      <c r="AZ449" s="4"/>
      <c r="BA449" s="4"/>
      <c r="BB449" s="4"/>
      <c r="BC449" s="4"/>
      <c r="BD449" s="4"/>
      <c r="BE449" s="4"/>
      <c r="BF449" s="4"/>
      <c r="BG449" s="4"/>
      <c r="BH449" s="4"/>
      <c r="BI449" s="4"/>
      <c r="BJ449" s="4"/>
      <c r="BK449" s="4"/>
      <c r="BL449" s="4"/>
      <c r="BM449" s="4"/>
      <c r="BN449" s="4"/>
    </row>
    <row r="450" ht="12.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c r="AB450" s="4"/>
      <c r="AC450" s="4"/>
      <c r="AD450" s="4"/>
      <c r="AE450" s="4"/>
      <c r="AF450" s="4"/>
      <c r="AG450" s="4"/>
      <c r="AH450" s="4"/>
      <c r="AI450" s="4"/>
      <c r="AJ450" s="4"/>
      <c r="AK450" s="4"/>
      <c r="AL450" s="4"/>
      <c r="AM450" s="4"/>
      <c r="AN450" s="4"/>
      <c r="AO450" s="4"/>
      <c r="AP450" s="4"/>
      <c r="AQ450" s="4"/>
      <c r="AR450" s="4"/>
      <c r="AS450" s="4"/>
      <c r="AT450" s="4"/>
      <c r="AU450" s="4"/>
      <c r="AV450" s="4"/>
      <c r="AW450" s="4"/>
      <c r="AX450" s="4"/>
      <c r="AY450" s="4"/>
      <c r="AZ450" s="4"/>
      <c r="BA450" s="4"/>
      <c r="BB450" s="4"/>
      <c r="BC450" s="4"/>
      <c r="BD450" s="4"/>
      <c r="BE450" s="4"/>
      <c r="BF450" s="4"/>
      <c r="BG450" s="4"/>
      <c r="BH450" s="4"/>
      <c r="BI450" s="4"/>
      <c r="BJ450" s="4"/>
      <c r="BK450" s="4"/>
      <c r="BL450" s="4"/>
      <c r="BM450" s="4"/>
      <c r="BN450" s="4"/>
    </row>
    <row r="451" ht="12.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c r="AB451" s="4"/>
      <c r="AC451" s="4"/>
      <c r="AD451" s="4"/>
      <c r="AE451" s="4"/>
      <c r="AF451" s="4"/>
      <c r="AG451" s="4"/>
      <c r="AH451" s="4"/>
      <c r="AI451" s="4"/>
      <c r="AJ451" s="4"/>
      <c r="AK451" s="4"/>
      <c r="AL451" s="4"/>
      <c r="AM451" s="4"/>
      <c r="AN451" s="4"/>
      <c r="AO451" s="4"/>
      <c r="AP451" s="4"/>
      <c r="AQ451" s="4"/>
      <c r="AR451" s="4"/>
      <c r="AS451" s="4"/>
      <c r="AT451" s="4"/>
      <c r="AU451" s="4"/>
      <c r="AV451" s="4"/>
      <c r="AW451" s="4"/>
      <c r="AX451" s="4"/>
      <c r="AY451" s="4"/>
      <c r="AZ451" s="4"/>
      <c r="BA451" s="4"/>
      <c r="BB451" s="4"/>
      <c r="BC451" s="4"/>
      <c r="BD451" s="4"/>
      <c r="BE451" s="4"/>
      <c r="BF451" s="4"/>
      <c r="BG451" s="4"/>
      <c r="BH451" s="4"/>
      <c r="BI451" s="4"/>
      <c r="BJ451" s="4"/>
      <c r="BK451" s="4"/>
      <c r="BL451" s="4"/>
      <c r="BM451" s="4"/>
      <c r="BN451" s="4"/>
    </row>
    <row r="452" ht="12.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c r="AB452" s="4"/>
      <c r="AC452" s="4"/>
      <c r="AD452" s="4"/>
      <c r="AE452" s="4"/>
      <c r="AF452" s="4"/>
      <c r="AG452" s="4"/>
      <c r="AH452" s="4"/>
      <c r="AI452" s="4"/>
      <c r="AJ452" s="4"/>
      <c r="AK452" s="4"/>
      <c r="AL452" s="4"/>
      <c r="AM452" s="4"/>
      <c r="AN452" s="4"/>
      <c r="AO452" s="4"/>
      <c r="AP452" s="4"/>
      <c r="AQ452" s="4"/>
      <c r="AR452" s="4"/>
      <c r="AS452" s="4"/>
      <c r="AT452" s="4"/>
      <c r="AU452" s="4"/>
      <c r="AV452" s="4"/>
      <c r="AW452" s="4"/>
      <c r="AX452" s="4"/>
      <c r="AY452" s="4"/>
      <c r="AZ452" s="4"/>
      <c r="BA452" s="4"/>
      <c r="BB452" s="4"/>
      <c r="BC452" s="4"/>
      <c r="BD452" s="4"/>
      <c r="BE452" s="4"/>
      <c r="BF452" s="4"/>
      <c r="BG452" s="4"/>
      <c r="BH452" s="4"/>
      <c r="BI452" s="4"/>
      <c r="BJ452" s="4"/>
      <c r="BK452" s="4"/>
      <c r="BL452" s="4"/>
      <c r="BM452" s="4"/>
      <c r="BN452" s="4"/>
    </row>
    <row r="453" ht="12.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c r="AB453" s="4"/>
      <c r="AC453" s="4"/>
      <c r="AD453" s="4"/>
      <c r="AE453" s="4"/>
      <c r="AF453" s="4"/>
      <c r="AG453" s="4"/>
      <c r="AH453" s="4"/>
      <c r="AI453" s="4"/>
      <c r="AJ453" s="4"/>
      <c r="AK453" s="4"/>
      <c r="AL453" s="4"/>
      <c r="AM453" s="4"/>
      <c r="AN453" s="4"/>
      <c r="AO453" s="4"/>
      <c r="AP453" s="4"/>
      <c r="AQ453" s="4"/>
      <c r="AR453" s="4"/>
      <c r="AS453" s="4"/>
      <c r="AT453" s="4"/>
      <c r="AU453" s="4"/>
      <c r="AV453" s="4"/>
      <c r="AW453" s="4"/>
      <c r="AX453" s="4"/>
      <c r="AY453" s="4"/>
      <c r="AZ453" s="4"/>
      <c r="BA453" s="4"/>
      <c r="BB453" s="4"/>
      <c r="BC453" s="4"/>
      <c r="BD453" s="4"/>
      <c r="BE453" s="4"/>
      <c r="BF453" s="4"/>
      <c r="BG453" s="4"/>
      <c r="BH453" s="4"/>
      <c r="BI453" s="4"/>
      <c r="BJ453" s="4"/>
      <c r="BK453" s="4"/>
      <c r="BL453" s="4"/>
      <c r="BM453" s="4"/>
      <c r="BN453" s="4"/>
    </row>
    <row r="454" ht="12.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c r="AB454" s="4"/>
      <c r="AC454" s="4"/>
      <c r="AD454" s="4"/>
      <c r="AE454" s="4"/>
      <c r="AF454" s="4"/>
      <c r="AG454" s="4"/>
      <c r="AH454" s="4"/>
      <c r="AI454" s="4"/>
      <c r="AJ454" s="4"/>
      <c r="AK454" s="4"/>
      <c r="AL454" s="4"/>
      <c r="AM454" s="4"/>
      <c r="AN454" s="4"/>
      <c r="AO454" s="4"/>
      <c r="AP454" s="4"/>
      <c r="AQ454" s="4"/>
      <c r="AR454" s="4"/>
      <c r="AS454" s="4"/>
      <c r="AT454" s="4"/>
      <c r="AU454" s="4"/>
      <c r="AV454" s="4"/>
      <c r="AW454" s="4"/>
      <c r="AX454" s="4"/>
      <c r="AY454" s="4"/>
      <c r="AZ454" s="4"/>
      <c r="BA454" s="4"/>
      <c r="BB454" s="4"/>
      <c r="BC454" s="4"/>
      <c r="BD454" s="4"/>
      <c r="BE454" s="4"/>
      <c r="BF454" s="4"/>
      <c r="BG454" s="4"/>
      <c r="BH454" s="4"/>
      <c r="BI454" s="4"/>
      <c r="BJ454" s="4"/>
      <c r="BK454" s="4"/>
      <c r="BL454" s="4"/>
      <c r="BM454" s="4"/>
      <c r="BN454" s="4"/>
    </row>
    <row r="455" ht="12.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c r="AE455" s="4"/>
      <c r="AF455" s="4"/>
      <c r="AG455" s="4"/>
      <c r="AH455" s="4"/>
      <c r="AI455" s="4"/>
      <c r="AJ455" s="4"/>
      <c r="AK455" s="4"/>
      <c r="AL455" s="4"/>
      <c r="AM455" s="4"/>
      <c r="AN455" s="4"/>
      <c r="AO455" s="4"/>
      <c r="AP455" s="4"/>
      <c r="AQ455" s="4"/>
      <c r="AR455" s="4"/>
      <c r="AS455" s="4"/>
      <c r="AT455" s="4"/>
      <c r="AU455" s="4"/>
      <c r="AV455" s="4"/>
      <c r="AW455" s="4"/>
      <c r="AX455" s="4"/>
      <c r="AY455" s="4"/>
      <c r="AZ455" s="4"/>
      <c r="BA455" s="4"/>
      <c r="BB455" s="4"/>
      <c r="BC455" s="4"/>
      <c r="BD455" s="4"/>
      <c r="BE455" s="4"/>
      <c r="BF455" s="4"/>
      <c r="BG455" s="4"/>
      <c r="BH455" s="4"/>
      <c r="BI455" s="4"/>
      <c r="BJ455" s="4"/>
      <c r="BK455" s="4"/>
      <c r="BL455" s="4"/>
      <c r="BM455" s="4"/>
      <c r="BN455" s="4"/>
    </row>
    <row r="456" ht="12.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c r="AB456" s="4"/>
      <c r="AC456" s="4"/>
      <c r="AD456" s="4"/>
      <c r="AE456" s="4"/>
      <c r="AF456" s="4"/>
      <c r="AG456" s="4"/>
      <c r="AH456" s="4"/>
      <c r="AI456" s="4"/>
      <c r="AJ456" s="4"/>
      <c r="AK456" s="4"/>
      <c r="AL456" s="4"/>
      <c r="AM456" s="4"/>
      <c r="AN456" s="4"/>
      <c r="AO456" s="4"/>
      <c r="AP456" s="4"/>
      <c r="AQ456" s="4"/>
      <c r="AR456" s="4"/>
      <c r="AS456" s="4"/>
      <c r="AT456" s="4"/>
      <c r="AU456" s="4"/>
      <c r="AV456" s="4"/>
      <c r="AW456" s="4"/>
      <c r="AX456" s="4"/>
      <c r="AY456" s="4"/>
      <c r="AZ456" s="4"/>
      <c r="BA456" s="4"/>
      <c r="BB456" s="4"/>
      <c r="BC456" s="4"/>
      <c r="BD456" s="4"/>
      <c r="BE456" s="4"/>
      <c r="BF456" s="4"/>
      <c r="BG456" s="4"/>
      <c r="BH456" s="4"/>
      <c r="BI456" s="4"/>
      <c r="BJ456" s="4"/>
      <c r="BK456" s="4"/>
      <c r="BL456" s="4"/>
      <c r="BM456" s="4"/>
      <c r="BN456" s="4"/>
    </row>
    <row r="457" ht="12.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c r="AB457" s="4"/>
      <c r="AC457" s="4"/>
      <c r="AD457" s="4"/>
      <c r="AE457" s="4"/>
      <c r="AF457" s="4"/>
      <c r="AG457" s="4"/>
      <c r="AH457" s="4"/>
      <c r="AI457" s="4"/>
      <c r="AJ457" s="4"/>
      <c r="AK457" s="4"/>
      <c r="AL457" s="4"/>
      <c r="AM457" s="4"/>
      <c r="AN457" s="4"/>
      <c r="AO457" s="4"/>
      <c r="AP457" s="4"/>
      <c r="AQ457" s="4"/>
      <c r="AR457" s="4"/>
      <c r="AS457" s="4"/>
      <c r="AT457" s="4"/>
      <c r="AU457" s="4"/>
      <c r="AV457" s="4"/>
      <c r="AW457" s="4"/>
      <c r="AX457" s="4"/>
      <c r="AY457" s="4"/>
      <c r="AZ457" s="4"/>
      <c r="BA457" s="4"/>
      <c r="BB457" s="4"/>
      <c r="BC457" s="4"/>
      <c r="BD457" s="4"/>
      <c r="BE457" s="4"/>
      <c r="BF457" s="4"/>
      <c r="BG457" s="4"/>
      <c r="BH457" s="4"/>
      <c r="BI457" s="4"/>
      <c r="BJ457" s="4"/>
      <c r="BK457" s="4"/>
      <c r="BL457" s="4"/>
      <c r="BM457" s="4"/>
      <c r="BN457" s="4"/>
    </row>
    <row r="458" ht="12.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c r="AE458" s="4"/>
      <c r="AF458" s="4"/>
      <c r="AG458" s="4"/>
      <c r="AH458" s="4"/>
      <c r="AI458" s="4"/>
      <c r="AJ458" s="4"/>
      <c r="AK458" s="4"/>
      <c r="AL458" s="4"/>
      <c r="AM458" s="4"/>
      <c r="AN458" s="4"/>
      <c r="AO458" s="4"/>
      <c r="AP458" s="4"/>
      <c r="AQ458" s="4"/>
      <c r="AR458" s="4"/>
      <c r="AS458" s="4"/>
      <c r="AT458" s="4"/>
      <c r="AU458" s="4"/>
      <c r="AV458" s="4"/>
      <c r="AW458" s="4"/>
      <c r="AX458" s="4"/>
      <c r="AY458" s="4"/>
      <c r="AZ458" s="4"/>
      <c r="BA458" s="4"/>
      <c r="BB458" s="4"/>
      <c r="BC458" s="4"/>
      <c r="BD458" s="4"/>
      <c r="BE458" s="4"/>
      <c r="BF458" s="4"/>
      <c r="BG458" s="4"/>
      <c r="BH458" s="4"/>
      <c r="BI458" s="4"/>
      <c r="BJ458" s="4"/>
      <c r="BK458" s="4"/>
      <c r="BL458" s="4"/>
      <c r="BM458" s="4"/>
      <c r="BN458" s="4"/>
    </row>
    <row r="459" ht="12.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c r="AE459" s="4"/>
      <c r="AF459" s="4"/>
      <c r="AG459" s="4"/>
      <c r="AH459" s="4"/>
      <c r="AI459" s="4"/>
      <c r="AJ459" s="4"/>
      <c r="AK459" s="4"/>
      <c r="AL459" s="4"/>
      <c r="AM459" s="4"/>
      <c r="AN459" s="4"/>
      <c r="AO459" s="4"/>
      <c r="AP459" s="4"/>
      <c r="AQ459" s="4"/>
      <c r="AR459" s="4"/>
      <c r="AS459" s="4"/>
      <c r="AT459" s="4"/>
      <c r="AU459" s="4"/>
      <c r="AV459" s="4"/>
      <c r="AW459" s="4"/>
      <c r="AX459" s="4"/>
      <c r="AY459" s="4"/>
      <c r="AZ459" s="4"/>
      <c r="BA459" s="4"/>
      <c r="BB459" s="4"/>
      <c r="BC459" s="4"/>
      <c r="BD459" s="4"/>
      <c r="BE459" s="4"/>
      <c r="BF459" s="4"/>
      <c r="BG459" s="4"/>
      <c r="BH459" s="4"/>
      <c r="BI459" s="4"/>
      <c r="BJ459" s="4"/>
      <c r="BK459" s="4"/>
      <c r="BL459" s="4"/>
      <c r="BM459" s="4"/>
      <c r="BN459" s="4"/>
    </row>
    <row r="460" ht="12.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c r="AG460" s="4"/>
      <c r="AH460" s="4"/>
      <c r="AI460" s="4"/>
      <c r="AJ460" s="4"/>
      <c r="AK460" s="4"/>
      <c r="AL460" s="4"/>
      <c r="AM460" s="4"/>
      <c r="AN460" s="4"/>
      <c r="AO460" s="4"/>
      <c r="AP460" s="4"/>
      <c r="AQ460" s="4"/>
      <c r="AR460" s="4"/>
      <c r="AS460" s="4"/>
      <c r="AT460" s="4"/>
      <c r="AU460" s="4"/>
      <c r="AV460" s="4"/>
      <c r="AW460" s="4"/>
      <c r="AX460" s="4"/>
      <c r="AY460" s="4"/>
      <c r="AZ460" s="4"/>
      <c r="BA460" s="4"/>
      <c r="BB460" s="4"/>
      <c r="BC460" s="4"/>
      <c r="BD460" s="4"/>
      <c r="BE460" s="4"/>
      <c r="BF460" s="4"/>
      <c r="BG460" s="4"/>
      <c r="BH460" s="4"/>
      <c r="BI460" s="4"/>
      <c r="BJ460" s="4"/>
      <c r="BK460" s="4"/>
      <c r="BL460" s="4"/>
      <c r="BM460" s="4"/>
      <c r="BN460" s="4"/>
    </row>
    <row r="461" ht="12.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c r="AB461" s="4"/>
      <c r="AC461" s="4"/>
      <c r="AD461" s="4"/>
      <c r="AE461" s="4"/>
      <c r="AF461" s="4"/>
      <c r="AG461" s="4"/>
      <c r="AH461" s="4"/>
      <c r="AI461" s="4"/>
      <c r="AJ461" s="4"/>
      <c r="AK461" s="4"/>
      <c r="AL461" s="4"/>
      <c r="AM461" s="4"/>
      <c r="AN461" s="4"/>
      <c r="AO461" s="4"/>
      <c r="AP461" s="4"/>
      <c r="AQ461" s="4"/>
      <c r="AR461" s="4"/>
      <c r="AS461" s="4"/>
      <c r="AT461" s="4"/>
      <c r="AU461" s="4"/>
      <c r="AV461" s="4"/>
      <c r="AW461" s="4"/>
      <c r="AX461" s="4"/>
      <c r="AY461" s="4"/>
      <c r="AZ461" s="4"/>
      <c r="BA461" s="4"/>
      <c r="BB461" s="4"/>
      <c r="BC461" s="4"/>
      <c r="BD461" s="4"/>
      <c r="BE461" s="4"/>
      <c r="BF461" s="4"/>
      <c r="BG461" s="4"/>
      <c r="BH461" s="4"/>
      <c r="BI461" s="4"/>
      <c r="BJ461" s="4"/>
      <c r="BK461" s="4"/>
      <c r="BL461" s="4"/>
      <c r="BM461" s="4"/>
      <c r="BN461" s="4"/>
    </row>
    <row r="462" ht="12.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c r="AB462" s="4"/>
      <c r="AC462" s="4"/>
      <c r="AD462" s="4"/>
      <c r="AE462" s="4"/>
      <c r="AF462" s="4"/>
      <c r="AG462" s="4"/>
      <c r="AH462" s="4"/>
      <c r="AI462" s="4"/>
      <c r="AJ462" s="4"/>
      <c r="AK462" s="4"/>
      <c r="AL462" s="4"/>
      <c r="AM462" s="4"/>
      <c r="AN462" s="4"/>
      <c r="AO462" s="4"/>
      <c r="AP462" s="4"/>
      <c r="AQ462" s="4"/>
      <c r="AR462" s="4"/>
      <c r="AS462" s="4"/>
      <c r="AT462" s="4"/>
      <c r="AU462" s="4"/>
      <c r="AV462" s="4"/>
      <c r="AW462" s="4"/>
      <c r="AX462" s="4"/>
      <c r="AY462" s="4"/>
      <c r="AZ462" s="4"/>
      <c r="BA462" s="4"/>
      <c r="BB462" s="4"/>
      <c r="BC462" s="4"/>
      <c r="BD462" s="4"/>
      <c r="BE462" s="4"/>
      <c r="BF462" s="4"/>
      <c r="BG462" s="4"/>
      <c r="BH462" s="4"/>
      <c r="BI462" s="4"/>
      <c r="BJ462" s="4"/>
      <c r="BK462" s="4"/>
      <c r="BL462" s="4"/>
      <c r="BM462" s="4"/>
      <c r="BN462" s="4"/>
    </row>
    <row r="463" ht="12.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c r="AB463" s="4"/>
      <c r="AC463" s="4"/>
      <c r="AD463" s="4"/>
      <c r="AE463" s="4"/>
      <c r="AF463" s="4"/>
      <c r="AG463" s="4"/>
      <c r="AH463" s="4"/>
      <c r="AI463" s="4"/>
      <c r="AJ463" s="4"/>
      <c r="AK463" s="4"/>
      <c r="AL463" s="4"/>
      <c r="AM463" s="4"/>
      <c r="AN463" s="4"/>
      <c r="AO463" s="4"/>
      <c r="AP463" s="4"/>
      <c r="AQ463" s="4"/>
      <c r="AR463" s="4"/>
      <c r="AS463" s="4"/>
      <c r="AT463" s="4"/>
      <c r="AU463" s="4"/>
      <c r="AV463" s="4"/>
      <c r="AW463" s="4"/>
      <c r="AX463" s="4"/>
      <c r="AY463" s="4"/>
      <c r="AZ463" s="4"/>
      <c r="BA463" s="4"/>
      <c r="BB463" s="4"/>
      <c r="BC463" s="4"/>
      <c r="BD463" s="4"/>
      <c r="BE463" s="4"/>
      <c r="BF463" s="4"/>
      <c r="BG463" s="4"/>
      <c r="BH463" s="4"/>
      <c r="BI463" s="4"/>
      <c r="BJ463" s="4"/>
      <c r="BK463" s="4"/>
      <c r="BL463" s="4"/>
      <c r="BM463" s="4"/>
      <c r="BN463" s="4"/>
    </row>
    <row r="464" ht="12.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c r="AB464" s="4"/>
      <c r="AC464" s="4"/>
      <c r="AD464" s="4"/>
      <c r="AE464" s="4"/>
      <c r="AF464" s="4"/>
      <c r="AG464" s="4"/>
      <c r="AH464" s="4"/>
      <c r="AI464" s="4"/>
      <c r="AJ464" s="4"/>
      <c r="AK464" s="4"/>
      <c r="AL464" s="4"/>
      <c r="AM464" s="4"/>
      <c r="AN464" s="4"/>
      <c r="AO464" s="4"/>
      <c r="AP464" s="4"/>
      <c r="AQ464" s="4"/>
      <c r="AR464" s="4"/>
      <c r="AS464" s="4"/>
      <c r="AT464" s="4"/>
      <c r="AU464" s="4"/>
      <c r="AV464" s="4"/>
      <c r="AW464" s="4"/>
      <c r="AX464" s="4"/>
      <c r="AY464" s="4"/>
      <c r="AZ464" s="4"/>
      <c r="BA464" s="4"/>
      <c r="BB464" s="4"/>
      <c r="BC464" s="4"/>
      <c r="BD464" s="4"/>
      <c r="BE464" s="4"/>
      <c r="BF464" s="4"/>
      <c r="BG464" s="4"/>
      <c r="BH464" s="4"/>
      <c r="BI464" s="4"/>
      <c r="BJ464" s="4"/>
      <c r="BK464" s="4"/>
      <c r="BL464" s="4"/>
      <c r="BM464" s="4"/>
      <c r="BN464" s="4"/>
    </row>
    <row r="465" ht="12.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c r="AB465" s="4"/>
      <c r="AC465" s="4"/>
      <c r="AD465" s="4"/>
      <c r="AE465" s="4"/>
      <c r="AF465" s="4"/>
      <c r="AG465" s="4"/>
      <c r="AH465" s="4"/>
      <c r="AI465" s="4"/>
      <c r="AJ465" s="4"/>
      <c r="AK465" s="4"/>
      <c r="AL465" s="4"/>
      <c r="AM465" s="4"/>
      <c r="AN465" s="4"/>
      <c r="AO465" s="4"/>
      <c r="AP465" s="4"/>
      <c r="AQ465" s="4"/>
      <c r="AR465" s="4"/>
      <c r="AS465" s="4"/>
      <c r="AT465" s="4"/>
      <c r="AU465" s="4"/>
      <c r="AV465" s="4"/>
      <c r="AW465" s="4"/>
      <c r="AX465" s="4"/>
      <c r="AY465" s="4"/>
      <c r="AZ465" s="4"/>
      <c r="BA465" s="4"/>
      <c r="BB465" s="4"/>
      <c r="BC465" s="4"/>
      <c r="BD465" s="4"/>
      <c r="BE465" s="4"/>
      <c r="BF465" s="4"/>
      <c r="BG465" s="4"/>
      <c r="BH465" s="4"/>
      <c r="BI465" s="4"/>
      <c r="BJ465" s="4"/>
      <c r="BK465" s="4"/>
      <c r="BL465" s="4"/>
      <c r="BM465" s="4"/>
      <c r="BN465" s="4"/>
    </row>
    <row r="466" ht="12.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c r="AG466" s="4"/>
      <c r="AH466" s="4"/>
      <c r="AI466" s="4"/>
      <c r="AJ466" s="4"/>
      <c r="AK466" s="4"/>
      <c r="AL466" s="4"/>
      <c r="AM466" s="4"/>
      <c r="AN466" s="4"/>
      <c r="AO466" s="4"/>
      <c r="AP466" s="4"/>
      <c r="AQ466" s="4"/>
      <c r="AR466" s="4"/>
      <c r="AS466" s="4"/>
      <c r="AT466" s="4"/>
      <c r="AU466" s="4"/>
      <c r="AV466" s="4"/>
      <c r="AW466" s="4"/>
      <c r="AX466" s="4"/>
      <c r="AY466" s="4"/>
      <c r="AZ466" s="4"/>
      <c r="BA466" s="4"/>
      <c r="BB466" s="4"/>
      <c r="BC466" s="4"/>
      <c r="BD466" s="4"/>
      <c r="BE466" s="4"/>
      <c r="BF466" s="4"/>
      <c r="BG466" s="4"/>
      <c r="BH466" s="4"/>
      <c r="BI466" s="4"/>
      <c r="BJ466" s="4"/>
      <c r="BK466" s="4"/>
      <c r="BL466" s="4"/>
      <c r="BM466" s="4"/>
      <c r="BN466" s="4"/>
    </row>
    <row r="467" ht="12.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c r="AB467" s="4"/>
      <c r="AC467" s="4"/>
      <c r="AD467" s="4"/>
      <c r="AE467" s="4"/>
      <c r="AF467" s="4"/>
      <c r="AG467" s="4"/>
      <c r="AH467" s="4"/>
      <c r="AI467" s="4"/>
      <c r="AJ467" s="4"/>
      <c r="AK467" s="4"/>
      <c r="AL467" s="4"/>
      <c r="AM467" s="4"/>
      <c r="AN467" s="4"/>
      <c r="AO467" s="4"/>
      <c r="AP467" s="4"/>
      <c r="AQ467" s="4"/>
      <c r="AR467" s="4"/>
      <c r="AS467" s="4"/>
      <c r="AT467" s="4"/>
      <c r="AU467" s="4"/>
      <c r="AV467" s="4"/>
      <c r="AW467" s="4"/>
      <c r="AX467" s="4"/>
      <c r="AY467" s="4"/>
      <c r="AZ467" s="4"/>
      <c r="BA467" s="4"/>
      <c r="BB467" s="4"/>
      <c r="BC467" s="4"/>
      <c r="BD467" s="4"/>
      <c r="BE467" s="4"/>
      <c r="BF467" s="4"/>
      <c r="BG467" s="4"/>
      <c r="BH467" s="4"/>
      <c r="BI467" s="4"/>
      <c r="BJ467" s="4"/>
      <c r="BK467" s="4"/>
      <c r="BL467" s="4"/>
      <c r="BM467" s="4"/>
      <c r="BN467" s="4"/>
    </row>
    <row r="468" ht="12.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c r="AG468" s="4"/>
      <c r="AH468" s="4"/>
      <c r="AI468" s="4"/>
      <c r="AJ468" s="4"/>
      <c r="AK468" s="4"/>
      <c r="AL468" s="4"/>
      <c r="AM468" s="4"/>
      <c r="AN468" s="4"/>
      <c r="AO468" s="4"/>
      <c r="AP468" s="4"/>
      <c r="AQ468" s="4"/>
      <c r="AR468" s="4"/>
      <c r="AS468" s="4"/>
      <c r="AT468" s="4"/>
      <c r="AU468" s="4"/>
      <c r="AV468" s="4"/>
      <c r="AW468" s="4"/>
      <c r="AX468" s="4"/>
      <c r="AY468" s="4"/>
      <c r="AZ468" s="4"/>
      <c r="BA468" s="4"/>
      <c r="BB468" s="4"/>
      <c r="BC468" s="4"/>
      <c r="BD468" s="4"/>
      <c r="BE468" s="4"/>
      <c r="BF468" s="4"/>
      <c r="BG468" s="4"/>
      <c r="BH468" s="4"/>
      <c r="BI468" s="4"/>
      <c r="BJ468" s="4"/>
      <c r="BK468" s="4"/>
      <c r="BL468" s="4"/>
      <c r="BM468" s="4"/>
      <c r="BN468" s="4"/>
    </row>
    <row r="469" ht="12.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c r="AB469" s="4"/>
      <c r="AC469" s="4"/>
      <c r="AD469" s="4"/>
      <c r="AE469" s="4"/>
      <c r="AF469" s="4"/>
      <c r="AG469" s="4"/>
      <c r="AH469" s="4"/>
      <c r="AI469" s="4"/>
      <c r="AJ469" s="4"/>
      <c r="AK469" s="4"/>
      <c r="AL469" s="4"/>
      <c r="AM469" s="4"/>
      <c r="AN469" s="4"/>
      <c r="AO469" s="4"/>
      <c r="AP469" s="4"/>
      <c r="AQ469" s="4"/>
      <c r="AR469" s="4"/>
      <c r="AS469" s="4"/>
      <c r="AT469" s="4"/>
      <c r="AU469" s="4"/>
      <c r="AV469" s="4"/>
      <c r="AW469" s="4"/>
      <c r="AX469" s="4"/>
      <c r="AY469" s="4"/>
      <c r="AZ469" s="4"/>
      <c r="BA469" s="4"/>
      <c r="BB469" s="4"/>
      <c r="BC469" s="4"/>
      <c r="BD469" s="4"/>
      <c r="BE469" s="4"/>
      <c r="BF469" s="4"/>
      <c r="BG469" s="4"/>
      <c r="BH469" s="4"/>
      <c r="BI469" s="4"/>
      <c r="BJ469" s="4"/>
      <c r="BK469" s="4"/>
      <c r="BL469" s="4"/>
      <c r="BM469" s="4"/>
      <c r="BN469" s="4"/>
    </row>
    <row r="470" ht="12.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c r="AB470" s="4"/>
      <c r="AC470" s="4"/>
      <c r="AD470" s="4"/>
      <c r="AE470" s="4"/>
      <c r="AF470" s="4"/>
      <c r="AG470" s="4"/>
      <c r="AH470" s="4"/>
      <c r="AI470" s="4"/>
      <c r="AJ470" s="4"/>
      <c r="AK470" s="4"/>
      <c r="AL470" s="4"/>
      <c r="AM470" s="4"/>
      <c r="AN470" s="4"/>
      <c r="AO470" s="4"/>
      <c r="AP470" s="4"/>
      <c r="AQ470" s="4"/>
      <c r="AR470" s="4"/>
      <c r="AS470" s="4"/>
      <c r="AT470" s="4"/>
      <c r="AU470" s="4"/>
      <c r="AV470" s="4"/>
      <c r="AW470" s="4"/>
      <c r="AX470" s="4"/>
      <c r="AY470" s="4"/>
      <c r="AZ470" s="4"/>
      <c r="BA470" s="4"/>
      <c r="BB470" s="4"/>
      <c r="BC470" s="4"/>
      <c r="BD470" s="4"/>
      <c r="BE470" s="4"/>
      <c r="BF470" s="4"/>
      <c r="BG470" s="4"/>
      <c r="BH470" s="4"/>
      <c r="BI470" s="4"/>
      <c r="BJ470" s="4"/>
      <c r="BK470" s="4"/>
      <c r="BL470" s="4"/>
      <c r="BM470" s="4"/>
      <c r="BN470" s="4"/>
    </row>
    <row r="471" ht="12.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c r="AB471" s="4"/>
      <c r="AC471" s="4"/>
      <c r="AD471" s="4"/>
      <c r="AE471" s="4"/>
      <c r="AF471" s="4"/>
      <c r="AG471" s="4"/>
      <c r="AH471" s="4"/>
      <c r="AI471" s="4"/>
      <c r="AJ471" s="4"/>
      <c r="AK471" s="4"/>
      <c r="AL471" s="4"/>
      <c r="AM471" s="4"/>
      <c r="AN471" s="4"/>
      <c r="AO471" s="4"/>
      <c r="AP471" s="4"/>
      <c r="AQ471" s="4"/>
      <c r="AR471" s="4"/>
      <c r="AS471" s="4"/>
      <c r="AT471" s="4"/>
      <c r="AU471" s="4"/>
      <c r="AV471" s="4"/>
      <c r="AW471" s="4"/>
      <c r="AX471" s="4"/>
      <c r="AY471" s="4"/>
      <c r="AZ471" s="4"/>
      <c r="BA471" s="4"/>
      <c r="BB471" s="4"/>
      <c r="BC471" s="4"/>
      <c r="BD471" s="4"/>
      <c r="BE471" s="4"/>
      <c r="BF471" s="4"/>
      <c r="BG471" s="4"/>
      <c r="BH471" s="4"/>
      <c r="BI471" s="4"/>
      <c r="BJ471" s="4"/>
      <c r="BK471" s="4"/>
      <c r="BL471" s="4"/>
      <c r="BM471" s="4"/>
      <c r="BN471" s="4"/>
    </row>
    <row r="472" ht="12.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c r="AB472" s="4"/>
      <c r="AC472" s="4"/>
      <c r="AD472" s="4"/>
      <c r="AE472" s="4"/>
      <c r="AF472" s="4"/>
      <c r="AG472" s="4"/>
      <c r="AH472" s="4"/>
      <c r="AI472" s="4"/>
      <c r="AJ472" s="4"/>
      <c r="AK472" s="4"/>
      <c r="AL472" s="4"/>
      <c r="AM472" s="4"/>
      <c r="AN472" s="4"/>
      <c r="AO472" s="4"/>
      <c r="AP472" s="4"/>
      <c r="AQ472" s="4"/>
      <c r="AR472" s="4"/>
      <c r="AS472" s="4"/>
      <c r="AT472" s="4"/>
      <c r="AU472" s="4"/>
      <c r="AV472" s="4"/>
      <c r="AW472" s="4"/>
      <c r="AX472" s="4"/>
      <c r="AY472" s="4"/>
      <c r="AZ472" s="4"/>
      <c r="BA472" s="4"/>
      <c r="BB472" s="4"/>
      <c r="BC472" s="4"/>
      <c r="BD472" s="4"/>
      <c r="BE472" s="4"/>
      <c r="BF472" s="4"/>
      <c r="BG472" s="4"/>
      <c r="BH472" s="4"/>
      <c r="BI472" s="4"/>
      <c r="BJ472" s="4"/>
      <c r="BK472" s="4"/>
      <c r="BL472" s="4"/>
      <c r="BM472" s="4"/>
      <c r="BN472" s="4"/>
    </row>
    <row r="473" ht="12.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c r="AB473" s="4"/>
      <c r="AC473" s="4"/>
      <c r="AD473" s="4"/>
      <c r="AE473" s="4"/>
      <c r="AF473" s="4"/>
      <c r="AG473" s="4"/>
      <c r="AH473" s="4"/>
      <c r="AI473" s="4"/>
      <c r="AJ473" s="4"/>
      <c r="AK473" s="4"/>
      <c r="AL473" s="4"/>
      <c r="AM473" s="4"/>
      <c r="AN473" s="4"/>
      <c r="AO473" s="4"/>
      <c r="AP473" s="4"/>
      <c r="AQ473" s="4"/>
      <c r="AR473" s="4"/>
      <c r="AS473" s="4"/>
      <c r="AT473" s="4"/>
      <c r="AU473" s="4"/>
      <c r="AV473" s="4"/>
      <c r="AW473" s="4"/>
      <c r="AX473" s="4"/>
      <c r="AY473" s="4"/>
      <c r="AZ473" s="4"/>
      <c r="BA473" s="4"/>
      <c r="BB473" s="4"/>
      <c r="BC473" s="4"/>
      <c r="BD473" s="4"/>
      <c r="BE473" s="4"/>
      <c r="BF473" s="4"/>
      <c r="BG473" s="4"/>
      <c r="BH473" s="4"/>
      <c r="BI473" s="4"/>
      <c r="BJ473" s="4"/>
      <c r="BK473" s="4"/>
      <c r="BL473" s="4"/>
      <c r="BM473" s="4"/>
      <c r="BN473" s="4"/>
    </row>
    <row r="474" ht="12.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c r="AB474" s="4"/>
      <c r="AC474" s="4"/>
      <c r="AD474" s="4"/>
      <c r="AE474" s="4"/>
      <c r="AF474" s="4"/>
      <c r="AG474" s="4"/>
      <c r="AH474" s="4"/>
      <c r="AI474" s="4"/>
      <c r="AJ474" s="4"/>
      <c r="AK474" s="4"/>
      <c r="AL474" s="4"/>
      <c r="AM474" s="4"/>
      <c r="AN474" s="4"/>
      <c r="AO474" s="4"/>
      <c r="AP474" s="4"/>
      <c r="AQ474" s="4"/>
      <c r="AR474" s="4"/>
      <c r="AS474" s="4"/>
      <c r="AT474" s="4"/>
      <c r="AU474" s="4"/>
      <c r="AV474" s="4"/>
      <c r="AW474" s="4"/>
      <c r="AX474" s="4"/>
      <c r="AY474" s="4"/>
      <c r="AZ474" s="4"/>
      <c r="BA474" s="4"/>
      <c r="BB474" s="4"/>
      <c r="BC474" s="4"/>
      <c r="BD474" s="4"/>
      <c r="BE474" s="4"/>
      <c r="BF474" s="4"/>
      <c r="BG474" s="4"/>
      <c r="BH474" s="4"/>
      <c r="BI474" s="4"/>
      <c r="BJ474" s="4"/>
      <c r="BK474" s="4"/>
      <c r="BL474" s="4"/>
      <c r="BM474" s="4"/>
      <c r="BN474" s="4"/>
    </row>
    <row r="475" ht="12.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c r="AE475" s="4"/>
      <c r="AF475" s="4"/>
      <c r="AG475" s="4"/>
      <c r="AH475" s="4"/>
      <c r="AI475" s="4"/>
      <c r="AJ475" s="4"/>
      <c r="AK475" s="4"/>
      <c r="AL475" s="4"/>
      <c r="AM475" s="4"/>
      <c r="AN475" s="4"/>
      <c r="AO475" s="4"/>
      <c r="AP475" s="4"/>
      <c r="AQ475" s="4"/>
      <c r="AR475" s="4"/>
      <c r="AS475" s="4"/>
      <c r="AT475" s="4"/>
      <c r="AU475" s="4"/>
      <c r="AV475" s="4"/>
      <c r="AW475" s="4"/>
      <c r="AX475" s="4"/>
      <c r="AY475" s="4"/>
      <c r="AZ475" s="4"/>
      <c r="BA475" s="4"/>
      <c r="BB475" s="4"/>
      <c r="BC475" s="4"/>
      <c r="BD475" s="4"/>
      <c r="BE475" s="4"/>
      <c r="BF475" s="4"/>
      <c r="BG475" s="4"/>
      <c r="BH475" s="4"/>
      <c r="BI475" s="4"/>
      <c r="BJ475" s="4"/>
      <c r="BK475" s="4"/>
      <c r="BL475" s="4"/>
      <c r="BM475" s="4"/>
      <c r="BN475" s="4"/>
    </row>
    <row r="476" ht="12.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c r="AB476" s="4"/>
      <c r="AC476" s="4"/>
      <c r="AD476" s="4"/>
      <c r="AE476" s="4"/>
      <c r="AF476" s="4"/>
      <c r="AG476" s="4"/>
      <c r="AH476" s="4"/>
      <c r="AI476" s="4"/>
      <c r="AJ476" s="4"/>
      <c r="AK476" s="4"/>
      <c r="AL476" s="4"/>
      <c r="AM476" s="4"/>
      <c r="AN476" s="4"/>
      <c r="AO476" s="4"/>
      <c r="AP476" s="4"/>
      <c r="AQ476" s="4"/>
      <c r="AR476" s="4"/>
      <c r="AS476" s="4"/>
      <c r="AT476" s="4"/>
      <c r="AU476" s="4"/>
      <c r="AV476" s="4"/>
      <c r="AW476" s="4"/>
      <c r="AX476" s="4"/>
      <c r="AY476" s="4"/>
      <c r="AZ476" s="4"/>
      <c r="BA476" s="4"/>
      <c r="BB476" s="4"/>
      <c r="BC476" s="4"/>
      <c r="BD476" s="4"/>
      <c r="BE476" s="4"/>
      <c r="BF476" s="4"/>
      <c r="BG476" s="4"/>
      <c r="BH476" s="4"/>
      <c r="BI476" s="4"/>
      <c r="BJ476" s="4"/>
      <c r="BK476" s="4"/>
      <c r="BL476" s="4"/>
      <c r="BM476" s="4"/>
      <c r="BN476" s="4"/>
    </row>
    <row r="477" ht="12.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c r="AB477" s="4"/>
      <c r="AC477" s="4"/>
      <c r="AD477" s="4"/>
      <c r="AE477" s="4"/>
      <c r="AF477" s="4"/>
      <c r="AG477" s="4"/>
      <c r="AH477" s="4"/>
      <c r="AI477" s="4"/>
      <c r="AJ477" s="4"/>
      <c r="AK477" s="4"/>
      <c r="AL477" s="4"/>
      <c r="AM477" s="4"/>
      <c r="AN477" s="4"/>
      <c r="AO477" s="4"/>
      <c r="AP477" s="4"/>
      <c r="AQ477" s="4"/>
      <c r="AR477" s="4"/>
      <c r="AS477" s="4"/>
      <c r="AT477" s="4"/>
      <c r="AU477" s="4"/>
      <c r="AV477" s="4"/>
      <c r="AW477" s="4"/>
      <c r="AX477" s="4"/>
      <c r="AY477" s="4"/>
      <c r="AZ477" s="4"/>
      <c r="BA477" s="4"/>
      <c r="BB477" s="4"/>
      <c r="BC477" s="4"/>
      <c r="BD477" s="4"/>
      <c r="BE477" s="4"/>
      <c r="BF477" s="4"/>
      <c r="BG477" s="4"/>
      <c r="BH477" s="4"/>
      <c r="BI477" s="4"/>
      <c r="BJ477" s="4"/>
      <c r="BK477" s="4"/>
      <c r="BL477" s="4"/>
      <c r="BM477" s="4"/>
      <c r="BN477" s="4"/>
    </row>
    <row r="478" ht="12.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c r="AB478" s="4"/>
      <c r="AC478" s="4"/>
      <c r="AD478" s="4"/>
      <c r="AE478" s="4"/>
      <c r="AF478" s="4"/>
      <c r="AG478" s="4"/>
      <c r="AH478" s="4"/>
      <c r="AI478" s="4"/>
      <c r="AJ478" s="4"/>
      <c r="AK478" s="4"/>
      <c r="AL478" s="4"/>
      <c r="AM478" s="4"/>
      <c r="AN478" s="4"/>
      <c r="AO478" s="4"/>
      <c r="AP478" s="4"/>
      <c r="AQ478" s="4"/>
      <c r="AR478" s="4"/>
      <c r="AS478" s="4"/>
      <c r="AT478" s="4"/>
      <c r="AU478" s="4"/>
      <c r="AV478" s="4"/>
      <c r="AW478" s="4"/>
      <c r="AX478" s="4"/>
      <c r="AY478" s="4"/>
      <c r="AZ478" s="4"/>
      <c r="BA478" s="4"/>
      <c r="BB478" s="4"/>
      <c r="BC478" s="4"/>
      <c r="BD478" s="4"/>
      <c r="BE478" s="4"/>
      <c r="BF478" s="4"/>
      <c r="BG478" s="4"/>
      <c r="BH478" s="4"/>
      <c r="BI478" s="4"/>
      <c r="BJ478" s="4"/>
      <c r="BK478" s="4"/>
      <c r="BL478" s="4"/>
      <c r="BM478" s="4"/>
      <c r="BN478" s="4"/>
    </row>
    <row r="479" ht="12.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c r="AB479" s="4"/>
      <c r="AC479" s="4"/>
      <c r="AD479" s="4"/>
      <c r="AE479" s="4"/>
      <c r="AF479" s="4"/>
      <c r="AG479" s="4"/>
      <c r="AH479" s="4"/>
      <c r="AI479" s="4"/>
      <c r="AJ479" s="4"/>
      <c r="AK479" s="4"/>
      <c r="AL479" s="4"/>
      <c r="AM479" s="4"/>
      <c r="AN479" s="4"/>
      <c r="AO479" s="4"/>
      <c r="AP479" s="4"/>
      <c r="AQ479" s="4"/>
      <c r="AR479" s="4"/>
      <c r="AS479" s="4"/>
      <c r="AT479" s="4"/>
      <c r="AU479" s="4"/>
      <c r="AV479" s="4"/>
      <c r="AW479" s="4"/>
      <c r="AX479" s="4"/>
      <c r="AY479" s="4"/>
      <c r="AZ479" s="4"/>
      <c r="BA479" s="4"/>
      <c r="BB479" s="4"/>
      <c r="BC479" s="4"/>
      <c r="BD479" s="4"/>
      <c r="BE479" s="4"/>
      <c r="BF479" s="4"/>
      <c r="BG479" s="4"/>
      <c r="BH479" s="4"/>
      <c r="BI479" s="4"/>
      <c r="BJ479" s="4"/>
      <c r="BK479" s="4"/>
      <c r="BL479" s="4"/>
      <c r="BM479" s="4"/>
      <c r="BN479" s="4"/>
    </row>
    <row r="480" ht="12.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c r="AB480" s="4"/>
      <c r="AC480" s="4"/>
      <c r="AD480" s="4"/>
      <c r="AE480" s="4"/>
      <c r="AF480" s="4"/>
      <c r="AG480" s="4"/>
      <c r="AH480" s="4"/>
      <c r="AI480" s="4"/>
      <c r="AJ480" s="4"/>
      <c r="AK480" s="4"/>
      <c r="AL480" s="4"/>
      <c r="AM480" s="4"/>
      <c r="AN480" s="4"/>
      <c r="AO480" s="4"/>
      <c r="AP480" s="4"/>
      <c r="AQ480" s="4"/>
      <c r="AR480" s="4"/>
      <c r="AS480" s="4"/>
      <c r="AT480" s="4"/>
      <c r="AU480" s="4"/>
      <c r="AV480" s="4"/>
      <c r="AW480" s="4"/>
      <c r="AX480" s="4"/>
      <c r="AY480" s="4"/>
      <c r="AZ480" s="4"/>
      <c r="BA480" s="4"/>
      <c r="BB480" s="4"/>
      <c r="BC480" s="4"/>
      <c r="BD480" s="4"/>
      <c r="BE480" s="4"/>
      <c r="BF480" s="4"/>
      <c r="BG480" s="4"/>
      <c r="BH480" s="4"/>
      <c r="BI480" s="4"/>
      <c r="BJ480" s="4"/>
      <c r="BK480" s="4"/>
      <c r="BL480" s="4"/>
      <c r="BM480" s="4"/>
      <c r="BN480" s="4"/>
    </row>
    <row r="481" ht="12.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c r="AB481" s="4"/>
      <c r="AC481" s="4"/>
      <c r="AD481" s="4"/>
      <c r="AE481" s="4"/>
      <c r="AF481" s="4"/>
      <c r="AG481" s="4"/>
      <c r="AH481" s="4"/>
      <c r="AI481" s="4"/>
      <c r="AJ481" s="4"/>
      <c r="AK481" s="4"/>
      <c r="AL481" s="4"/>
      <c r="AM481" s="4"/>
      <c r="AN481" s="4"/>
      <c r="AO481" s="4"/>
      <c r="AP481" s="4"/>
      <c r="AQ481" s="4"/>
      <c r="AR481" s="4"/>
      <c r="AS481" s="4"/>
      <c r="AT481" s="4"/>
      <c r="AU481" s="4"/>
      <c r="AV481" s="4"/>
      <c r="AW481" s="4"/>
      <c r="AX481" s="4"/>
      <c r="AY481" s="4"/>
      <c r="AZ481" s="4"/>
      <c r="BA481" s="4"/>
      <c r="BB481" s="4"/>
      <c r="BC481" s="4"/>
      <c r="BD481" s="4"/>
      <c r="BE481" s="4"/>
      <c r="BF481" s="4"/>
      <c r="BG481" s="4"/>
      <c r="BH481" s="4"/>
      <c r="BI481" s="4"/>
      <c r="BJ481" s="4"/>
      <c r="BK481" s="4"/>
      <c r="BL481" s="4"/>
      <c r="BM481" s="4"/>
      <c r="BN481" s="4"/>
    </row>
    <row r="482" ht="12.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c r="AB482" s="4"/>
      <c r="AC482" s="4"/>
      <c r="AD482" s="4"/>
      <c r="AE482" s="4"/>
      <c r="AF482" s="4"/>
      <c r="AG482" s="4"/>
      <c r="AH482" s="4"/>
      <c r="AI482" s="4"/>
      <c r="AJ482" s="4"/>
      <c r="AK482" s="4"/>
      <c r="AL482" s="4"/>
      <c r="AM482" s="4"/>
      <c r="AN482" s="4"/>
      <c r="AO482" s="4"/>
      <c r="AP482" s="4"/>
      <c r="AQ482" s="4"/>
      <c r="AR482" s="4"/>
      <c r="AS482" s="4"/>
      <c r="AT482" s="4"/>
      <c r="AU482" s="4"/>
      <c r="AV482" s="4"/>
      <c r="AW482" s="4"/>
      <c r="AX482" s="4"/>
      <c r="AY482" s="4"/>
      <c r="AZ482" s="4"/>
      <c r="BA482" s="4"/>
      <c r="BB482" s="4"/>
      <c r="BC482" s="4"/>
      <c r="BD482" s="4"/>
      <c r="BE482" s="4"/>
      <c r="BF482" s="4"/>
      <c r="BG482" s="4"/>
      <c r="BH482" s="4"/>
      <c r="BI482" s="4"/>
      <c r="BJ482" s="4"/>
      <c r="BK482" s="4"/>
      <c r="BL482" s="4"/>
      <c r="BM482" s="4"/>
      <c r="BN482" s="4"/>
    </row>
    <row r="483" ht="12.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c r="AB483" s="4"/>
      <c r="AC483" s="4"/>
      <c r="AD483" s="4"/>
      <c r="AE483" s="4"/>
      <c r="AF483" s="4"/>
      <c r="AG483" s="4"/>
      <c r="AH483" s="4"/>
      <c r="AI483" s="4"/>
      <c r="AJ483" s="4"/>
      <c r="AK483" s="4"/>
      <c r="AL483" s="4"/>
      <c r="AM483" s="4"/>
      <c r="AN483" s="4"/>
      <c r="AO483" s="4"/>
      <c r="AP483" s="4"/>
      <c r="AQ483" s="4"/>
      <c r="AR483" s="4"/>
      <c r="AS483" s="4"/>
      <c r="AT483" s="4"/>
      <c r="AU483" s="4"/>
      <c r="AV483" s="4"/>
      <c r="AW483" s="4"/>
      <c r="AX483" s="4"/>
      <c r="AY483" s="4"/>
      <c r="AZ483" s="4"/>
      <c r="BA483" s="4"/>
      <c r="BB483" s="4"/>
      <c r="BC483" s="4"/>
      <c r="BD483" s="4"/>
      <c r="BE483" s="4"/>
      <c r="BF483" s="4"/>
      <c r="BG483" s="4"/>
      <c r="BH483" s="4"/>
      <c r="BI483" s="4"/>
      <c r="BJ483" s="4"/>
      <c r="BK483" s="4"/>
      <c r="BL483" s="4"/>
      <c r="BM483" s="4"/>
      <c r="BN483" s="4"/>
    </row>
    <row r="484" ht="12.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c r="AB484" s="4"/>
      <c r="AC484" s="4"/>
      <c r="AD484" s="4"/>
      <c r="AE484" s="4"/>
      <c r="AF484" s="4"/>
      <c r="AG484" s="4"/>
      <c r="AH484" s="4"/>
      <c r="AI484" s="4"/>
      <c r="AJ484" s="4"/>
      <c r="AK484" s="4"/>
      <c r="AL484" s="4"/>
      <c r="AM484" s="4"/>
      <c r="AN484" s="4"/>
      <c r="AO484" s="4"/>
      <c r="AP484" s="4"/>
      <c r="AQ484" s="4"/>
      <c r="AR484" s="4"/>
      <c r="AS484" s="4"/>
      <c r="AT484" s="4"/>
      <c r="AU484" s="4"/>
      <c r="AV484" s="4"/>
      <c r="AW484" s="4"/>
      <c r="AX484" s="4"/>
      <c r="AY484" s="4"/>
      <c r="AZ484" s="4"/>
      <c r="BA484" s="4"/>
      <c r="BB484" s="4"/>
      <c r="BC484" s="4"/>
      <c r="BD484" s="4"/>
      <c r="BE484" s="4"/>
      <c r="BF484" s="4"/>
      <c r="BG484" s="4"/>
      <c r="BH484" s="4"/>
      <c r="BI484" s="4"/>
      <c r="BJ484" s="4"/>
      <c r="BK484" s="4"/>
      <c r="BL484" s="4"/>
      <c r="BM484" s="4"/>
      <c r="BN484" s="4"/>
    </row>
    <row r="485" ht="12.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c r="AB485" s="4"/>
      <c r="AC485" s="4"/>
      <c r="AD485" s="4"/>
      <c r="AE485" s="4"/>
      <c r="AF485" s="4"/>
      <c r="AG485" s="4"/>
      <c r="AH485" s="4"/>
      <c r="AI485" s="4"/>
      <c r="AJ485" s="4"/>
      <c r="AK485" s="4"/>
      <c r="AL485" s="4"/>
      <c r="AM485" s="4"/>
      <c r="AN485" s="4"/>
      <c r="AO485" s="4"/>
      <c r="AP485" s="4"/>
      <c r="AQ485" s="4"/>
      <c r="AR485" s="4"/>
      <c r="AS485" s="4"/>
      <c r="AT485" s="4"/>
      <c r="AU485" s="4"/>
      <c r="AV485" s="4"/>
      <c r="AW485" s="4"/>
      <c r="AX485" s="4"/>
      <c r="AY485" s="4"/>
      <c r="AZ485" s="4"/>
      <c r="BA485" s="4"/>
      <c r="BB485" s="4"/>
      <c r="BC485" s="4"/>
      <c r="BD485" s="4"/>
      <c r="BE485" s="4"/>
      <c r="BF485" s="4"/>
      <c r="BG485" s="4"/>
      <c r="BH485" s="4"/>
      <c r="BI485" s="4"/>
      <c r="BJ485" s="4"/>
      <c r="BK485" s="4"/>
      <c r="BL485" s="4"/>
      <c r="BM485" s="4"/>
      <c r="BN485" s="4"/>
    </row>
    <row r="486" ht="12.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c r="AB486" s="4"/>
      <c r="AC486" s="4"/>
      <c r="AD486" s="4"/>
      <c r="AE486" s="4"/>
      <c r="AF486" s="4"/>
      <c r="AG486" s="4"/>
      <c r="AH486" s="4"/>
      <c r="AI486" s="4"/>
      <c r="AJ486" s="4"/>
      <c r="AK486" s="4"/>
      <c r="AL486" s="4"/>
      <c r="AM486" s="4"/>
      <c r="AN486" s="4"/>
      <c r="AO486" s="4"/>
      <c r="AP486" s="4"/>
      <c r="AQ486" s="4"/>
      <c r="AR486" s="4"/>
      <c r="AS486" s="4"/>
      <c r="AT486" s="4"/>
      <c r="AU486" s="4"/>
      <c r="AV486" s="4"/>
      <c r="AW486" s="4"/>
      <c r="AX486" s="4"/>
      <c r="AY486" s="4"/>
      <c r="AZ486" s="4"/>
      <c r="BA486" s="4"/>
      <c r="BB486" s="4"/>
      <c r="BC486" s="4"/>
      <c r="BD486" s="4"/>
      <c r="BE486" s="4"/>
      <c r="BF486" s="4"/>
      <c r="BG486" s="4"/>
      <c r="BH486" s="4"/>
      <c r="BI486" s="4"/>
      <c r="BJ486" s="4"/>
      <c r="BK486" s="4"/>
      <c r="BL486" s="4"/>
      <c r="BM486" s="4"/>
      <c r="BN486" s="4"/>
    </row>
    <row r="487" ht="12.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c r="AB487" s="4"/>
      <c r="AC487" s="4"/>
      <c r="AD487" s="4"/>
      <c r="AE487" s="4"/>
      <c r="AF487" s="4"/>
      <c r="AG487" s="4"/>
      <c r="AH487" s="4"/>
      <c r="AI487" s="4"/>
      <c r="AJ487" s="4"/>
      <c r="AK487" s="4"/>
      <c r="AL487" s="4"/>
      <c r="AM487" s="4"/>
      <c r="AN487" s="4"/>
      <c r="AO487" s="4"/>
      <c r="AP487" s="4"/>
      <c r="AQ487" s="4"/>
      <c r="AR487" s="4"/>
      <c r="AS487" s="4"/>
      <c r="AT487" s="4"/>
      <c r="AU487" s="4"/>
      <c r="AV487" s="4"/>
      <c r="AW487" s="4"/>
      <c r="AX487" s="4"/>
      <c r="AY487" s="4"/>
      <c r="AZ487" s="4"/>
      <c r="BA487" s="4"/>
      <c r="BB487" s="4"/>
      <c r="BC487" s="4"/>
      <c r="BD487" s="4"/>
      <c r="BE487" s="4"/>
      <c r="BF487" s="4"/>
      <c r="BG487" s="4"/>
      <c r="BH487" s="4"/>
      <c r="BI487" s="4"/>
      <c r="BJ487" s="4"/>
      <c r="BK487" s="4"/>
      <c r="BL487" s="4"/>
      <c r="BM487" s="4"/>
      <c r="BN487" s="4"/>
    </row>
    <row r="488" ht="12.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c r="AB488" s="4"/>
      <c r="AC488" s="4"/>
      <c r="AD488" s="4"/>
      <c r="AE488" s="4"/>
      <c r="AF488" s="4"/>
      <c r="AG488" s="4"/>
      <c r="AH488" s="4"/>
      <c r="AI488" s="4"/>
      <c r="AJ488" s="4"/>
      <c r="AK488" s="4"/>
      <c r="AL488" s="4"/>
      <c r="AM488" s="4"/>
      <c r="AN488" s="4"/>
      <c r="AO488" s="4"/>
      <c r="AP488" s="4"/>
      <c r="AQ488" s="4"/>
      <c r="AR488" s="4"/>
      <c r="AS488" s="4"/>
      <c r="AT488" s="4"/>
      <c r="AU488" s="4"/>
      <c r="AV488" s="4"/>
      <c r="AW488" s="4"/>
      <c r="AX488" s="4"/>
      <c r="AY488" s="4"/>
      <c r="AZ488" s="4"/>
      <c r="BA488" s="4"/>
      <c r="BB488" s="4"/>
      <c r="BC488" s="4"/>
      <c r="BD488" s="4"/>
      <c r="BE488" s="4"/>
      <c r="BF488" s="4"/>
      <c r="BG488" s="4"/>
      <c r="BH488" s="4"/>
      <c r="BI488" s="4"/>
      <c r="BJ488" s="4"/>
      <c r="BK488" s="4"/>
      <c r="BL488" s="4"/>
      <c r="BM488" s="4"/>
      <c r="BN488" s="4"/>
    </row>
    <row r="489" ht="12.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c r="AB489" s="4"/>
      <c r="AC489" s="4"/>
      <c r="AD489" s="4"/>
      <c r="AE489" s="4"/>
      <c r="AF489" s="4"/>
      <c r="AG489" s="4"/>
      <c r="AH489" s="4"/>
      <c r="AI489" s="4"/>
      <c r="AJ489" s="4"/>
      <c r="AK489" s="4"/>
      <c r="AL489" s="4"/>
      <c r="AM489" s="4"/>
      <c r="AN489" s="4"/>
      <c r="AO489" s="4"/>
      <c r="AP489" s="4"/>
      <c r="AQ489" s="4"/>
      <c r="AR489" s="4"/>
      <c r="AS489" s="4"/>
      <c r="AT489" s="4"/>
      <c r="AU489" s="4"/>
      <c r="AV489" s="4"/>
      <c r="AW489" s="4"/>
      <c r="AX489" s="4"/>
      <c r="AY489" s="4"/>
      <c r="AZ489" s="4"/>
      <c r="BA489" s="4"/>
      <c r="BB489" s="4"/>
      <c r="BC489" s="4"/>
      <c r="BD489" s="4"/>
      <c r="BE489" s="4"/>
      <c r="BF489" s="4"/>
      <c r="BG489" s="4"/>
      <c r="BH489" s="4"/>
      <c r="BI489" s="4"/>
      <c r="BJ489" s="4"/>
      <c r="BK489" s="4"/>
      <c r="BL489" s="4"/>
      <c r="BM489" s="4"/>
      <c r="BN489" s="4"/>
    </row>
    <row r="490" ht="12.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c r="AB490" s="4"/>
      <c r="AC490" s="4"/>
      <c r="AD490" s="4"/>
      <c r="AE490" s="4"/>
      <c r="AF490" s="4"/>
      <c r="AG490" s="4"/>
      <c r="AH490" s="4"/>
      <c r="AI490" s="4"/>
      <c r="AJ490" s="4"/>
      <c r="AK490" s="4"/>
      <c r="AL490" s="4"/>
      <c r="AM490" s="4"/>
      <c r="AN490" s="4"/>
      <c r="AO490" s="4"/>
      <c r="AP490" s="4"/>
      <c r="AQ490" s="4"/>
      <c r="AR490" s="4"/>
      <c r="AS490" s="4"/>
      <c r="AT490" s="4"/>
      <c r="AU490" s="4"/>
      <c r="AV490" s="4"/>
      <c r="AW490" s="4"/>
      <c r="AX490" s="4"/>
      <c r="AY490" s="4"/>
      <c r="AZ490" s="4"/>
      <c r="BA490" s="4"/>
      <c r="BB490" s="4"/>
      <c r="BC490" s="4"/>
      <c r="BD490" s="4"/>
      <c r="BE490" s="4"/>
      <c r="BF490" s="4"/>
      <c r="BG490" s="4"/>
      <c r="BH490" s="4"/>
      <c r="BI490" s="4"/>
      <c r="BJ490" s="4"/>
      <c r="BK490" s="4"/>
      <c r="BL490" s="4"/>
      <c r="BM490" s="4"/>
      <c r="BN490" s="4"/>
    </row>
    <row r="491" ht="12.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c r="AB491" s="4"/>
      <c r="AC491" s="4"/>
      <c r="AD491" s="4"/>
      <c r="AE491" s="4"/>
      <c r="AF491" s="4"/>
      <c r="AG491" s="4"/>
      <c r="AH491" s="4"/>
      <c r="AI491" s="4"/>
      <c r="AJ491" s="4"/>
      <c r="AK491" s="4"/>
      <c r="AL491" s="4"/>
      <c r="AM491" s="4"/>
      <c r="AN491" s="4"/>
      <c r="AO491" s="4"/>
      <c r="AP491" s="4"/>
      <c r="AQ491" s="4"/>
      <c r="AR491" s="4"/>
      <c r="AS491" s="4"/>
      <c r="AT491" s="4"/>
      <c r="AU491" s="4"/>
      <c r="AV491" s="4"/>
      <c r="AW491" s="4"/>
      <c r="AX491" s="4"/>
      <c r="AY491" s="4"/>
      <c r="AZ491" s="4"/>
      <c r="BA491" s="4"/>
      <c r="BB491" s="4"/>
      <c r="BC491" s="4"/>
      <c r="BD491" s="4"/>
      <c r="BE491" s="4"/>
      <c r="BF491" s="4"/>
      <c r="BG491" s="4"/>
      <c r="BH491" s="4"/>
      <c r="BI491" s="4"/>
      <c r="BJ491" s="4"/>
      <c r="BK491" s="4"/>
      <c r="BL491" s="4"/>
      <c r="BM491" s="4"/>
      <c r="BN491" s="4"/>
    </row>
    <row r="492" ht="12.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c r="AB492" s="4"/>
      <c r="AC492" s="4"/>
      <c r="AD492" s="4"/>
      <c r="AE492" s="4"/>
      <c r="AF492" s="4"/>
      <c r="AG492" s="4"/>
      <c r="AH492" s="4"/>
      <c r="AI492" s="4"/>
      <c r="AJ492" s="4"/>
      <c r="AK492" s="4"/>
      <c r="AL492" s="4"/>
      <c r="AM492" s="4"/>
      <c r="AN492" s="4"/>
      <c r="AO492" s="4"/>
      <c r="AP492" s="4"/>
      <c r="AQ492" s="4"/>
      <c r="AR492" s="4"/>
      <c r="AS492" s="4"/>
      <c r="AT492" s="4"/>
      <c r="AU492" s="4"/>
      <c r="AV492" s="4"/>
      <c r="AW492" s="4"/>
      <c r="AX492" s="4"/>
      <c r="AY492" s="4"/>
      <c r="AZ492" s="4"/>
      <c r="BA492" s="4"/>
      <c r="BB492" s="4"/>
      <c r="BC492" s="4"/>
      <c r="BD492" s="4"/>
      <c r="BE492" s="4"/>
      <c r="BF492" s="4"/>
      <c r="BG492" s="4"/>
      <c r="BH492" s="4"/>
      <c r="BI492" s="4"/>
      <c r="BJ492" s="4"/>
      <c r="BK492" s="4"/>
      <c r="BL492" s="4"/>
      <c r="BM492" s="4"/>
      <c r="BN492" s="4"/>
    </row>
    <row r="493" ht="12.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c r="AB493" s="4"/>
      <c r="AC493" s="4"/>
      <c r="AD493" s="4"/>
      <c r="AE493" s="4"/>
      <c r="AF493" s="4"/>
      <c r="AG493" s="4"/>
      <c r="AH493" s="4"/>
      <c r="AI493" s="4"/>
      <c r="AJ493" s="4"/>
      <c r="AK493" s="4"/>
      <c r="AL493" s="4"/>
      <c r="AM493" s="4"/>
      <c r="AN493" s="4"/>
      <c r="AO493" s="4"/>
      <c r="AP493" s="4"/>
      <c r="AQ493" s="4"/>
      <c r="AR493" s="4"/>
      <c r="AS493" s="4"/>
      <c r="AT493" s="4"/>
      <c r="AU493" s="4"/>
      <c r="AV493" s="4"/>
      <c r="AW493" s="4"/>
      <c r="AX493" s="4"/>
      <c r="AY493" s="4"/>
      <c r="AZ493" s="4"/>
      <c r="BA493" s="4"/>
      <c r="BB493" s="4"/>
      <c r="BC493" s="4"/>
      <c r="BD493" s="4"/>
      <c r="BE493" s="4"/>
      <c r="BF493" s="4"/>
      <c r="BG493" s="4"/>
      <c r="BH493" s="4"/>
      <c r="BI493" s="4"/>
      <c r="BJ493" s="4"/>
      <c r="BK493" s="4"/>
      <c r="BL493" s="4"/>
      <c r="BM493" s="4"/>
      <c r="BN493" s="4"/>
    </row>
    <row r="494" ht="12.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c r="AB494" s="4"/>
      <c r="AC494" s="4"/>
      <c r="AD494" s="4"/>
      <c r="AE494" s="4"/>
      <c r="AF494" s="4"/>
      <c r="AG494" s="4"/>
      <c r="AH494" s="4"/>
      <c r="AI494" s="4"/>
      <c r="AJ494" s="4"/>
      <c r="AK494" s="4"/>
      <c r="AL494" s="4"/>
      <c r="AM494" s="4"/>
      <c r="AN494" s="4"/>
      <c r="AO494" s="4"/>
      <c r="AP494" s="4"/>
      <c r="AQ494" s="4"/>
      <c r="AR494" s="4"/>
      <c r="AS494" s="4"/>
      <c r="AT494" s="4"/>
      <c r="AU494" s="4"/>
      <c r="AV494" s="4"/>
      <c r="AW494" s="4"/>
      <c r="AX494" s="4"/>
      <c r="AY494" s="4"/>
      <c r="AZ494" s="4"/>
      <c r="BA494" s="4"/>
      <c r="BB494" s="4"/>
      <c r="BC494" s="4"/>
      <c r="BD494" s="4"/>
      <c r="BE494" s="4"/>
      <c r="BF494" s="4"/>
      <c r="BG494" s="4"/>
      <c r="BH494" s="4"/>
      <c r="BI494" s="4"/>
      <c r="BJ494" s="4"/>
      <c r="BK494" s="4"/>
      <c r="BL494" s="4"/>
      <c r="BM494" s="4"/>
      <c r="BN494" s="4"/>
    </row>
    <row r="495" ht="12.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c r="AB495" s="4"/>
      <c r="AC495" s="4"/>
      <c r="AD495" s="4"/>
      <c r="AE495" s="4"/>
      <c r="AF495" s="4"/>
      <c r="AG495" s="4"/>
      <c r="AH495" s="4"/>
      <c r="AI495" s="4"/>
      <c r="AJ495" s="4"/>
      <c r="AK495" s="4"/>
      <c r="AL495" s="4"/>
      <c r="AM495" s="4"/>
      <c r="AN495" s="4"/>
      <c r="AO495" s="4"/>
      <c r="AP495" s="4"/>
      <c r="AQ495" s="4"/>
      <c r="AR495" s="4"/>
      <c r="AS495" s="4"/>
      <c r="AT495" s="4"/>
      <c r="AU495" s="4"/>
      <c r="AV495" s="4"/>
      <c r="AW495" s="4"/>
      <c r="AX495" s="4"/>
      <c r="AY495" s="4"/>
      <c r="AZ495" s="4"/>
      <c r="BA495" s="4"/>
      <c r="BB495" s="4"/>
      <c r="BC495" s="4"/>
      <c r="BD495" s="4"/>
      <c r="BE495" s="4"/>
      <c r="BF495" s="4"/>
      <c r="BG495" s="4"/>
      <c r="BH495" s="4"/>
      <c r="BI495" s="4"/>
      <c r="BJ495" s="4"/>
      <c r="BK495" s="4"/>
      <c r="BL495" s="4"/>
      <c r="BM495" s="4"/>
      <c r="BN495" s="4"/>
    </row>
    <row r="496" ht="12.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c r="AB496" s="4"/>
      <c r="AC496" s="4"/>
      <c r="AD496" s="4"/>
      <c r="AE496" s="4"/>
      <c r="AF496" s="4"/>
      <c r="AG496" s="4"/>
      <c r="AH496" s="4"/>
      <c r="AI496" s="4"/>
      <c r="AJ496" s="4"/>
      <c r="AK496" s="4"/>
      <c r="AL496" s="4"/>
      <c r="AM496" s="4"/>
      <c r="AN496" s="4"/>
      <c r="AO496" s="4"/>
      <c r="AP496" s="4"/>
      <c r="AQ496" s="4"/>
      <c r="AR496" s="4"/>
      <c r="AS496" s="4"/>
      <c r="AT496" s="4"/>
      <c r="AU496" s="4"/>
      <c r="AV496" s="4"/>
      <c r="AW496" s="4"/>
      <c r="AX496" s="4"/>
      <c r="AY496" s="4"/>
      <c r="AZ496" s="4"/>
      <c r="BA496" s="4"/>
      <c r="BB496" s="4"/>
      <c r="BC496" s="4"/>
      <c r="BD496" s="4"/>
      <c r="BE496" s="4"/>
      <c r="BF496" s="4"/>
      <c r="BG496" s="4"/>
      <c r="BH496" s="4"/>
      <c r="BI496" s="4"/>
      <c r="BJ496" s="4"/>
      <c r="BK496" s="4"/>
      <c r="BL496" s="4"/>
      <c r="BM496" s="4"/>
      <c r="BN496" s="4"/>
    </row>
    <row r="497" ht="12.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c r="AB497" s="4"/>
      <c r="AC497" s="4"/>
      <c r="AD497" s="4"/>
      <c r="AE497" s="4"/>
      <c r="AF497" s="4"/>
      <c r="AG497" s="4"/>
      <c r="AH497" s="4"/>
      <c r="AI497" s="4"/>
      <c r="AJ497" s="4"/>
      <c r="AK497" s="4"/>
      <c r="AL497" s="4"/>
      <c r="AM497" s="4"/>
      <c r="AN497" s="4"/>
      <c r="AO497" s="4"/>
      <c r="AP497" s="4"/>
      <c r="AQ497" s="4"/>
      <c r="AR497" s="4"/>
      <c r="AS497" s="4"/>
      <c r="AT497" s="4"/>
      <c r="AU497" s="4"/>
      <c r="AV497" s="4"/>
      <c r="AW497" s="4"/>
      <c r="AX497" s="4"/>
      <c r="AY497" s="4"/>
      <c r="AZ497" s="4"/>
      <c r="BA497" s="4"/>
      <c r="BB497" s="4"/>
      <c r="BC497" s="4"/>
      <c r="BD497" s="4"/>
      <c r="BE497" s="4"/>
      <c r="BF497" s="4"/>
      <c r="BG497" s="4"/>
      <c r="BH497" s="4"/>
      <c r="BI497" s="4"/>
      <c r="BJ497" s="4"/>
      <c r="BK497" s="4"/>
      <c r="BL497" s="4"/>
      <c r="BM497" s="4"/>
      <c r="BN497" s="4"/>
    </row>
    <row r="498" ht="12.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c r="AB498" s="4"/>
      <c r="AC498" s="4"/>
      <c r="AD498" s="4"/>
      <c r="AE498" s="4"/>
      <c r="AF498" s="4"/>
      <c r="AG498" s="4"/>
      <c r="AH498" s="4"/>
      <c r="AI498" s="4"/>
      <c r="AJ498" s="4"/>
      <c r="AK498" s="4"/>
      <c r="AL498" s="4"/>
      <c r="AM498" s="4"/>
      <c r="AN498" s="4"/>
      <c r="AO498" s="4"/>
      <c r="AP498" s="4"/>
      <c r="AQ498" s="4"/>
      <c r="AR498" s="4"/>
      <c r="AS498" s="4"/>
      <c r="AT498" s="4"/>
      <c r="AU498" s="4"/>
      <c r="AV498" s="4"/>
      <c r="AW498" s="4"/>
      <c r="AX498" s="4"/>
      <c r="AY498" s="4"/>
      <c r="AZ498" s="4"/>
      <c r="BA498" s="4"/>
      <c r="BB498" s="4"/>
      <c r="BC498" s="4"/>
      <c r="BD498" s="4"/>
      <c r="BE498" s="4"/>
      <c r="BF498" s="4"/>
      <c r="BG498" s="4"/>
      <c r="BH498" s="4"/>
      <c r="BI498" s="4"/>
      <c r="BJ498" s="4"/>
      <c r="BK498" s="4"/>
      <c r="BL498" s="4"/>
      <c r="BM498" s="4"/>
      <c r="BN498" s="4"/>
    </row>
    <row r="499" ht="12.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c r="AB499" s="4"/>
      <c r="AC499" s="4"/>
      <c r="AD499" s="4"/>
      <c r="AE499" s="4"/>
      <c r="AF499" s="4"/>
      <c r="AG499" s="4"/>
      <c r="AH499" s="4"/>
      <c r="AI499" s="4"/>
      <c r="AJ499" s="4"/>
      <c r="AK499" s="4"/>
      <c r="AL499" s="4"/>
      <c r="AM499" s="4"/>
      <c r="AN499" s="4"/>
      <c r="AO499" s="4"/>
      <c r="AP499" s="4"/>
      <c r="AQ499" s="4"/>
      <c r="AR499" s="4"/>
      <c r="AS499" s="4"/>
      <c r="AT499" s="4"/>
      <c r="AU499" s="4"/>
      <c r="AV499" s="4"/>
      <c r="AW499" s="4"/>
      <c r="AX499" s="4"/>
      <c r="AY499" s="4"/>
      <c r="AZ499" s="4"/>
      <c r="BA499" s="4"/>
      <c r="BB499" s="4"/>
      <c r="BC499" s="4"/>
      <c r="BD499" s="4"/>
      <c r="BE499" s="4"/>
      <c r="BF499" s="4"/>
      <c r="BG499" s="4"/>
      <c r="BH499" s="4"/>
      <c r="BI499" s="4"/>
      <c r="BJ499" s="4"/>
      <c r="BK499" s="4"/>
      <c r="BL499" s="4"/>
      <c r="BM499" s="4"/>
      <c r="BN499" s="4"/>
    </row>
    <row r="500" ht="12.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c r="AB500" s="4"/>
      <c r="AC500" s="4"/>
      <c r="AD500" s="4"/>
      <c r="AE500" s="4"/>
      <c r="AF500" s="4"/>
      <c r="AG500" s="4"/>
      <c r="AH500" s="4"/>
      <c r="AI500" s="4"/>
      <c r="AJ500" s="4"/>
      <c r="AK500" s="4"/>
      <c r="AL500" s="4"/>
      <c r="AM500" s="4"/>
      <c r="AN500" s="4"/>
      <c r="AO500" s="4"/>
      <c r="AP500" s="4"/>
      <c r="AQ500" s="4"/>
      <c r="AR500" s="4"/>
      <c r="AS500" s="4"/>
      <c r="AT500" s="4"/>
      <c r="AU500" s="4"/>
      <c r="AV500" s="4"/>
      <c r="AW500" s="4"/>
      <c r="AX500" s="4"/>
      <c r="AY500" s="4"/>
      <c r="AZ500" s="4"/>
      <c r="BA500" s="4"/>
      <c r="BB500" s="4"/>
      <c r="BC500" s="4"/>
      <c r="BD500" s="4"/>
      <c r="BE500" s="4"/>
      <c r="BF500" s="4"/>
      <c r="BG500" s="4"/>
      <c r="BH500" s="4"/>
      <c r="BI500" s="4"/>
      <c r="BJ500" s="4"/>
      <c r="BK500" s="4"/>
      <c r="BL500" s="4"/>
      <c r="BM500" s="4"/>
      <c r="BN500" s="4"/>
    </row>
    <row r="501" ht="12.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c r="AB501" s="4"/>
      <c r="AC501" s="4"/>
      <c r="AD501" s="4"/>
      <c r="AE501" s="4"/>
      <c r="AF501" s="4"/>
      <c r="AG501" s="4"/>
      <c r="AH501" s="4"/>
      <c r="AI501" s="4"/>
      <c r="AJ501" s="4"/>
      <c r="AK501" s="4"/>
      <c r="AL501" s="4"/>
      <c r="AM501" s="4"/>
      <c r="AN501" s="4"/>
      <c r="AO501" s="4"/>
      <c r="AP501" s="4"/>
      <c r="AQ501" s="4"/>
      <c r="AR501" s="4"/>
      <c r="AS501" s="4"/>
      <c r="AT501" s="4"/>
      <c r="AU501" s="4"/>
      <c r="AV501" s="4"/>
      <c r="AW501" s="4"/>
      <c r="AX501" s="4"/>
      <c r="AY501" s="4"/>
      <c r="AZ501" s="4"/>
      <c r="BA501" s="4"/>
      <c r="BB501" s="4"/>
      <c r="BC501" s="4"/>
      <c r="BD501" s="4"/>
      <c r="BE501" s="4"/>
      <c r="BF501" s="4"/>
      <c r="BG501" s="4"/>
      <c r="BH501" s="4"/>
      <c r="BI501" s="4"/>
      <c r="BJ501" s="4"/>
      <c r="BK501" s="4"/>
      <c r="BL501" s="4"/>
      <c r="BM501" s="4"/>
      <c r="BN501" s="4"/>
    </row>
    <row r="502" ht="12.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c r="AB502" s="4"/>
      <c r="AC502" s="4"/>
      <c r="AD502" s="4"/>
      <c r="AE502" s="4"/>
      <c r="AF502" s="4"/>
      <c r="AG502" s="4"/>
      <c r="AH502" s="4"/>
      <c r="AI502" s="4"/>
      <c r="AJ502" s="4"/>
      <c r="AK502" s="4"/>
      <c r="AL502" s="4"/>
      <c r="AM502" s="4"/>
      <c r="AN502" s="4"/>
      <c r="AO502" s="4"/>
      <c r="AP502" s="4"/>
      <c r="AQ502" s="4"/>
      <c r="AR502" s="4"/>
      <c r="AS502" s="4"/>
      <c r="AT502" s="4"/>
      <c r="AU502" s="4"/>
      <c r="AV502" s="4"/>
      <c r="AW502" s="4"/>
      <c r="AX502" s="4"/>
      <c r="AY502" s="4"/>
      <c r="AZ502" s="4"/>
      <c r="BA502" s="4"/>
      <c r="BB502" s="4"/>
      <c r="BC502" s="4"/>
      <c r="BD502" s="4"/>
      <c r="BE502" s="4"/>
      <c r="BF502" s="4"/>
      <c r="BG502" s="4"/>
      <c r="BH502" s="4"/>
      <c r="BI502" s="4"/>
      <c r="BJ502" s="4"/>
      <c r="BK502" s="4"/>
      <c r="BL502" s="4"/>
      <c r="BM502" s="4"/>
      <c r="BN502" s="4"/>
    </row>
    <row r="503" ht="12.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c r="AB503" s="4"/>
      <c r="AC503" s="4"/>
      <c r="AD503" s="4"/>
      <c r="AE503" s="4"/>
      <c r="AF503" s="4"/>
      <c r="AG503" s="4"/>
      <c r="AH503" s="4"/>
      <c r="AI503" s="4"/>
      <c r="AJ503" s="4"/>
      <c r="AK503" s="4"/>
      <c r="AL503" s="4"/>
      <c r="AM503" s="4"/>
      <c r="AN503" s="4"/>
      <c r="AO503" s="4"/>
      <c r="AP503" s="4"/>
      <c r="AQ503" s="4"/>
      <c r="AR503" s="4"/>
      <c r="AS503" s="4"/>
      <c r="AT503" s="4"/>
      <c r="AU503" s="4"/>
      <c r="AV503" s="4"/>
      <c r="AW503" s="4"/>
      <c r="AX503" s="4"/>
      <c r="AY503" s="4"/>
      <c r="AZ503" s="4"/>
      <c r="BA503" s="4"/>
      <c r="BB503" s="4"/>
      <c r="BC503" s="4"/>
      <c r="BD503" s="4"/>
      <c r="BE503" s="4"/>
      <c r="BF503" s="4"/>
      <c r="BG503" s="4"/>
      <c r="BH503" s="4"/>
      <c r="BI503" s="4"/>
      <c r="BJ503" s="4"/>
      <c r="BK503" s="4"/>
      <c r="BL503" s="4"/>
      <c r="BM503" s="4"/>
      <c r="BN503" s="4"/>
    </row>
    <row r="504" ht="12.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c r="AB504" s="4"/>
      <c r="AC504" s="4"/>
      <c r="AD504" s="4"/>
      <c r="AE504" s="4"/>
      <c r="AF504" s="4"/>
      <c r="AG504" s="4"/>
      <c r="AH504" s="4"/>
      <c r="AI504" s="4"/>
      <c r="AJ504" s="4"/>
      <c r="AK504" s="4"/>
      <c r="AL504" s="4"/>
      <c r="AM504" s="4"/>
      <c r="AN504" s="4"/>
      <c r="AO504" s="4"/>
      <c r="AP504" s="4"/>
      <c r="AQ504" s="4"/>
      <c r="AR504" s="4"/>
      <c r="AS504" s="4"/>
      <c r="AT504" s="4"/>
      <c r="AU504" s="4"/>
      <c r="AV504" s="4"/>
      <c r="AW504" s="4"/>
      <c r="AX504" s="4"/>
      <c r="AY504" s="4"/>
      <c r="AZ504" s="4"/>
      <c r="BA504" s="4"/>
      <c r="BB504" s="4"/>
      <c r="BC504" s="4"/>
      <c r="BD504" s="4"/>
      <c r="BE504" s="4"/>
      <c r="BF504" s="4"/>
      <c r="BG504" s="4"/>
      <c r="BH504" s="4"/>
      <c r="BI504" s="4"/>
      <c r="BJ504" s="4"/>
      <c r="BK504" s="4"/>
      <c r="BL504" s="4"/>
      <c r="BM504" s="4"/>
      <c r="BN504" s="4"/>
    </row>
    <row r="505" ht="12.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c r="AB505" s="4"/>
      <c r="AC505" s="4"/>
      <c r="AD505" s="4"/>
      <c r="AE505" s="4"/>
      <c r="AF505" s="4"/>
      <c r="AG505" s="4"/>
      <c r="AH505" s="4"/>
      <c r="AI505" s="4"/>
      <c r="AJ505" s="4"/>
      <c r="AK505" s="4"/>
      <c r="AL505" s="4"/>
      <c r="AM505" s="4"/>
      <c r="AN505" s="4"/>
      <c r="AO505" s="4"/>
      <c r="AP505" s="4"/>
      <c r="AQ505" s="4"/>
      <c r="AR505" s="4"/>
      <c r="AS505" s="4"/>
      <c r="AT505" s="4"/>
      <c r="AU505" s="4"/>
      <c r="AV505" s="4"/>
      <c r="AW505" s="4"/>
      <c r="AX505" s="4"/>
      <c r="AY505" s="4"/>
      <c r="AZ505" s="4"/>
      <c r="BA505" s="4"/>
      <c r="BB505" s="4"/>
      <c r="BC505" s="4"/>
      <c r="BD505" s="4"/>
      <c r="BE505" s="4"/>
      <c r="BF505" s="4"/>
      <c r="BG505" s="4"/>
      <c r="BH505" s="4"/>
      <c r="BI505" s="4"/>
      <c r="BJ505" s="4"/>
      <c r="BK505" s="4"/>
      <c r="BL505" s="4"/>
      <c r="BM505" s="4"/>
      <c r="BN505" s="4"/>
    </row>
    <row r="506" ht="12.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c r="AB506" s="4"/>
      <c r="AC506" s="4"/>
      <c r="AD506" s="4"/>
      <c r="AE506" s="4"/>
      <c r="AF506" s="4"/>
      <c r="AG506" s="4"/>
      <c r="AH506" s="4"/>
      <c r="AI506" s="4"/>
      <c r="AJ506" s="4"/>
      <c r="AK506" s="4"/>
      <c r="AL506" s="4"/>
      <c r="AM506" s="4"/>
      <c r="AN506" s="4"/>
      <c r="AO506" s="4"/>
      <c r="AP506" s="4"/>
      <c r="AQ506" s="4"/>
      <c r="AR506" s="4"/>
      <c r="AS506" s="4"/>
      <c r="AT506" s="4"/>
      <c r="AU506" s="4"/>
      <c r="AV506" s="4"/>
      <c r="AW506" s="4"/>
      <c r="AX506" s="4"/>
      <c r="AY506" s="4"/>
      <c r="AZ506" s="4"/>
      <c r="BA506" s="4"/>
      <c r="BB506" s="4"/>
      <c r="BC506" s="4"/>
      <c r="BD506" s="4"/>
      <c r="BE506" s="4"/>
      <c r="BF506" s="4"/>
      <c r="BG506" s="4"/>
      <c r="BH506" s="4"/>
      <c r="BI506" s="4"/>
      <c r="BJ506" s="4"/>
      <c r="BK506" s="4"/>
      <c r="BL506" s="4"/>
      <c r="BM506" s="4"/>
      <c r="BN506" s="4"/>
    </row>
    <row r="507" ht="12.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c r="AB507" s="4"/>
      <c r="AC507" s="4"/>
      <c r="AD507" s="4"/>
      <c r="AE507" s="4"/>
      <c r="AF507" s="4"/>
      <c r="AG507" s="4"/>
      <c r="AH507" s="4"/>
      <c r="AI507" s="4"/>
      <c r="AJ507" s="4"/>
      <c r="AK507" s="4"/>
      <c r="AL507" s="4"/>
      <c r="AM507" s="4"/>
      <c r="AN507" s="4"/>
      <c r="AO507" s="4"/>
      <c r="AP507" s="4"/>
      <c r="AQ507" s="4"/>
      <c r="AR507" s="4"/>
      <c r="AS507" s="4"/>
      <c r="AT507" s="4"/>
      <c r="AU507" s="4"/>
      <c r="AV507" s="4"/>
      <c r="AW507" s="4"/>
      <c r="AX507" s="4"/>
      <c r="AY507" s="4"/>
      <c r="AZ507" s="4"/>
      <c r="BA507" s="4"/>
      <c r="BB507" s="4"/>
      <c r="BC507" s="4"/>
      <c r="BD507" s="4"/>
      <c r="BE507" s="4"/>
      <c r="BF507" s="4"/>
      <c r="BG507" s="4"/>
      <c r="BH507" s="4"/>
      <c r="BI507" s="4"/>
      <c r="BJ507" s="4"/>
      <c r="BK507" s="4"/>
      <c r="BL507" s="4"/>
      <c r="BM507" s="4"/>
      <c r="BN507" s="4"/>
    </row>
    <row r="508" ht="12.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c r="AB508" s="4"/>
      <c r="AC508" s="4"/>
      <c r="AD508" s="4"/>
      <c r="AE508" s="4"/>
      <c r="AF508" s="4"/>
      <c r="AG508" s="4"/>
      <c r="AH508" s="4"/>
      <c r="AI508" s="4"/>
      <c r="AJ508" s="4"/>
      <c r="AK508" s="4"/>
      <c r="AL508" s="4"/>
      <c r="AM508" s="4"/>
      <c r="AN508" s="4"/>
      <c r="AO508" s="4"/>
      <c r="AP508" s="4"/>
      <c r="AQ508" s="4"/>
      <c r="AR508" s="4"/>
      <c r="AS508" s="4"/>
      <c r="AT508" s="4"/>
      <c r="AU508" s="4"/>
      <c r="AV508" s="4"/>
      <c r="AW508" s="4"/>
      <c r="AX508" s="4"/>
      <c r="AY508" s="4"/>
      <c r="AZ508" s="4"/>
      <c r="BA508" s="4"/>
      <c r="BB508" s="4"/>
      <c r="BC508" s="4"/>
      <c r="BD508" s="4"/>
      <c r="BE508" s="4"/>
      <c r="BF508" s="4"/>
      <c r="BG508" s="4"/>
      <c r="BH508" s="4"/>
      <c r="BI508" s="4"/>
      <c r="BJ508" s="4"/>
      <c r="BK508" s="4"/>
      <c r="BL508" s="4"/>
      <c r="BM508" s="4"/>
      <c r="BN508" s="4"/>
    </row>
    <row r="509" ht="12.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c r="AB509" s="4"/>
      <c r="AC509" s="4"/>
      <c r="AD509" s="4"/>
      <c r="AE509" s="4"/>
      <c r="AF509" s="4"/>
      <c r="AG509" s="4"/>
      <c r="AH509" s="4"/>
      <c r="AI509" s="4"/>
      <c r="AJ509" s="4"/>
      <c r="AK509" s="4"/>
      <c r="AL509" s="4"/>
      <c r="AM509" s="4"/>
      <c r="AN509" s="4"/>
      <c r="AO509" s="4"/>
      <c r="AP509" s="4"/>
      <c r="AQ509" s="4"/>
      <c r="AR509" s="4"/>
      <c r="AS509" s="4"/>
      <c r="AT509" s="4"/>
      <c r="AU509" s="4"/>
      <c r="AV509" s="4"/>
      <c r="AW509" s="4"/>
      <c r="AX509" s="4"/>
      <c r="AY509" s="4"/>
      <c r="AZ509" s="4"/>
      <c r="BA509" s="4"/>
      <c r="BB509" s="4"/>
      <c r="BC509" s="4"/>
      <c r="BD509" s="4"/>
      <c r="BE509" s="4"/>
      <c r="BF509" s="4"/>
      <c r="BG509" s="4"/>
      <c r="BH509" s="4"/>
      <c r="BI509" s="4"/>
      <c r="BJ509" s="4"/>
      <c r="BK509" s="4"/>
      <c r="BL509" s="4"/>
      <c r="BM509" s="4"/>
      <c r="BN509" s="4"/>
    </row>
    <row r="510" ht="12.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c r="AB510" s="4"/>
      <c r="AC510" s="4"/>
      <c r="AD510" s="4"/>
      <c r="AE510" s="4"/>
      <c r="AF510" s="4"/>
      <c r="AG510" s="4"/>
      <c r="AH510" s="4"/>
      <c r="AI510" s="4"/>
      <c r="AJ510" s="4"/>
      <c r="AK510" s="4"/>
      <c r="AL510" s="4"/>
      <c r="AM510" s="4"/>
      <c r="AN510" s="4"/>
      <c r="AO510" s="4"/>
      <c r="AP510" s="4"/>
      <c r="AQ510" s="4"/>
      <c r="AR510" s="4"/>
      <c r="AS510" s="4"/>
      <c r="AT510" s="4"/>
      <c r="AU510" s="4"/>
      <c r="AV510" s="4"/>
      <c r="AW510" s="4"/>
      <c r="AX510" s="4"/>
      <c r="AY510" s="4"/>
      <c r="AZ510" s="4"/>
      <c r="BA510" s="4"/>
      <c r="BB510" s="4"/>
      <c r="BC510" s="4"/>
      <c r="BD510" s="4"/>
      <c r="BE510" s="4"/>
      <c r="BF510" s="4"/>
      <c r="BG510" s="4"/>
      <c r="BH510" s="4"/>
      <c r="BI510" s="4"/>
      <c r="BJ510" s="4"/>
      <c r="BK510" s="4"/>
      <c r="BL510" s="4"/>
      <c r="BM510" s="4"/>
      <c r="BN510" s="4"/>
    </row>
    <row r="511" ht="12.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c r="AB511" s="4"/>
      <c r="AC511" s="4"/>
      <c r="AD511" s="4"/>
      <c r="AE511" s="4"/>
      <c r="AF511" s="4"/>
      <c r="AG511" s="4"/>
      <c r="AH511" s="4"/>
      <c r="AI511" s="4"/>
      <c r="AJ511" s="4"/>
      <c r="AK511" s="4"/>
      <c r="AL511" s="4"/>
      <c r="AM511" s="4"/>
      <c r="AN511" s="4"/>
      <c r="AO511" s="4"/>
      <c r="AP511" s="4"/>
      <c r="AQ511" s="4"/>
      <c r="AR511" s="4"/>
      <c r="AS511" s="4"/>
      <c r="AT511" s="4"/>
      <c r="AU511" s="4"/>
      <c r="AV511" s="4"/>
      <c r="AW511" s="4"/>
      <c r="AX511" s="4"/>
      <c r="AY511" s="4"/>
      <c r="AZ511" s="4"/>
      <c r="BA511" s="4"/>
      <c r="BB511" s="4"/>
      <c r="BC511" s="4"/>
      <c r="BD511" s="4"/>
      <c r="BE511" s="4"/>
      <c r="BF511" s="4"/>
      <c r="BG511" s="4"/>
      <c r="BH511" s="4"/>
      <c r="BI511" s="4"/>
      <c r="BJ511" s="4"/>
      <c r="BK511" s="4"/>
      <c r="BL511" s="4"/>
      <c r="BM511" s="4"/>
      <c r="BN511" s="4"/>
    </row>
    <row r="512" ht="12.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c r="AB512" s="4"/>
      <c r="AC512" s="4"/>
      <c r="AD512" s="4"/>
      <c r="AE512" s="4"/>
      <c r="AF512" s="4"/>
      <c r="AG512" s="4"/>
      <c r="AH512" s="4"/>
      <c r="AI512" s="4"/>
      <c r="AJ512" s="4"/>
      <c r="AK512" s="4"/>
      <c r="AL512" s="4"/>
      <c r="AM512" s="4"/>
      <c r="AN512" s="4"/>
      <c r="AO512" s="4"/>
      <c r="AP512" s="4"/>
      <c r="AQ512" s="4"/>
      <c r="AR512" s="4"/>
      <c r="AS512" s="4"/>
      <c r="AT512" s="4"/>
      <c r="AU512" s="4"/>
      <c r="AV512" s="4"/>
      <c r="AW512" s="4"/>
      <c r="AX512" s="4"/>
      <c r="AY512" s="4"/>
      <c r="AZ512" s="4"/>
      <c r="BA512" s="4"/>
      <c r="BB512" s="4"/>
      <c r="BC512" s="4"/>
      <c r="BD512" s="4"/>
      <c r="BE512" s="4"/>
      <c r="BF512" s="4"/>
      <c r="BG512" s="4"/>
      <c r="BH512" s="4"/>
      <c r="BI512" s="4"/>
      <c r="BJ512" s="4"/>
      <c r="BK512" s="4"/>
      <c r="BL512" s="4"/>
      <c r="BM512" s="4"/>
      <c r="BN512" s="4"/>
    </row>
    <row r="513" ht="12.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c r="AB513" s="4"/>
      <c r="AC513" s="4"/>
      <c r="AD513" s="4"/>
      <c r="AE513" s="4"/>
      <c r="AF513" s="4"/>
      <c r="AG513" s="4"/>
      <c r="AH513" s="4"/>
      <c r="AI513" s="4"/>
      <c r="AJ513" s="4"/>
      <c r="AK513" s="4"/>
      <c r="AL513" s="4"/>
      <c r="AM513" s="4"/>
      <c r="AN513" s="4"/>
      <c r="AO513" s="4"/>
      <c r="AP513" s="4"/>
      <c r="AQ513" s="4"/>
      <c r="AR513" s="4"/>
      <c r="AS513" s="4"/>
      <c r="AT513" s="4"/>
      <c r="AU513" s="4"/>
      <c r="AV513" s="4"/>
      <c r="AW513" s="4"/>
      <c r="AX513" s="4"/>
      <c r="AY513" s="4"/>
      <c r="AZ513" s="4"/>
      <c r="BA513" s="4"/>
      <c r="BB513" s="4"/>
      <c r="BC513" s="4"/>
      <c r="BD513" s="4"/>
      <c r="BE513" s="4"/>
      <c r="BF513" s="4"/>
      <c r="BG513" s="4"/>
      <c r="BH513" s="4"/>
      <c r="BI513" s="4"/>
      <c r="BJ513" s="4"/>
      <c r="BK513" s="4"/>
      <c r="BL513" s="4"/>
      <c r="BM513" s="4"/>
      <c r="BN513" s="4"/>
    </row>
    <row r="514" ht="12.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c r="AB514" s="4"/>
      <c r="AC514" s="4"/>
      <c r="AD514" s="4"/>
      <c r="AE514" s="4"/>
      <c r="AF514" s="4"/>
      <c r="AG514" s="4"/>
      <c r="AH514" s="4"/>
      <c r="AI514" s="4"/>
      <c r="AJ514" s="4"/>
      <c r="AK514" s="4"/>
      <c r="AL514" s="4"/>
      <c r="AM514" s="4"/>
      <c r="AN514" s="4"/>
      <c r="AO514" s="4"/>
      <c r="AP514" s="4"/>
      <c r="AQ514" s="4"/>
      <c r="AR514" s="4"/>
      <c r="AS514" s="4"/>
      <c r="AT514" s="4"/>
      <c r="AU514" s="4"/>
      <c r="AV514" s="4"/>
      <c r="AW514" s="4"/>
      <c r="AX514" s="4"/>
      <c r="AY514" s="4"/>
      <c r="AZ514" s="4"/>
      <c r="BA514" s="4"/>
      <c r="BB514" s="4"/>
      <c r="BC514" s="4"/>
      <c r="BD514" s="4"/>
      <c r="BE514" s="4"/>
      <c r="BF514" s="4"/>
      <c r="BG514" s="4"/>
      <c r="BH514" s="4"/>
      <c r="BI514" s="4"/>
      <c r="BJ514" s="4"/>
      <c r="BK514" s="4"/>
      <c r="BL514" s="4"/>
      <c r="BM514" s="4"/>
      <c r="BN514" s="4"/>
    </row>
    <row r="515" ht="12.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c r="AB515" s="4"/>
      <c r="AC515" s="4"/>
      <c r="AD515" s="4"/>
      <c r="AE515" s="4"/>
      <c r="AF515" s="4"/>
      <c r="AG515" s="4"/>
      <c r="AH515" s="4"/>
      <c r="AI515" s="4"/>
      <c r="AJ515" s="4"/>
      <c r="AK515" s="4"/>
      <c r="AL515" s="4"/>
      <c r="AM515" s="4"/>
      <c r="AN515" s="4"/>
      <c r="AO515" s="4"/>
      <c r="AP515" s="4"/>
      <c r="AQ515" s="4"/>
      <c r="AR515" s="4"/>
      <c r="AS515" s="4"/>
      <c r="AT515" s="4"/>
      <c r="AU515" s="4"/>
      <c r="AV515" s="4"/>
      <c r="AW515" s="4"/>
      <c r="AX515" s="4"/>
      <c r="AY515" s="4"/>
      <c r="AZ515" s="4"/>
      <c r="BA515" s="4"/>
      <c r="BB515" s="4"/>
      <c r="BC515" s="4"/>
      <c r="BD515" s="4"/>
      <c r="BE515" s="4"/>
      <c r="BF515" s="4"/>
      <c r="BG515" s="4"/>
      <c r="BH515" s="4"/>
      <c r="BI515" s="4"/>
      <c r="BJ515" s="4"/>
      <c r="BK515" s="4"/>
      <c r="BL515" s="4"/>
      <c r="BM515" s="4"/>
      <c r="BN515" s="4"/>
    </row>
    <row r="516" ht="12.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c r="AB516" s="4"/>
      <c r="AC516" s="4"/>
      <c r="AD516" s="4"/>
      <c r="AE516" s="4"/>
      <c r="AF516" s="4"/>
      <c r="AG516" s="4"/>
      <c r="AH516" s="4"/>
      <c r="AI516" s="4"/>
      <c r="AJ516" s="4"/>
      <c r="AK516" s="4"/>
      <c r="AL516" s="4"/>
      <c r="AM516" s="4"/>
      <c r="AN516" s="4"/>
      <c r="AO516" s="4"/>
      <c r="AP516" s="4"/>
      <c r="AQ516" s="4"/>
      <c r="AR516" s="4"/>
      <c r="AS516" s="4"/>
      <c r="AT516" s="4"/>
      <c r="AU516" s="4"/>
      <c r="AV516" s="4"/>
      <c r="AW516" s="4"/>
      <c r="AX516" s="4"/>
      <c r="AY516" s="4"/>
      <c r="AZ516" s="4"/>
      <c r="BA516" s="4"/>
      <c r="BB516" s="4"/>
      <c r="BC516" s="4"/>
      <c r="BD516" s="4"/>
      <c r="BE516" s="4"/>
      <c r="BF516" s="4"/>
      <c r="BG516" s="4"/>
      <c r="BH516" s="4"/>
      <c r="BI516" s="4"/>
      <c r="BJ516" s="4"/>
      <c r="BK516" s="4"/>
      <c r="BL516" s="4"/>
      <c r="BM516" s="4"/>
      <c r="BN516" s="4"/>
    </row>
    <row r="517" ht="12.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c r="AA517" s="4"/>
      <c r="AB517" s="4"/>
      <c r="AC517" s="4"/>
      <c r="AD517" s="4"/>
      <c r="AE517" s="4"/>
      <c r="AF517" s="4"/>
      <c r="AG517" s="4"/>
      <c r="AH517" s="4"/>
      <c r="AI517" s="4"/>
      <c r="AJ517" s="4"/>
      <c r="AK517" s="4"/>
      <c r="AL517" s="4"/>
      <c r="AM517" s="4"/>
      <c r="AN517" s="4"/>
      <c r="AO517" s="4"/>
      <c r="AP517" s="4"/>
      <c r="AQ517" s="4"/>
      <c r="AR517" s="4"/>
      <c r="AS517" s="4"/>
      <c r="AT517" s="4"/>
      <c r="AU517" s="4"/>
      <c r="AV517" s="4"/>
      <c r="AW517" s="4"/>
      <c r="AX517" s="4"/>
      <c r="AY517" s="4"/>
      <c r="AZ517" s="4"/>
      <c r="BA517" s="4"/>
      <c r="BB517" s="4"/>
      <c r="BC517" s="4"/>
      <c r="BD517" s="4"/>
      <c r="BE517" s="4"/>
      <c r="BF517" s="4"/>
      <c r="BG517" s="4"/>
      <c r="BH517" s="4"/>
      <c r="BI517" s="4"/>
      <c r="BJ517" s="4"/>
      <c r="BK517" s="4"/>
      <c r="BL517" s="4"/>
      <c r="BM517" s="4"/>
      <c r="BN517" s="4"/>
    </row>
    <row r="518" ht="12.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c r="AA518" s="4"/>
      <c r="AB518" s="4"/>
      <c r="AC518" s="4"/>
      <c r="AD518" s="4"/>
      <c r="AE518" s="4"/>
      <c r="AF518" s="4"/>
      <c r="AG518" s="4"/>
      <c r="AH518" s="4"/>
      <c r="AI518" s="4"/>
      <c r="AJ518" s="4"/>
      <c r="AK518" s="4"/>
      <c r="AL518" s="4"/>
      <c r="AM518" s="4"/>
      <c r="AN518" s="4"/>
      <c r="AO518" s="4"/>
      <c r="AP518" s="4"/>
      <c r="AQ518" s="4"/>
      <c r="AR518" s="4"/>
      <c r="AS518" s="4"/>
      <c r="AT518" s="4"/>
      <c r="AU518" s="4"/>
      <c r="AV518" s="4"/>
      <c r="AW518" s="4"/>
      <c r="AX518" s="4"/>
      <c r="AY518" s="4"/>
      <c r="AZ518" s="4"/>
      <c r="BA518" s="4"/>
      <c r="BB518" s="4"/>
      <c r="BC518" s="4"/>
      <c r="BD518" s="4"/>
      <c r="BE518" s="4"/>
      <c r="BF518" s="4"/>
      <c r="BG518" s="4"/>
      <c r="BH518" s="4"/>
      <c r="BI518" s="4"/>
      <c r="BJ518" s="4"/>
      <c r="BK518" s="4"/>
      <c r="BL518" s="4"/>
      <c r="BM518" s="4"/>
      <c r="BN518" s="4"/>
    </row>
    <row r="519" ht="12.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c r="AA519" s="4"/>
      <c r="AB519" s="4"/>
      <c r="AC519" s="4"/>
      <c r="AD519" s="4"/>
      <c r="AE519" s="4"/>
      <c r="AF519" s="4"/>
      <c r="AG519" s="4"/>
      <c r="AH519" s="4"/>
      <c r="AI519" s="4"/>
      <c r="AJ519" s="4"/>
      <c r="AK519" s="4"/>
      <c r="AL519" s="4"/>
      <c r="AM519" s="4"/>
      <c r="AN519" s="4"/>
      <c r="AO519" s="4"/>
      <c r="AP519" s="4"/>
      <c r="AQ519" s="4"/>
      <c r="AR519" s="4"/>
      <c r="AS519" s="4"/>
      <c r="AT519" s="4"/>
      <c r="AU519" s="4"/>
      <c r="AV519" s="4"/>
      <c r="AW519" s="4"/>
      <c r="AX519" s="4"/>
      <c r="AY519" s="4"/>
      <c r="AZ519" s="4"/>
      <c r="BA519" s="4"/>
      <c r="BB519" s="4"/>
      <c r="BC519" s="4"/>
      <c r="BD519" s="4"/>
      <c r="BE519" s="4"/>
      <c r="BF519" s="4"/>
      <c r="BG519" s="4"/>
      <c r="BH519" s="4"/>
      <c r="BI519" s="4"/>
      <c r="BJ519" s="4"/>
      <c r="BK519" s="4"/>
      <c r="BL519" s="4"/>
      <c r="BM519" s="4"/>
      <c r="BN519" s="4"/>
    </row>
    <row r="520" ht="12.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c r="AA520" s="4"/>
      <c r="AB520" s="4"/>
      <c r="AC520" s="4"/>
      <c r="AD520" s="4"/>
      <c r="AE520" s="4"/>
      <c r="AF520" s="4"/>
      <c r="AG520" s="4"/>
      <c r="AH520" s="4"/>
      <c r="AI520" s="4"/>
      <c r="AJ520" s="4"/>
      <c r="AK520" s="4"/>
      <c r="AL520" s="4"/>
      <c r="AM520" s="4"/>
      <c r="AN520" s="4"/>
      <c r="AO520" s="4"/>
      <c r="AP520" s="4"/>
      <c r="AQ520" s="4"/>
      <c r="AR520" s="4"/>
      <c r="AS520" s="4"/>
      <c r="AT520" s="4"/>
      <c r="AU520" s="4"/>
      <c r="AV520" s="4"/>
      <c r="AW520" s="4"/>
      <c r="AX520" s="4"/>
      <c r="AY520" s="4"/>
      <c r="AZ520" s="4"/>
      <c r="BA520" s="4"/>
      <c r="BB520" s="4"/>
      <c r="BC520" s="4"/>
      <c r="BD520" s="4"/>
      <c r="BE520" s="4"/>
      <c r="BF520" s="4"/>
      <c r="BG520" s="4"/>
      <c r="BH520" s="4"/>
      <c r="BI520" s="4"/>
      <c r="BJ520" s="4"/>
      <c r="BK520" s="4"/>
      <c r="BL520" s="4"/>
      <c r="BM520" s="4"/>
      <c r="BN520" s="4"/>
    </row>
    <row r="521" ht="12.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c r="AA521" s="4"/>
      <c r="AB521" s="4"/>
      <c r="AC521" s="4"/>
      <c r="AD521" s="4"/>
      <c r="AE521" s="4"/>
      <c r="AF521" s="4"/>
      <c r="AG521" s="4"/>
      <c r="AH521" s="4"/>
      <c r="AI521" s="4"/>
      <c r="AJ521" s="4"/>
      <c r="AK521" s="4"/>
      <c r="AL521" s="4"/>
      <c r="AM521" s="4"/>
      <c r="AN521" s="4"/>
      <c r="AO521" s="4"/>
      <c r="AP521" s="4"/>
      <c r="AQ521" s="4"/>
      <c r="AR521" s="4"/>
      <c r="AS521" s="4"/>
      <c r="AT521" s="4"/>
      <c r="AU521" s="4"/>
      <c r="AV521" s="4"/>
      <c r="AW521" s="4"/>
      <c r="AX521" s="4"/>
      <c r="AY521" s="4"/>
      <c r="AZ521" s="4"/>
      <c r="BA521" s="4"/>
      <c r="BB521" s="4"/>
      <c r="BC521" s="4"/>
      <c r="BD521" s="4"/>
      <c r="BE521" s="4"/>
      <c r="BF521" s="4"/>
      <c r="BG521" s="4"/>
      <c r="BH521" s="4"/>
      <c r="BI521" s="4"/>
      <c r="BJ521" s="4"/>
      <c r="BK521" s="4"/>
      <c r="BL521" s="4"/>
      <c r="BM521" s="4"/>
      <c r="BN521" s="4"/>
    </row>
    <row r="522" ht="12.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c r="AA522" s="4"/>
      <c r="AB522" s="4"/>
      <c r="AC522" s="4"/>
      <c r="AD522" s="4"/>
      <c r="AE522" s="4"/>
      <c r="AF522" s="4"/>
      <c r="AG522" s="4"/>
      <c r="AH522" s="4"/>
      <c r="AI522" s="4"/>
      <c r="AJ522" s="4"/>
      <c r="AK522" s="4"/>
      <c r="AL522" s="4"/>
      <c r="AM522" s="4"/>
      <c r="AN522" s="4"/>
      <c r="AO522" s="4"/>
      <c r="AP522" s="4"/>
      <c r="AQ522" s="4"/>
      <c r="AR522" s="4"/>
      <c r="AS522" s="4"/>
      <c r="AT522" s="4"/>
      <c r="AU522" s="4"/>
      <c r="AV522" s="4"/>
      <c r="AW522" s="4"/>
      <c r="AX522" s="4"/>
      <c r="AY522" s="4"/>
      <c r="AZ522" s="4"/>
      <c r="BA522" s="4"/>
      <c r="BB522" s="4"/>
      <c r="BC522" s="4"/>
      <c r="BD522" s="4"/>
      <c r="BE522" s="4"/>
      <c r="BF522" s="4"/>
      <c r="BG522" s="4"/>
      <c r="BH522" s="4"/>
      <c r="BI522" s="4"/>
      <c r="BJ522" s="4"/>
      <c r="BK522" s="4"/>
      <c r="BL522" s="4"/>
      <c r="BM522" s="4"/>
      <c r="BN522" s="4"/>
    </row>
    <row r="523" ht="12.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c r="AA523" s="4"/>
      <c r="AB523" s="4"/>
      <c r="AC523" s="4"/>
      <c r="AD523" s="4"/>
      <c r="AE523" s="4"/>
      <c r="AF523" s="4"/>
      <c r="AG523" s="4"/>
      <c r="AH523" s="4"/>
      <c r="AI523" s="4"/>
      <c r="AJ523" s="4"/>
      <c r="AK523" s="4"/>
      <c r="AL523" s="4"/>
      <c r="AM523" s="4"/>
      <c r="AN523" s="4"/>
      <c r="AO523" s="4"/>
      <c r="AP523" s="4"/>
      <c r="AQ523" s="4"/>
      <c r="AR523" s="4"/>
      <c r="AS523" s="4"/>
      <c r="AT523" s="4"/>
      <c r="AU523" s="4"/>
      <c r="AV523" s="4"/>
      <c r="AW523" s="4"/>
      <c r="AX523" s="4"/>
      <c r="AY523" s="4"/>
      <c r="AZ523" s="4"/>
      <c r="BA523" s="4"/>
      <c r="BB523" s="4"/>
      <c r="BC523" s="4"/>
      <c r="BD523" s="4"/>
      <c r="BE523" s="4"/>
      <c r="BF523" s="4"/>
      <c r="BG523" s="4"/>
      <c r="BH523" s="4"/>
      <c r="BI523" s="4"/>
      <c r="BJ523" s="4"/>
      <c r="BK523" s="4"/>
      <c r="BL523" s="4"/>
      <c r="BM523" s="4"/>
      <c r="BN523" s="4"/>
    </row>
    <row r="524" ht="12.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c r="AA524" s="4"/>
      <c r="AB524" s="4"/>
      <c r="AC524" s="4"/>
      <c r="AD524" s="4"/>
      <c r="AE524" s="4"/>
      <c r="AF524" s="4"/>
      <c r="AG524" s="4"/>
      <c r="AH524" s="4"/>
      <c r="AI524" s="4"/>
      <c r="AJ524" s="4"/>
      <c r="AK524" s="4"/>
      <c r="AL524" s="4"/>
      <c r="AM524" s="4"/>
      <c r="AN524" s="4"/>
      <c r="AO524" s="4"/>
      <c r="AP524" s="4"/>
      <c r="AQ524" s="4"/>
      <c r="AR524" s="4"/>
      <c r="AS524" s="4"/>
      <c r="AT524" s="4"/>
      <c r="AU524" s="4"/>
      <c r="AV524" s="4"/>
      <c r="AW524" s="4"/>
      <c r="AX524" s="4"/>
      <c r="AY524" s="4"/>
      <c r="AZ524" s="4"/>
      <c r="BA524" s="4"/>
      <c r="BB524" s="4"/>
      <c r="BC524" s="4"/>
      <c r="BD524" s="4"/>
      <c r="BE524" s="4"/>
      <c r="BF524" s="4"/>
      <c r="BG524" s="4"/>
      <c r="BH524" s="4"/>
      <c r="BI524" s="4"/>
      <c r="BJ524" s="4"/>
      <c r="BK524" s="4"/>
      <c r="BL524" s="4"/>
      <c r="BM524" s="4"/>
      <c r="BN524" s="4"/>
    </row>
    <row r="525" ht="12.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c r="AA525" s="4"/>
      <c r="AB525" s="4"/>
      <c r="AC525" s="4"/>
      <c r="AD525" s="4"/>
      <c r="AE525" s="4"/>
      <c r="AF525" s="4"/>
      <c r="AG525" s="4"/>
      <c r="AH525" s="4"/>
      <c r="AI525" s="4"/>
      <c r="AJ525" s="4"/>
      <c r="AK525" s="4"/>
      <c r="AL525" s="4"/>
      <c r="AM525" s="4"/>
      <c r="AN525" s="4"/>
      <c r="AO525" s="4"/>
      <c r="AP525" s="4"/>
      <c r="AQ525" s="4"/>
      <c r="AR525" s="4"/>
      <c r="AS525" s="4"/>
      <c r="AT525" s="4"/>
      <c r="AU525" s="4"/>
      <c r="AV525" s="4"/>
      <c r="AW525" s="4"/>
      <c r="AX525" s="4"/>
      <c r="AY525" s="4"/>
      <c r="AZ525" s="4"/>
      <c r="BA525" s="4"/>
      <c r="BB525" s="4"/>
      <c r="BC525" s="4"/>
      <c r="BD525" s="4"/>
      <c r="BE525" s="4"/>
      <c r="BF525" s="4"/>
      <c r="BG525" s="4"/>
      <c r="BH525" s="4"/>
      <c r="BI525" s="4"/>
      <c r="BJ525" s="4"/>
      <c r="BK525" s="4"/>
      <c r="BL525" s="4"/>
      <c r="BM525" s="4"/>
      <c r="BN525" s="4"/>
    </row>
    <row r="526" ht="12.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c r="AA526" s="4"/>
      <c r="AB526" s="4"/>
      <c r="AC526" s="4"/>
      <c r="AD526" s="4"/>
      <c r="AE526" s="4"/>
      <c r="AF526" s="4"/>
      <c r="AG526" s="4"/>
      <c r="AH526" s="4"/>
      <c r="AI526" s="4"/>
      <c r="AJ526" s="4"/>
      <c r="AK526" s="4"/>
      <c r="AL526" s="4"/>
      <c r="AM526" s="4"/>
      <c r="AN526" s="4"/>
      <c r="AO526" s="4"/>
      <c r="AP526" s="4"/>
      <c r="AQ526" s="4"/>
      <c r="AR526" s="4"/>
      <c r="AS526" s="4"/>
      <c r="AT526" s="4"/>
      <c r="AU526" s="4"/>
      <c r="AV526" s="4"/>
      <c r="AW526" s="4"/>
      <c r="AX526" s="4"/>
      <c r="AY526" s="4"/>
      <c r="AZ526" s="4"/>
      <c r="BA526" s="4"/>
      <c r="BB526" s="4"/>
      <c r="BC526" s="4"/>
      <c r="BD526" s="4"/>
      <c r="BE526" s="4"/>
      <c r="BF526" s="4"/>
      <c r="BG526" s="4"/>
      <c r="BH526" s="4"/>
      <c r="BI526" s="4"/>
      <c r="BJ526" s="4"/>
      <c r="BK526" s="4"/>
      <c r="BL526" s="4"/>
      <c r="BM526" s="4"/>
      <c r="BN526" s="4"/>
    </row>
    <row r="527" ht="12.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c r="AA527" s="4"/>
      <c r="AB527" s="4"/>
      <c r="AC527" s="4"/>
      <c r="AD527" s="4"/>
      <c r="AE527" s="4"/>
      <c r="AF527" s="4"/>
      <c r="AG527" s="4"/>
      <c r="AH527" s="4"/>
      <c r="AI527" s="4"/>
      <c r="AJ527" s="4"/>
      <c r="AK527" s="4"/>
      <c r="AL527" s="4"/>
      <c r="AM527" s="4"/>
      <c r="AN527" s="4"/>
      <c r="AO527" s="4"/>
      <c r="AP527" s="4"/>
      <c r="AQ527" s="4"/>
      <c r="AR527" s="4"/>
      <c r="AS527" s="4"/>
      <c r="AT527" s="4"/>
      <c r="AU527" s="4"/>
      <c r="AV527" s="4"/>
      <c r="AW527" s="4"/>
      <c r="AX527" s="4"/>
      <c r="AY527" s="4"/>
      <c r="AZ527" s="4"/>
      <c r="BA527" s="4"/>
      <c r="BB527" s="4"/>
      <c r="BC527" s="4"/>
      <c r="BD527" s="4"/>
      <c r="BE527" s="4"/>
      <c r="BF527" s="4"/>
      <c r="BG527" s="4"/>
      <c r="BH527" s="4"/>
      <c r="BI527" s="4"/>
      <c r="BJ527" s="4"/>
      <c r="BK527" s="4"/>
      <c r="BL527" s="4"/>
      <c r="BM527" s="4"/>
      <c r="BN527" s="4"/>
    </row>
    <row r="528" ht="12.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c r="AA528" s="4"/>
      <c r="AB528" s="4"/>
      <c r="AC528" s="4"/>
      <c r="AD528" s="4"/>
      <c r="AE528" s="4"/>
      <c r="AF528" s="4"/>
      <c r="AG528" s="4"/>
      <c r="AH528" s="4"/>
      <c r="AI528" s="4"/>
      <c r="AJ528" s="4"/>
      <c r="AK528" s="4"/>
      <c r="AL528" s="4"/>
      <c r="AM528" s="4"/>
      <c r="AN528" s="4"/>
      <c r="AO528" s="4"/>
      <c r="AP528" s="4"/>
      <c r="AQ528" s="4"/>
      <c r="AR528" s="4"/>
      <c r="AS528" s="4"/>
      <c r="AT528" s="4"/>
      <c r="AU528" s="4"/>
      <c r="AV528" s="4"/>
      <c r="AW528" s="4"/>
      <c r="AX528" s="4"/>
      <c r="AY528" s="4"/>
      <c r="AZ528" s="4"/>
      <c r="BA528" s="4"/>
      <c r="BB528" s="4"/>
      <c r="BC528" s="4"/>
      <c r="BD528" s="4"/>
      <c r="BE528" s="4"/>
      <c r="BF528" s="4"/>
      <c r="BG528" s="4"/>
      <c r="BH528" s="4"/>
      <c r="BI528" s="4"/>
      <c r="BJ528" s="4"/>
      <c r="BK528" s="4"/>
      <c r="BL528" s="4"/>
      <c r="BM528" s="4"/>
      <c r="BN528" s="4"/>
    </row>
    <row r="529" ht="12.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c r="AA529" s="4"/>
      <c r="AB529" s="4"/>
      <c r="AC529" s="4"/>
      <c r="AD529" s="4"/>
      <c r="AE529" s="4"/>
      <c r="AF529" s="4"/>
      <c r="AG529" s="4"/>
      <c r="AH529" s="4"/>
      <c r="AI529" s="4"/>
      <c r="AJ529" s="4"/>
      <c r="AK529" s="4"/>
      <c r="AL529" s="4"/>
      <c r="AM529" s="4"/>
      <c r="AN529" s="4"/>
      <c r="AO529" s="4"/>
      <c r="AP529" s="4"/>
      <c r="AQ529" s="4"/>
      <c r="AR529" s="4"/>
      <c r="AS529" s="4"/>
      <c r="AT529" s="4"/>
      <c r="AU529" s="4"/>
      <c r="AV529" s="4"/>
      <c r="AW529" s="4"/>
      <c r="AX529" s="4"/>
      <c r="AY529" s="4"/>
      <c r="AZ529" s="4"/>
      <c r="BA529" s="4"/>
      <c r="BB529" s="4"/>
      <c r="BC529" s="4"/>
      <c r="BD529" s="4"/>
      <c r="BE529" s="4"/>
      <c r="BF529" s="4"/>
      <c r="BG529" s="4"/>
      <c r="BH529" s="4"/>
      <c r="BI529" s="4"/>
      <c r="BJ529" s="4"/>
      <c r="BK529" s="4"/>
      <c r="BL529" s="4"/>
      <c r="BM529" s="4"/>
      <c r="BN529" s="4"/>
    </row>
    <row r="530" ht="12.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c r="AA530" s="4"/>
      <c r="AB530" s="4"/>
      <c r="AC530" s="4"/>
      <c r="AD530" s="4"/>
      <c r="AE530" s="4"/>
      <c r="AF530" s="4"/>
      <c r="AG530" s="4"/>
      <c r="AH530" s="4"/>
      <c r="AI530" s="4"/>
      <c r="AJ530" s="4"/>
      <c r="AK530" s="4"/>
      <c r="AL530" s="4"/>
      <c r="AM530" s="4"/>
      <c r="AN530" s="4"/>
      <c r="AO530" s="4"/>
      <c r="AP530" s="4"/>
      <c r="AQ530" s="4"/>
      <c r="AR530" s="4"/>
      <c r="AS530" s="4"/>
      <c r="AT530" s="4"/>
      <c r="AU530" s="4"/>
      <c r="AV530" s="4"/>
      <c r="AW530" s="4"/>
      <c r="AX530" s="4"/>
      <c r="AY530" s="4"/>
      <c r="AZ530" s="4"/>
      <c r="BA530" s="4"/>
      <c r="BB530" s="4"/>
      <c r="BC530" s="4"/>
      <c r="BD530" s="4"/>
      <c r="BE530" s="4"/>
      <c r="BF530" s="4"/>
      <c r="BG530" s="4"/>
      <c r="BH530" s="4"/>
      <c r="BI530" s="4"/>
      <c r="BJ530" s="4"/>
      <c r="BK530" s="4"/>
      <c r="BL530" s="4"/>
      <c r="BM530" s="4"/>
      <c r="BN530" s="4"/>
    </row>
    <row r="531" ht="12.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c r="AA531" s="4"/>
      <c r="AB531" s="4"/>
      <c r="AC531" s="4"/>
      <c r="AD531" s="4"/>
      <c r="AE531" s="4"/>
      <c r="AF531" s="4"/>
      <c r="AG531" s="4"/>
      <c r="AH531" s="4"/>
      <c r="AI531" s="4"/>
      <c r="AJ531" s="4"/>
      <c r="AK531" s="4"/>
      <c r="AL531" s="4"/>
      <c r="AM531" s="4"/>
      <c r="AN531" s="4"/>
      <c r="AO531" s="4"/>
      <c r="AP531" s="4"/>
      <c r="AQ531" s="4"/>
      <c r="AR531" s="4"/>
      <c r="AS531" s="4"/>
      <c r="AT531" s="4"/>
      <c r="AU531" s="4"/>
      <c r="AV531" s="4"/>
      <c r="AW531" s="4"/>
      <c r="AX531" s="4"/>
      <c r="AY531" s="4"/>
      <c r="AZ531" s="4"/>
      <c r="BA531" s="4"/>
      <c r="BB531" s="4"/>
      <c r="BC531" s="4"/>
      <c r="BD531" s="4"/>
      <c r="BE531" s="4"/>
      <c r="BF531" s="4"/>
      <c r="BG531" s="4"/>
      <c r="BH531" s="4"/>
      <c r="BI531" s="4"/>
      <c r="BJ531" s="4"/>
      <c r="BK531" s="4"/>
      <c r="BL531" s="4"/>
      <c r="BM531" s="4"/>
      <c r="BN531" s="4"/>
    </row>
    <row r="532" ht="12.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c r="AB532" s="4"/>
      <c r="AC532" s="4"/>
      <c r="AD532" s="4"/>
      <c r="AE532" s="4"/>
      <c r="AF532" s="4"/>
      <c r="AG532" s="4"/>
      <c r="AH532" s="4"/>
      <c r="AI532" s="4"/>
      <c r="AJ532" s="4"/>
      <c r="AK532" s="4"/>
      <c r="AL532" s="4"/>
      <c r="AM532" s="4"/>
      <c r="AN532" s="4"/>
      <c r="AO532" s="4"/>
      <c r="AP532" s="4"/>
      <c r="AQ532" s="4"/>
      <c r="AR532" s="4"/>
      <c r="AS532" s="4"/>
      <c r="AT532" s="4"/>
      <c r="AU532" s="4"/>
      <c r="AV532" s="4"/>
      <c r="AW532" s="4"/>
      <c r="AX532" s="4"/>
      <c r="AY532" s="4"/>
      <c r="AZ532" s="4"/>
      <c r="BA532" s="4"/>
      <c r="BB532" s="4"/>
      <c r="BC532" s="4"/>
      <c r="BD532" s="4"/>
      <c r="BE532" s="4"/>
      <c r="BF532" s="4"/>
      <c r="BG532" s="4"/>
      <c r="BH532" s="4"/>
      <c r="BI532" s="4"/>
      <c r="BJ532" s="4"/>
      <c r="BK532" s="4"/>
      <c r="BL532" s="4"/>
      <c r="BM532" s="4"/>
      <c r="BN532" s="4"/>
    </row>
    <row r="533" ht="12.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c r="AA533" s="4"/>
      <c r="AB533" s="4"/>
      <c r="AC533" s="4"/>
      <c r="AD533" s="4"/>
      <c r="AE533" s="4"/>
      <c r="AF533" s="4"/>
      <c r="AG533" s="4"/>
      <c r="AH533" s="4"/>
      <c r="AI533" s="4"/>
      <c r="AJ533" s="4"/>
      <c r="AK533" s="4"/>
      <c r="AL533" s="4"/>
      <c r="AM533" s="4"/>
      <c r="AN533" s="4"/>
      <c r="AO533" s="4"/>
      <c r="AP533" s="4"/>
      <c r="AQ533" s="4"/>
      <c r="AR533" s="4"/>
      <c r="AS533" s="4"/>
      <c r="AT533" s="4"/>
      <c r="AU533" s="4"/>
      <c r="AV533" s="4"/>
      <c r="AW533" s="4"/>
      <c r="AX533" s="4"/>
      <c r="AY533" s="4"/>
      <c r="AZ533" s="4"/>
      <c r="BA533" s="4"/>
      <c r="BB533" s="4"/>
      <c r="BC533" s="4"/>
      <c r="BD533" s="4"/>
      <c r="BE533" s="4"/>
      <c r="BF533" s="4"/>
      <c r="BG533" s="4"/>
      <c r="BH533" s="4"/>
      <c r="BI533" s="4"/>
      <c r="BJ533" s="4"/>
      <c r="BK533" s="4"/>
      <c r="BL533" s="4"/>
      <c r="BM533" s="4"/>
      <c r="BN533" s="4"/>
    </row>
    <row r="534" ht="12.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c r="AA534" s="4"/>
      <c r="AB534" s="4"/>
      <c r="AC534" s="4"/>
      <c r="AD534" s="4"/>
      <c r="AE534" s="4"/>
      <c r="AF534" s="4"/>
      <c r="AG534" s="4"/>
      <c r="AH534" s="4"/>
      <c r="AI534" s="4"/>
      <c r="AJ534" s="4"/>
      <c r="AK534" s="4"/>
      <c r="AL534" s="4"/>
      <c r="AM534" s="4"/>
      <c r="AN534" s="4"/>
      <c r="AO534" s="4"/>
      <c r="AP534" s="4"/>
      <c r="AQ534" s="4"/>
      <c r="AR534" s="4"/>
      <c r="AS534" s="4"/>
      <c r="AT534" s="4"/>
      <c r="AU534" s="4"/>
      <c r="AV534" s="4"/>
      <c r="AW534" s="4"/>
      <c r="AX534" s="4"/>
      <c r="AY534" s="4"/>
      <c r="AZ534" s="4"/>
      <c r="BA534" s="4"/>
      <c r="BB534" s="4"/>
      <c r="BC534" s="4"/>
      <c r="BD534" s="4"/>
      <c r="BE534" s="4"/>
      <c r="BF534" s="4"/>
      <c r="BG534" s="4"/>
      <c r="BH534" s="4"/>
      <c r="BI534" s="4"/>
      <c r="BJ534" s="4"/>
      <c r="BK534" s="4"/>
      <c r="BL534" s="4"/>
      <c r="BM534" s="4"/>
      <c r="BN534" s="4"/>
    </row>
    <row r="535" ht="12.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c r="AA535" s="4"/>
      <c r="AB535" s="4"/>
      <c r="AC535" s="4"/>
      <c r="AD535" s="4"/>
      <c r="AE535" s="4"/>
      <c r="AF535" s="4"/>
      <c r="AG535" s="4"/>
      <c r="AH535" s="4"/>
      <c r="AI535" s="4"/>
      <c r="AJ535" s="4"/>
      <c r="AK535" s="4"/>
      <c r="AL535" s="4"/>
      <c r="AM535" s="4"/>
      <c r="AN535" s="4"/>
      <c r="AO535" s="4"/>
      <c r="AP535" s="4"/>
      <c r="AQ535" s="4"/>
      <c r="AR535" s="4"/>
      <c r="AS535" s="4"/>
      <c r="AT535" s="4"/>
      <c r="AU535" s="4"/>
      <c r="AV535" s="4"/>
      <c r="AW535" s="4"/>
      <c r="AX535" s="4"/>
      <c r="AY535" s="4"/>
      <c r="AZ535" s="4"/>
      <c r="BA535" s="4"/>
      <c r="BB535" s="4"/>
      <c r="BC535" s="4"/>
      <c r="BD535" s="4"/>
      <c r="BE535" s="4"/>
      <c r="BF535" s="4"/>
      <c r="BG535" s="4"/>
      <c r="BH535" s="4"/>
      <c r="BI535" s="4"/>
      <c r="BJ535" s="4"/>
      <c r="BK535" s="4"/>
      <c r="BL535" s="4"/>
      <c r="BM535" s="4"/>
      <c r="BN535" s="4"/>
    </row>
    <row r="536" ht="12.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c r="AA536" s="4"/>
      <c r="AB536" s="4"/>
      <c r="AC536" s="4"/>
      <c r="AD536" s="4"/>
      <c r="AE536" s="4"/>
      <c r="AF536" s="4"/>
      <c r="AG536" s="4"/>
      <c r="AH536" s="4"/>
      <c r="AI536" s="4"/>
      <c r="AJ536" s="4"/>
      <c r="AK536" s="4"/>
      <c r="AL536" s="4"/>
      <c r="AM536" s="4"/>
      <c r="AN536" s="4"/>
      <c r="AO536" s="4"/>
      <c r="AP536" s="4"/>
      <c r="AQ536" s="4"/>
      <c r="AR536" s="4"/>
      <c r="AS536" s="4"/>
      <c r="AT536" s="4"/>
      <c r="AU536" s="4"/>
      <c r="AV536" s="4"/>
      <c r="AW536" s="4"/>
      <c r="AX536" s="4"/>
      <c r="AY536" s="4"/>
      <c r="AZ536" s="4"/>
      <c r="BA536" s="4"/>
      <c r="BB536" s="4"/>
      <c r="BC536" s="4"/>
      <c r="BD536" s="4"/>
      <c r="BE536" s="4"/>
      <c r="BF536" s="4"/>
      <c r="BG536" s="4"/>
      <c r="BH536" s="4"/>
      <c r="BI536" s="4"/>
      <c r="BJ536" s="4"/>
      <c r="BK536" s="4"/>
      <c r="BL536" s="4"/>
      <c r="BM536" s="4"/>
      <c r="BN536" s="4"/>
    </row>
    <row r="537" ht="12.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c r="AA537" s="4"/>
      <c r="AB537" s="4"/>
      <c r="AC537" s="4"/>
      <c r="AD537" s="4"/>
      <c r="AE537" s="4"/>
      <c r="AF537" s="4"/>
      <c r="AG537" s="4"/>
      <c r="AH537" s="4"/>
      <c r="AI537" s="4"/>
      <c r="AJ537" s="4"/>
      <c r="AK537" s="4"/>
      <c r="AL537" s="4"/>
      <c r="AM537" s="4"/>
      <c r="AN537" s="4"/>
      <c r="AO537" s="4"/>
      <c r="AP537" s="4"/>
      <c r="AQ537" s="4"/>
      <c r="AR537" s="4"/>
      <c r="AS537" s="4"/>
      <c r="AT537" s="4"/>
      <c r="AU537" s="4"/>
      <c r="AV537" s="4"/>
      <c r="AW537" s="4"/>
      <c r="AX537" s="4"/>
      <c r="AY537" s="4"/>
      <c r="AZ537" s="4"/>
      <c r="BA537" s="4"/>
      <c r="BB537" s="4"/>
      <c r="BC537" s="4"/>
      <c r="BD537" s="4"/>
      <c r="BE537" s="4"/>
      <c r="BF537" s="4"/>
      <c r="BG537" s="4"/>
      <c r="BH537" s="4"/>
      <c r="BI537" s="4"/>
      <c r="BJ537" s="4"/>
      <c r="BK537" s="4"/>
      <c r="BL537" s="4"/>
      <c r="BM537" s="4"/>
      <c r="BN537" s="4"/>
    </row>
    <row r="538" ht="12.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c r="AA538" s="4"/>
      <c r="AB538" s="4"/>
      <c r="AC538" s="4"/>
      <c r="AD538" s="4"/>
      <c r="AE538" s="4"/>
      <c r="AF538" s="4"/>
      <c r="AG538" s="4"/>
      <c r="AH538" s="4"/>
      <c r="AI538" s="4"/>
      <c r="AJ538" s="4"/>
      <c r="AK538" s="4"/>
      <c r="AL538" s="4"/>
      <c r="AM538" s="4"/>
      <c r="AN538" s="4"/>
      <c r="AO538" s="4"/>
      <c r="AP538" s="4"/>
      <c r="AQ538" s="4"/>
      <c r="AR538" s="4"/>
      <c r="AS538" s="4"/>
      <c r="AT538" s="4"/>
      <c r="AU538" s="4"/>
      <c r="AV538" s="4"/>
      <c r="AW538" s="4"/>
      <c r="AX538" s="4"/>
      <c r="AY538" s="4"/>
      <c r="AZ538" s="4"/>
      <c r="BA538" s="4"/>
      <c r="BB538" s="4"/>
      <c r="BC538" s="4"/>
      <c r="BD538" s="4"/>
      <c r="BE538" s="4"/>
      <c r="BF538" s="4"/>
      <c r="BG538" s="4"/>
      <c r="BH538" s="4"/>
      <c r="BI538" s="4"/>
      <c r="BJ538" s="4"/>
      <c r="BK538" s="4"/>
      <c r="BL538" s="4"/>
      <c r="BM538" s="4"/>
      <c r="BN538" s="4"/>
    </row>
    <row r="539" ht="12.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c r="AA539" s="4"/>
      <c r="AB539" s="4"/>
      <c r="AC539" s="4"/>
      <c r="AD539" s="4"/>
      <c r="AE539" s="4"/>
      <c r="AF539" s="4"/>
      <c r="AG539" s="4"/>
      <c r="AH539" s="4"/>
      <c r="AI539" s="4"/>
      <c r="AJ539" s="4"/>
      <c r="AK539" s="4"/>
      <c r="AL539" s="4"/>
      <c r="AM539" s="4"/>
      <c r="AN539" s="4"/>
      <c r="AO539" s="4"/>
      <c r="AP539" s="4"/>
      <c r="AQ539" s="4"/>
      <c r="AR539" s="4"/>
      <c r="AS539" s="4"/>
      <c r="AT539" s="4"/>
      <c r="AU539" s="4"/>
      <c r="AV539" s="4"/>
      <c r="AW539" s="4"/>
      <c r="AX539" s="4"/>
      <c r="AY539" s="4"/>
      <c r="AZ539" s="4"/>
      <c r="BA539" s="4"/>
      <c r="BB539" s="4"/>
      <c r="BC539" s="4"/>
      <c r="BD539" s="4"/>
      <c r="BE539" s="4"/>
      <c r="BF539" s="4"/>
      <c r="BG539" s="4"/>
      <c r="BH539" s="4"/>
      <c r="BI539" s="4"/>
      <c r="BJ539" s="4"/>
      <c r="BK539" s="4"/>
      <c r="BL539" s="4"/>
      <c r="BM539" s="4"/>
      <c r="BN539" s="4"/>
    </row>
    <row r="540" ht="12.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c r="AA540" s="4"/>
      <c r="AB540" s="4"/>
      <c r="AC540" s="4"/>
      <c r="AD540" s="4"/>
      <c r="AE540" s="4"/>
      <c r="AF540" s="4"/>
      <c r="AG540" s="4"/>
      <c r="AH540" s="4"/>
      <c r="AI540" s="4"/>
      <c r="AJ540" s="4"/>
      <c r="AK540" s="4"/>
      <c r="AL540" s="4"/>
      <c r="AM540" s="4"/>
      <c r="AN540" s="4"/>
      <c r="AO540" s="4"/>
      <c r="AP540" s="4"/>
      <c r="AQ540" s="4"/>
      <c r="AR540" s="4"/>
      <c r="AS540" s="4"/>
      <c r="AT540" s="4"/>
      <c r="AU540" s="4"/>
      <c r="AV540" s="4"/>
      <c r="AW540" s="4"/>
      <c r="AX540" s="4"/>
      <c r="AY540" s="4"/>
      <c r="AZ540" s="4"/>
      <c r="BA540" s="4"/>
      <c r="BB540" s="4"/>
      <c r="BC540" s="4"/>
      <c r="BD540" s="4"/>
      <c r="BE540" s="4"/>
      <c r="BF540" s="4"/>
      <c r="BG540" s="4"/>
      <c r="BH540" s="4"/>
      <c r="BI540" s="4"/>
      <c r="BJ540" s="4"/>
      <c r="BK540" s="4"/>
      <c r="BL540" s="4"/>
      <c r="BM540" s="4"/>
      <c r="BN540" s="4"/>
    </row>
    <row r="541" ht="12.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c r="AB541" s="4"/>
      <c r="AC541" s="4"/>
      <c r="AD541" s="4"/>
      <c r="AE541" s="4"/>
      <c r="AF541" s="4"/>
      <c r="AG541" s="4"/>
      <c r="AH541" s="4"/>
      <c r="AI541" s="4"/>
      <c r="AJ541" s="4"/>
      <c r="AK541" s="4"/>
      <c r="AL541" s="4"/>
      <c r="AM541" s="4"/>
      <c r="AN541" s="4"/>
      <c r="AO541" s="4"/>
      <c r="AP541" s="4"/>
      <c r="AQ541" s="4"/>
      <c r="AR541" s="4"/>
      <c r="AS541" s="4"/>
      <c r="AT541" s="4"/>
      <c r="AU541" s="4"/>
      <c r="AV541" s="4"/>
      <c r="AW541" s="4"/>
      <c r="AX541" s="4"/>
      <c r="AY541" s="4"/>
      <c r="AZ541" s="4"/>
      <c r="BA541" s="4"/>
      <c r="BB541" s="4"/>
      <c r="BC541" s="4"/>
      <c r="BD541" s="4"/>
      <c r="BE541" s="4"/>
      <c r="BF541" s="4"/>
      <c r="BG541" s="4"/>
      <c r="BH541" s="4"/>
      <c r="BI541" s="4"/>
      <c r="BJ541" s="4"/>
      <c r="BK541" s="4"/>
      <c r="BL541" s="4"/>
      <c r="BM541" s="4"/>
      <c r="BN541" s="4"/>
    </row>
    <row r="542" ht="12.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c r="AA542" s="4"/>
      <c r="AB542" s="4"/>
      <c r="AC542" s="4"/>
      <c r="AD542" s="4"/>
      <c r="AE542" s="4"/>
      <c r="AF542" s="4"/>
      <c r="AG542" s="4"/>
      <c r="AH542" s="4"/>
      <c r="AI542" s="4"/>
      <c r="AJ542" s="4"/>
      <c r="AK542" s="4"/>
      <c r="AL542" s="4"/>
      <c r="AM542" s="4"/>
      <c r="AN542" s="4"/>
      <c r="AO542" s="4"/>
      <c r="AP542" s="4"/>
      <c r="AQ542" s="4"/>
      <c r="AR542" s="4"/>
      <c r="AS542" s="4"/>
      <c r="AT542" s="4"/>
      <c r="AU542" s="4"/>
      <c r="AV542" s="4"/>
      <c r="AW542" s="4"/>
      <c r="AX542" s="4"/>
      <c r="AY542" s="4"/>
      <c r="AZ542" s="4"/>
      <c r="BA542" s="4"/>
      <c r="BB542" s="4"/>
      <c r="BC542" s="4"/>
      <c r="BD542" s="4"/>
      <c r="BE542" s="4"/>
      <c r="BF542" s="4"/>
      <c r="BG542" s="4"/>
      <c r="BH542" s="4"/>
      <c r="BI542" s="4"/>
      <c r="BJ542" s="4"/>
      <c r="BK542" s="4"/>
      <c r="BL542" s="4"/>
      <c r="BM542" s="4"/>
      <c r="BN542" s="4"/>
    </row>
    <row r="543" ht="12.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c r="AA543" s="4"/>
      <c r="AB543" s="4"/>
      <c r="AC543" s="4"/>
      <c r="AD543" s="4"/>
      <c r="AE543" s="4"/>
      <c r="AF543" s="4"/>
      <c r="AG543" s="4"/>
      <c r="AH543" s="4"/>
      <c r="AI543" s="4"/>
      <c r="AJ543" s="4"/>
      <c r="AK543" s="4"/>
      <c r="AL543" s="4"/>
      <c r="AM543" s="4"/>
      <c r="AN543" s="4"/>
      <c r="AO543" s="4"/>
      <c r="AP543" s="4"/>
      <c r="AQ543" s="4"/>
      <c r="AR543" s="4"/>
      <c r="AS543" s="4"/>
      <c r="AT543" s="4"/>
      <c r="AU543" s="4"/>
      <c r="AV543" s="4"/>
      <c r="AW543" s="4"/>
      <c r="AX543" s="4"/>
      <c r="AY543" s="4"/>
      <c r="AZ543" s="4"/>
      <c r="BA543" s="4"/>
      <c r="BB543" s="4"/>
      <c r="BC543" s="4"/>
      <c r="BD543" s="4"/>
      <c r="BE543" s="4"/>
      <c r="BF543" s="4"/>
      <c r="BG543" s="4"/>
      <c r="BH543" s="4"/>
      <c r="BI543" s="4"/>
      <c r="BJ543" s="4"/>
      <c r="BK543" s="4"/>
      <c r="BL543" s="4"/>
      <c r="BM543" s="4"/>
      <c r="BN543" s="4"/>
    </row>
    <row r="544" ht="12.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c r="AA544" s="4"/>
      <c r="AB544" s="4"/>
      <c r="AC544" s="4"/>
      <c r="AD544" s="4"/>
      <c r="AE544" s="4"/>
      <c r="AF544" s="4"/>
      <c r="AG544" s="4"/>
      <c r="AH544" s="4"/>
      <c r="AI544" s="4"/>
      <c r="AJ544" s="4"/>
      <c r="AK544" s="4"/>
      <c r="AL544" s="4"/>
      <c r="AM544" s="4"/>
      <c r="AN544" s="4"/>
      <c r="AO544" s="4"/>
      <c r="AP544" s="4"/>
      <c r="AQ544" s="4"/>
      <c r="AR544" s="4"/>
      <c r="AS544" s="4"/>
      <c r="AT544" s="4"/>
      <c r="AU544" s="4"/>
      <c r="AV544" s="4"/>
      <c r="AW544" s="4"/>
      <c r="AX544" s="4"/>
      <c r="AY544" s="4"/>
      <c r="AZ544" s="4"/>
      <c r="BA544" s="4"/>
      <c r="BB544" s="4"/>
      <c r="BC544" s="4"/>
      <c r="BD544" s="4"/>
      <c r="BE544" s="4"/>
      <c r="BF544" s="4"/>
      <c r="BG544" s="4"/>
      <c r="BH544" s="4"/>
      <c r="BI544" s="4"/>
      <c r="BJ544" s="4"/>
      <c r="BK544" s="4"/>
      <c r="BL544" s="4"/>
      <c r="BM544" s="4"/>
      <c r="BN544" s="4"/>
    </row>
    <row r="545" ht="12.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c r="AA545" s="4"/>
      <c r="AB545" s="4"/>
      <c r="AC545" s="4"/>
      <c r="AD545" s="4"/>
      <c r="AE545" s="4"/>
      <c r="AF545" s="4"/>
      <c r="AG545" s="4"/>
      <c r="AH545" s="4"/>
      <c r="AI545" s="4"/>
      <c r="AJ545" s="4"/>
      <c r="AK545" s="4"/>
      <c r="AL545" s="4"/>
      <c r="AM545" s="4"/>
      <c r="AN545" s="4"/>
      <c r="AO545" s="4"/>
      <c r="AP545" s="4"/>
      <c r="AQ545" s="4"/>
      <c r="AR545" s="4"/>
      <c r="AS545" s="4"/>
      <c r="AT545" s="4"/>
      <c r="AU545" s="4"/>
      <c r="AV545" s="4"/>
      <c r="AW545" s="4"/>
      <c r="AX545" s="4"/>
      <c r="AY545" s="4"/>
      <c r="AZ545" s="4"/>
      <c r="BA545" s="4"/>
      <c r="BB545" s="4"/>
      <c r="BC545" s="4"/>
      <c r="BD545" s="4"/>
      <c r="BE545" s="4"/>
      <c r="BF545" s="4"/>
      <c r="BG545" s="4"/>
      <c r="BH545" s="4"/>
      <c r="BI545" s="4"/>
      <c r="BJ545" s="4"/>
      <c r="BK545" s="4"/>
      <c r="BL545" s="4"/>
      <c r="BM545" s="4"/>
      <c r="BN545" s="4"/>
    </row>
    <row r="546" ht="12.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c r="AA546" s="4"/>
      <c r="AB546" s="4"/>
      <c r="AC546" s="4"/>
      <c r="AD546" s="4"/>
      <c r="AE546" s="4"/>
      <c r="AF546" s="4"/>
      <c r="AG546" s="4"/>
      <c r="AH546" s="4"/>
      <c r="AI546" s="4"/>
      <c r="AJ546" s="4"/>
      <c r="AK546" s="4"/>
      <c r="AL546" s="4"/>
      <c r="AM546" s="4"/>
      <c r="AN546" s="4"/>
      <c r="AO546" s="4"/>
      <c r="AP546" s="4"/>
      <c r="AQ546" s="4"/>
      <c r="AR546" s="4"/>
      <c r="AS546" s="4"/>
      <c r="AT546" s="4"/>
      <c r="AU546" s="4"/>
      <c r="AV546" s="4"/>
      <c r="AW546" s="4"/>
      <c r="AX546" s="4"/>
      <c r="AY546" s="4"/>
      <c r="AZ546" s="4"/>
      <c r="BA546" s="4"/>
      <c r="BB546" s="4"/>
      <c r="BC546" s="4"/>
      <c r="BD546" s="4"/>
      <c r="BE546" s="4"/>
      <c r="BF546" s="4"/>
      <c r="BG546" s="4"/>
      <c r="BH546" s="4"/>
      <c r="BI546" s="4"/>
      <c r="BJ546" s="4"/>
      <c r="BK546" s="4"/>
      <c r="BL546" s="4"/>
      <c r="BM546" s="4"/>
      <c r="BN546" s="4"/>
    </row>
    <row r="547" ht="12.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c r="AB547" s="4"/>
      <c r="AC547" s="4"/>
      <c r="AD547" s="4"/>
      <c r="AE547" s="4"/>
      <c r="AF547" s="4"/>
      <c r="AG547" s="4"/>
      <c r="AH547" s="4"/>
      <c r="AI547" s="4"/>
      <c r="AJ547" s="4"/>
      <c r="AK547" s="4"/>
      <c r="AL547" s="4"/>
      <c r="AM547" s="4"/>
      <c r="AN547" s="4"/>
      <c r="AO547" s="4"/>
      <c r="AP547" s="4"/>
      <c r="AQ547" s="4"/>
      <c r="AR547" s="4"/>
      <c r="AS547" s="4"/>
      <c r="AT547" s="4"/>
      <c r="AU547" s="4"/>
      <c r="AV547" s="4"/>
      <c r="AW547" s="4"/>
      <c r="AX547" s="4"/>
      <c r="AY547" s="4"/>
      <c r="AZ547" s="4"/>
      <c r="BA547" s="4"/>
      <c r="BB547" s="4"/>
      <c r="BC547" s="4"/>
      <c r="BD547" s="4"/>
      <c r="BE547" s="4"/>
      <c r="BF547" s="4"/>
      <c r="BG547" s="4"/>
      <c r="BH547" s="4"/>
      <c r="BI547" s="4"/>
      <c r="BJ547" s="4"/>
      <c r="BK547" s="4"/>
      <c r="BL547" s="4"/>
      <c r="BM547" s="4"/>
      <c r="BN547" s="4"/>
    </row>
    <row r="548" ht="12.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c r="AB548" s="4"/>
      <c r="AC548" s="4"/>
      <c r="AD548" s="4"/>
      <c r="AE548" s="4"/>
      <c r="AF548" s="4"/>
      <c r="AG548" s="4"/>
      <c r="AH548" s="4"/>
      <c r="AI548" s="4"/>
      <c r="AJ548" s="4"/>
      <c r="AK548" s="4"/>
      <c r="AL548" s="4"/>
      <c r="AM548" s="4"/>
      <c r="AN548" s="4"/>
      <c r="AO548" s="4"/>
      <c r="AP548" s="4"/>
      <c r="AQ548" s="4"/>
      <c r="AR548" s="4"/>
      <c r="AS548" s="4"/>
      <c r="AT548" s="4"/>
      <c r="AU548" s="4"/>
      <c r="AV548" s="4"/>
      <c r="AW548" s="4"/>
      <c r="AX548" s="4"/>
      <c r="AY548" s="4"/>
      <c r="AZ548" s="4"/>
      <c r="BA548" s="4"/>
      <c r="BB548" s="4"/>
      <c r="BC548" s="4"/>
      <c r="BD548" s="4"/>
      <c r="BE548" s="4"/>
      <c r="BF548" s="4"/>
      <c r="BG548" s="4"/>
      <c r="BH548" s="4"/>
      <c r="BI548" s="4"/>
      <c r="BJ548" s="4"/>
      <c r="BK548" s="4"/>
      <c r="BL548" s="4"/>
      <c r="BM548" s="4"/>
      <c r="BN548" s="4"/>
    </row>
    <row r="549" ht="12.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c r="AB549" s="4"/>
      <c r="AC549" s="4"/>
      <c r="AD549" s="4"/>
      <c r="AE549" s="4"/>
      <c r="AF549" s="4"/>
      <c r="AG549" s="4"/>
      <c r="AH549" s="4"/>
      <c r="AI549" s="4"/>
      <c r="AJ549" s="4"/>
      <c r="AK549" s="4"/>
      <c r="AL549" s="4"/>
      <c r="AM549" s="4"/>
      <c r="AN549" s="4"/>
      <c r="AO549" s="4"/>
      <c r="AP549" s="4"/>
      <c r="AQ549" s="4"/>
      <c r="AR549" s="4"/>
      <c r="AS549" s="4"/>
      <c r="AT549" s="4"/>
      <c r="AU549" s="4"/>
      <c r="AV549" s="4"/>
      <c r="AW549" s="4"/>
      <c r="AX549" s="4"/>
      <c r="AY549" s="4"/>
      <c r="AZ549" s="4"/>
      <c r="BA549" s="4"/>
      <c r="BB549" s="4"/>
      <c r="BC549" s="4"/>
      <c r="BD549" s="4"/>
      <c r="BE549" s="4"/>
      <c r="BF549" s="4"/>
      <c r="BG549" s="4"/>
      <c r="BH549" s="4"/>
      <c r="BI549" s="4"/>
      <c r="BJ549" s="4"/>
      <c r="BK549" s="4"/>
      <c r="BL549" s="4"/>
      <c r="BM549" s="4"/>
      <c r="BN549" s="4"/>
    </row>
    <row r="550" ht="12.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c r="AA550" s="4"/>
      <c r="AB550" s="4"/>
      <c r="AC550" s="4"/>
      <c r="AD550" s="4"/>
      <c r="AE550" s="4"/>
      <c r="AF550" s="4"/>
      <c r="AG550" s="4"/>
      <c r="AH550" s="4"/>
      <c r="AI550" s="4"/>
      <c r="AJ550" s="4"/>
      <c r="AK550" s="4"/>
      <c r="AL550" s="4"/>
      <c r="AM550" s="4"/>
      <c r="AN550" s="4"/>
      <c r="AO550" s="4"/>
      <c r="AP550" s="4"/>
      <c r="AQ550" s="4"/>
      <c r="AR550" s="4"/>
      <c r="AS550" s="4"/>
      <c r="AT550" s="4"/>
      <c r="AU550" s="4"/>
      <c r="AV550" s="4"/>
      <c r="AW550" s="4"/>
      <c r="AX550" s="4"/>
      <c r="AY550" s="4"/>
      <c r="AZ550" s="4"/>
      <c r="BA550" s="4"/>
      <c r="BB550" s="4"/>
      <c r="BC550" s="4"/>
      <c r="BD550" s="4"/>
      <c r="BE550" s="4"/>
      <c r="BF550" s="4"/>
      <c r="BG550" s="4"/>
      <c r="BH550" s="4"/>
      <c r="BI550" s="4"/>
      <c r="BJ550" s="4"/>
      <c r="BK550" s="4"/>
      <c r="BL550" s="4"/>
      <c r="BM550" s="4"/>
      <c r="BN550" s="4"/>
    </row>
    <row r="551" ht="12.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c r="AA551" s="4"/>
      <c r="AB551" s="4"/>
      <c r="AC551" s="4"/>
      <c r="AD551" s="4"/>
      <c r="AE551" s="4"/>
      <c r="AF551" s="4"/>
      <c r="AG551" s="4"/>
      <c r="AH551" s="4"/>
      <c r="AI551" s="4"/>
      <c r="AJ551" s="4"/>
      <c r="AK551" s="4"/>
      <c r="AL551" s="4"/>
      <c r="AM551" s="4"/>
      <c r="AN551" s="4"/>
      <c r="AO551" s="4"/>
      <c r="AP551" s="4"/>
      <c r="AQ551" s="4"/>
      <c r="AR551" s="4"/>
      <c r="AS551" s="4"/>
      <c r="AT551" s="4"/>
      <c r="AU551" s="4"/>
      <c r="AV551" s="4"/>
      <c r="AW551" s="4"/>
      <c r="AX551" s="4"/>
      <c r="AY551" s="4"/>
      <c r="AZ551" s="4"/>
      <c r="BA551" s="4"/>
      <c r="BB551" s="4"/>
      <c r="BC551" s="4"/>
      <c r="BD551" s="4"/>
      <c r="BE551" s="4"/>
      <c r="BF551" s="4"/>
      <c r="BG551" s="4"/>
      <c r="BH551" s="4"/>
      <c r="BI551" s="4"/>
      <c r="BJ551" s="4"/>
      <c r="BK551" s="4"/>
      <c r="BL551" s="4"/>
      <c r="BM551" s="4"/>
      <c r="BN551" s="4"/>
    </row>
    <row r="552" ht="12.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c r="AA552" s="4"/>
      <c r="AB552" s="4"/>
      <c r="AC552" s="4"/>
      <c r="AD552" s="4"/>
      <c r="AE552" s="4"/>
      <c r="AF552" s="4"/>
      <c r="AG552" s="4"/>
      <c r="AH552" s="4"/>
      <c r="AI552" s="4"/>
      <c r="AJ552" s="4"/>
      <c r="AK552" s="4"/>
      <c r="AL552" s="4"/>
      <c r="AM552" s="4"/>
      <c r="AN552" s="4"/>
      <c r="AO552" s="4"/>
      <c r="AP552" s="4"/>
      <c r="AQ552" s="4"/>
      <c r="AR552" s="4"/>
      <c r="AS552" s="4"/>
      <c r="AT552" s="4"/>
      <c r="AU552" s="4"/>
      <c r="AV552" s="4"/>
      <c r="AW552" s="4"/>
      <c r="AX552" s="4"/>
      <c r="AY552" s="4"/>
      <c r="AZ552" s="4"/>
      <c r="BA552" s="4"/>
      <c r="BB552" s="4"/>
      <c r="BC552" s="4"/>
      <c r="BD552" s="4"/>
      <c r="BE552" s="4"/>
      <c r="BF552" s="4"/>
      <c r="BG552" s="4"/>
      <c r="BH552" s="4"/>
      <c r="BI552" s="4"/>
      <c r="BJ552" s="4"/>
      <c r="BK552" s="4"/>
      <c r="BL552" s="4"/>
      <c r="BM552" s="4"/>
      <c r="BN552" s="4"/>
    </row>
    <row r="553" ht="12.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c r="AA553" s="4"/>
      <c r="AB553" s="4"/>
      <c r="AC553" s="4"/>
      <c r="AD553" s="4"/>
      <c r="AE553" s="4"/>
      <c r="AF553" s="4"/>
      <c r="AG553" s="4"/>
      <c r="AH553" s="4"/>
      <c r="AI553" s="4"/>
      <c r="AJ553" s="4"/>
      <c r="AK553" s="4"/>
      <c r="AL553" s="4"/>
      <c r="AM553" s="4"/>
      <c r="AN553" s="4"/>
      <c r="AO553" s="4"/>
      <c r="AP553" s="4"/>
      <c r="AQ553" s="4"/>
      <c r="AR553" s="4"/>
      <c r="AS553" s="4"/>
      <c r="AT553" s="4"/>
      <c r="AU553" s="4"/>
      <c r="AV553" s="4"/>
      <c r="AW553" s="4"/>
      <c r="AX553" s="4"/>
      <c r="AY553" s="4"/>
      <c r="AZ553" s="4"/>
      <c r="BA553" s="4"/>
      <c r="BB553" s="4"/>
      <c r="BC553" s="4"/>
      <c r="BD553" s="4"/>
      <c r="BE553" s="4"/>
      <c r="BF553" s="4"/>
      <c r="BG553" s="4"/>
      <c r="BH553" s="4"/>
      <c r="BI553" s="4"/>
      <c r="BJ553" s="4"/>
      <c r="BK553" s="4"/>
      <c r="BL553" s="4"/>
      <c r="BM553" s="4"/>
      <c r="BN553" s="4"/>
    </row>
    <row r="554" ht="12.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c r="AA554" s="4"/>
      <c r="AB554" s="4"/>
      <c r="AC554" s="4"/>
      <c r="AD554" s="4"/>
      <c r="AE554" s="4"/>
      <c r="AF554" s="4"/>
      <c r="AG554" s="4"/>
      <c r="AH554" s="4"/>
      <c r="AI554" s="4"/>
      <c r="AJ554" s="4"/>
      <c r="AK554" s="4"/>
      <c r="AL554" s="4"/>
      <c r="AM554" s="4"/>
      <c r="AN554" s="4"/>
      <c r="AO554" s="4"/>
      <c r="AP554" s="4"/>
      <c r="AQ554" s="4"/>
      <c r="AR554" s="4"/>
      <c r="AS554" s="4"/>
      <c r="AT554" s="4"/>
      <c r="AU554" s="4"/>
      <c r="AV554" s="4"/>
      <c r="AW554" s="4"/>
      <c r="AX554" s="4"/>
      <c r="AY554" s="4"/>
      <c r="AZ554" s="4"/>
      <c r="BA554" s="4"/>
      <c r="BB554" s="4"/>
      <c r="BC554" s="4"/>
      <c r="BD554" s="4"/>
      <c r="BE554" s="4"/>
      <c r="BF554" s="4"/>
      <c r="BG554" s="4"/>
      <c r="BH554" s="4"/>
      <c r="BI554" s="4"/>
      <c r="BJ554" s="4"/>
      <c r="BK554" s="4"/>
      <c r="BL554" s="4"/>
      <c r="BM554" s="4"/>
      <c r="BN554" s="4"/>
    </row>
    <row r="555" ht="12.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c r="AA555" s="4"/>
      <c r="AB555" s="4"/>
      <c r="AC555" s="4"/>
      <c r="AD555" s="4"/>
      <c r="AE555" s="4"/>
      <c r="AF555" s="4"/>
      <c r="AG555" s="4"/>
      <c r="AH555" s="4"/>
      <c r="AI555" s="4"/>
      <c r="AJ555" s="4"/>
      <c r="AK555" s="4"/>
      <c r="AL555" s="4"/>
      <c r="AM555" s="4"/>
      <c r="AN555" s="4"/>
      <c r="AO555" s="4"/>
      <c r="AP555" s="4"/>
      <c r="AQ555" s="4"/>
      <c r="AR555" s="4"/>
      <c r="AS555" s="4"/>
      <c r="AT555" s="4"/>
      <c r="AU555" s="4"/>
      <c r="AV555" s="4"/>
      <c r="AW555" s="4"/>
      <c r="AX555" s="4"/>
      <c r="AY555" s="4"/>
      <c r="AZ555" s="4"/>
      <c r="BA555" s="4"/>
      <c r="BB555" s="4"/>
      <c r="BC555" s="4"/>
      <c r="BD555" s="4"/>
      <c r="BE555" s="4"/>
      <c r="BF555" s="4"/>
      <c r="BG555" s="4"/>
      <c r="BH555" s="4"/>
      <c r="BI555" s="4"/>
      <c r="BJ555" s="4"/>
      <c r="BK555" s="4"/>
      <c r="BL555" s="4"/>
      <c r="BM555" s="4"/>
      <c r="BN555" s="4"/>
    </row>
    <row r="556" ht="12.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c r="AA556" s="4"/>
      <c r="AB556" s="4"/>
      <c r="AC556" s="4"/>
      <c r="AD556" s="4"/>
      <c r="AE556" s="4"/>
      <c r="AF556" s="4"/>
      <c r="AG556" s="4"/>
      <c r="AH556" s="4"/>
      <c r="AI556" s="4"/>
      <c r="AJ556" s="4"/>
      <c r="AK556" s="4"/>
      <c r="AL556" s="4"/>
      <c r="AM556" s="4"/>
      <c r="AN556" s="4"/>
      <c r="AO556" s="4"/>
      <c r="AP556" s="4"/>
      <c r="AQ556" s="4"/>
      <c r="AR556" s="4"/>
      <c r="AS556" s="4"/>
      <c r="AT556" s="4"/>
      <c r="AU556" s="4"/>
      <c r="AV556" s="4"/>
      <c r="AW556" s="4"/>
      <c r="AX556" s="4"/>
      <c r="AY556" s="4"/>
      <c r="AZ556" s="4"/>
      <c r="BA556" s="4"/>
      <c r="BB556" s="4"/>
      <c r="BC556" s="4"/>
      <c r="BD556" s="4"/>
      <c r="BE556" s="4"/>
      <c r="BF556" s="4"/>
      <c r="BG556" s="4"/>
      <c r="BH556" s="4"/>
      <c r="BI556" s="4"/>
      <c r="BJ556" s="4"/>
      <c r="BK556" s="4"/>
      <c r="BL556" s="4"/>
      <c r="BM556" s="4"/>
      <c r="BN556" s="4"/>
    </row>
    <row r="557" ht="12.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c r="AA557" s="4"/>
      <c r="AB557" s="4"/>
      <c r="AC557" s="4"/>
      <c r="AD557" s="4"/>
      <c r="AE557" s="4"/>
      <c r="AF557" s="4"/>
      <c r="AG557" s="4"/>
      <c r="AH557" s="4"/>
      <c r="AI557" s="4"/>
      <c r="AJ557" s="4"/>
      <c r="AK557" s="4"/>
      <c r="AL557" s="4"/>
      <c r="AM557" s="4"/>
      <c r="AN557" s="4"/>
      <c r="AO557" s="4"/>
      <c r="AP557" s="4"/>
      <c r="AQ557" s="4"/>
      <c r="AR557" s="4"/>
      <c r="AS557" s="4"/>
      <c r="AT557" s="4"/>
      <c r="AU557" s="4"/>
      <c r="AV557" s="4"/>
      <c r="AW557" s="4"/>
      <c r="AX557" s="4"/>
      <c r="AY557" s="4"/>
      <c r="AZ557" s="4"/>
      <c r="BA557" s="4"/>
      <c r="BB557" s="4"/>
      <c r="BC557" s="4"/>
      <c r="BD557" s="4"/>
      <c r="BE557" s="4"/>
      <c r="BF557" s="4"/>
      <c r="BG557" s="4"/>
      <c r="BH557" s="4"/>
      <c r="BI557" s="4"/>
      <c r="BJ557" s="4"/>
      <c r="BK557" s="4"/>
      <c r="BL557" s="4"/>
      <c r="BM557" s="4"/>
      <c r="BN557" s="4"/>
    </row>
    <row r="558" ht="12.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c r="AA558" s="4"/>
      <c r="AB558" s="4"/>
      <c r="AC558" s="4"/>
      <c r="AD558" s="4"/>
      <c r="AE558" s="4"/>
      <c r="AF558" s="4"/>
      <c r="AG558" s="4"/>
      <c r="AH558" s="4"/>
      <c r="AI558" s="4"/>
      <c r="AJ558" s="4"/>
      <c r="AK558" s="4"/>
      <c r="AL558" s="4"/>
      <c r="AM558" s="4"/>
      <c r="AN558" s="4"/>
      <c r="AO558" s="4"/>
      <c r="AP558" s="4"/>
      <c r="AQ558" s="4"/>
      <c r="AR558" s="4"/>
      <c r="AS558" s="4"/>
      <c r="AT558" s="4"/>
      <c r="AU558" s="4"/>
      <c r="AV558" s="4"/>
      <c r="AW558" s="4"/>
      <c r="AX558" s="4"/>
      <c r="AY558" s="4"/>
      <c r="AZ558" s="4"/>
      <c r="BA558" s="4"/>
      <c r="BB558" s="4"/>
      <c r="BC558" s="4"/>
      <c r="BD558" s="4"/>
      <c r="BE558" s="4"/>
      <c r="BF558" s="4"/>
      <c r="BG558" s="4"/>
      <c r="BH558" s="4"/>
      <c r="BI558" s="4"/>
      <c r="BJ558" s="4"/>
      <c r="BK558" s="4"/>
      <c r="BL558" s="4"/>
      <c r="BM558" s="4"/>
      <c r="BN558" s="4"/>
    </row>
    <row r="559" ht="12.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c r="AA559" s="4"/>
      <c r="AB559" s="4"/>
      <c r="AC559" s="4"/>
      <c r="AD559" s="4"/>
      <c r="AE559" s="4"/>
      <c r="AF559" s="4"/>
      <c r="AG559" s="4"/>
      <c r="AH559" s="4"/>
      <c r="AI559" s="4"/>
      <c r="AJ559" s="4"/>
      <c r="AK559" s="4"/>
      <c r="AL559" s="4"/>
      <c r="AM559" s="4"/>
      <c r="AN559" s="4"/>
      <c r="AO559" s="4"/>
      <c r="AP559" s="4"/>
      <c r="AQ559" s="4"/>
      <c r="AR559" s="4"/>
      <c r="AS559" s="4"/>
      <c r="AT559" s="4"/>
      <c r="AU559" s="4"/>
      <c r="AV559" s="4"/>
      <c r="AW559" s="4"/>
      <c r="AX559" s="4"/>
      <c r="AY559" s="4"/>
      <c r="AZ559" s="4"/>
      <c r="BA559" s="4"/>
      <c r="BB559" s="4"/>
      <c r="BC559" s="4"/>
      <c r="BD559" s="4"/>
      <c r="BE559" s="4"/>
      <c r="BF559" s="4"/>
      <c r="BG559" s="4"/>
      <c r="BH559" s="4"/>
      <c r="BI559" s="4"/>
      <c r="BJ559" s="4"/>
      <c r="BK559" s="4"/>
      <c r="BL559" s="4"/>
      <c r="BM559" s="4"/>
      <c r="BN559" s="4"/>
    </row>
    <row r="560" ht="12.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c r="AA560" s="4"/>
      <c r="AB560" s="4"/>
      <c r="AC560" s="4"/>
      <c r="AD560" s="4"/>
      <c r="AE560" s="4"/>
      <c r="AF560" s="4"/>
      <c r="AG560" s="4"/>
      <c r="AH560" s="4"/>
      <c r="AI560" s="4"/>
      <c r="AJ560" s="4"/>
      <c r="AK560" s="4"/>
      <c r="AL560" s="4"/>
      <c r="AM560" s="4"/>
      <c r="AN560" s="4"/>
      <c r="AO560" s="4"/>
      <c r="AP560" s="4"/>
      <c r="AQ560" s="4"/>
      <c r="AR560" s="4"/>
      <c r="AS560" s="4"/>
      <c r="AT560" s="4"/>
      <c r="AU560" s="4"/>
      <c r="AV560" s="4"/>
      <c r="AW560" s="4"/>
      <c r="AX560" s="4"/>
      <c r="AY560" s="4"/>
      <c r="AZ560" s="4"/>
      <c r="BA560" s="4"/>
      <c r="BB560" s="4"/>
      <c r="BC560" s="4"/>
      <c r="BD560" s="4"/>
      <c r="BE560" s="4"/>
      <c r="BF560" s="4"/>
      <c r="BG560" s="4"/>
      <c r="BH560" s="4"/>
      <c r="BI560" s="4"/>
      <c r="BJ560" s="4"/>
      <c r="BK560" s="4"/>
      <c r="BL560" s="4"/>
      <c r="BM560" s="4"/>
      <c r="BN560" s="4"/>
    </row>
    <row r="561" ht="12.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c r="AA561" s="4"/>
      <c r="AB561" s="4"/>
      <c r="AC561" s="4"/>
      <c r="AD561" s="4"/>
      <c r="AE561" s="4"/>
      <c r="AF561" s="4"/>
      <c r="AG561" s="4"/>
      <c r="AH561" s="4"/>
      <c r="AI561" s="4"/>
      <c r="AJ561" s="4"/>
      <c r="AK561" s="4"/>
      <c r="AL561" s="4"/>
      <c r="AM561" s="4"/>
      <c r="AN561" s="4"/>
      <c r="AO561" s="4"/>
      <c r="AP561" s="4"/>
      <c r="AQ561" s="4"/>
      <c r="AR561" s="4"/>
      <c r="AS561" s="4"/>
      <c r="AT561" s="4"/>
      <c r="AU561" s="4"/>
      <c r="AV561" s="4"/>
      <c r="AW561" s="4"/>
      <c r="AX561" s="4"/>
      <c r="AY561" s="4"/>
      <c r="AZ561" s="4"/>
      <c r="BA561" s="4"/>
      <c r="BB561" s="4"/>
      <c r="BC561" s="4"/>
      <c r="BD561" s="4"/>
      <c r="BE561" s="4"/>
      <c r="BF561" s="4"/>
      <c r="BG561" s="4"/>
      <c r="BH561" s="4"/>
      <c r="BI561" s="4"/>
      <c r="BJ561" s="4"/>
      <c r="BK561" s="4"/>
      <c r="BL561" s="4"/>
      <c r="BM561" s="4"/>
      <c r="BN561" s="4"/>
    </row>
    <row r="562" ht="12.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c r="AA562" s="4"/>
      <c r="AB562" s="4"/>
      <c r="AC562" s="4"/>
      <c r="AD562" s="4"/>
      <c r="AE562" s="4"/>
      <c r="AF562" s="4"/>
      <c r="AG562" s="4"/>
      <c r="AH562" s="4"/>
      <c r="AI562" s="4"/>
      <c r="AJ562" s="4"/>
      <c r="AK562" s="4"/>
      <c r="AL562" s="4"/>
      <c r="AM562" s="4"/>
      <c r="AN562" s="4"/>
      <c r="AO562" s="4"/>
      <c r="AP562" s="4"/>
      <c r="AQ562" s="4"/>
      <c r="AR562" s="4"/>
      <c r="AS562" s="4"/>
      <c r="AT562" s="4"/>
      <c r="AU562" s="4"/>
      <c r="AV562" s="4"/>
      <c r="AW562" s="4"/>
      <c r="AX562" s="4"/>
      <c r="AY562" s="4"/>
      <c r="AZ562" s="4"/>
      <c r="BA562" s="4"/>
      <c r="BB562" s="4"/>
      <c r="BC562" s="4"/>
      <c r="BD562" s="4"/>
      <c r="BE562" s="4"/>
      <c r="BF562" s="4"/>
      <c r="BG562" s="4"/>
      <c r="BH562" s="4"/>
      <c r="BI562" s="4"/>
      <c r="BJ562" s="4"/>
      <c r="BK562" s="4"/>
      <c r="BL562" s="4"/>
      <c r="BM562" s="4"/>
      <c r="BN562" s="4"/>
    </row>
    <row r="563" ht="12.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c r="AA563" s="4"/>
      <c r="AB563" s="4"/>
      <c r="AC563" s="4"/>
      <c r="AD563" s="4"/>
      <c r="AE563" s="4"/>
      <c r="AF563" s="4"/>
      <c r="AG563" s="4"/>
      <c r="AH563" s="4"/>
      <c r="AI563" s="4"/>
      <c r="AJ563" s="4"/>
      <c r="AK563" s="4"/>
      <c r="AL563" s="4"/>
      <c r="AM563" s="4"/>
      <c r="AN563" s="4"/>
      <c r="AO563" s="4"/>
      <c r="AP563" s="4"/>
      <c r="AQ563" s="4"/>
      <c r="AR563" s="4"/>
      <c r="AS563" s="4"/>
      <c r="AT563" s="4"/>
      <c r="AU563" s="4"/>
      <c r="AV563" s="4"/>
      <c r="AW563" s="4"/>
      <c r="AX563" s="4"/>
      <c r="AY563" s="4"/>
      <c r="AZ563" s="4"/>
      <c r="BA563" s="4"/>
      <c r="BB563" s="4"/>
      <c r="BC563" s="4"/>
      <c r="BD563" s="4"/>
      <c r="BE563" s="4"/>
      <c r="BF563" s="4"/>
      <c r="BG563" s="4"/>
      <c r="BH563" s="4"/>
      <c r="BI563" s="4"/>
      <c r="BJ563" s="4"/>
      <c r="BK563" s="4"/>
      <c r="BL563" s="4"/>
      <c r="BM563" s="4"/>
      <c r="BN563" s="4"/>
    </row>
    <row r="564" ht="12.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c r="AA564" s="4"/>
      <c r="AB564" s="4"/>
      <c r="AC564" s="4"/>
      <c r="AD564" s="4"/>
      <c r="AE564" s="4"/>
      <c r="AF564" s="4"/>
      <c r="AG564" s="4"/>
      <c r="AH564" s="4"/>
      <c r="AI564" s="4"/>
      <c r="AJ564" s="4"/>
      <c r="AK564" s="4"/>
      <c r="AL564" s="4"/>
      <c r="AM564" s="4"/>
      <c r="AN564" s="4"/>
      <c r="AO564" s="4"/>
      <c r="AP564" s="4"/>
      <c r="AQ564" s="4"/>
      <c r="AR564" s="4"/>
      <c r="AS564" s="4"/>
      <c r="AT564" s="4"/>
      <c r="AU564" s="4"/>
      <c r="AV564" s="4"/>
      <c r="AW564" s="4"/>
      <c r="AX564" s="4"/>
      <c r="AY564" s="4"/>
      <c r="AZ564" s="4"/>
      <c r="BA564" s="4"/>
      <c r="BB564" s="4"/>
      <c r="BC564" s="4"/>
      <c r="BD564" s="4"/>
      <c r="BE564" s="4"/>
      <c r="BF564" s="4"/>
      <c r="BG564" s="4"/>
      <c r="BH564" s="4"/>
      <c r="BI564" s="4"/>
      <c r="BJ564" s="4"/>
      <c r="BK564" s="4"/>
      <c r="BL564" s="4"/>
      <c r="BM564" s="4"/>
      <c r="BN564" s="4"/>
    </row>
    <row r="565" ht="12.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c r="AA565" s="4"/>
      <c r="AB565" s="4"/>
      <c r="AC565" s="4"/>
      <c r="AD565" s="4"/>
      <c r="AE565" s="4"/>
      <c r="AF565" s="4"/>
      <c r="AG565" s="4"/>
      <c r="AH565" s="4"/>
      <c r="AI565" s="4"/>
      <c r="AJ565" s="4"/>
      <c r="AK565" s="4"/>
      <c r="AL565" s="4"/>
      <c r="AM565" s="4"/>
      <c r="AN565" s="4"/>
      <c r="AO565" s="4"/>
      <c r="AP565" s="4"/>
      <c r="AQ565" s="4"/>
      <c r="AR565" s="4"/>
      <c r="AS565" s="4"/>
      <c r="AT565" s="4"/>
      <c r="AU565" s="4"/>
      <c r="AV565" s="4"/>
      <c r="AW565" s="4"/>
      <c r="AX565" s="4"/>
      <c r="AY565" s="4"/>
      <c r="AZ565" s="4"/>
      <c r="BA565" s="4"/>
      <c r="BB565" s="4"/>
      <c r="BC565" s="4"/>
      <c r="BD565" s="4"/>
      <c r="BE565" s="4"/>
      <c r="BF565" s="4"/>
      <c r="BG565" s="4"/>
      <c r="BH565" s="4"/>
      <c r="BI565" s="4"/>
      <c r="BJ565" s="4"/>
      <c r="BK565" s="4"/>
      <c r="BL565" s="4"/>
      <c r="BM565" s="4"/>
      <c r="BN565" s="4"/>
    </row>
    <row r="566" ht="12.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c r="AA566" s="4"/>
      <c r="AB566" s="4"/>
      <c r="AC566" s="4"/>
      <c r="AD566" s="4"/>
      <c r="AE566" s="4"/>
      <c r="AF566" s="4"/>
      <c r="AG566" s="4"/>
      <c r="AH566" s="4"/>
      <c r="AI566" s="4"/>
      <c r="AJ566" s="4"/>
      <c r="AK566" s="4"/>
      <c r="AL566" s="4"/>
      <c r="AM566" s="4"/>
      <c r="AN566" s="4"/>
      <c r="AO566" s="4"/>
      <c r="AP566" s="4"/>
      <c r="AQ566" s="4"/>
      <c r="AR566" s="4"/>
      <c r="AS566" s="4"/>
      <c r="AT566" s="4"/>
      <c r="AU566" s="4"/>
      <c r="AV566" s="4"/>
      <c r="AW566" s="4"/>
      <c r="AX566" s="4"/>
      <c r="AY566" s="4"/>
      <c r="AZ566" s="4"/>
      <c r="BA566" s="4"/>
      <c r="BB566" s="4"/>
      <c r="BC566" s="4"/>
      <c r="BD566" s="4"/>
      <c r="BE566" s="4"/>
      <c r="BF566" s="4"/>
      <c r="BG566" s="4"/>
      <c r="BH566" s="4"/>
      <c r="BI566" s="4"/>
      <c r="BJ566" s="4"/>
      <c r="BK566" s="4"/>
      <c r="BL566" s="4"/>
      <c r="BM566" s="4"/>
      <c r="BN566" s="4"/>
    </row>
    <row r="567" ht="12.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c r="AA567" s="4"/>
      <c r="AB567" s="4"/>
      <c r="AC567" s="4"/>
      <c r="AD567" s="4"/>
      <c r="AE567" s="4"/>
      <c r="AF567" s="4"/>
      <c r="AG567" s="4"/>
      <c r="AH567" s="4"/>
      <c r="AI567" s="4"/>
      <c r="AJ567" s="4"/>
      <c r="AK567" s="4"/>
      <c r="AL567" s="4"/>
      <c r="AM567" s="4"/>
      <c r="AN567" s="4"/>
      <c r="AO567" s="4"/>
      <c r="AP567" s="4"/>
      <c r="AQ567" s="4"/>
      <c r="AR567" s="4"/>
      <c r="AS567" s="4"/>
      <c r="AT567" s="4"/>
      <c r="AU567" s="4"/>
      <c r="AV567" s="4"/>
      <c r="AW567" s="4"/>
      <c r="AX567" s="4"/>
      <c r="AY567" s="4"/>
      <c r="AZ567" s="4"/>
      <c r="BA567" s="4"/>
      <c r="BB567" s="4"/>
      <c r="BC567" s="4"/>
      <c r="BD567" s="4"/>
      <c r="BE567" s="4"/>
      <c r="BF567" s="4"/>
      <c r="BG567" s="4"/>
      <c r="BH567" s="4"/>
      <c r="BI567" s="4"/>
      <c r="BJ567" s="4"/>
      <c r="BK567" s="4"/>
      <c r="BL567" s="4"/>
      <c r="BM567" s="4"/>
      <c r="BN567" s="4"/>
    </row>
    <row r="568" ht="12.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c r="AA568" s="4"/>
      <c r="AB568" s="4"/>
      <c r="AC568" s="4"/>
      <c r="AD568" s="4"/>
      <c r="AE568" s="4"/>
      <c r="AF568" s="4"/>
      <c r="AG568" s="4"/>
      <c r="AH568" s="4"/>
      <c r="AI568" s="4"/>
      <c r="AJ568" s="4"/>
      <c r="AK568" s="4"/>
      <c r="AL568" s="4"/>
      <c r="AM568" s="4"/>
      <c r="AN568" s="4"/>
      <c r="AO568" s="4"/>
      <c r="AP568" s="4"/>
      <c r="AQ568" s="4"/>
      <c r="AR568" s="4"/>
      <c r="AS568" s="4"/>
      <c r="AT568" s="4"/>
      <c r="AU568" s="4"/>
      <c r="AV568" s="4"/>
      <c r="AW568" s="4"/>
      <c r="AX568" s="4"/>
      <c r="AY568" s="4"/>
      <c r="AZ568" s="4"/>
      <c r="BA568" s="4"/>
      <c r="BB568" s="4"/>
      <c r="BC568" s="4"/>
      <c r="BD568" s="4"/>
      <c r="BE568" s="4"/>
      <c r="BF568" s="4"/>
      <c r="BG568" s="4"/>
      <c r="BH568" s="4"/>
      <c r="BI568" s="4"/>
      <c r="BJ568" s="4"/>
      <c r="BK568" s="4"/>
      <c r="BL568" s="4"/>
      <c r="BM568" s="4"/>
      <c r="BN568" s="4"/>
    </row>
    <row r="569" ht="12.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c r="AA569" s="4"/>
      <c r="AB569" s="4"/>
      <c r="AC569" s="4"/>
      <c r="AD569" s="4"/>
      <c r="AE569" s="4"/>
      <c r="AF569" s="4"/>
      <c r="AG569" s="4"/>
      <c r="AH569" s="4"/>
      <c r="AI569" s="4"/>
      <c r="AJ569" s="4"/>
      <c r="AK569" s="4"/>
      <c r="AL569" s="4"/>
      <c r="AM569" s="4"/>
      <c r="AN569" s="4"/>
      <c r="AO569" s="4"/>
      <c r="AP569" s="4"/>
      <c r="AQ569" s="4"/>
      <c r="AR569" s="4"/>
      <c r="AS569" s="4"/>
      <c r="AT569" s="4"/>
      <c r="AU569" s="4"/>
      <c r="AV569" s="4"/>
      <c r="AW569" s="4"/>
      <c r="AX569" s="4"/>
      <c r="AY569" s="4"/>
      <c r="AZ569" s="4"/>
      <c r="BA569" s="4"/>
      <c r="BB569" s="4"/>
      <c r="BC569" s="4"/>
      <c r="BD569" s="4"/>
      <c r="BE569" s="4"/>
      <c r="BF569" s="4"/>
      <c r="BG569" s="4"/>
      <c r="BH569" s="4"/>
      <c r="BI569" s="4"/>
      <c r="BJ569" s="4"/>
      <c r="BK569" s="4"/>
      <c r="BL569" s="4"/>
      <c r="BM569" s="4"/>
      <c r="BN569" s="4"/>
    </row>
    <row r="570" ht="12.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c r="AA570" s="4"/>
      <c r="AB570" s="4"/>
      <c r="AC570" s="4"/>
      <c r="AD570" s="4"/>
      <c r="AE570" s="4"/>
      <c r="AF570" s="4"/>
      <c r="AG570" s="4"/>
      <c r="AH570" s="4"/>
      <c r="AI570" s="4"/>
      <c r="AJ570" s="4"/>
      <c r="AK570" s="4"/>
      <c r="AL570" s="4"/>
      <c r="AM570" s="4"/>
      <c r="AN570" s="4"/>
      <c r="AO570" s="4"/>
      <c r="AP570" s="4"/>
      <c r="AQ570" s="4"/>
      <c r="AR570" s="4"/>
      <c r="AS570" s="4"/>
      <c r="AT570" s="4"/>
      <c r="AU570" s="4"/>
      <c r="AV570" s="4"/>
      <c r="AW570" s="4"/>
      <c r="AX570" s="4"/>
      <c r="AY570" s="4"/>
      <c r="AZ570" s="4"/>
      <c r="BA570" s="4"/>
      <c r="BB570" s="4"/>
      <c r="BC570" s="4"/>
      <c r="BD570" s="4"/>
      <c r="BE570" s="4"/>
      <c r="BF570" s="4"/>
      <c r="BG570" s="4"/>
      <c r="BH570" s="4"/>
      <c r="BI570" s="4"/>
      <c r="BJ570" s="4"/>
      <c r="BK570" s="4"/>
      <c r="BL570" s="4"/>
      <c r="BM570" s="4"/>
      <c r="BN570" s="4"/>
    </row>
    <row r="571" ht="12.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c r="AA571" s="4"/>
      <c r="AB571" s="4"/>
      <c r="AC571" s="4"/>
      <c r="AD571" s="4"/>
      <c r="AE571" s="4"/>
      <c r="AF571" s="4"/>
      <c r="AG571" s="4"/>
      <c r="AH571" s="4"/>
      <c r="AI571" s="4"/>
      <c r="AJ571" s="4"/>
      <c r="AK571" s="4"/>
      <c r="AL571" s="4"/>
      <c r="AM571" s="4"/>
      <c r="AN571" s="4"/>
      <c r="AO571" s="4"/>
      <c r="AP571" s="4"/>
      <c r="AQ571" s="4"/>
      <c r="AR571" s="4"/>
      <c r="AS571" s="4"/>
      <c r="AT571" s="4"/>
      <c r="AU571" s="4"/>
      <c r="AV571" s="4"/>
      <c r="AW571" s="4"/>
      <c r="AX571" s="4"/>
      <c r="AY571" s="4"/>
      <c r="AZ571" s="4"/>
      <c r="BA571" s="4"/>
      <c r="BB571" s="4"/>
      <c r="BC571" s="4"/>
      <c r="BD571" s="4"/>
      <c r="BE571" s="4"/>
      <c r="BF571" s="4"/>
      <c r="BG571" s="4"/>
      <c r="BH571" s="4"/>
      <c r="BI571" s="4"/>
      <c r="BJ571" s="4"/>
      <c r="BK571" s="4"/>
      <c r="BL571" s="4"/>
      <c r="BM571" s="4"/>
      <c r="BN571" s="4"/>
    </row>
    <row r="572" ht="12.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c r="AA572" s="4"/>
      <c r="AB572" s="4"/>
      <c r="AC572" s="4"/>
      <c r="AD572" s="4"/>
      <c r="AE572" s="4"/>
      <c r="AF572" s="4"/>
      <c r="AG572" s="4"/>
      <c r="AH572" s="4"/>
      <c r="AI572" s="4"/>
      <c r="AJ572" s="4"/>
      <c r="AK572" s="4"/>
      <c r="AL572" s="4"/>
      <c r="AM572" s="4"/>
      <c r="AN572" s="4"/>
      <c r="AO572" s="4"/>
      <c r="AP572" s="4"/>
      <c r="AQ572" s="4"/>
      <c r="AR572" s="4"/>
      <c r="AS572" s="4"/>
      <c r="AT572" s="4"/>
      <c r="AU572" s="4"/>
      <c r="AV572" s="4"/>
      <c r="AW572" s="4"/>
      <c r="AX572" s="4"/>
      <c r="AY572" s="4"/>
      <c r="AZ572" s="4"/>
      <c r="BA572" s="4"/>
      <c r="BB572" s="4"/>
      <c r="BC572" s="4"/>
      <c r="BD572" s="4"/>
      <c r="BE572" s="4"/>
      <c r="BF572" s="4"/>
      <c r="BG572" s="4"/>
      <c r="BH572" s="4"/>
      <c r="BI572" s="4"/>
      <c r="BJ572" s="4"/>
      <c r="BK572" s="4"/>
      <c r="BL572" s="4"/>
      <c r="BM572" s="4"/>
      <c r="BN572" s="4"/>
    </row>
    <row r="573" ht="12.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c r="AA573" s="4"/>
      <c r="AB573" s="4"/>
      <c r="AC573" s="4"/>
      <c r="AD573" s="4"/>
      <c r="AE573" s="4"/>
      <c r="AF573" s="4"/>
      <c r="AG573" s="4"/>
      <c r="AH573" s="4"/>
      <c r="AI573" s="4"/>
      <c r="AJ573" s="4"/>
      <c r="AK573" s="4"/>
      <c r="AL573" s="4"/>
      <c r="AM573" s="4"/>
      <c r="AN573" s="4"/>
      <c r="AO573" s="4"/>
      <c r="AP573" s="4"/>
      <c r="AQ573" s="4"/>
      <c r="AR573" s="4"/>
      <c r="AS573" s="4"/>
      <c r="AT573" s="4"/>
      <c r="AU573" s="4"/>
      <c r="AV573" s="4"/>
      <c r="AW573" s="4"/>
      <c r="AX573" s="4"/>
      <c r="AY573" s="4"/>
      <c r="AZ573" s="4"/>
      <c r="BA573" s="4"/>
      <c r="BB573" s="4"/>
      <c r="BC573" s="4"/>
      <c r="BD573" s="4"/>
      <c r="BE573" s="4"/>
      <c r="BF573" s="4"/>
      <c r="BG573" s="4"/>
      <c r="BH573" s="4"/>
      <c r="BI573" s="4"/>
      <c r="BJ573" s="4"/>
      <c r="BK573" s="4"/>
      <c r="BL573" s="4"/>
      <c r="BM573" s="4"/>
      <c r="BN573" s="4"/>
    </row>
    <row r="574" ht="12.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c r="AA574" s="4"/>
      <c r="AB574" s="4"/>
      <c r="AC574" s="4"/>
      <c r="AD574" s="4"/>
      <c r="AE574" s="4"/>
      <c r="AF574" s="4"/>
      <c r="AG574" s="4"/>
      <c r="AH574" s="4"/>
      <c r="AI574" s="4"/>
      <c r="AJ574" s="4"/>
      <c r="AK574" s="4"/>
      <c r="AL574" s="4"/>
      <c r="AM574" s="4"/>
      <c r="AN574" s="4"/>
      <c r="AO574" s="4"/>
      <c r="AP574" s="4"/>
      <c r="AQ574" s="4"/>
      <c r="AR574" s="4"/>
      <c r="AS574" s="4"/>
      <c r="AT574" s="4"/>
      <c r="AU574" s="4"/>
      <c r="AV574" s="4"/>
      <c r="AW574" s="4"/>
      <c r="AX574" s="4"/>
      <c r="AY574" s="4"/>
      <c r="AZ574" s="4"/>
      <c r="BA574" s="4"/>
      <c r="BB574" s="4"/>
      <c r="BC574" s="4"/>
      <c r="BD574" s="4"/>
      <c r="BE574" s="4"/>
      <c r="BF574" s="4"/>
      <c r="BG574" s="4"/>
      <c r="BH574" s="4"/>
      <c r="BI574" s="4"/>
      <c r="BJ574" s="4"/>
      <c r="BK574" s="4"/>
      <c r="BL574" s="4"/>
      <c r="BM574" s="4"/>
      <c r="BN574" s="4"/>
    </row>
    <row r="575" ht="12.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c r="AA575" s="4"/>
      <c r="AB575" s="4"/>
      <c r="AC575" s="4"/>
      <c r="AD575" s="4"/>
      <c r="AE575" s="4"/>
      <c r="AF575" s="4"/>
      <c r="AG575" s="4"/>
      <c r="AH575" s="4"/>
      <c r="AI575" s="4"/>
      <c r="AJ575" s="4"/>
      <c r="AK575" s="4"/>
      <c r="AL575" s="4"/>
      <c r="AM575" s="4"/>
      <c r="AN575" s="4"/>
      <c r="AO575" s="4"/>
      <c r="AP575" s="4"/>
      <c r="AQ575" s="4"/>
      <c r="AR575" s="4"/>
      <c r="AS575" s="4"/>
      <c r="AT575" s="4"/>
      <c r="AU575" s="4"/>
      <c r="AV575" s="4"/>
      <c r="AW575" s="4"/>
      <c r="AX575" s="4"/>
      <c r="AY575" s="4"/>
      <c r="AZ575" s="4"/>
      <c r="BA575" s="4"/>
      <c r="BB575" s="4"/>
      <c r="BC575" s="4"/>
      <c r="BD575" s="4"/>
      <c r="BE575" s="4"/>
      <c r="BF575" s="4"/>
      <c r="BG575" s="4"/>
      <c r="BH575" s="4"/>
      <c r="BI575" s="4"/>
      <c r="BJ575" s="4"/>
      <c r="BK575" s="4"/>
      <c r="BL575" s="4"/>
      <c r="BM575" s="4"/>
      <c r="BN575" s="4"/>
    </row>
    <row r="576" ht="12.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c r="AA576" s="4"/>
      <c r="AB576" s="4"/>
      <c r="AC576" s="4"/>
      <c r="AD576" s="4"/>
      <c r="AE576" s="4"/>
      <c r="AF576" s="4"/>
      <c r="AG576" s="4"/>
      <c r="AH576" s="4"/>
      <c r="AI576" s="4"/>
      <c r="AJ576" s="4"/>
      <c r="AK576" s="4"/>
      <c r="AL576" s="4"/>
      <c r="AM576" s="4"/>
      <c r="AN576" s="4"/>
      <c r="AO576" s="4"/>
      <c r="AP576" s="4"/>
      <c r="AQ576" s="4"/>
      <c r="AR576" s="4"/>
      <c r="AS576" s="4"/>
      <c r="AT576" s="4"/>
      <c r="AU576" s="4"/>
      <c r="AV576" s="4"/>
      <c r="AW576" s="4"/>
      <c r="AX576" s="4"/>
      <c r="AY576" s="4"/>
      <c r="AZ576" s="4"/>
      <c r="BA576" s="4"/>
      <c r="BB576" s="4"/>
      <c r="BC576" s="4"/>
      <c r="BD576" s="4"/>
      <c r="BE576" s="4"/>
      <c r="BF576" s="4"/>
      <c r="BG576" s="4"/>
      <c r="BH576" s="4"/>
      <c r="BI576" s="4"/>
      <c r="BJ576" s="4"/>
      <c r="BK576" s="4"/>
      <c r="BL576" s="4"/>
      <c r="BM576" s="4"/>
      <c r="BN576" s="4"/>
    </row>
    <row r="577" ht="12.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c r="AA577" s="4"/>
      <c r="AB577" s="4"/>
      <c r="AC577" s="4"/>
      <c r="AD577" s="4"/>
      <c r="AE577" s="4"/>
      <c r="AF577" s="4"/>
      <c r="AG577" s="4"/>
      <c r="AH577" s="4"/>
      <c r="AI577" s="4"/>
      <c r="AJ577" s="4"/>
      <c r="AK577" s="4"/>
      <c r="AL577" s="4"/>
      <c r="AM577" s="4"/>
      <c r="AN577" s="4"/>
      <c r="AO577" s="4"/>
      <c r="AP577" s="4"/>
      <c r="AQ577" s="4"/>
      <c r="AR577" s="4"/>
      <c r="AS577" s="4"/>
      <c r="AT577" s="4"/>
      <c r="AU577" s="4"/>
      <c r="AV577" s="4"/>
      <c r="AW577" s="4"/>
      <c r="AX577" s="4"/>
      <c r="AY577" s="4"/>
      <c r="AZ577" s="4"/>
      <c r="BA577" s="4"/>
      <c r="BB577" s="4"/>
      <c r="BC577" s="4"/>
      <c r="BD577" s="4"/>
      <c r="BE577" s="4"/>
      <c r="BF577" s="4"/>
      <c r="BG577" s="4"/>
      <c r="BH577" s="4"/>
      <c r="BI577" s="4"/>
      <c r="BJ577" s="4"/>
      <c r="BK577" s="4"/>
      <c r="BL577" s="4"/>
      <c r="BM577" s="4"/>
      <c r="BN577" s="4"/>
    </row>
    <row r="578" ht="12.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c r="AA578" s="4"/>
      <c r="AB578" s="4"/>
      <c r="AC578" s="4"/>
      <c r="AD578" s="4"/>
      <c r="AE578" s="4"/>
      <c r="AF578" s="4"/>
      <c r="AG578" s="4"/>
      <c r="AH578" s="4"/>
      <c r="AI578" s="4"/>
      <c r="AJ578" s="4"/>
      <c r="AK578" s="4"/>
      <c r="AL578" s="4"/>
      <c r="AM578" s="4"/>
      <c r="AN578" s="4"/>
      <c r="AO578" s="4"/>
      <c r="AP578" s="4"/>
      <c r="AQ578" s="4"/>
      <c r="AR578" s="4"/>
      <c r="AS578" s="4"/>
      <c r="AT578" s="4"/>
      <c r="AU578" s="4"/>
      <c r="AV578" s="4"/>
      <c r="AW578" s="4"/>
      <c r="AX578" s="4"/>
      <c r="AY578" s="4"/>
      <c r="AZ578" s="4"/>
      <c r="BA578" s="4"/>
      <c r="BB578" s="4"/>
      <c r="BC578" s="4"/>
      <c r="BD578" s="4"/>
      <c r="BE578" s="4"/>
      <c r="BF578" s="4"/>
      <c r="BG578" s="4"/>
      <c r="BH578" s="4"/>
      <c r="BI578" s="4"/>
      <c r="BJ578" s="4"/>
      <c r="BK578" s="4"/>
      <c r="BL578" s="4"/>
      <c r="BM578" s="4"/>
      <c r="BN578" s="4"/>
    </row>
    <row r="579" ht="12.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c r="AA579" s="4"/>
      <c r="AB579" s="4"/>
      <c r="AC579" s="4"/>
      <c r="AD579" s="4"/>
      <c r="AE579" s="4"/>
      <c r="AF579" s="4"/>
      <c r="AG579" s="4"/>
      <c r="AH579" s="4"/>
      <c r="AI579" s="4"/>
      <c r="AJ579" s="4"/>
      <c r="AK579" s="4"/>
      <c r="AL579" s="4"/>
      <c r="AM579" s="4"/>
      <c r="AN579" s="4"/>
      <c r="AO579" s="4"/>
      <c r="AP579" s="4"/>
      <c r="AQ579" s="4"/>
      <c r="AR579" s="4"/>
      <c r="AS579" s="4"/>
      <c r="AT579" s="4"/>
      <c r="AU579" s="4"/>
      <c r="AV579" s="4"/>
      <c r="AW579" s="4"/>
      <c r="AX579" s="4"/>
      <c r="AY579" s="4"/>
      <c r="AZ579" s="4"/>
      <c r="BA579" s="4"/>
      <c r="BB579" s="4"/>
      <c r="BC579" s="4"/>
      <c r="BD579" s="4"/>
      <c r="BE579" s="4"/>
      <c r="BF579" s="4"/>
      <c r="BG579" s="4"/>
      <c r="BH579" s="4"/>
      <c r="BI579" s="4"/>
      <c r="BJ579" s="4"/>
      <c r="BK579" s="4"/>
      <c r="BL579" s="4"/>
      <c r="BM579" s="4"/>
      <c r="BN579" s="4"/>
    </row>
    <row r="580" ht="12.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c r="AA580" s="4"/>
      <c r="AB580" s="4"/>
      <c r="AC580" s="4"/>
      <c r="AD580" s="4"/>
      <c r="AE580" s="4"/>
      <c r="AF580" s="4"/>
      <c r="AG580" s="4"/>
      <c r="AH580" s="4"/>
      <c r="AI580" s="4"/>
      <c r="AJ580" s="4"/>
      <c r="AK580" s="4"/>
      <c r="AL580" s="4"/>
      <c r="AM580" s="4"/>
      <c r="AN580" s="4"/>
      <c r="AO580" s="4"/>
      <c r="AP580" s="4"/>
      <c r="AQ580" s="4"/>
      <c r="AR580" s="4"/>
      <c r="AS580" s="4"/>
      <c r="AT580" s="4"/>
      <c r="AU580" s="4"/>
      <c r="AV580" s="4"/>
      <c r="AW580" s="4"/>
      <c r="AX580" s="4"/>
      <c r="AY580" s="4"/>
      <c r="AZ580" s="4"/>
      <c r="BA580" s="4"/>
      <c r="BB580" s="4"/>
      <c r="BC580" s="4"/>
      <c r="BD580" s="4"/>
      <c r="BE580" s="4"/>
      <c r="BF580" s="4"/>
      <c r="BG580" s="4"/>
      <c r="BH580" s="4"/>
      <c r="BI580" s="4"/>
      <c r="BJ580" s="4"/>
      <c r="BK580" s="4"/>
      <c r="BL580" s="4"/>
      <c r="BM580" s="4"/>
      <c r="BN580" s="4"/>
    </row>
    <row r="581" ht="12.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c r="AA581" s="4"/>
      <c r="AB581" s="4"/>
      <c r="AC581" s="4"/>
      <c r="AD581" s="4"/>
      <c r="AE581" s="4"/>
      <c r="AF581" s="4"/>
      <c r="AG581" s="4"/>
      <c r="AH581" s="4"/>
      <c r="AI581" s="4"/>
      <c r="AJ581" s="4"/>
      <c r="AK581" s="4"/>
      <c r="AL581" s="4"/>
      <c r="AM581" s="4"/>
      <c r="AN581" s="4"/>
      <c r="AO581" s="4"/>
      <c r="AP581" s="4"/>
      <c r="AQ581" s="4"/>
      <c r="AR581" s="4"/>
      <c r="AS581" s="4"/>
      <c r="AT581" s="4"/>
      <c r="AU581" s="4"/>
      <c r="AV581" s="4"/>
      <c r="AW581" s="4"/>
      <c r="AX581" s="4"/>
      <c r="AY581" s="4"/>
      <c r="AZ581" s="4"/>
      <c r="BA581" s="4"/>
      <c r="BB581" s="4"/>
      <c r="BC581" s="4"/>
      <c r="BD581" s="4"/>
      <c r="BE581" s="4"/>
      <c r="BF581" s="4"/>
      <c r="BG581" s="4"/>
      <c r="BH581" s="4"/>
      <c r="BI581" s="4"/>
      <c r="BJ581" s="4"/>
      <c r="BK581" s="4"/>
      <c r="BL581" s="4"/>
      <c r="BM581" s="4"/>
      <c r="BN581" s="4"/>
    </row>
    <row r="582" ht="12.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c r="AA582" s="4"/>
      <c r="AB582" s="4"/>
      <c r="AC582" s="4"/>
      <c r="AD582" s="4"/>
      <c r="AE582" s="4"/>
      <c r="AF582" s="4"/>
      <c r="AG582" s="4"/>
      <c r="AH582" s="4"/>
      <c r="AI582" s="4"/>
      <c r="AJ582" s="4"/>
      <c r="AK582" s="4"/>
      <c r="AL582" s="4"/>
      <c r="AM582" s="4"/>
      <c r="AN582" s="4"/>
      <c r="AO582" s="4"/>
      <c r="AP582" s="4"/>
      <c r="AQ582" s="4"/>
      <c r="AR582" s="4"/>
      <c r="AS582" s="4"/>
      <c r="AT582" s="4"/>
      <c r="AU582" s="4"/>
      <c r="AV582" s="4"/>
      <c r="AW582" s="4"/>
      <c r="AX582" s="4"/>
      <c r="AY582" s="4"/>
      <c r="AZ582" s="4"/>
      <c r="BA582" s="4"/>
      <c r="BB582" s="4"/>
      <c r="BC582" s="4"/>
      <c r="BD582" s="4"/>
      <c r="BE582" s="4"/>
      <c r="BF582" s="4"/>
      <c r="BG582" s="4"/>
      <c r="BH582" s="4"/>
      <c r="BI582" s="4"/>
      <c r="BJ582" s="4"/>
      <c r="BK582" s="4"/>
      <c r="BL582" s="4"/>
      <c r="BM582" s="4"/>
      <c r="BN582" s="4"/>
    </row>
    <row r="583" ht="12.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c r="AA583" s="4"/>
      <c r="AB583" s="4"/>
      <c r="AC583" s="4"/>
      <c r="AD583" s="4"/>
      <c r="AE583" s="4"/>
      <c r="AF583" s="4"/>
      <c r="AG583" s="4"/>
      <c r="AH583" s="4"/>
      <c r="AI583" s="4"/>
      <c r="AJ583" s="4"/>
      <c r="AK583" s="4"/>
      <c r="AL583" s="4"/>
      <c r="AM583" s="4"/>
      <c r="AN583" s="4"/>
      <c r="AO583" s="4"/>
      <c r="AP583" s="4"/>
      <c r="AQ583" s="4"/>
      <c r="AR583" s="4"/>
      <c r="AS583" s="4"/>
      <c r="AT583" s="4"/>
      <c r="AU583" s="4"/>
      <c r="AV583" s="4"/>
      <c r="AW583" s="4"/>
      <c r="AX583" s="4"/>
      <c r="AY583" s="4"/>
      <c r="AZ583" s="4"/>
      <c r="BA583" s="4"/>
      <c r="BB583" s="4"/>
      <c r="BC583" s="4"/>
      <c r="BD583" s="4"/>
      <c r="BE583" s="4"/>
      <c r="BF583" s="4"/>
      <c r="BG583" s="4"/>
      <c r="BH583" s="4"/>
      <c r="BI583" s="4"/>
      <c r="BJ583" s="4"/>
      <c r="BK583" s="4"/>
      <c r="BL583" s="4"/>
      <c r="BM583" s="4"/>
      <c r="BN583" s="4"/>
    </row>
    <row r="584" ht="12.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c r="AA584" s="4"/>
      <c r="AB584" s="4"/>
      <c r="AC584" s="4"/>
      <c r="AD584" s="4"/>
      <c r="AE584" s="4"/>
      <c r="AF584" s="4"/>
      <c r="AG584" s="4"/>
      <c r="AH584" s="4"/>
      <c r="AI584" s="4"/>
      <c r="AJ584" s="4"/>
      <c r="AK584" s="4"/>
      <c r="AL584" s="4"/>
      <c r="AM584" s="4"/>
      <c r="AN584" s="4"/>
      <c r="AO584" s="4"/>
      <c r="AP584" s="4"/>
      <c r="AQ584" s="4"/>
      <c r="AR584" s="4"/>
      <c r="AS584" s="4"/>
      <c r="AT584" s="4"/>
      <c r="AU584" s="4"/>
      <c r="AV584" s="4"/>
      <c r="AW584" s="4"/>
      <c r="AX584" s="4"/>
      <c r="AY584" s="4"/>
      <c r="AZ584" s="4"/>
      <c r="BA584" s="4"/>
      <c r="BB584" s="4"/>
      <c r="BC584" s="4"/>
      <c r="BD584" s="4"/>
      <c r="BE584" s="4"/>
      <c r="BF584" s="4"/>
      <c r="BG584" s="4"/>
      <c r="BH584" s="4"/>
      <c r="BI584" s="4"/>
      <c r="BJ584" s="4"/>
      <c r="BK584" s="4"/>
      <c r="BL584" s="4"/>
      <c r="BM584" s="4"/>
      <c r="BN584" s="4"/>
    </row>
    <row r="585" ht="12.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c r="AA585" s="4"/>
      <c r="AB585" s="4"/>
      <c r="AC585" s="4"/>
      <c r="AD585" s="4"/>
      <c r="AE585" s="4"/>
      <c r="AF585" s="4"/>
      <c r="AG585" s="4"/>
      <c r="AH585" s="4"/>
      <c r="AI585" s="4"/>
      <c r="AJ585" s="4"/>
      <c r="AK585" s="4"/>
      <c r="AL585" s="4"/>
      <c r="AM585" s="4"/>
      <c r="AN585" s="4"/>
      <c r="AO585" s="4"/>
      <c r="AP585" s="4"/>
      <c r="AQ585" s="4"/>
      <c r="AR585" s="4"/>
      <c r="AS585" s="4"/>
      <c r="AT585" s="4"/>
      <c r="AU585" s="4"/>
      <c r="AV585" s="4"/>
      <c r="AW585" s="4"/>
      <c r="AX585" s="4"/>
      <c r="AY585" s="4"/>
      <c r="AZ585" s="4"/>
      <c r="BA585" s="4"/>
      <c r="BB585" s="4"/>
      <c r="BC585" s="4"/>
      <c r="BD585" s="4"/>
      <c r="BE585" s="4"/>
      <c r="BF585" s="4"/>
      <c r="BG585" s="4"/>
      <c r="BH585" s="4"/>
      <c r="BI585" s="4"/>
      <c r="BJ585" s="4"/>
      <c r="BK585" s="4"/>
      <c r="BL585" s="4"/>
      <c r="BM585" s="4"/>
      <c r="BN585" s="4"/>
    </row>
    <row r="586" ht="12.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c r="AA586" s="4"/>
      <c r="AB586" s="4"/>
      <c r="AC586" s="4"/>
      <c r="AD586" s="4"/>
      <c r="AE586" s="4"/>
      <c r="AF586" s="4"/>
      <c r="AG586" s="4"/>
      <c r="AH586" s="4"/>
      <c r="AI586" s="4"/>
      <c r="AJ586" s="4"/>
      <c r="AK586" s="4"/>
      <c r="AL586" s="4"/>
      <c r="AM586" s="4"/>
      <c r="AN586" s="4"/>
      <c r="AO586" s="4"/>
      <c r="AP586" s="4"/>
      <c r="AQ586" s="4"/>
      <c r="AR586" s="4"/>
      <c r="AS586" s="4"/>
      <c r="AT586" s="4"/>
      <c r="AU586" s="4"/>
      <c r="AV586" s="4"/>
      <c r="AW586" s="4"/>
      <c r="AX586" s="4"/>
      <c r="AY586" s="4"/>
      <c r="AZ586" s="4"/>
      <c r="BA586" s="4"/>
      <c r="BB586" s="4"/>
      <c r="BC586" s="4"/>
      <c r="BD586" s="4"/>
      <c r="BE586" s="4"/>
      <c r="BF586" s="4"/>
      <c r="BG586" s="4"/>
      <c r="BH586" s="4"/>
      <c r="BI586" s="4"/>
      <c r="BJ586" s="4"/>
      <c r="BK586" s="4"/>
      <c r="BL586" s="4"/>
      <c r="BM586" s="4"/>
      <c r="BN586" s="4"/>
    </row>
    <row r="587" ht="12.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c r="AA587" s="4"/>
      <c r="AB587" s="4"/>
      <c r="AC587" s="4"/>
      <c r="AD587" s="4"/>
      <c r="AE587" s="4"/>
      <c r="AF587" s="4"/>
      <c r="AG587" s="4"/>
      <c r="AH587" s="4"/>
      <c r="AI587" s="4"/>
      <c r="AJ587" s="4"/>
      <c r="AK587" s="4"/>
      <c r="AL587" s="4"/>
      <c r="AM587" s="4"/>
      <c r="AN587" s="4"/>
      <c r="AO587" s="4"/>
      <c r="AP587" s="4"/>
      <c r="AQ587" s="4"/>
      <c r="AR587" s="4"/>
      <c r="AS587" s="4"/>
      <c r="AT587" s="4"/>
      <c r="AU587" s="4"/>
      <c r="AV587" s="4"/>
      <c r="AW587" s="4"/>
      <c r="AX587" s="4"/>
      <c r="AY587" s="4"/>
      <c r="AZ587" s="4"/>
      <c r="BA587" s="4"/>
      <c r="BB587" s="4"/>
      <c r="BC587" s="4"/>
      <c r="BD587" s="4"/>
      <c r="BE587" s="4"/>
      <c r="BF587" s="4"/>
      <c r="BG587" s="4"/>
      <c r="BH587" s="4"/>
      <c r="BI587" s="4"/>
      <c r="BJ587" s="4"/>
      <c r="BK587" s="4"/>
      <c r="BL587" s="4"/>
      <c r="BM587" s="4"/>
      <c r="BN587" s="4"/>
    </row>
    <row r="588" ht="12.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c r="AA588" s="4"/>
      <c r="AB588" s="4"/>
      <c r="AC588" s="4"/>
      <c r="AD588" s="4"/>
      <c r="AE588" s="4"/>
      <c r="AF588" s="4"/>
      <c r="AG588" s="4"/>
      <c r="AH588" s="4"/>
      <c r="AI588" s="4"/>
      <c r="AJ588" s="4"/>
      <c r="AK588" s="4"/>
      <c r="AL588" s="4"/>
      <c r="AM588" s="4"/>
      <c r="AN588" s="4"/>
      <c r="AO588" s="4"/>
      <c r="AP588" s="4"/>
      <c r="AQ588" s="4"/>
      <c r="AR588" s="4"/>
      <c r="AS588" s="4"/>
      <c r="AT588" s="4"/>
      <c r="AU588" s="4"/>
      <c r="AV588" s="4"/>
      <c r="AW588" s="4"/>
      <c r="AX588" s="4"/>
      <c r="AY588" s="4"/>
      <c r="AZ588" s="4"/>
      <c r="BA588" s="4"/>
      <c r="BB588" s="4"/>
      <c r="BC588" s="4"/>
      <c r="BD588" s="4"/>
      <c r="BE588" s="4"/>
      <c r="BF588" s="4"/>
      <c r="BG588" s="4"/>
      <c r="BH588" s="4"/>
      <c r="BI588" s="4"/>
      <c r="BJ588" s="4"/>
      <c r="BK588" s="4"/>
      <c r="BL588" s="4"/>
      <c r="BM588" s="4"/>
      <c r="BN588" s="4"/>
    </row>
    <row r="589" ht="12.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c r="AA589" s="4"/>
      <c r="AB589" s="4"/>
      <c r="AC589" s="4"/>
      <c r="AD589" s="4"/>
      <c r="AE589" s="4"/>
      <c r="AF589" s="4"/>
      <c r="AG589" s="4"/>
      <c r="AH589" s="4"/>
      <c r="AI589" s="4"/>
      <c r="AJ589" s="4"/>
      <c r="AK589" s="4"/>
      <c r="AL589" s="4"/>
      <c r="AM589" s="4"/>
      <c r="AN589" s="4"/>
      <c r="AO589" s="4"/>
      <c r="AP589" s="4"/>
      <c r="AQ589" s="4"/>
      <c r="AR589" s="4"/>
      <c r="AS589" s="4"/>
      <c r="AT589" s="4"/>
      <c r="AU589" s="4"/>
      <c r="AV589" s="4"/>
      <c r="AW589" s="4"/>
      <c r="AX589" s="4"/>
      <c r="AY589" s="4"/>
      <c r="AZ589" s="4"/>
      <c r="BA589" s="4"/>
      <c r="BB589" s="4"/>
      <c r="BC589" s="4"/>
      <c r="BD589" s="4"/>
      <c r="BE589" s="4"/>
      <c r="BF589" s="4"/>
      <c r="BG589" s="4"/>
      <c r="BH589" s="4"/>
      <c r="BI589" s="4"/>
      <c r="BJ589" s="4"/>
      <c r="BK589" s="4"/>
      <c r="BL589" s="4"/>
      <c r="BM589" s="4"/>
      <c r="BN589" s="4"/>
    </row>
    <row r="590" ht="12.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c r="AA590" s="4"/>
      <c r="AB590" s="4"/>
      <c r="AC590" s="4"/>
      <c r="AD590" s="4"/>
      <c r="AE590" s="4"/>
      <c r="AF590" s="4"/>
      <c r="AG590" s="4"/>
      <c r="AH590" s="4"/>
      <c r="AI590" s="4"/>
      <c r="AJ590" s="4"/>
      <c r="AK590" s="4"/>
      <c r="AL590" s="4"/>
      <c r="AM590" s="4"/>
      <c r="AN590" s="4"/>
      <c r="AO590" s="4"/>
      <c r="AP590" s="4"/>
      <c r="AQ590" s="4"/>
      <c r="AR590" s="4"/>
      <c r="AS590" s="4"/>
      <c r="AT590" s="4"/>
      <c r="AU590" s="4"/>
      <c r="AV590" s="4"/>
      <c r="AW590" s="4"/>
      <c r="AX590" s="4"/>
      <c r="AY590" s="4"/>
      <c r="AZ590" s="4"/>
      <c r="BA590" s="4"/>
      <c r="BB590" s="4"/>
      <c r="BC590" s="4"/>
      <c r="BD590" s="4"/>
      <c r="BE590" s="4"/>
      <c r="BF590" s="4"/>
      <c r="BG590" s="4"/>
      <c r="BH590" s="4"/>
      <c r="BI590" s="4"/>
      <c r="BJ590" s="4"/>
      <c r="BK590" s="4"/>
      <c r="BL590" s="4"/>
      <c r="BM590" s="4"/>
      <c r="BN590" s="4"/>
    </row>
    <row r="591" ht="12.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c r="AA591" s="4"/>
      <c r="AB591" s="4"/>
      <c r="AC591" s="4"/>
      <c r="AD591" s="4"/>
      <c r="AE591" s="4"/>
      <c r="AF591" s="4"/>
      <c r="AG591" s="4"/>
      <c r="AH591" s="4"/>
      <c r="AI591" s="4"/>
      <c r="AJ591" s="4"/>
      <c r="AK591" s="4"/>
      <c r="AL591" s="4"/>
      <c r="AM591" s="4"/>
      <c r="AN591" s="4"/>
      <c r="AO591" s="4"/>
      <c r="AP591" s="4"/>
      <c r="AQ591" s="4"/>
      <c r="AR591" s="4"/>
      <c r="AS591" s="4"/>
      <c r="AT591" s="4"/>
      <c r="AU591" s="4"/>
      <c r="AV591" s="4"/>
      <c r="AW591" s="4"/>
      <c r="AX591" s="4"/>
      <c r="AY591" s="4"/>
      <c r="AZ591" s="4"/>
      <c r="BA591" s="4"/>
      <c r="BB591" s="4"/>
      <c r="BC591" s="4"/>
      <c r="BD591" s="4"/>
      <c r="BE591" s="4"/>
      <c r="BF591" s="4"/>
      <c r="BG591" s="4"/>
      <c r="BH591" s="4"/>
      <c r="BI591" s="4"/>
      <c r="BJ591" s="4"/>
      <c r="BK591" s="4"/>
      <c r="BL591" s="4"/>
      <c r="BM591" s="4"/>
      <c r="BN591" s="4"/>
    </row>
    <row r="592" ht="12.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c r="AA592" s="4"/>
      <c r="AB592" s="4"/>
      <c r="AC592" s="4"/>
      <c r="AD592" s="4"/>
      <c r="AE592" s="4"/>
      <c r="AF592" s="4"/>
      <c r="AG592" s="4"/>
      <c r="AH592" s="4"/>
      <c r="AI592" s="4"/>
      <c r="AJ592" s="4"/>
      <c r="AK592" s="4"/>
      <c r="AL592" s="4"/>
      <c r="AM592" s="4"/>
      <c r="AN592" s="4"/>
      <c r="AO592" s="4"/>
      <c r="AP592" s="4"/>
      <c r="AQ592" s="4"/>
      <c r="AR592" s="4"/>
      <c r="AS592" s="4"/>
      <c r="AT592" s="4"/>
      <c r="AU592" s="4"/>
      <c r="AV592" s="4"/>
      <c r="AW592" s="4"/>
      <c r="AX592" s="4"/>
      <c r="AY592" s="4"/>
      <c r="AZ592" s="4"/>
      <c r="BA592" s="4"/>
      <c r="BB592" s="4"/>
      <c r="BC592" s="4"/>
      <c r="BD592" s="4"/>
      <c r="BE592" s="4"/>
      <c r="BF592" s="4"/>
      <c r="BG592" s="4"/>
      <c r="BH592" s="4"/>
      <c r="BI592" s="4"/>
      <c r="BJ592" s="4"/>
      <c r="BK592" s="4"/>
      <c r="BL592" s="4"/>
      <c r="BM592" s="4"/>
      <c r="BN592" s="4"/>
    </row>
    <row r="593" ht="12.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c r="AA593" s="4"/>
      <c r="AB593" s="4"/>
      <c r="AC593" s="4"/>
      <c r="AD593" s="4"/>
      <c r="AE593" s="4"/>
      <c r="AF593" s="4"/>
      <c r="AG593" s="4"/>
      <c r="AH593" s="4"/>
      <c r="AI593" s="4"/>
      <c r="AJ593" s="4"/>
      <c r="AK593" s="4"/>
      <c r="AL593" s="4"/>
      <c r="AM593" s="4"/>
      <c r="AN593" s="4"/>
      <c r="AO593" s="4"/>
      <c r="AP593" s="4"/>
      <c r="AQ593" s="4"/>
      <c r="AR593" s="4"/>
      <c r="AS593" s="4"/>
      <c r="AT593" s="4"/>
      <c r="AU593" s="4"/>
      <c r="AV593" s="4"/>
      <c r="AW593" s="4"/>
      <c r="AX593" s="4"/>
      <c r="AY593" s="4"/>
      <c r="AZ593" s="4"/>
      <c r="BA593" s="4"/>
      <c r="BB593" s="4"/>
      <c r="BC593" s="4"/>
      <c r="BD593" s="4"/>
      <c r="BE593" s="4"/>
      <c r="BF593" s="4"/>
      <c r="BG593" s="4"/>
      <c r="BH593" s="4"/>
      <c r="BI593" s="4"/>
      <c r="BJ593" s="4"/>
      <c r="BK593" s="4"/>
      <c r="BL593" s="4"/>
      <c r="BM593" s="4"/>
      <c r="BN593" s="4"/>
    </row>
    <row r="594" ht="12.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c r="AA594" s="4"/>
      <c r="AB594" s="4"/>
      <c r="AC594" s="4"/>
      <c r="AD594" s="4"/>
      <c r="AE594" s="4"/>
      <c r="AF594" s="4"/>
      <c r="AG594" s="4"/>
      <c r="AH594" s="4"/>
      <c r="AI594" s="4"/>
      <c r="AJ594" s="4"/>
      <c r="AK594" s="4"/>
      <c r="AL594" s="4"/>
      <c r="AM594" s="4"/>
      <c r="AN594" s="4"/>
      <c r="AO594" s="4"/>
      <c r="AP594" s="4"/>
      <c r="AQ594" s="4"/>
      <c r="AR594" s="4"/>
      <c r="AS594" s="4"/>
      <c r="AT594" s="4"/>
      <c r="AU594" s="4"/>
      <c r="AV594" s="4"/>
      <c r="AW594" s="4"/>
      <c r="AX594" s="4"/>
      <c r="AY594" s="4"/>
      <c r="AZ594" s="4"/>
      <c r="BA594" s="4"/>
      <c r="BB594" s="4"/>
      <c r="BC594" s="4"/>
      <c r="BD594" s="4"/>
      <c r="BE594" s="4"/>
      <c r="BF594" s="4"/>
      <c r="BG594" s="4"/>
      <c r="BH594" s="4"/>
      <c r="BI594" s="4"/>
      <c r="BJ594" s="4"/>
      <c r="BK594" s="4"/>
      <c r="BL594" s="4"/>
      <c r="BM594" s="4"/>
      <c r="BN594" s="4"/>
    </row>
    <row r="595" ht="12.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c r="AA595" s="4"/>
      <c r="AB595" s="4"/>
      <c r="AC595" s="4"/>
      <c r="AD595" s="4"/>
      <c r="AE595" s="4"/>
      <c r="AF595" s="4"/>
      <c r="AG595" s="4"/>
      <c r="AH595" s="4"/>
      <c r="AI595" s="4"/>
      <c r="AJ595" s="4"/>
      <c r="AK595" s="4"/>
      <c r="AL595" s="4"/>
      <c r="AM595" s="4"/>
      <c r="AN595" s="4"/>
      <c r="AO595" s="4"/>
      <c r="AP595" s="4"/>
      <c r="AQ595" s="4"/>
      <c r="AR595" s="4"/>
      <c r="AS595" s="4"/>
      <c r="AT595" s="4"/>
      <c r="AU595" s="4"/>
      <c r="AV595" s="4"/>
      <c r="AW595" s="4"/>
      <c r="AX595" s="4"/>
      <c r="AY595" s="4"/>
      <c r="AZ595" s="4"/>
      <c r="BA595" s="4"/>
      <c r="BB595" s="4"/>
      <c r="BC595" s="4"/>
      <c r="BD595" s="4"/>
      <c r="BE595" s="4"/>
      <c r="BF595" s="4"/>
      <c r="BG595" s="4"/>
      <c r="BH595" s="4"/>
      <c r="BI595" s="4"/>
      <c r="BJ595" s="4"/>
      <c r="BK595" s="4"/>
      <c r="BL595" s="4"/>
      <c r="BM595" s="4"/>
      <c r="BN595" s="4"/>
    </row>
    <row r="596" ht="12.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c r="AA596" s="4"/>
      <c r="AB596" s="4"/>
      <c r="AC596" s="4"/>
      <c r="AD596" s="4"/>
      <c r="AE596" s="4"/>
      <c r="AF596" s="4"/>
      <c r="AG596" s="4"/>
      <c r="AH596" s="4"/>
      <c r="AI596" s="4"/>
      <c r="AJ596" s="4"/>
      <c r="AK596" s="4"/>
      <c r="AL596" s="4"/>
      <c r="AM596" s="4"/>
      <c r="AN596" s="4"/>
      <c r="AO596" s="4"/>
      <c r="AP596" s="4"/>
      <c r="AQ596" s="4"/>
      <c r="AR596" s="4"/>
      <c r="AS596" s="4"/>
      <c r="AT596" s="4"/>
      <c r="AU596" s="4"/>
      <c r="AV596" s="4"/>
      <c r="AW596" s="4"/>
      <c r="AX596" s="4"/>
      <c r="AY596" s="4"/>
      <c r="AZ596" s="4"/>
      <c r="BA596" s="4"/>
      <c r="BB596" s="4"/>
      <c r="BC596" s="4"/>
      <c r="BD596" s="4"/>
      <c r="BE596" s="4"/>
      <c r="BF596" s="4"/>
      <c r="BG596" s="4"/>
      <c r="BH596" s="4"/>
      <c r="BI596" s="4"/>
      <c r="BJ596" s="4"/>
      <c r="BK596" s="4"/>
      <c r="BL596" s="4"/>
      <c r="BM596" s="4"/>
      <c r="BN596" s="4"/>
    </row>
    <row r="597" ht="12.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c r="AA597" s="4"/>
      <c r="AB597" s="4"/>
      <c r="AC597" s="4"/>
      <c r="AD597" s="4"/>
      <c r="AE597" s="4"/>
      <c r="AF597" s="4"/>
      <c r="AG597" s="4"/>
      <c r="AH597" s="4"/>
      <c r="AI597" s="4"/>
      <c r="AJ597" s="4"/>
      <c r="AK597" s="4"/>
      <c r="AL597" s="4"/>
      <c r="AM597" s="4"/>
      <c r="AN597" s="4"/>
      <c r="AO597" s="4"/>
      <c r="AP597" s="4"/>
      <c r="AQ597" s="4"/>
      <c r="AR597" s="4"/>
      <c r="AS597" s="4"/>
      <c r="AT597" s="4"/>
      <c r="AU597" s="4"/>
      <c r="AV597" s="4"/>
      <c r="AW597" s="4"/>
      <c r="AX597" s="4"/>
      <c r="AY597" s="4"/>
      <c r="AZ597" s="4"/>
      <c r="BA597" s="4"/>
      <c r="BB597" s="4"/>
      <c r="BC597" s="4"/>
      <c r="BD597" s="4"/>
      <c r="BE597" s="4"/>
      <c r="BF597" s="4"/>
      <c r="BG597" s="4"/>
      <c r="BH597" s="4"/>
      <c r="BI597" s="4"/>
      <c r="BJ597" s="4"/>
      <c r="BK597" s="4"/>
      <c r="BL597" s="4"/>
      <c r="BM597" s="4"/>
      <c r="BN597" s="4"/>
    </row>
    <row r="598" ht="12.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c r="AA598" s="4"/>
      <c r="AB598" s="4"/>
      <c r="AC598" s="4"/>
      <c r="AD598" s="4"/>
      <c r="AE598" s="4"/>
      <c r="AF598" s="4"/>
      <c r="AG598" s="4"/>
      <c r="AH598" s="4"/>
      <c r="AI598" s="4"/>
      <c r="AJ598" s="4"/>
      <c r="AK598" s="4"/>
      <c r="AL598" s="4"/>
      <c r="AM598" s="4"/>
      <c r="AN598" s="4"/>
      <c r="AO598" s="4"/>
      <c r="AP598" s="4"/>
      <c r="AQ598" s="4"/>
      <c r="AR598" s="4"/>
      <c r="AS598" s="4"/>
      <c r="AT598" s="4"/>
      <c r="AU598" s="4"/>
      <c r="AV598" s="4"/>
      <c r="AW598" s="4"/>
      <c r="AX598" s="4"/>
      <c r="AY598" s="4"/>
      <c r="AZ598" s="4"/>
      <c r="BA598" s="4"/>
      <c r="BB598" s="4"/>
      <c r="BC598" s="4"/>
      <c r="BD598" s="4"/>
      <c r="BE598" s="4"/>
      <c r="BF598" s="4"/>
      <c r="BG598" s="4"/>
      <c r="BH598" s="4"/>
      <c r="BI598" s="4"/>
      <c r="BJ598" s="4"/>
      <c r="BK598" s="4"/>
      <c r="BL598" s="4"/>
      <c r="BM598" s="4"/>
      <c r="BN598" s="4"/>
    </row>
    <row r="599" ht="12.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c r="AA599" s="4"/>
      <c r="AB599" s="4"/>
      <c r="AC599" s="4"/>
      <c r="AD599" s="4"/>
      <c r="AE599" s="4"/>
      <c r="AF599" s="4"/>
      <c r="AG599" s="4"/>
      <c r="AH599" s="4"/>
      <c r="AI599" s="4"/>
      <c r="AJ599" s="4"/>
      <c r="AK599" s="4"/>
      <c r="AL599" s="4"/>
      <c r="AM599" s="4"/>
      <c r="AN599" s="4"/>
      <c r="AO599" s="4"/>
      <c r="AP599" s="4"/>
      <c r="AQ599" s="4"/>
      <c r="AR599" s="4"/>
      <c r="AS599" s="4"/>
      <c r="AT599" s="4"/>
      <c r="AU599" s="4"/>
      <c r="AV599" s="4"/>
      <c r="AW599" s="4"/>
      <c r="AX599" s="4"/>
      <c r="AY599" s="4"/>
      <c r="AZ599" s="4"/>
      <c r="BA599" s="4"/>
      <c r="BB599" s="4"/>
      <c r="BC599" s="4"/>
      <c r="BD599" s="4"/>
      <c r="BE599" s="4"/>
      <c r="BF599" s="4"/>
      <c r="BG599" s="4"/>
      <c r="BH599" s="4"/>
      <c r="BI599" s="4"/>
      <c r="BJ599" s="4"/>
      <c r="BK599" s="4"/>
      <c r="BL599" s="4"/>
      <c r="BM599" s="4"/>
      <c r="BN599" s="4"/>
    </row>
    <row r="600" ht="12.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c r="AA600" s="4"/>
      <c r="AB600" s="4"/>
      <c r="AC600" s="4"/>
      <c r="AD600" s="4"/>
      <c r="AE600" s="4"/>
      <c r="AF600" s="4"/>
      <c r="AG600" s="4"/>
      <c r="AH600" s="4"/>
      <c r="AI600" s="4"/>
      <c r="AJ600" s="4"/>
      <c r="AK600" s="4"/>
      <c r="AL600" s="4"/>
      <c r="AM600" s="4"/>
      <c r="AN600" s="4"/>
      <c r="AO600" s="4"/>
      <c r="AP600" s="4"/>
      <c r="AQ600" s="4"/>
      <c r="AR600" s="4"/>
      <c r="AS600" s="4"/>
      <c r="AT600" s="4"/>
      <c r="AU600" s="4"/>
      <c r="AV600" s="4"/>
      <c r="AW600" s="4"/>
      <c r="AX600" s="4"/>
      <c r="AY600" s="4"/>
      <c r="AZ600" s="4"/>
      <c r="BA600" s="4"/>
      <c r="BB600" s="4"/>
      <c r="BC600" s="4"/>
      <c r="BD600" s="4"/>
      <c r="BE600" s="4"/>
      <c r="BF600" s="4"/>
      <c r="BG600" s="4"/>
      <c r="BH600" s="4"/>
      <c r="BI600" s="4"/>
      <c r="BJ600" s="4"/>
      <c r="BK600" s="4"/>
      <c r="BL600" s="4"/>
      <c r="BM600" s="4"/>
      <c r="BN600" s="4"/>
    </row>
    <row r="601" ht="12.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c r="AA601" s="4"/>
      <c r="AB601" s="4"/>
      <c r="AC601" s="4"/>
      <c r="AD601" s="4"/>
      <c r="AE601" s="4"/>
      <c r="AF601" s="4"/>
      <c r="AG601" s="4"/>
      <c r="AH601" s="4"/>
      <c r="AI601" s="4"/>
      <c r="AJ601" s="4"/>
      <c r="AK601" s="4"/>
      <c r="AL601" s="4"/>
      <c r="AM601" s="4"/>
      <c r="AN601" s="4"/>
      <c r="AO601" s="4"/>
      <c r="AP601" s="4"/>
      <c r="AQ601" s="4"/>
      <c r="AR601" s="4"/>
      <c r="AS601" s="4"/>
      <c r="AT601" s="4"/>
      <c r="AU601" s="4"/>
      <c r="AV601" s="4"/>
      <c r="AW601" s="4"/>
      <c r="AX601" s="4"/>
      <c r="AY601" s="4"/>
      <c r="AZ601" s="4"/>
      <c r="BA601" s="4"/>
      <c r="BB601" s="4"/>
      <c r="BC601" s="4"/>
      <c r="BD601" s="4"/>
      <c r="BE601" s="4"/>
      <c r="BF601" s="4"/>
      <c r="BG601" s="4"/>
      <c r="BH601" s="4"/>
      <c r="BI601" s="4"/>
      <c r="BJ601" s="4"/>
      <c r="BK601" s="4"/>
      <c r="BL601" s="4"/>
      <c r="BM601" s="4"/>
      <c r="BN601" s="4"/>
    </row>
    <row r="602" ht="12.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c r="AA602" s="4"/>
      <c r="AB602" s="4"/>
      <c r="AC602" s="4"/>
      <c r="AD602" s="4"/>
      <c r="AE602" s="4"/>
      <c r="AF602" s="4"/>
      <c r="AG602" s="4"/>
      <c r="AH602" s="4"/>
      <c r="AI602" s="4"/>
      <c r="AJ602" s="4"/>
      <c r="AK602" s="4"/>
      <c r="AL602" s="4"/>
      <c r="AM602" s="4"/>
      <c r="AN602" s="4"/>
      <c r="AO602" s="4"/>
      <c r="AP602" s="4"/>
      <c r="AQ602" s="4"/>
      <c r="AR602" s="4"/>
      <c r="AS602" s="4"/>
      <c r="AT602" s="4"/>
      <c r="AU602" s="4"/>
      <c r="AV602" s="4"/>
      <c r="AW602" s="4"/>
      <c r="AX602" s="4"/>
      <c r="AY602" s="4"/>
      <c r="AZ602" s="4"/>
      <c r="BA602" s="4"/>
      <c r="BB602" s="4"/>
      <c r="BC602" s="4"/>
      <c r="BD602" s="4"/>
      <c r="BE602" s="4"/>
      <c r="BF602" s="4"/>
      <c r="BG602" s="4"/>
      <c r="BH602" s="4"/>
      <c r="BI602" s="4"/>
      <c r="BJ602" s="4"/>
      <c r="BK602" s="4"/>
      <c r="BL602" s="4"/>
      <c r="BM602" s="4"/>
      <c r="BN602" s="4"/>
    </row>
    <row r="603" ht="12.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c r="AA603" s="4"/>
      <c r="AB603" s="4"/>
      <c r="AC603" s="4"/>
      <c r="AD603" s="4"/>
      <c r="AE603" s="4"/>
      <c r="AF603" s="4"/>
      <c r="AG603" s="4"/>
      <c r="AH603" s="4"/>
      <c r="AI603" s="4"/>
      <c r="AJ603" s="4"/>
      <c r="AK603" s="4"/>
      <c r="AL603" s="4"/>
      <c r="AM603" s="4"/>
      <c r="AN603" s="4"/>
      <c r="AO603" s="4"/>
      <c r="AP603" s="4"/>
      <c r="AQ603" s="4"/>
      <c r="AR603" s="4"/>
      <c r="AS603" s="4"/>
      <c r="AT603" s="4"/>
      <c r="AU603" s="4"/>
      <c r="AV603" s="4"/>
      <c r="AW603" s="4"/>
      <c r="AX603" s="4"/>
      <c r="AY603" s="4"/>
      <c r="AZ603" s="4"/>
      <c r="BA603" s="4"/>
      <c r="BB603" s="4"/>
      <c r="BC603" s="4"/>
      <c r="BD603" s="4"/>
      <c r="BE603" s="4"/>
      <c r="BF603" s="4"/>
      <c r="BG603" s="4"/>
      <c r="BH603" s="4"/>
      <c r="BI603" s="4"/>
      <c r="BJ603" s="4"/>
      <c r="BK603" s="4"/>
      <c r="BL603" s="4"/>
      <c r="BM603" s="4"/>
      <c r="BN603" s="4"/>
    </row>
    <row r="604" ht="12.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c r="AA604" s="4"/>
      <c r="AB604" s="4"/>
      <c r="AC604" s="4"/>
      <c r="AD604" s="4"/>
      <c r="AE604" s="4"/>
      <c r="AF604" s="4"/>
      <c r="AG604" s="4"/>
      <c r="AH604" s="4"/>
      <c r="AI604" s="4"/>
      <c r="AJ604" s="4"/>
      <c r="AK604" s="4"/>
      <c r="AL604" s="4"/>
      <c r="AM604" s="4"/>
      <c r="AN604" s="4"/>
      <c r="AO604" s="4"/>
      <c r="AP604" s="4"/>
      <c r="AQ604" s="4"/>
      <c r="AR604" s="4"/>
      <c r="AS604" s="4"/>
      <c r="AT604" s="4"/>
      <c r="AU604" s="4"/>
      <c r="AV604" s="4"/>
      <c r="AW604" s="4"/>
      <c r="AX604" s="4"/>
      <c r="AY604" s="4"/>
      <c r="AZ604" s="4"/>
      <c r="BA604" s="4"/>
      <c r="BB604" s="4"/>
      <c r="BC604" s="4"/>
      <c r="BD604" s="4"/>
      <c r="BE604" s="4"/>
      <c r="BF604" s="4"/>
      <c r="BG604" s="4"/>
      <c r="BH604" s="4"/>
      <c r="BI604" s="4"/>
      <c r="BJ604" s="4"/>
      <c r="BK604" s="4"/>
      <c r="BL604" s="4"/>
      <c r="BM604" s="4"/>
      <c r="BN604" s="4"/>
    </row>
    <row r="605" ht="12.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c r="AA605" s="4"/>
      <c r="AB605" s="4"/>
      <c r="AC605" s="4"/>
      <c r="AD605" s="4"/>
      <c r="AE605" s="4"/>
      <c r="AF605" s="4"/>
      <c r="AG605" s="4"/>
      <c r="AH605" s="4"/>
      <c r="AI605" s="4"/>
      <c r="AJ605" s="4"/>
      <c r="AK605" s="4"/>
      <c r="AL605" s="4"/>
      <c r="AM605" s="4"/>
      <c r="AN605" s="4"/>
      <c r="AO605" s="4"/>
      <c r="AP605" s="4"/>
      <c r="AQ605" s="4"/>
      <c r="AR605" s="4"/>
      <c r="AS605" s="4"/>
      <c r="AT605" s="4"/>
      <c r="AU605" s="4"/>
      <c r="AV605" s="4"/>
      <c r="AW605" s="4"/>
      <c r="AX605" s="4"/>
      <c r="AY605" s="4"/>
      <c r="AZ605" s="4"/>
      <c r="BA605" s="4"/>
      <c r="BB605" s="4"/>
      <c r="BC605" s="4"/>
      <c r="BD605" s="4"/>
      <c r="BE605" s="4"/>
      <c r="BF605" s="4"/>
      <c r="BG605" s="4"/>
      <c r="BH605" s="4"/>
      <c r="BI605" s="4"/>
      <c r="BJ605" s="4"/>
      <c r="BK605" s="4"/>
      <c r="BL605" s="4"/>
      <c r="BM605" s="4"/>
      <c r="BN605" s="4"/>
    </row>
    <row r="606" ht="12.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c r="AA606" s="4"/>
      <c r="AB606" s="4"/>
      <c r="AC606" s="4"/>
      <c r="AD606" s="4"/>
      <c r="AE606" s="4"/>
      <c r="AF606" s="4"/>
      <c r="AG606" s="4"/>
      <c r="AH606" s="4"/>
      <c r="AI606" s="4"/>
      <c r="AJ606" s="4"/>
      <c r="AK606" s="4"/>
      <c r="AL606" s="4"/>
      <c r="AM606" s="4"/>
      <c r="AN606" s="4"/>
      <c r="AO606" s="4"/>
      <c r="AP606" s="4"/>
      <c r="AQ606" s="4"/>
      <c r="AR606" s="4"/>
      <c r="AS606" s="4"/>
      <c r="AT606" s="4"/>
      <c r="AU606" s="4"/>
      <c r="AV606" s="4"/>
      <c r="AW606" s="4"/>
      <c r="AX606" s="4"/>
      <c r="AY606" s="4"/>
      <c r="AZ606" s="4"/>
      <c r="BA606" s="4"/>
      <c r="BB606" s="4"/>
      <c r="BC606" s="4"/>
      <c r="BD606" s="4"/>
      <c r="BE606" s="4"/>
      <c r="BF606" s="4"/>
      <c r="BG606" s="4"/>
      <c r="BH606" s="4"/>
      <c r="BI606" s="4"/>
      <c r="BJ606" s="4"/>
      <c r="BK606" s="4"/>
      <c r="BL606" s="4"/>
      <c r="BM606" s="4"/>
      <c r="BN606" s="4"/>
    </row>
    <row r="607" ht="12.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c r="AA607" s="4"/>
      <c r="AB607" s="4"/>
      <c r="AC607" s="4"/>
      <c r="AD607" s="4"/>
      <c r="AE607" s="4"/>
      <c r="AF607" s="4"/>
      <c r="AG607" s="4"/>
      <c r="AH607" s="4"/>
      <c r="AI607" s="4"/>
      <c r="AJ607" s="4"/>
      <c r="AK607" s="4"/>
      <c r="AL607" s="4"/>
      <c r="AM607" s="4"/>
      <c r="AN607" s="4"/>
      <c r="AO607" s="4"/>
      <c r="AP607" s="4"/>
      <c r="AQ607" s="4"/>
      <c r="AR607" s="4"/>
      <c r="AS607" s="4"/>
      <c r="AT607" s="4"/>
      <c r="AU607" s="4"/>
      <c r="AV607" s="4"/>
      <c r="AW607" s="4"/>
      <c r="AX607" s="4"/>
      <c r="AY607" s="4"/>
      <c r="AZ607" s="4"/>
      <c r="BA607" s="4"/>
      <c r="BB607" s="4"/>
      <c r="BC607" s="4"/>
      <c r="BD607" s="4"/>
      <c r="BE607" s="4"/>
      <c r="BF607" s="4"/>
      <c r="BG607" s="4"/>
      <c r="BH607" s="4"/>
      <c r="BI607" s="4"/>
      <c r="BJ607" s="4"/>
      <c r="BK607" s="4"/>
      <c r="BL607" s="4"/>
      <c r="BM607" s="4"/>
      <c r="BN607" s="4"/>
    </row>
    <row r="608" ht="12.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c r="AA608" s="4"/>
      <c r="AB608" s="4"/>
      <c r="AC608" s="4"/>
      <c r="AD608" s="4"/>
      <c r="AE608" s="4"/>
      <c r="AF608" s="4"/>
      <c r="AG608" s="4"/>
      <c r="AH608" s="4"/>
      <c r="AI608" s="4"/>
      <c r="AJ608" s="4"/>
      <c r="AK608" s="4"/>
      <c r="AL608" s="4"/>
      <c r="AM608" s="4"/>
      <c r="AN608" s="4"/>
      <c r="AO608" s="4"/>
      <c r="AP608" s="4"/>
      <c r="AQ608" s="4"/>
      <c r="AR608" s="4"/>
      <c r="AS608" s="4"/>
      <c r="AT608" s="4"/>
      <c r="AU608" s="4"/>
      <c r="AV608" s="4"/>
      <c r="AW608" s="4"/>
      <c r="AX608" s="4"/>
      <c r="AY608" s="4"/>
      <c r="AZ608" s="4"/>
      <c r="BA608" s="4"/>
      <c r="BB608" s="4"/>
      <c r="BC608" s="4"/>
      <c r="BD608" s="4"/>
      <c r="BE608" s="4"/>
      <c r="BF608" s="4"/>
      <c r="BG608" s="4"/>
      <c r="BH608" s="4"/>
      <c r="BI608" s="4"/>
      <c r="BJ608" s="4"/>
      <c r="BK608" s="4"/>
      <c r="BL608" s="4"/>
      <c r="BM608" s="4"/>
      <c r="BN608" s="4"/>
    </row>
    <row r="609" ht="12.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c r="AA609" s="4"/>
      <c r="AB609" s="4"/>
      <c r="AC609" s="4"/>
      <c r="AD609" s="4"/>
      <c r="AE609" s="4"/>
      <c r="AF609" s="4"/>
      <c r="AG609" s="4"/>
      <c r="AH609" s="4"/>
      <c r="AI609" s="4"/>
      <c r="AJ609" s="4"/>
      <c r="AK609" s="4"/>
      <c r="AL609" s="4"/>
      <c r="AM609" s="4"/>
      <c r="AN609" s="4"/>
      <c r="AO609" s="4"/>
      <c r="AP609" s="4"/>
      <c r="AQ609" s="4"/>
      <c r="AR609" s="4"/>
      <c r="AS609" s="4"/>
      <c r="AT609" s="4"/>
      <c r="AU609" s="4"/>
      <c r="AV609" s="4"/>
      <c r="AW609" s="4"/>
      <c r="AX609" s="4"/>
      <c r="AY609" s="4"/>
      <c r="AZ609" s="4"/>
      <c r="BA609" s="4"/>
      <c r="BB609" s="4"/>
      <c r="BC609" s="4"/>
      <c r="BD609" s="4"/>
      <c r="BE609" s="4"/>
      <c r="BF609" s="4"/>
      <c r="BG609" s="4"/>
      <c r="BH609" s="4"/>
      <c r="BI609" s="4"/>
      <c r="BJ609" s="4"/>
      <c r="BK609" s="4"/>
      <c r="BL609" s="4"/>
      <c r="BM609" s="4"/>
      <c r="BN609" s="4"/>
    </row>
    <row r="610" ht="12.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c r="AA610" s="4"/>
      <c r="AB610" s="4"/>
      <c r="AC610" s="4"/>
      <c r="AD610" s="4"/>
      <c r="AE610" s="4"/>
      <c r="AF610" s="4"/>
      <c r="AG610" s="4"/>
      <c r="AH610" s="4"/>
      <c r="AI610" s="4"/>
      <c r="AJ610" s="4"/>
      <c r="AK610" s="4"/>
      <c r="AL610" s="4"/>
      <c r="AM610" s="4"/>
      <c r="AN610" s="4"/>
      <c r="AO610" s="4"/>
      <c r="AP610" s="4"/>
      <c r="AQ610" s="4"/>
      <c r="AR610" s="4"/>
      <c r="AS610" s="4"/>
      <c r="AT610" s="4"/>
      <c r="AU610" s="4"/>
      <c r="AV610" s="4"/>
      <c r="AW610" s="4"/>
      <c r="AX610" s="4"/>
      <c r="AY610" s="4"/>
      <c r="AZ610" s="4"/>
      <c r="BA610" s="4"/>
      <c r="BB610" s="4"/>
      <c r="BC610" s="4"/>
      <c r="BD610" s="4"/>
      <c r="BE610" s="4"/>
      <c r="BF610" s="4"/>
      <c r="BG610" s="4"/>
      <c r="BH610" s="4"/>
      <c r="BI610" s="4"/>
      <c r="BJ610" s="4"/>
      <c r="BK610" s="4"/>
      <c r="BL610" s="4"/>
      <c r="BM610" s="4"/>
      <c r="BN610" s="4"/>
    </row>
    <row r="611" ht="12.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c r="AA611" s="4"/>
      <c r="AB611" s="4"/>
      <c r="AC611" s="4"/>
      <c r="AD611" s="4"/>
      <c r="AE611" s="4"/>
      <c r="AF611" s="4"/>
      <c r="AG611" s="4"/>
      <c r="AH611" s="4"/>
      <c r="AI611" s="4"/>
      <c r="AJ611" s="4"/>
      <c r="AK611" s="4"/>
      <c r="AL611" s="4"/>
      <c r="AM611" s="4"/>
      <c r="AN611" s="4"/>
      <c r="AO611" s="4"/>
      <c r="AP611" s="4"/>
      <c r="AQ611" s="4"/>
      <c r="AR611" s="4"/>
      <c r="AS611" s="4"/>
      <c r="AT611" s="4"/>
      <c r="AU611" s="4"/>
      <c r="AV611" s="4"/>
      <c r="AW611" s="4"/>
      <c r="AX611" s="4"/>
      <c r="AY611" s="4"/>
      <c r="AZ611" s="4"/>
      <c r="BA611" s="4"/>
      <c r="BB611" s="4"/>
      <c r="BC611" s="4"/>
      <c r="BD611" s="4"/>
      <c r="BE611" s="4"/>
      <c r="BF611" s="4"/>
      <c r="BG611" s="4"/>
      <c r="BH611" s="4"/>
      <c r="BI611" s="4"/>
      <c r="BJ611" s="4"/>
      <c r="BK611" s="4"/>
      <c r="BL611" s="4"/>
      <c r="BM611" s="4"/>
      <c r="BN611" s="4"/>
    </row>
    <row r="612" ht="12.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c r="AA612" s="4"/>
      <c r="AB612" s="4"/>
      <c r="AC612" s="4"/>
      <c r="AD612" s="4"/>
      <c r="AE612" s="4"/>
      <c r="AF612" s="4"/>
      <c r="AG612" s="4"/>
      <c r="AH612" s="4"/>
      <c r="AI612" s="4"/>
      <c r="AJ612" s="4"/>
      <c r="AK612" s="4"/>
      <c r="AL612" s="4"/>
      <c r="AM612" s="4"/>
      <c r="AN612" s="4"/>
      <c r="AO612" s="4"/>
      <c r="AP612" s="4"/>
      <c r="AQ612" s="4"/>
      <c r="AR612" s="4"/>
      <c r="AS612" s="4"/>
      <c r="AT612" s="4"/>
      <c r="AU612" s="4"/>
      <c r="AV612" s="4"/>
      <c r="AW612" s="4"/>
      <c r="AX612" s="4"/>
      <c r="AY612" s="4"/>
      <c r="AZ612" s="4"/>
      <c r="BA612" s="4"/>
      <c r="BB612" s="4"/>
      <c r="BC612" s="4"/>
      <c r="BD612" s="4"/>
      <c r="BE612" s="4"/>
      <c r="BF612" s="4"/>
      <c r="BG612" s="4"/>
      <c r="BH612" s="4"/>
      <c r="BI612" s="4"/>
      <c r="BJ612" s="4"/>
      <c r="BK612" s="4"/>
      <c r="BL612" s="4"/>
      <c r="BM612" s="4"/>
      <c r="BN612" s="4"/>
    </row>
    <row r="613" ht="12.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c r="AA613" s="4"/>
      <c r="AB613" s="4"/>
      <c r="AC613" s="4"/>
      <c r="AD613" s="4"/>
      <c r="AE613" s="4"/>
      <c r="AF613" s="4"/>
      <c r="AG613" s="4"/>
      <c r="AH613" s="4"/>
      <c r="AI613" s="4"/>
      <c r="AJ613" s="4"/>
      <c r="AK613" s="4"/>
      <c r="AL613" s="4"/>
      <c r="AM613" s="4"/>
      <c r="AN613" s="4"/>
      <c r="AO613" s="4"/>
      <c r="AP613" s="4"/>
      <c r="AQ613" s="4"/>
      <c r="AR613" s="4"/>
      <c r="AS613" s="4"/>
      <c r="AT613" s="4"/>
      <c r="AU613" s="4"/>
      <c r="AV613" s="4"/>
      <c r="AW613" s="4"/>
      <c r="AX613" s="4"/>
      <c r="AY613" s="4"/>
      <c r="AZ613" s="4"/>
      <c r="BA613" s="4"/>
      <c r="BB613" s="4"/>
      <c r="BC613" s="4"/>
      <c r="BD613" s="4"/>
      <c r="BE613" s="4"/>
      <c r="BF613" s="4"/>
      <c r="BG613" s="4"/>
      <c r="BH613" s="4"/>
      <c r="BI613" s="4"/>
      <c r="BJ613" s="4"/>
      <c r="BK613" s="4"/>
      <c r="BL613" s="4"/>
      <c r="BM613" s="4"/>
      <c r="BN613" s="4"/>
    </row>
    <row r="614" ht="12.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c r="AA614" s="4"/>
      <c r="AB614" s="4"/>
      <c r="AC614" s="4"/>
      <c r="AD614" s="4"/>
      <c r="AE614" s="4"/>
      <c r="AF614" s="4"/>
      <c r="AG614" s="4"/>
      <c r="AH614" s="4"/>
      <c r="AI614" s="4"/>
      <c r="AJ614" s="4"/>
      <c r="AK614" s="4"/>
      <c r="AL614" s="4"/>
      <c r="AM614" s="4"/>
      <c r="AN614" s="4"/>
      <c r="AO614" s="4"/>
      <c r="AP614" s="4"/>
      <c r="AQ614" s="4"/>
      <c r="AR614" s="4"/>
      <c r="AS614" s="4"/>
      <c r="AT614" s="4"/>
      <c r="AU614" s="4"/>
      <c r="AV614" s="4"/>
      <c r="AW614" s="4"/>
      <c r="AX614" s="4"/>
      <c r="AY614" s="4"/>
      <c r="AZ614" s="4"/>
      <c r="BA614" s="4"/>
      <c r="BB614" s="4"/>
      <c r="BC614" s="4"/>
      <c r="BD614" s="4"/>
      <c r="BE614" s="4"/>
      <c r="BF614" s="4"/>
      <c r="BG614" s="4"/>
      <c r="BH614" s="4"/>
      <c r="BI614" s="4"/>
      <c r="BJ614" s="4"/>
      <c r="BK614" s="4"/>
      <c r="BL614" s="4"/>
      <c r="BM614" s="4"/>
      <c r="BN614" s="4"/>
    </row>
    <row r="615" ht="12.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c r="AA615" s="4"/>
      <c r="AB615" s="4"/>
      <c r="AC615" s="4"/>
      <c r="AD615" s="4"/>
      <c r="AE615" s="4"/>
      <c r="AF615" s="4"/>
      <c r="AG615" s="4"/>
      <c r="AH615" s="4"/>
      <c r="AI615" s="4"/>
      <c r="AJ615" s="4"/>
      <c r="AK615" s="4"/>
      <c r="AL615" s="4"/>
      <c r="AM615" s="4"/>
      <c r="AN615" s="4"/>
      <c r="AO615" s="4"/>
      <c r="AP615" s="4"/>
      <c r="AQ615" s="4"/>
      <c r="AR615" s="4"/>
      <c r="AS615" s="4"/>
      <c r="AT615" s="4"/>
      <c r="AU615" s="4"/>
      <c r="AV615" s="4"/>
      <c r="AW615" s="4"/>
      <c r="AX615" s="4"/>
      <c r="AY615" s="4"/>
      <c r="AZ615" s="4"/>
      <c r="BA615" s="4"/>
      <c r="BB615" s="4"/>
      <c r="BC615" s="4"/>
      <c r="BD615" s="4"/>
      <c r="BE615" s="4"/>
      <c r="BF615" s="4"/>
      <c r="BG615" s="4"/>
      <c r="BH615" s="4"/>
      <c r="BI615" s="4"/>
      <c r="BJ615" s="4"/>
      <c r="BK615" s="4"/>
      <c r="BL615" s="4"/>
      <c r="BM615" s="4"/>
      <c r="BN615" s="4"/>
    </row>
    <row r="616" ht="12.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c r="AA616" s="4"/>
      <c r="AB616" s="4"/>
      <c r="AC616" s="4"/>
      <c r="AD616" s="4"/>
      <c r="AE616" s="4"/>
      <c r="AF616" s="4"/>
      <c r="AG616" s="4"/>
      <c r="AH616" s="4"/>
      <c r="AI616" s="4"/>
      <c r="AJ616" s="4"/>
      <c r="AK616" s="4"/>
      <c r="AL616" s="4"/>
      <c r="AM616" s="4"/>
      <c r="AN616" s="4"/>
      <c r="AO616" s="4"/>
      <c r="AP616" s="4"/>
      <c r="AQ616" s="4"/>
      <c r="AR616" s="4"/>
      <c r="AS616" s="4"/>
      <c r="AT616" s="4"/>
      <c r="AU616" s="4"/>
      <c r="AV616" s="4"/>
      <c r="AW616" s="4"/>
      <c r="AX616" s="4"/>
      <c r="AY616" s="4"/>
      <c r="AZ616" s="4"/>
      <c r="BA616" s="4"/>
      <c r="BB616" s="4"/>
      <c r="BC616" s="4"/>
      <c r="BD616" s="4"/>
      <c r="BE616" s="4"/>
      <c r="BF616" s="4"/>
      <c r="BG616" s="4"/>
      <c r="BH616" s="4"/>
      <c r="BI616" s="4"/>
      <c r="BJ616" s="4"/>
      <c r="BK616" s="4"/>
      <c r="BL616" s="4"/>
      <c r="BM616" s="4"/>
      <c r="BN616" s="4"/>
    </row>
    <row r="617" ht="12.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c r="AA617" s="4"/>
      <c r="AB617" s="4"/>
      <c r="AC617" s="4"/>
      <c r="AD617" s="4"/>
      <c r="AE617" s="4"/>
      <c r="AF617" s="4"/>
      <c r="AG617" s="4"/>
      <c r="AH617" s="4"/>
      <c r="AI617" s="4"/>
      <c r="AJ617" s="4"/>
      <c r="AK617" s="4"/>
      <c r="AL617" s="4"/>
      <c r="AM617" s="4"/>
      <c r="AN617" s="4"/>
      <c r="AO617" s="4"/>
      <c r="AP617" s="4"/>
      <c r="AQ617" s="4"/>
      <c r="AR617" s="4"/>
      <c r="AS617" s="4"/>
      <c r="AT617" s="4"/>
      <c r="AU617" s="4"/>
      <c r="AV617" s="4"/>
      <c r="AW617" s="4"/>
      <c r="AX617" s="4"/>
      <c r="AY617" s="4"/>
      <c r="AZ617" s="4"/>
      <c r="BA617" s="4"/>
      <c r="BB617" s="4"/>
      <c r="BC617" s="4"/>
      <c r="BD617" s="4"/>
      <c r="BE617" s="4"/>
      <c r="BF617" s="4"/>
      <c r="BG617" s="4"/>
      <c r="BH617" s="4"/>
      <c r="BI617" s="4"/>
      <c r="BJ617" s="4"/>
      <c r="BK617" s="4"/>
      <c r="BL617" s="4"/>
      <c r="BM617" s="4"/>
      <c r="BN617" s="4"/>
    </row>
    <row r="618" ht="12.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c r="AA618" s="4"/>
      <c r="AB618" s="4"/>
      <c r="AC618" s="4"/>
      <c r="AD618" s="4"/>
      <c r="AE618" s="4"/>
      <c r="AF618" s="4"/>
      <c r="AG618" s="4"/>
      <c r="AH618" s="4"/>
      <c r="AI618" s="4"/>
      <c r="AJ618" s="4"/>
      <c r="AK618" s="4"/>
      <c r="AL618" s="4"/>
      <c r="AM618" s="4"/>
      <c r="AN618" s="4"/>
      <c r="AO618" s="4"/>
      <c r="AP618" s="4"/>
      <c r="AQ618" s="4"/>
      <c r="AR618" s="4"/>
      <c r="AS618" s="4"/>
      <c r="AT618" s="4"/>
      <c r="AU618" s="4"/>
      <c r="AV618" s="4"/>
      <c r="AW618" s="4"/>
      <c r="AX618" s="4"/>
      <c r="AY618" s="4"/>
      <c r="AZ618" s="4"/>
      <c r="BA618" s="4"/>
      <c r="BB618" s="4"/>
      <c r="BC618" s="4"/>
      <c r="BD618" s="4"/>
      <c r="BE618" s="4"/>
      <c r="BF618" s="4"/>
      <c r="BG618" s="4"/>
      <c r="BH618" s="4"/>
      <c r="BI618" s="4"/>
      <c r="BJ618" s="4"/>
      <c r="BK618" s="4"/>
      <c r="BL618" s="4"/>
      <c r="BM618" s="4"/>
      <c r="BN618" s="4"/>
    </row>
    <row r="619" ht="12.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c r="AA619" s="4"/>
      <c r="AB619" s="4"/>
      <c r="AC619" s="4"/>
      <c r="AD619" s="4"/>
      <c r="AE619" s="4"/>
      <c r="AF619" s="4"/>
      <c r="AG619" s="4"/>
      <c r="AH619" s="4"/>
      <c r="AI619" s="4"/>
      <c r="AJ619" s="4"/>
      <c r="AK619" s="4"/>
      <c r="AL619" s="4"/>
      <c r="AM619" s="4"/>
      <c r="AN619" s="4"/>
      <c r="AO619" s="4"/>
      <c r="AP619" s="4"/>
      <c r="AQ619" s="4"/>
      <c r="AR619" s="4"/>
      <c r="AS619" s="4"/>
      <c r="AT619" s="4"/>
      <c r="AU619" s="4"/>
      <c r="AV619" s="4"/>
      <c r="AW619" s="4"/>
      <c r="AX619" s="4"/>
      <c r="AY619" s="4"/>
      <c r="AZ619" s="4"/>
      <c r="BA619" s="4"/>
      <c r="BB619" s="4"/>
      <c r="BC619" s="4"/>
      <c r="BD619" s="4"/>
      <c r="BE619" s="4"/>
      <c r="BF619" s="4"/>
      <c r="BG619" s="4"/>
      <c r="BH619" s="4"/>
      <c r="BI619" s="4"/>
      <c r="BJ619" s="4"/>
      <c r="BK619" s="4"/>
      <c r="BL619" s="4"/>
      <c r="BM619" s="4"/>
      <c r="BN619" s="4"/>
    </row>
    <row r="620" ht="12.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c r="AA620" s="4"/>
      <c r="AB620" s="4"/>
      <c r="AC620" s="4"/>
      <c r="AD620" s="4"/>
      <c r="AE620" s="4"/>
      <c r="AF620" s="4"/>
      <c r="AG620" s="4"/>
      <c r="AH620" s="4"/>
      <c r="AI620" s="4"/>
      <c r="AJ620" s="4"/>
      <c r="AK620" s="4"/>
      <c r="AL620" s="4"/>
      <c r="AM620" s="4"/>
      <c r="AN620" s="4"/>
      <c r="AO620" s="4"/>
      <c r="AP620" s="4"/>
      <c r="AQ620" s="4"/>
      <c r="AR620" s="4"/>
      <c r="AS620" s="4"/>
      <c r="AT620" s="4"/>
      <c r="AU620" s="4"/>
      <c r="AV620" s="4"/>
      <c r="AW620" s="4"/>
      <c r="AX620" s="4"/>
      <c r="AY620" s="4"/>
      <c r="AZ620" s="4"/>
      <c r="BA620" s="4"/>
      <c r="BB620" s="4"/>
      <c r="BC620" s="4"/>
      <c r="BD620" s="4"/>
      <c r="BE620" s="4"/>
      <c r="BF620" s="4"/>
      <c r="BG620" s="4"/>
      <c r="BH620" s="4"/>
      <c r="BI620" s="4"/>
      <c r="BJ620" s="4"/>
      <c r="BK620" s="4"/>
      <c r="BL620" s="4"/>
      <c r="BM620" s="4"/>
      <c r="BN620" s="4"/>
    </row>
    <row r="621" ht="12.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c r="AA621" s="4"/>
      <c r="AB621" s="4"/>
      <c r="AC621" s="4"/>
      <c r="AD621" s="4"/>
      <c r="AE621" s="4"/>
      <c r="AF621" s="4"/>
      <c r="AG621" s="4"/>
      <c r="AH621" s="4"/>
      <c r="AI621" s="4"/>
      <c r="AJ621" s="4"/>
      <c r="AK621" s="4"/>
      <c r="AL621" s="4"/>
      <c r="AM621" s="4"/>
      <c r="AN621" s="4"/>
      <c r="AO621" s="4"/>
      <c r="AP621" s="4"/>
      <c r="AQ621" s="4"/>
      <c r="AR621" s="4"/>
      <c r="AS621" s="4"/>
      <c r="AT621" s="4"/>
      <c r="AU621" s="4"/>
      <c r="AV621" s="4"/>
      <c r="AW621" s="4"/>
      <c r="AX621" s="4"/>
      <c r="AY621" s="4"/>
      <c r="AZ621" s="4"/>
      <c r="BA621" s="4"/>
      <c r="BB621" s="4"/>
      <c r="BC621" s="4"/>
      <c r="BD621" s="4"/>
      <c r="BE621" s="4"/>
      <c r="BF621" s="4"/>
      <c r="BG621" s="4"/>
      <c r="BH621" s="4"/>
      <c r="BI621" s="4"/>
      <c r="BJ621" s="4"/>
      <c r="BK621" s="4"/>
      <c r="BL621" s="4"/>
      <c r="BM621" s="4"/>
      <c r="BN621" s="4"/>
    </row>
    <row r="622" ht="12.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c r="AA622" s="4"/>
      <c r="AB622" s="4"/>
      <c r="AC622" s="4"/>
      <c r="AD622" s="4"/>
      <c r="AE622" s="4"/>
      <c r="AF622" s="4"/>
      <c r="AG622" s="4"/>
      <c r="AH622" s="4"/>
      <c r="AI622" s="4"/>
      <c r="AJ622" s="4"/>
      <c r="AK622" s="4"/>
      <c r="AL622" s="4"/>
      <c r="AM622" s="4"/>
      <c r="AN622" s="4"/>
      <c r="AO622" s="4"/>
      <c r="AP622" s="4"/>
      <c r="AQ622" s="4"/>
      <c r="AR622" s="4"/>
      <c r="AS622" s="4"/>
      <c r="AT622" s="4"/>
      <c r="AU622" s="4"/>
      <c r="AV622" s="4"/>
      <c r="AW622" s="4"/>
      <c r="AX622" s="4"/>
      <c r="AY622" s="4"/>
      <c r="AZ622" s="4"/>
      <c r="BA622" s="4"/>
      <c r="BB622" s="4"/>
      <c r="BC622" s="4"/>
      <c r="BD622" s="4"/>
      <c r="BE622" s="4"/>
      <c r="BF622" s="4"/>
      <c r="BG622" s="4"/>
      <c r="BH622" s="4"/>
      <c r="BI622" s="4"/>
      <c r="BJ622" s="4"/>
      <c r="BK622" s="4"/>
      <c r="BL622" s="4"/>
      <c r="BM622" s="4"/>
      <c r="BN622" s="4"/>
    </row>
    <row r="623" ht="12.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c r="AA623" s="4"/>
      <c r="AB623" s="4"/>
      <c r="AC623" s="4"/>
      <c r="AD623" s="4"/>
      <c r="AE623" s="4"/>
      <c r="AF623" s="4"/>
      <c r="AG623" s="4"/>
      <c r="AH623" s="4"/>
      <c r="AI623" s="4"/>
      <c r="AJ623" s="4"/>
      <c r="AK623" s="4"/>
      <c r="AL623" s="4"/>
      <c r="AM623" s="4"/>
      <c r="AN623" s="4"/>
      <c r="AO623" s="4"/>
      <c r="AP623" s="4"/>
      <c r="AQ623" s="4"/>
      <c r="AR623" s="4"/>
      <c r="AS623" s="4"/>
      <c r="AT623" s="4"/>
      <c r="AU623" s="4"/>
      <c r="AV623" s="4"/>
      <c r="AW623" s="4"/>
      <c r="AX623" s="4"/>
      <c r="AY623" s="4"/>
      <c r="AZ623" s="4"/>
      <c r="BA623" s="4"/>
      <c r="BB623" s="4"/>
      <c r="BC623" s="4"/>
      <c r="BD623" s="4"/>
      <c r="BE623" s="4"/>
      <c r="BF623" s="4"/>
      <c r="BG623" s="4"/>
      <c r="BH623" s="4"/>
      <c r="BI623" s="4"/>
      <c r="BJ623" s="4"/>
      <c r="BK623" s="4"/>
      <c r="BL623" s="4"/>
      <c r="BM623" s="4"/>
      <c r="BN623" s="4"/>
    </row>
    <row r="624" ht="12.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c r="AA624" s="4"/>
      <c r="AB624" s="4"/>
      <c r="AC624" s="4"/>
      <c r="AD624" s="4"/>
      <c r="AE624" s="4"/>
      <c r="AF624" s="4"/>
      <c r="AG624" s="4"/>
      <c r="AH624" s="4"/>
      <c r="AI624" s="4"/>
      <c r="AJ624" s="4"/>
      <c r="AK624" s="4"/>
      <c r="AL624" s="4"/>
      <c r="AM624" s="4"/>
      <c r="AN624" s="4"/>
      <c r="AO624" s="4"/>
      <c r="AP624" s="4"/>
      <c r="AQ624" s="4"/>
      <c r="AR624" s="4"/>
      <c r="AS624" s="4"/>
      <c r="AT624" s="4"/>
      <c r="AU624" s="4"/>
      <c r="AV624" s="4"/>
      <c r="AW624" s="4"/>
      <c r="AX624" s="4"/>
      <c r="AY624" s="4"/>
      <c r="AZ624" s="4"/>
      <c r="BA624" s="4"/>
      <c r="BB624" s="4"/>
      <c r="BC624" s="4"/>
      <c r="BD624" s="4"/>
      <c r="BE624" s="4"/>
      <c r="BF624" s="4"/>
      <c r="BG624" s="4"/>
      <c r="BH624" s="4"/>
      <c r="BI624" s="4"/>
      <c r="BJ624" s="4"/>
      <c r="BK624" s="4"/>
      <c r="BL624" s="4"/>
      <c r="BM624" s="4"/>
      <c r="BN624" s="4"/>
    </row>
    <row r="625" ht="12.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c r="AA625" s="4"/>
      <c r="AB625" s="4"/>
      <c r="AC625" s="4"/>
      <c r="AD625" s="4"/>
      <c r="AE625" s="4"/>
      <c r="AF625" s="4"/>
      <c r="AG625" s="4"/>
      <c r="AH625" s="4"/>
      <c r="AI625" s="4"/>
      <c r="AJ625" s="4"/>
      <c r="AK625" s="4"/>
      <c r="AL625" s="4"/>
      <c r="AM625" s="4"/>
      <c r="AN625" s="4"/>
      <c r="AO625" s="4"/>
      <c r="AP625" s="4"/>
      <c r="AQ625" s="4"/>
      <c r="AR625" s="4"/>
      <c r="AS625" s="4"/>
      <c r="AT625" s="4"/>
      <c r="AU625" s="4"/>
      <c r="AV625" s="4"/>
      <c r="AW625" s="4"/>
      <c r="AX625" s="4"/>
      <c r="AY625" s="4"/>
      <c r="AZ625" s="4"/>
      <c r="BA625" s="4"/>
      <c r="BB625" s="4"/>
      <c r="BC625" s="4"/>
      <c r="BD625" s="4"/>
      <c r="BE625" s="4"/>
      <c r="BF625" s="4"/>
      <c r="BG625" s="4"/>
      <c r="BH625" s="4"/>
      <c r="BI625" s="4"/>
      <c r="BJ625" s="4"/>
      <c r="BK625" s="4"/>
      <c r="BL625" s="4"/>
      <c r="BM625" s="4"/>
      <c r="BN625" s="4"/>
    </row>
    <row r="626" ht="12.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c r="AA626" s="4"/>
      <c r="AB626" s="4"/>
      <c r="AC626" s="4"/>
      <c r="AD626" s="4"/>
      <c r="AE626" s="4"/>
      <c r="AF626" s="4"/>
      <c r="AG626" s="4"/>
      <c r="AH626" s="4"/>
      <c r="AI626" s="4"/>
      <c r="AJ626" s="4"/>
      <c r="AK626" s="4"/>
      <c r="AL626" s="4"/>
      <c r="AM626" s="4"/>
      <c r="AN626" s="4"/>
      <c r="AO626" s="4"/>
      <c r="AP626" s="4"/>
      <c r="AQ626" s="4"/>
      <c r="AR626" s="4"/>
      <c r="AS626" s="4"/>
      <c r="AT626" s="4"/>
      <c r="AU626" s="4"/>
      <c r="AV626" s="4"/>
      <c r="AW626" s="4"/>
      <c r="AX626" s="4"/>
      <c r="AY626" s="4"/>
      <c r="AZ626" s="4"/>
      <c r="BA626" s="4"/>
      <c r="BB626" s="4"/>
      <c r="BC626" s="4"/>
      <c r="BD626" s="4"/>
      <c r="BE626" s="4"/>
      <c r="BF626" s="4"/>
      <c r="BG626" s="4"/>
      <c r="BH626" s="4"/>
      <c r="BI626" s="4"/>
      <c r="BJ626" s="4"/>
      <c r="BK626" s="4"/>
      <c r="BL626" s="4"/>
      <c r="BM626" s="4"/>
      <c r="BN626" s="4"/>
    </row>
    <row r="627" ht="12.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c r="AA627" s="4"/>
      <c r="AB627" s="4"/>
      <c r="AC627" s="4"/>
      <c r="AD627" s="4"/>
      <c r="AE627" s="4"/>
      <c r="AF627" s="4"/>
      <c r="AG627" s="4"/>
      <c r="AH627" s="4"/>
      <c r="AI627" s="4"/>
      <c r="AJ627" s="4"/>
      <c r="AK627" s="4"/>
      <c r="AL627" s="4"/>
      <c r="AM627" s="4"/>
      <c r="AN627" s="4"/>
      <c r="AO627" s="4"/>
      <c r="AP627" s="4"/>
      <c r="AQ627" s="4"/>
      <c r="AR627" s="4"/>
      <c r="AS627" s="4"/>
      <c r="AT627" s="4"/>
      <c r="AU627" s="4"/>
      <c r="AV627" s="4"/>
      <c r="AW627" s="4"/>
      <c r="AX627" s="4"/>
      <c r="AY627" s="4"/>
      <c r="AZ627" s="4"/>
      <c r="BA627" s="4"/>
      <c r="BB627" s="4"/>
      <c r="BC627" s="4"/>
      <c r="BD627" s="4"/>
      <c r="BE627" s="4"/>
      <c r="BF627" s="4"/>
      <c r="BG627" s="4"/>
      <c r="BH627" s="4"/>
      <c r="BI627" s="4"/>
      <c r="BJ627" s="4"/>
      <c r="BK627" s="4"/>
      <c r="BL627" s="4"/>
      <c r="BM627" s="4"/>
      <c r="BN627" s="4"/>
    </row>
    <row r="628" ht="12.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c r="AA628" s="4"/>
      <c r="AB628" s="4"/>
      <c r="AC628" s="4"/>
      <c r="AD628" s="4"/>
      <c r="AE628" s="4"/>
      <c r="AF628" s="4"/>
      <c r="AG628" s="4"/>
      <c r="AH628" s="4"/>
      <c r="AI628" s="4"/>
      <c r="AJ628" s="4"/>
      <c r="AK628" s="4"/>
      <c r="AL628" s="4"/>
      <c r="AM628" s="4"/>
      <c r="AN628" s="4"/>
      <c r="AO628" s="4"/>
      <c r="AP628" s="4"/>
      <c r="AQ628" s="4"/>
      <c r="AR628" s="4"/>
      <c r="AS628" s="4"/>
      <c r="AT628" s="4"/>
      <c r="AU628" s="4"/>
      <c r="AV628" s="4"/>
      <c r="AW628" s="4"/>
      <c r="AX628" s="4"/>
      <c r="AY628" s="4"/>
      <c r="AZ628" s="4"/>
      <c r="BA628" s="4"/>
      <c r="BB628" s="4"/>
      <c r="BC628" s="4"/>
      <c r="BD628" s="4"/>
      <c r="BE628" s="4"/>
      <c r="BF628" s="4"/>
      <c r="BG628" s="4"/>
      <c r="BH628" s="4"/>
      <c r="BI628" s="4"/>
      <c r="BJ628" s="4"/>
      <c r="BK628" s="4"/>
      <c r="BL628" s="4"/>
      <c r="BM628" s="4"/>
      <c r="BN628" s="4"/>
    </row>
    <row r="629" ht="12.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c r="AA629" s="4"/>
      <c r="AB629" s="4"/>
      <c r="AC629" s="4"/>
      <c r="AD629" s="4"/>
      <c r="AE629" s="4"/>
      <c r="AF629" s="4"/>
      <c r="AG629" s="4"/>
      <c r="AH629" s="4"/>
      <c r="AI629" s="4"/>
      <c r="AJ629" s="4"/>
      <c r="AK629" s="4"/>
      <c r="AL629" s="4"/>
      <c r="AM629" s="4"/>
      <c r="AN629" s="4"/>
      <c r="AO629" s="4"/>
      <c r="AP629" s="4"/>
      <c r="AQ629" s="4"/>
      <c r="AR629" s="4"/>
      <c r="AS629" s="4"/>
      <c r="AT629" s="4"/>
      <c r="AU629" s="4"/>
      <c r="AV629" s="4"/>
      <c r="AW629" s="4"/>
      <c r="AX629" s="4"/>
      <c r="AY629" s="4"/>
      <c r="AZ629" s="4"/>
      <c r="BA629" s="4"/>
      <c r="BB629" s="4"/>
      <c r="BC629" s="4"/>
      <c r="BD629" s="4"/>
      <c r="BE629" s="4"/>
      <c r="BF629" s="4"/>
      <c r="BG629" s="4"/>
      <c r="BH629" s="4"/>
      <c r="BI629" s="4"/>
      <c r="BJ629" s="4"/>
      <c r="BK629" s="4"/>
      <c r="BL629" s="4"/>
      <c r="BM629" s="4"/>
      <c r="BN629" s="4"/>
    </row>
    <row r="630" ht="12.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c r="AA630" s="4"/>
      <c r="AB630" s="4"/>
      <c r="AC630" s="4"/>
      <c r="AD630" s="4"/>
      <c r="AE630" s="4"/>
      <c r="AF630" s="4"/>
      <c r="AG630" s="4"/>
      <c r="AH630" s="4"/>
      <c r="AI630" s="4"/>
      <c r="AJ630" s="4"/>
      <c r="AK630" s="4"/>
      <c r="AL630" s="4"/>
      <c r="AM630" s="4"/>
      <c r="AN630" s="4"/>
      <c r="AO630" s="4"/>
      <c r="AP630" s="4"/>
      <c r="AQ630" s="4"/>
      <c r="AR630" s="4"/>
      <c r="AS630" s="4"/>
      <c r="AT630" s="4"/>
      <c r="AU630" s="4"/>
      <c r="AV630" s="4"/>
      <c r="AW630" s="4"/>
      <c r="AX630" s="4"/>
      <c r="AY630" s="4"/>
      <c r="AZ630" s="4"/>
      <c r="BA630" s="4"/>
      <c r="BB630" s="4"/>
      <c r="BC630" s="4"/>
      <c r="BD630" s="4"/>
      <c r="BE630" s="4"/>
      <c r="BF630" s="4"/>
      <c r="BG630" s="4"/>
      <c r="BH630" s="4"/>
      <c r="BI630" s="4"/>
      <c r="BJ630" s="4"/>
      <c r="BK630" s="4"/>
      <c r="BL630" s="4"/>
      <c r="BM630" s="4"/>
      <c r="BN630" s="4"/>
    </row>
    <row r="631" ht="12.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c r="AA631" s="4"/>
      <c r="AB631" s="4"/>
      <c r="AC631" s="4"/>
      <c r="AD631" s="4"/>
      <c r="AE631" s="4"/>
      <c r="AF631" s="4"/>
      <c r="AG631" s="4"/>
      <c r="AH631" s="4"/>
      <c r="AI631" s="4"/>
      <c r="AJ631" s="4"/>
      <c r="AK631" s="4"/>
      <c r="AL631" s="4"/>
      <c r="AM631" s="4"/>
      <c r="AN631" s="4"/>
      <c r="AO631" s="4"/>
      <c r="AP631" s="4"/>
      <c r="AQ631" s="4"/>
      <c r="AR631" s="4"/>
      <c r="AS631" s="4"/>
      <c r="AT631" s="4"/>
      <c r="AU631" s="4"/>
      <c r="AV631" s="4"/>
      <c r="AW631" s="4"/>
      <c r="AX631" s="4"/>
      <c r="AY631" s="4"/>
      <c r="AZ631" s="4"/>
      <c r="BA631" s="4"/>
      <c r="BB631" s="4"/>
      <c r="BC631" s="4"/>
      <c r="BD631" s="4"/>
      <c r="BE631" s="4"/>
      <c r="BF631" s="4"/>
      <c r="BG631" s="4"/>
      <c r="BH631" s="4"/>
      <c r="BI631" s="4"/>
      <c r="BJ631" s="4"/>
      <c r="BK631" s="4"/>
      <c r="BL631" s="4"/>
      <c r="BM631" s="4"/>
      <c r="BN631" s="4"/>
    </row>
    <row r="632" ht="12.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c r="AA632" s="4"/>
      <c r="AB632" s="4"/>
      <c r="AC632" s="4"/>
      <c r="AD632" s="4"/>
      <c r="AE632" s="4"/>
      <c r="AF632" s="4"/>
      <c r="AG632" s="4"/>
      <c r="AH632" s="4"/>
      <c r="AI632" s="4"/>
      <c r="AJ632" s="4"/>
      <c r="AK632" s="4"/>
      <c r="AL632" s="4"/>
      <c r="AM632" s="4"/>
      <c r="AN632" s="4"/>
      <c r="AO632" s="4"/>
      <c r="AP632" s="4"/>
      <c r="AQ632" s="4"/>
      <c r="AR632" s="4"/>
      <c r="AS632" s="4"/>
      <c r="AT632" s="4"/>
      <c r="AU632" s="4"/>
      <c r="AV632" s="4"/>
      <c r="AW632" s="4"/>
      <c r="AX632" s="4"/>
      <c r="AY632" s="4"/>
      <c r="AZ632" s="4"/>
      <c r="BA632" s="4"/>
      <c r="BB632" s="4"/>
      <c r="BC632" s="4"/>
      <c r="BD632" s="4"/>
      <c r="BE632" s="4"/>
      <c r="BF632" s="4"/>
      <c r="BG632" s="4"/>
      <c r="BH632" s="4"/>
      <c r="BI632" s="4"/>
      <c r="BJ632" s="4"/>
      <c r="BK632" s="4"/>
      <c r="BL632" s="4"/>
      <c r="BM632" s="4"/>
      <c r="BN632" s="4"/>
    </row>
    <row r="633" ht="12.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c r="AA633" s="4"/>
      <c r="AB633" s="4"/>
      <c r="AC633" s="4"/>
      <c r="AD633" s="4"/>
      <c r="AE633" s="4"/>
      <c r="AF633" s="4"/>
      <c r="AG633" s="4"/>
      <c r="AH633" s="4"/>
      <c r="AI633" s="4"/>
      <c r="AJ633" s="4"/>
      <c r="AK633" s="4"/>
      <c r="AL633" s="4"/>
      <c r="AM633" s="4"/>
      <c r="AN633" s="4"/>
      <c r="AO633" s="4"/>
      <c r="AP633" s="4"/>
      <c r="AQ633" s="4"/>
      <c r="AR633" s="4"/>
      <c r="AS633" s="4"/>
      <c r="AT633" s="4"/>
      <c r="AU633" s="4"/>
      <c r="AV633" s="4"/>
      <c r="AW633" s="4"/>
      <c r="AX633" s="4"/>
      <c r="AY633" s="4"/>
      <c r="AZ633" s="4"/>
      <c r="BA633" s="4"/>
      <c r="BB633" s="4"/>
      <c r="BC633" s="4"/>
      <c r="BD633" s="4"/>
      <c r="BE633" s="4"/>
      <c r="BF633" s="4"/>
      <c r="BG633" s="4"/>
      <c r="BH633" s="4"/>
      <c r="BI633" s="4"/>
      <c r="BJ633" s="4"/>
      <c r="BK633" s="4"/>
      <c r="BL633" s="4"/>
      <c r="BM633" s="4"/>
      <c r="BN633" s="4"/>
    </row>
    <row r="634" ht="12.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c r="AA634" s="4"/>
      <c r="AB634" s="4"/>
      <c r="AC634" s="4"/>
      <c r="AD634" s="4"/>
      <c r="AE634" s="4"/>
      <c r="AF634" s="4"/>
      <c r="AG634" s="4"/>
      <c r="AH634" s="4"/>
      <c r="AI634" s="4"/>
      <c r="AJ634" s="4"/>
      <c r="AK634" s="4"/>
      <c r="AL634" s="4"/>
      <c r="AM634" s="4"/>
      <c r="AN634" s="4"/>
      <c r="AO634" s="4"/>
      <c r="AP634" s="4"/>
      <c r="AQ634" s="4"/>
      <c r="AR634" s="4"/>
      <c r="AS634" s="4"/>
      <c r="AT634" s="4"/>
      <c r="AU634" s="4"/>
      <c r="AV634" s="4"/>
      <c r="AW634" s="4"/>
      <c r="AX634" s="4"/>
      <c r="AY634" s="4"/>
      <c r="AZ634" s="4"/>
      <c r="BA634" s="4"/>
      <c r="BB634" s="4"/>
      <c r="BC634" s="4"/>
      <c r="BD634" s="4"/>
      <c r="BE634" s="4"/>
      <c r="BF634" s="4"/>
      <c r="BG634" s="4"/>
      <c r="BH634" s="4"/>
      <c r="BI634" s="4"/>
      <c r="BJ634" s="4"/>
      <c r="BK634" s="4"/>
      <c r="BL634" s="4"/>
      <c r="BM634" s="4"/>
      <c r="BN634" s="4"/>
    </row>
    <row r="635" ht="12.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c r="AA635" s="4"/>
      <c r="AB635" s="4"/>
      <c r="AC635" s="4"/>
      <c r="AD635" s="4"/>
      <c r="AE635" s="4"/>
      <c r="AF635" s="4"/>
      <c r="AG635" s="4"/>
      <c r="AH635" s="4"/>
      <c r="AI635" s="4"/>
      <c r="AJ635" s="4"/>
      <c r="AK635" s="4"/>
      <c r="AL635" s="4"/>
      <c r="AM635" s="4"/>
      <c r="AN635" s="4"/>
      <c r="AO635" s="4"/>
      <c r="AP635" s="4"/>
      <c r="AQ635" s="4"/>
      <c r="AR635" s="4"/>
      <c r="AS635" s="4"/>
      <c r="AT635" s="4"/>
      <c r="AU635" s="4"/>
      <c r="AV635" s="4"/>
      <c r="AW635" s="4"/>
      <c r="AX635" s="4"/>
      <c r="AY635" s="4"/>
      <c r="AZ635" s="4"/>
      <c r="BA635" s="4"/>
      <c r="BB635" s="4"/>
      <c r="BC635" s="4"/>
      <c r="BD635" s="4"/>
      <c r="BE635" s="4"/>
      <c r="BF635" s="4"/>
      <c r="BG635" s="4"/>
      <c r="BH635" s="4"/>
      <c r="BI635" s="4"/>
      <c r="BJ635" s="4"/>
      <c r="BK635" s="4"/>
      <c r="BL635" s="4"/>
      <c r="BM635" s="4"/>
      <c r="BN635" s="4"/>
    </row>
    <row r="636" ht="12.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c r="AA636" s="4"/>
      <c r="AB636" s="4"/>
      <c r="AC636" s="4"/>
      <c r="AD636" s="4"/>
      <c r="AE636" s="4"/>
      <c r="AF636" s="4"/>
      <c r="AG636" s="4"/>
      <c r="AH636" s="4"/>
      <c r="AI636" s="4"/>
      <c r="AJ636" s="4"/>
      <c r="AK636" s="4"/>
      <c r="AL636" s="4"/>
      <c r="AM636" s="4"/>
      <c r="AN636" s="4"/>
      <c r="AO636" s="4"/>
      <c r="AP636" s="4"/>
      <c r="AQ636" s="4"/>
      <c r="AR636" s="4"/>
      <c r="AS636" s="4"/>
      <c r="AT636" s="4"/>
      <c r="AU636" s="4"/>
      <c r="AV636" s="4"/>
      <c r="AW636" s="4"/>
      <c r="AX636" s="4"/>
      <c r="AY636" s="4"/>
      <c r="AZ636" s="4"/>
      <c r="BA636" s="4"/>
      <c r="BB636" s="4"/>
      <c r="BC636" s="4"/>
      <c r="BD636" s="4"/>
      <c r="BE636" s="4"/>
      <c r="BF636" s="4"/>
      <c r="BG636" s="4"/>
      <c r="BH636" s="4"/>
      <c r="BI636" s="4"/>
      <c r="BJ636" s="4"/>
      <c r="BK636" s="4"/>
      <c r="BL636" s="4"/>
      <c r="BM636" s="4"/>
      <c r="BN636" s="4"/>
    </row>
    <row r="637" ht="12.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c r="AA637" s="4"/>
      <c r="AB637" s="4"/>
      <c r="AC637" s="4"/>
      <c r="AD637" s="4"/>
      <c r="AE637" s="4"/>
      <c r="AF637" s="4"/>
      <c r="AG637" s="4"/>
      <c r="AH637" s="4"/>
      <c r="AI637" s="4"/>
      <c r="AJ637" s="4"/>
      <c r="AK637" s="4"/>
      <c r="AL637" s="4"/>
      <c r="AM637" s="4"/>
      <c r="AN637" s="4"/>
      <c r="AO637" s="4"/>
      <c r="AP637" s="4"/>
      <c r="AQ637" s="4"/>
      <c r="AR637" s="4"/>
      <c r="AS637" s="4"/>
      <c r="AT637" s="4"/>
      <c r="AU637" s="4"/>
      <c r="AV637" s="4"/>
      <c r="AW637" s="4"/>
      <c r="AX637" s="4"/>
      <c r="AY637" s="4"/>
      <c r="AZ637" s="4"/>
      <c r="BA637" s="4"/>
      <c r="BB637" s="4"/>
      <c r="BC637" s="4"/>
      <c r="BD637" s="4"/>
      <c r="BE637" s="4"/>
      <c r="BF637" s="4"/>
      <c r="BG637" s="4"/>
      <c r="BH637" s="4"/>
      <c r="BI637" s="4"/>
      <c r="BJ637" s="4"/>
      <c r="BK637" s="4"/>
      <c r="BL637" s="4"/>
      <c r="BM637" s="4"/>
      <c r="BN637" s="4"/>
    </row>
    <row r="638" ht="12.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c r="AA638" s="4"/>
      <c r="AB638" s="4"/>
      <c r="AC638" s="4"/>
      <c r="AD638" s="4"/>
      <c r="AE638" s="4"/>
      <c r="AF638" s="4"/>
      <c r="AG638" s="4"/>
      <c r="AH638" s="4"/>
      <c r="AI638" s="4"/>
      <c r="AJ638" s="4"/>
      <c r="AK638" s="4"/>
      <c r="AL638" s="4"/>
      <c r="AM638" s="4"/>
      <c r="AN638" s="4"/>
      <c r="AO638" s="4"/>
      <c r="AP638" s="4"/>
      <c r="AQ638" s="4"/>
      <c r="AR638" s="4"/>
      <c r="AS638" s="4"/>
      <c r="AT638" s="4"/>
      <c r="AU638" s="4"/>
      <c r="AV638" s="4"/>
      <c r="AW638" s="4"/>
      <c r="AX638" s="4"/>
      <c r="AY638" s="4"/>
      <c r="AZ638" s="4"/>
      <c r="BA638" s="4"/>
      <c r="BB638" s="4"/>
      <c r="BC638" s="4"/>
      <c r="BD638" s="4"/>
      <c r="BE638" s="4"/>
      <c r="BF638" s="4"/>
      <c r="BG638" s="4"/>
      <c r="BH638" s="4"/>
      <c r="BI638" s="4"/>
      <c r="BJ638" s="4"/>
      <c r="BK638" s="4"/>
      <c r="BL638" s="4"/>
      <c r="BM638" s="4"/>
      <c r="BN638" s="4"/>
    </row>
    <row r="639" ht="12.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c r="AA639" s="4"/>
      <c r="AB639" s="4"/>
      <c r="AC639" s="4"/>
      <c r="AD639" s="4"/>
      <c r="AE639" s="4"/>
      <c r="AF639" s="4"/>
      <c r="AG639" s="4"/>
      <c r="AH639" s="4"/>
      <c r="AI639" s="4"/>
      <c r="AJ639" s="4"/>
      <c r="AK639" s="4"/>
      <c r="AL639" s="4"/>
      <c r="AM639" s="4"/>
      <c r="AN639" s="4"/>
      <c r="AO639" s="4"/>
      <c r="AP639" s="4"/>
      <c r="AQ639" s="4"/>
      <c r="AR639" s="4"/>
      <c r="AS639" s="4"/>
      <c r="AT639" s="4"/>
      <c r="AU639" s="4"/>
      <c r="AV639" s="4"/>
      <c r="AW639" s="4"/>
      <c r="AX639" s="4"/>
      <c r="AY639" s="4"/>
      <c r="AZ639" s="4"/>
      <c r="BA639" s="4"/>
      <c r="BB639" s="4"/>
      <c r="BC639" s="4"/>
      <c r="BD639" s="4"/>
      <c r="BE639" s="4"/>
      <c r="BF639" s="4"/>
      <c r="BG639" s="4"/>
      <c r="BH639" s="4"/>
      <c r="BI639" s="4"/>
      <c r="BJ639" s="4"/>
      <c r="BK639" s="4"/>
      <c r="BL639" s="4"/>
      <c r="BM639" s="4"/>
      <c r="BN639" s="4"/>
    </row>
    <row r="640" ht="12.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c r="AA640" s="4"/>
      <c r="AB640" s="4"/>
      <c r="AC640" s="4"/>
      <c r="AD640" s="4"/>
      <c r="AE640" s="4"/>
      <c r="AF640" s="4"/>
      <c r="AG640" s="4"/>
      <c r="AH640" s="4"/>
      <c r="AI640" s="4"/>
      <c r="AJ640" s="4"/>
      <c r="AK640" s="4"/>
      <c r="AL640" s="4"/>
      <c r="AM640" s="4"/>
      <c r="AN640" s="4"/>
      <c r="AO640" s="4"/>
      <c r="AP640" s="4"/>
      <c r="AQ640" s="4"/>
      <c r="AR640" s="4"/>
      <c r="AS640" s="4"/>
      <c r="AT640" s="4"/>
      <c r="AU640" s="4"/>
      <c r="AV640" s="4"/>
      <c r="AW640" s="4"/>
      <c r="AX640" s="4"/>
      <c r="AY640" s="4"/>
      <c r="AZ640" s="4"/>
      <c r="BA640" s="4"/>
      <c r="BB640" s="4"/>
      <c r="BC640" s="4"/>
      <c r="BD640" s="4"/>
      <c r="BE640" s="4"/>
      <c r="BF640" s="4"/>
      <c r="BG640" s="4"/>
      <c r="BH640" s="4"/>
      <c r="BI640" s="4"/>
      <c r="BJ640" s="4"/>
      <c r="BK640" s="4"/>
      <c r="BL640" s="4"/>
      <c r="BM640" s="4"/>
      <c r="BN640" s="4"/>
    </row>
    <row r="641" ht="12.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c r="AA641" s="4"/>
      <c r="AB641" s="4"/>
      <c r="AC641" s="4"/>
      <c r="AD641" s="4"/>
      <c r="AE641" s="4"/>
      <c r="AF641" s="4"/>
      <c r="AG641" s="4"/>
      <c r="AH641" s="4"/>
      <c r="AI641" s="4"/>
      <c r="AJ641" s="4"/>
      <c r="AK641" s="4"/>
      <c r="AL641" s="4"/>
      <c r="AM641" s="4"/>
      <c r="AN641" s="4"/>
      <c r="AO641" s="4"/>
      <c r="AP641" s="4"/>
      <c r="AQ641" s="4"/>
      <c r="AR641" s="4"/>
      <c r="AS641" s="4"/>
      <c r="AT641" s="4"/>
      <c r="AU641" s="4"/>
      <c r="AV641" s="4"/>
      <c r="AW641" s="4"/>
      <c r="AX641" s="4"/>
      <c r="AY641" s="4"/>
      <c r="AZ641" s="4"/>
      <c r="BA641" s="4"/>
      <c r="BB641" s="4"/>
      <c r="BC641" s="4"/>
      <c r="BD641" s="4"/>
      <c r="BE641" s="4"/>
      <c r="BF641" s="4"/>
      <c r="BG641" s="4"/>
      <c r="BH641" s="4"/>
      <c r="BI641" s="4"/>
      <c r="BJ641" s="4"/>
      <c r="BK641" s="4"/>
      <c r="BL641" s="4"/>
      <c r="BM641" s="4"/>
      <c r="BN641" s="4"/>
    </row>
    <row r="642" ht="12.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c r="AA642" s="4"/>
      <c r="AB642" s="4"/>
      <c r="AC642" s="4"/>
      <c r="AD642" s="4"/>
      <c r="AE642" s="4"/>
      <c r="AF642" s="4"/>
      <c r="AG642" s="4"/>
      <c r="AH642" s="4"/>
      <c r="AI642" s="4"/>
      <c r="AJ642" s="4"/>
      <c r="AK642" s="4"/>
      <c r="AL642" s="4"/>
      <c r="AM642" s="4"/>
      <c r="AN642" s="4"/>
      <c r="AO642" s="4"/>
      <c r="AP642" s="4"/>
      <c r="AQ642" s="4"/>
      <c r="AR642" s="4"/>
      <c r="AS642" s="4"/>
      <c r="AT642" s="4"/>
      <c r="AU642" s="4"/>
      <c r="AV642" s="4"/>
      <c r="AW642" s="4"/>
      <c r="AX642" s="4"/>
      <c r="AY642" s="4"/>
      <c r="AZ642" s="4"/>
      <c r="BA642" s="4"/>
      <c r="BB642" s="4"/>
      <c r="BC642" s="4"/>
      <c r="BD642" s="4"/>
      <c r="BE642" s="4"/>
      <c r="BF642" s="4"/>
      <c r="BG642" s="4"/>
      <c r="BH642" s="4"/>
      <c r="BI642" s="4"/>
      <c r="BJ642" s="4"/>
      <c r="BK642" s="4"/>
      <c r="BL642" s="4"/>
      <c r="BM642" s="4"/>
      <c r="BN642" s="4"/>
    </row>
    <row r="643" ht="12.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c r="AA643" s="4"/>
      <c r="AB643" s="4"/>
      <c r="AC643" s="4"/>
      <c r="AD643" s="4"/>
      <c r="AE643" s="4"/>
      <c r="AF643" s="4"/>
      <c r="AG643" s="4"/>
      <c r="AH643" s="4"/>
      <c r="AI643" s="4"/>
      <c r="AJ643" s="4"/>
      <c r="AK643" s="4"/>
      <c r="AL643" s="4"/>
      <c r="AM643" s="4"/>
      <c r="AN643" s="4"/>
      <c r="AO643" s="4"/>
      <c r="AP643" s="4"/>
      <c r="AQ643" s="4"/>
      <c r="AR643" s="4"/>
      <c r="AS643" s="4"/>
      <c r="AT643" s="4"/>
      <c r="AU643" s="4"/>
      <c r="AV643" s="4"/>
      <c r="AW643" s="4"/>
      <c r="AX643" s="4"/>
      <c r="AY643" s="4"/>
      <c r="AZ643" s="4"/>
      <c r="BA643" s="4"/>
      <c r="BB643" s="4"/>
      <c r="BC643" s="4"/>
      <c r="BD643" s="4"/>
      <c r="BE643" s="4"/>
      <c r="BF643" s="4"/>
      <c r="BG643" s="4"/>
      <c r="BH643" s="4"/>
      <c r="BI643" s="4"/>
      <c r="BJ643" s="4"/>
      <c r="BK643" s="4"/>
      <c r="BL643" s="4"/>
      <c r="BM643" s="4"/>
      <c r="BN643" s="4"/>
    </row>
    <row r="644" ht="12.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c r="AA644" s="4"/>
      <c r="AB644" s="4"/>
      <c r="AC644" s="4"/>
      <c r="AD644" s="4"/>
      <c r="AE644" s="4"/>
      <c r="AF644" s="4"/>
      <c r="AG644" s="4"/>
      <c r="AH644" s="4"/>
      <c r="AI644" s="4"/>
      <c r="AJ644" s="4"/>
      <c r="AK644" s="4"/>
      <c r="AL644" s="4"/>
      <c r="AM644" s="4"/>
      <c r="AN644" s="4"/>
      <c r="AO644" s="4"/>
      <c r="AP644" s="4"/>
      <c r="AQ644" s="4"/>
      <c r="AR644" s="4"/>
      <c r="AS644" s="4"/>
      <c r="AT644" s="4"/>
      <c r="AU644" s="4"/>
      <c r="AV644" s="4"/>
      <c r="AW644" s="4"/>
      <c r="AX644" s="4"/>
      <c r="AY644" s="4"/>
      <c r="AZ644" s="4"/>
      <c r="BA644" s="4"/>
      <c r="BB644" s="4"/>
      <c r="BC644" s="4"/>
      <c r="BD644" s="4"/>
      <c r="BE644" s="4"/>
      <c r="BF644" s="4"/>
      <c r="BG644" s="4"/>
      <c r="BH644" s="4"/>
      <c r="BI644" s="4"/>
      <c r="BJ644" s="4"/>
      <c r="BK644" s="4"/>
      <c r="BL644" s="4"/>
      <c r="BM644" s="4"/>
      <c r="BN644" s="4"/>
    </row>
    <row r="645" ht="12.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c r="AA645" s="4"/>
      <c r="AB645" s="4"/>
      <c r="AC645" s="4"/>
      <c r="AD645" s="4"/>
      <c r="AE645" s="4"/>
      <c r="AF645" s="4"/>
      <c r="AG645" s="4"/>
      <c r="AH645" s="4"/>
      <c r="AI645" s="4"/>
      <c r="AJ645" s="4"/>
      <c r="AK645" s="4"/>
      <c r="AL645" s="4"/>
      <c r="AM645" s="4"/>
      <c r="AN645" s="4"/>
      <c r="AO645" s="4"/>
      <c r="AP645" s="4"/>
      <c r="AQ645" s="4"/>
      <c r="AR645" s="4"/>
      <c r="AS645" s="4"/>
      <c r="AT645" s="4"/>
      <c r="AU645" s="4"/>
      <c r="AV645" s="4"/>
      <c r="AW645" s="4"/>
      <c r="AX645" s="4"/>
      <c r="AY645" s="4"/>
      <c r="AZ645" s="4"/>
      <c r="BA645" s="4"/>
      <c r="BB645" s="4"/>
      <c r="BC645" s="4"/>
      <c r="BD645" s="4"/>
      <c r="BE645" s="4"/>
      <c r="BF645" s="4"/>
      <c r="BG645" s="4"/>
      <c r="BH645" s="4"/>
      <c r="BI645" s="4"/>
      <c r="BJ645" s="4"/>
      <c r="BK645" s="4"/>
      <c r="BL645" s="4"/>
      <c r="BM645" s="4"/>
      <c r="BN645" s="4"/>
    </row>
    <row r="646" ht="12.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c r="AA646" s="4"/>
      <c r="AB646" s="4"/>
      <c r="AC646" s="4"/>
      <c r="AD646" s="4"/>
      <c r="AE646" s="4"/>
      <c r="AF646" s="4"/>
      <c r="AG646" s="4"/>
      <c r="AH646" s="4"/>
      <c r="AI646" s="4"/>
      <c r="AJ646" s="4"/>
      <c r="AK646" s="4"/>
      <c r="AL646" s="4"/>
      <c r="AM646" s="4"/>
      <c r="AN646" s="4"/>
      <c r="AO646" s="4"/>
      <c r="AP646" s="4"/>
      <c r="AQ646" s="4"/>
      <c r="AR646" s="4"/>
      <c r="AS646" s="4"/>
      <c r="AT646" s="4"/>
      <c r="AU646" s="4"/>
      <c r="AV646" s="4"/>
      <c r="AW646" s="4"/>
      <c r="AX646" s="4"/>
      <c r="AY646" s="4"/>
      <c r="AZ646" s="4"/>
      <c r="BA646" s="4"/>
      <c r="BB646" s="4"/>
      <c r="BC646" s="4"/>
      <c r="BD646" s="4"/>
      <c r="BE646" s="4"/>
      <c r="BF646" s="4"/>
      <c r="BG646" s="4"/>
      <c r="BH646" s="4"/>
      <c r="BI646" s="4"/>
      <c r="BJ646" s="4"/>
      <c r="BK646" s="4"/>
      <c r="BL646" s="4"/>
      <c r="BM646" s="4"/>
      <c r="BN646" s="4"/>
    </row>
    <row r="647" ht="12.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c r="AA647" s="4"/>
      <c r="AB647" s="4"/>
      <c r="AC647" s="4"/>
      <c r="AD647" s="4"/>
      <c r="AE647" s="4"/>
      <c r="AF647" s="4"/>
      <c r="AG647" s="4"/>
      <c r="AH647" s="4"/>
      <c r="AI647" s="4"/>
      <c r="AJ647" s="4"/>
      <c r="AK647" s="4"/>
      <c r="AL647" s="4"/>
      <c r="AM647" s="4"/>
      <c r="AN647" s="4"/>
      <c r="AO647" s="4"/>
      <c r="AP647" s="4"/>
      <c r="AQ647" s="4"/>
      <c r="AR647" s="4"/>
      <c r="AS647" s="4"/>
      <c r="AT647" s="4"/>
      <c r="AU647" s="4"/>
      <c r="AV647" s="4"/>
      <c r="AW647" s="4"/>
      <c r="AX647" s="4"/>
      <c r="AY647" s="4"/>
      <c r="AZ647" s="4"/>
      <c r="BA647" s="4"/>
      <c r="BB647" s="4"/>
      <c r="BC647" s="4"/>
      <c r="BD647" s="4"/>
      <c r="BE647" s="4"/>
      <c r="BF647" s="4"/>
      <c r="BG647" s="4"/>
      <c r="BH647" s="4"/>
      <c r="BI647" s="4"/>
      <c r="BJ647" s="4"/>
      <c r="BK647" s="4"/>
      <c r="BL647" s="4"/>
      <c r="BM647" s="4"/>
      <c r="BN647" s="4"/>
    </row>
    <row r="648" ht="12.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c r="AA648" s="4"/>
      <c r="AB648" s="4"/>
      <c r="AC648" s="4"/>
      <c r="AD648" s="4"/>
      <c r="AE648" s="4"/>
      <c r="AF648" s="4"/>
      <c r="AG648" s="4"/>
      <c r="AH648" s="4"/>
      <c r="AI648" s="4"/>
      <c r="AJ648" s="4"/>
      <c r="AK648" s="4"/>
      <c r="AL648" s="4"/>
      <c r="AM648" s="4"/>
      <c r="AN648" s="4"/>
      <c r="AO648" s="4"/>
      <c r="AP648" s="4"/>
      <c r="AQ648" s="4"/>
      <c r="AR648" s="4"/>
      <c r="AS648" s="4"/>
      <c r="AT648" s="4"/>
      <c r="AU648" s="4"/>
      <c r="AV648" s="4"/>
      <c r="AW648" s="4"/>
      <c r="AX648" s="4"/>
      <c r="AY648" s="4"/>
      <c r="AZ648" s="4"/>
      <c r="BA648" s="4"/>
      <c r="BB648" s="4"/>
      <c r="BC648" s="4"/>
      <c r="BD648" s="4"/>
      <c r="BE648" s="4"/>
      <c r="BF648" s="4"/>
      <c r="BG648" s="4"/>
      <c r="BH648" s="4"/>
      <c r="BI648" s="4"/>
      <c r="BJ648" s="4"/>
      <c r="BK648" s="4"/>
      <c r="BL648" s="4"/>
      <c r="BM648" s="4"/>
      <c r="BN648" s="4"/>
    </row>
    <row r="649" ht="12.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c r="AA649" s="4"/>
      <c r="AB649" s="4"/>
      <c r="AC649" s="4"/>
      <c r="AD649" s="4"/>
      <c r="AE649" s="4"/>
      <c r="AF649" s="4"/>
      <c r="AG649" s="4"/>
      <c r="AH649" s="4"/>
      <c r="AI649" s="4"/>
      <c r="AJ649" s="4"/>
      <c r="AK649" s="4"/>
      <c r="AL649" s="4"/>
      <c r="AM649" s="4"/>
      <c r="AN649" s="4"/>
      <c r="AO649" s="4"/>
      <c r="AP649" s="4"/>
      <c r="AQ649" s="4"/>
      <c r="AR649" s="4"/>
      <c r="AS649" s="4"/>
      <c r="AT649" s="4"/>
      <c r="AU649" s="4"/>
      <c r="AV649" s="4"/>
      <c r="AW649" s="4"/>
      <c r="AX649" s="4"/>
      <c r="AY649" s="4"/>
      <c r="AZ649" s="4"/>
      <c r="BA649" s="4"/>
      <c r="BB649" s="4"/>
      <c r="BC649" s="4"/>
      <c r="BD649" s="4"/>
      <c r="BE649" s="4"/>
      <c r="BF649" s="4"/>
      <c r="BG649" s="4"/>
      <c r="BH649" s="4"/>
      <c r="BI649" s="4"/>
      <c r="BJ649" s="4"/>
      <c r="BK649" s="4"/>
      <c r="BL649" s="4"/>
      <c r="BM649" s="4"/>
      <c r="BN649" s="4"/>
    </row>
    <row r="650" ht="12.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c r="AA650" s="4"/>
      <c r="AB650" s="4"/>
      <c r="AC650" s="4"/>
      <c r="AD650" s="4"/>
      <c r="AE650" s="4"/>
      <c r="AF650" s="4"/>
      <c r="AG650" s="4"/>
      <c r="AH650" s="4"/>
      <c r="AI650" s="4"/>
      <c r="AJ650" s="4"/>
      <c r="AK650" s="4"/>
      <c r="AL650" s="4"/>
      <c r="AM650" s="4"/>
      <c r="AN650" s="4"/>
      <c r="AO650" s="4"/>
      <c r="AP650" s="4"/>
      <c r="AQ650" s="4"/>
      <c r="AR650" s="4"/>
      <c r="AS650" s="4"/>
      <c r="AT650" s="4"/>
      <c r="AU650" s="4"/>
      <c r="AV650" s="4"/>
      <c r="AW650" s="4"/>
      <c r="AX650" s="4"/>
      <c r="AY650" s="4"/>
      <c r="AZ650" s="4"/>
      <c r="BA650" s="4"/>
      <c r="BB650" s="4"/>
      <c r="BC650" s="4"/>
      <c r="BD650" s="4"/>
      <c r="BE650" s="4"/>
      <c r="BF650" s="4"/>
      <c r="BG650" s="4"/>
      <c r="BH650" s="4"/>
      <c r="BI650" s="4"/>
      <c r="BJ650" s="4"/>
      <c r="BK650" s="4"/>
      <c r="BL650" s="4"/>
      <c r="BM650" s="4"/>
      <c r="BN650" s="4"/>
    </row>
    <row r="651" ht="12.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c r="AA651" s="4"/>
      <c r="AB651" s="4"/>
      <c r="AC651" s="4"/>
      <c r="AD651" s="4"/>
      <c r="AE651" s="4"/>
      <c r="AF651" s="4"/>
      <c r="AG651" s="4"/>
      <c r="AH651" s="4"/>
      <c r="AI651" s="4"/>
      <c r="AJ651" s="4"/>
      <c r="AK651" s="4"/>
      <c r="AL651" s="4"/>
      <c r="AM651" s="4"/>
      <c r="AN651" s="4"/>
      <c r="AO651" s="4"/>
      <c r="AP651" s="4"/>
      <c r="AQ651" s="4"/>
      <c r="AR651" s="4"/>
      <c r="AS651" s="4"/>
      <c r="AT651" s="4"/>
      <c r="AU651" s="4"/>
      <c r="AV651" s="4"/>
      <c r="AW651" s="4"/>
      <c r="AX651" s="4"/>
      <c r="AY651" s="4"/>
      <c r="AZ651" s="4"/>
      <c r="BA651" s="4"/>
      <c r="BB651" s="4"/>
      <c r="BC651" s="4"/>
      <c r="BD651" s="4"/>
      <c r="BE651" s="4"/>
      <c r="BF651" s="4"/>
      <c r="BG651" s="4"/>
      <c r="BH651" s="4"/>
      <c r="BI651" s="4"/>
      <c r="BJ651" s="4"/>
      <c r="BK651" s="4"/>
      <c r="BL651" s="4"/>
      <c r="BM651" s="4"/>
      <c r="BN651" s="4"/>
    </row>
    <row r="652" ht="12.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c r="AA652" s="4"/>
      <c r="AB652" s="4"/>
      <c r="AC652" s="4"/>
      <c r="AD652" s="4"/>
      <c r="AE652" s="4"/>
      <c r="AF652" s="4"/>
      <c r="AG652" s="4"/>
      <c r="AH652" s="4"/>
      <c r="AI652" s="4"/>
      <c r="AJ652" s="4"/>
      <c r="AK652" s="4"/>
      <c r="AL652" s="4"/>
      <c r="AM652" s="4"/>
      <c r="AN652" s="4"/>
      <c r="AO652" s="4"/>
      <c r="AP652" s="4"/>
      <c r="AQ652" s="4"/>
      <c r="AR652" s="4"/>
      <c r="AS652" s="4"/>
      <c r="AT652" s="4"/>
      <c r="AU652" s="4"/>
      <c r="AV652" s="4"/>
      <c r="AW652" s="4"/>
      <c r="AX652" s="4"/>
      <c r="AY652" s="4"/>
      <c r="AZ652" s="4"/>
      <c r="BA652" s="4"/>
      <c r="BB652" s="4"/>
      <c r="BC652" s="4"/>
      <c r="BD652" s="4"/>
      <c r="BE652" s="4"/>
      <c r="BF652" s="4"/>
      <c r="BG652" s="4"/>
      <c r="BH652" s="4"/>
      <c r="BI652" s="4"/>
      <c r="BJ652" s="4"/>
      <c r="BK652" s="4"/>
      <c r="BL652" s="4"/>
      <c r="BM652" s="4"/>
      <c r="BN652" s="4"/>
    </row>
    <row r="653" ht="12.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c r="AA653" s="4"/>
      <c r="AB653" s="4"/>
      <c r="AC653" s="4"/>
      <c r="AD653" s="4"/>
      <c r="AE653" s="4"/>
      <c r="AF653" s="4"/>
      <c r="AG653" s="4"/>
      <c r="AH653" s="4"/>
      <c r="AI653" s="4"/>
      <c r="AJ653" s="4"/>
      <c r="AK653" s="4"/>
      <c r="AL653" s="4"/>
      <c r="AM653" s="4"/>
      <c r="AN653" s="4"/>
      <c r="AO653" s="4"/>
      <c r="AP653" s="4"/>
      <c r="AQ653" s="4"/>
      <c r="AR653" s="4"/>
      <c r="AS653" s="4"/>
      <c r="AT653" s="4"/>
      <c r="AU653" s="4"/>
      <c r="AV653" s="4"/>
      <c r="AW653" s="4"/>
      <c r="AX653" s="4"/>
      <c r="AY653" s="4"/>
      <c r="AZ653" s="4"/>
      <c r="BA653" s="4"/>
      <c r="BB653" s="4"/>
      <c r="BC653" s="4"/>
      <c r="BD653" s="4"/>
      <c r="BE653" s="4"/>
      <c r="BF653" s="4"/>
      <c r="BG653" s="4"/>
      <c r="BH653" s="4"/>
      <c r="BI653" s="4"/>
      <c r="BJ653" s="4"/>
      <c r="BK653" s="4"/>
      <c r="BL653" s="4"/>
      <c r="BM653" s="4"/>
      <c r="BN653" s="4"/>
    </row>
    <row r="654" ht="12.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c r="AA654" s="4"/>
      <c r="AB654" s="4"/>
      <c r="AC654" s="4"/>
      <c r="AD654" s="4"/>
      <c r="AE654" s="4"/>
      <c r="AF654" s="4"/>
      <c r="AG654" s="4"/>
      <c r="AH654" s="4"/>
      <c r="AI654" s="4"/>
      <c r="AJ654" s="4"/>
      <c r="AK654" s="4"/>
      <c r="AL654" s="4"/>
      <c r="AM654" s="4"/>
      <c r="AN654" s="4"/>
      <c r="AO654" s="4"/>
      <c r="AP654" s="4"/>
      <c r="AQ654" s="4"/>
      <c r="AR654" s="4"/>
      <c r="AS654" s="4"/>
      <c r="AT654" s="4"/>
      <c r="AU654" s="4"/>
      <c r="AV654" s="4"/>
      <c r="AW654" s="4"/>
      <c r="AX654" s="4"/>
      <c r="AY654" s="4"/>
      <c r="AZ654" s="4"/>
      <c r="BA654" s="4"/>
      <c r="BB654" s="4"/>
      <c r="BC654" s="4"/>
      <c r="BD654" s="4"/>
      <c r="BE654" s="4"/>
      <c r="BF654" s="4"/>
      <c r="BG654" s="4"/>
      <c r="BH654" s="4"/>
      <c r="BI654" s="4"/>
      <c r="BJ654" s="4"/>
      <c r="BK654" s="4"/>
      <c r="BL654" s="4"/>
      <c r="BM654" s="4"/>
      <c r="BN654" s="4"/>
    </row>
    <row r="655" ht="12.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c r="AA655" s="4"/>
      <c r="AB655" s="4"/>
      <c r="AC655" s="4"/>
      <c r="AD655" s="4"/>
      <c r="AE655" s="4"/>
      <c r="AF655" s="4"/>
      <c r="AG655" s="4"/>
      <c r="AH655" s="4"/>
      <c r="AI655" s="4"/>
      <c r="AJ655" s="4"/>
      <c r="AK655" s="4"/>
      <c r="AL655" s="4"/>
      <c r="AM655" s="4"/>
      <c r="AN655" s="4"/>
      <c r="AO655" s="4"/>
      <c r="AP655" s="4"/>
      <c r="AQ655" s="4"/>
      <c r="AR655" s="4"/>
      <c r="AS655" s="4"/>
      <c r="AT655" s="4"/>
      <c r="AU655" s="4"/>
      <c r="AV655" s="4"/>
      <c r="AW655" s="4"/>
      <c r="AX655" s="4"/>
      <c r="AY655" s="4"/>
      <c r="AZ655" s="4"/>
      <c r="BA655" s="4"/>
      <c r="BB655" s="4"/>
      <c r="BC655" s="4"/>
      <c r="BD655" s="4"/>
      <c r="BE655" s="4"/>
      <c r="BF655" s="4"/>
      <c r="BG655" s="4"/>
      <c r="BH655" s="4"/>
      <c r="BI655" s="4"/>
      <c r="BJ655" s="4"/>
      <c r="BK655" s="4"/>
      <c r="BL655" s="4"/>
      <c r="BM655" s="4"/>
      <c r="BN655" s="4"/>
    </row>
    <row r="656" ht="12.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c r="AA656" s="4"/>
      <c r="AB656" s="4"/>
      <c r="AC656" s="4"/>
      <c r="AD656" s="4"/>
      <c r="AE656" s="4"/>
      <c r="AF656" s="4"/>
      <c r="AG656" s="4"/>
      <c r="AH656" s="4"/>
      <c r="AI656" s="4"/>
      <c r="AJ656" s="4"/>
      <c r="AK656" s="4"/>
      <c r="AL656" s="4"/>
      <c r="AM656" s="4"/>
      <c r="AN656" s="4"/>
      <c r="AO656" s="4"/>
      <c r="AP656" s="4"/>
      <c r="AQ656" s="4"/>
      <c r="AR656" s="4"/>
      <c r="AS656" s="4"/>
      <c r="AT656" s="4"/>
      <c r="AU656" s="4"/>
      <c r="AV656" s="4"/>
      <c r="AW656" s="4"/>
      <c r="AX656" s="4"/>
      <c r="AY656" s="4"/>
      <c r="AZ656" s="4"/>
      <c r="BA656" s="4"/>
      <c r="BB656" s="4"/>
      <c r="BC656" s="4"/>
      <c r="BD656" s="4"/>
      <c r="BE656" s="4"/>
      <c r="BF656" s="4"/>
      <c r="BG656" s="4"/>
      <c r="BH656" s="4"/>
      <c r="BI656" s="4"/>
      <c r="BJ656" s="4"/>
      <c r="BK656" s="4"/>
      <c r="BL656" s="4"/>
      <c r="BM656" s="4"/>
      <c r="BN656" s="4"/>
    </row>
    <row r="657" ht="12.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c r="AA657" s="4"/>
      <c r="AB657" s="4"/>
      <c r="AC657" s="4"/>
      <c r="AD657" s="4"/>
      <c r="AE657" s="4"/>
      <c r="AF657" s="4"/>
      <c r="AG657" s="4"/>
      <c r="AH657" s="4"/>
      <c r="AI657" s="4"/>
      <c r="AJ657" s="4"/>
      <c r="AK657" s="4"/>
      <c r="AL657" s="4"/>
      <c r="AM657" s="4"/>
      <c r="AN657" s="4"/>
      <c r="AO657" s="4"/>
      <c r="AP657" s="4"/>
      <c r="AQ657" s="4"/>
      <c r="AR657" s="4"/>
      <c r="AS657" s="4"/>
      <c r="AT657" s="4"/>
      <c r="AU657" s="4"/>
      <c r="AV657" s="4"/>
      <c r="AW657" s="4"/>
      <c r="AX657" s="4"/>
      <c r="AY657" s="4"/>
      <c r="AZ657" s="4"/>
      <c r="BA657" s="4"/>
      <c r="BB657" s="4"/>
      <c r="BC657" s="4"/>
      <c r="BD657" s="4"/>
      <c r="BE657" s="4"/>
      <c r="BF657" s="4"/>
      <c r="BG657" s="4"/>
      <c r="BH657" s="4"/>
      <c r="BI657" s="4"/>
      <c r="BJ657" s="4"/>
      <c r="BK657" s="4"/>
      <c r="BL657" s="4"/>
      <c r="BM657" s="4"/>
      <c r="BN657" s="4"/>
    </row>
    <row r="658" ht="12.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c r="AA658" s="4"/>
      <c r="AB658" s="4"/>
      <c r="AC658" s="4"/>
      <c r="AD658" s="4"/>
      <c r="AE658" s="4"/>
      <c r="AF658" s="4"/>
      <c r="AG658" s="4"/>
      <c r="AH658" s="4"/>
      <c r="AI658" s="4"/>
      <c r="AJ658" s="4"/>
      <c r="AK658" s="4"/>
      <c r="AL658" s="4"/>
      <c r="AM658" s="4"/>
      <c r="AN658" s="4"/>
      <c r="AO658" s="4"/>
      <c r="AP658" s="4"/>
      <c r="AQ658" s="4"/>
      <c r="AR658" s="4"/>
      <c r="AS658" s="4"/>
      <c r="AT658" s="4"/>
      <c r="AU658" s="4"/>
      <c r="AV658" s="4"/>
      <c r="AW658" s="4"/>
      <c r="AX658" s="4"/>
      <c r="AY658" s="4"/>
      <c r="AZ658" s="4"/>
      <c r="BA658" s="4"/>
      <c r="BB658" s="4"/>
      <c r="BC658" s="4"/>
      <c r="BD658" s="4"/>
      <c r="BE658" s="4"/>
      <c r="BF658" s="4"/>
      <c r="BG658" s="4"/>
      <c r="BH658" s="4"/>
      <c r="BI658" s="4"/>
      <c r="BJ658" s="4"/>
      <c r="BK658" s="4"/>
      <c r="BL658" s="4"/>
      <c r="BM658" s="4"/>
      <c r="BN658" s="4"/>
    </row>
    <row r="659" ht="12.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c r="AA659" s="4"/>
      <c r="AB659" s="4"/>
      <c r="AC659" s="4"/>
      <c r="AD659" s="4"/>
      <c r="AE659" s="4"/>
      <c r="AF659" s="4"/>
      <c r="AG659" s="4"/>
      <c r="AH659" s="4"/>
      <c r="AI659" s="4"/>
      <c r="AJ659" s="4"/>
      <c r="AK659" s="4"/>
      <c r="AL659" s="4"/>
      <c r="AM659" s="4"/>
      <c r="AN659" s="4"/>
      <c r="AO659" s="4"/>
      <c r="AP659" s="4"/>
      <c r="AQ659" s="4"/>
      <c r="AR659" s="4"/>
      <c r="AS659" s="4"/>
      <c r="AT659" s="4"/>
      <c r="AU659" s="4"/>
      <c r="AV659" s="4"/>
      <c r="AW659" s="4"/>
      <c r="AX659" s="4"/>
      <c r="AY659" s="4"/>
      <c r="AZ659" s="4"/>
      <c r="BA659" s="4"/>
      <c r="BB659" s="4"/>
      <c r="BC659" s="4"/>
      <c r="BD659" s="4"/>
      <c r="BE659" s="4"/>
      <c r="BF659" s="4"/>
      <c r="BG659" s="4"/>
      <c r="BH659" s="4"/>
      <c r="BI659" s="4"/>
      <c r="BJ659" s="4"/>
      <c r="BK659" s="4"/>
      <c r="BL659" s="4"/>
      <c r="BM659" s="4"/>
      <c r="BN659" s="4"/>
    </row>
    <row r="660" ht="12.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c r="AA660" s="4"/>
      <c r="AB660" s="4"/>
      <c r="AC660" s="4"/>
      <c r="AD660" s="4"/>
      <c r="AE660" s="4"/>
      <c r="AF660" s="4"/>
      <c r="AG660" s="4"/>
      <c r="AH660" s="4"/>
      <c r="AI660" s="4"/>
      <c r="AJ660" s="4"/>
      <c r="AK660" s="4"/>
      <c r="AL660" s="4"/>
      <c r="AM660" s="4"/>
      <c r="AN660" s="4"/>
      <c r="AO660" s="4"/>
      <c r="AP660" s="4"/>
      <c r="AQ660" s="4"/>
      <c r="AR660" s="4"/>
      <c r="AS660" s="4"/>
      <c r="AT660" s="4"/>
      <c r="AU660" s="4"/>
      <c r="AV660" s="4"/>
      <c r="AW660" s="4"/>
      <c r="AX660" s="4"/>
      <c r="AY660" s="4"/>
      <c r="AZ660" s="4"/>
      <c r="BA660" s="4"/>
      <c r="BB660" s="4"/>
      <c r="BC660" s="4"/>
      <c r="BD660" s="4"/>
      <c r="BE660" s="4"/>
      <c r="BF660" s="4"/>
      <c r="BG660" s="4"/>
      <c r="BH660" s="4"/>
      <c r="BI660" s="4"/>
      <c r="BJ660" s="4"/>
      <c r="BK660" s="4"/>
      <c r="BL660" s="4"/>
      <c r="BM660" s="4"/>
      <c r="BN660" s="4"/>
    </row>
    <row r="661" ht="12.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c r="AA661" s="4"/>
      <c r="AB661" s="4"/>
      <c r="AC661" s="4"/>
      <c r="AD661" s="4"/>
      <c r="AE661" s="4"/>
      <c r="AF661" s="4"/>
      <c r="AG661" s="4"/>
      <c r="AH661" s="4"/>
      <c r="AI661" s="4"/>
      <c r="AJ661" s="4"/>
      <c r="AK661" s="4"/>
      <c r="AL661" s="4"/>
      <c r="AM661" s="4"/>
      <c r="AN661" s="4"/>
      <c r="AO661" s="4"/>
      <c r="AP661" s="4"/>
      <c r="AQ661" s="4"/>
      <c r="AR661" s="4"/>
      <c r="AS661" s="4"/>
      <c r="AT661" s="4"/>
      <c r="AU661" s="4"/>
      <c r="AV661" s="4"/>
      <c r="AW661" s="4"/>
      <c r="AX661" s="4"/>
      <c r="AY661" s="4"/>
      <c r="AZ661" s="4"/>
      <c r="BA661" s="4"/>
      <c r="BB661" s="4"/>
      <c r="BC661" s="4"/>
      <c r="BD661" s="4"/>
      <c r="BE661" s="4"/>
      <c r="BF661" s="4"/>
      <c r="BG661" s="4"/>
      <c r="BH661" s="4"/>
      <c r="BI661" s="4"/>
      <c r="BJ661" s="4"/>
      <c r="BK661" s="4"/>
      <c r="BL661" s="4"/>
      <c r="BM661" s="4"/>
      <c r="BN661" s="4"/>
    </row>
    <row r="662" ht="12.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c r="AA662" s="4"/>
      <c r="AB662" s="4"/>
      <c r="AC662" s="4"/>
      <c r="AD662" s="4"/>
      <c r="AE662" s="4"/>
      <c r="AF662" s="4"/>
      <c r="AG662" s="4"/>
      <c r="AH662" s="4"/>
      <c r="AI662" s="4"/>
      <c r="AJ662" s="4"/>
      <c r="AK662" s="4"/>
      <c r="AL662" s="4"/>
      <c r="AM662" s="4"/>
      <c r="AN662" s="4"/>
      <c r="AO662" s="4"/>
      <c r="AP662" s="4"/>
      <c r="AQ662" s="4"/>
      <c r="AR662" s="4"/>
      <c r="AS662" s="4"/>
      <c r="AT662" s="4"/>
      <c r="AU662" s="4"/>
      <c r="AV662" s="4"/>
      <c r="AW662" s="4"/>
      <c r="AX662" s="4"/>
      <c r="AY662" s="4"/>
      <c r="AZ662" s="4"/>
      <c r="BA662" s="4"/>
      <c r="BB662" s="4"/>
      <c r="BC662" s="4"/>
      <c r="BD662" s="4"/>
      <c r="BE662" s="4"/>
      <c r="BF662" s="4"/>
      <c r="BG662" s="4"/>
      <c r="BH662" s="4"/>
      <c r="BI662" s="4"/>
      <c r="BJ662" s="4"/>
      <c r="BK662" s="4"/>
      <c r="BL662" s="4"/>
      <c r="BM662" s="4"/>
      <c r="BN662" s="4"/>
    </row>
    <row r="663" ht="12.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c r="AA663" s="4"/>
      <c r="AB663" s="4"/>
      <c r="AC663" s="4"/>
      <c r="AD663" s="4"/>
      <c r="AE663" s="4"/>
      <c r="AF663" s="4"/>
      <c r="AG663" s="4"/>
      <c r="AH663" s="4"/>
      <c r="AI663" s="4"/>
      <c r="AJ663" s="4"/>
      <c r="AK663" s="4"/>
      <c r="AL663" s="4"/>
      <c r="AM663" s="4"/>
      <c r="AN663" s="4"/>
      <c r="AO663" s="4"/>
      <c r="AP663" s="4"/>
      <c r="AQ663" s="4"/>
      <c r="AR663" s="4"/>
      <c r="AS663" s="4"/>
      <c r="AT663" s="4"/>
      <c r="AU663" s="4"/>
      <c r="AV663" s="4"/>
      <c r="AW663" s="4"/>
      <c r="AX663" s="4"/>
      <c r="AY663" s="4"/>
      <c r="AZ663" s="4"/>
      <c r="BA663" s="4"/>
      <c r="BB663" s="4"/>
      <c r="BC663" s="4"/>
      <c r="BD663" s="4"/>
      <c r="BE663" s="4"/>
      <c r="BF663" s="4"/>
      <c r="BG663" s="4"/>
      <c r="BH663" s="4"/>
      <c r="BI663" s="4"/>
      <c r="BJ663" s="4"/>
      <c r="BK663" s="4"/>
      <c r="BL663" s="4"/>
      <c r="BM663" s="4"/>
      <c r="BN663" s="4"/>
    </row>
    <row r="664" ht="12.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c r="AA664" s="4"/>
      <c r="AB664" s="4"/>
      <c r="AC664" s="4"/>
      <c r="AD664" s="4"/>
      <c r="AE664" s="4"/>
      <c r="AF664" s="4"/>
      <c r="AG664" s="4"/>
      <c r="AH664" s="4"/>
      <c r="AI664" s="4"/>
      <c r="AJ664" s="4"/>
      <c r="AK664" s="4"/>
      <c r="AL664" s="4"/>
      <c r="AM664" s="4"/>
      <c r="AN664" s="4"/>
      <c r="AO664" s="4"/>
      <c r="AP664" s="4"/>
      <c r="AQ664" s="4"/>
      <c r="AR664" s="4"/>
      <c r="AS664" s="4"/>
      <c r="AT664" s="4"/>
      <c r="AU664" s="4"/>
      <c r="AV664" s="4"/>
      <c r="AW664" s="4"/>
      <c r="AX664" s="4"/>
      <c r="AY664" s="4"/>
      <c r="AZ664" s="4"/>
      <c r="BA664" s="4"/>
      <c r="BB664" s="4"/>
      <c r="BC664" s="4"/>
      <c r="BD664" s="4"/>
      <c r="BE664" s="4"/>
      <c r="BF664" s="4"/>
      <c r="BG664" s="4"/>
      <c r="BH664" s="4"/>
      <c r="BI664" s="4"/>
      <c r="BJ664" s="4"/>
      <c r="BK664" s="4"/>
      <c r="BL664" s="4"/>
      <c r="BM664" s="4"/>
      <c r="BN664" s="4"/>
    </row>
    <row r="665" ht="12.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c r="AA665" s="4"/>
      <c r="AB665" s="4"/>
      <c r="AC665" s="4"/>
      <c r="AD665" s="4"/>
      <c r="AE665" s="4"/>
      <c r="AF665" s="4"/>
      <c r="AG665" s="4"/>
      <c r="AH665" s="4"/>
      <c r="AI665" s="4"/>
      <c r="AJ665" s="4"/>
      <c r="AK665" s="4"/>
      <c r="AL665" s="4"/>
      <c r="AM665" s="4"/>
      <c r="AN665" s="4"/>
      <c r="AO665" s="4"/>
      <c r="AP665" s="4"/>
      <c r="AQ665" s="4"/>
      <c r="AR665" s="4"/>
      <c r="AS665" s="4"/>
      <c r="AT665" s="4"/>
      <c r="AU665" s="4"/>
      <c r="AV665" s="4"/>
      <c r="AW665" s="4"/>
      <c r="AX665" s="4"/>
      <c r="AY665" s="4"/>
      <c r="AZ665" s="4"/>
      <c r="BA665" s="4"/>
      <c r="BB665" s="4"/>
      <c r="BC665" s="4"/>
      <c r="BD665" s="4"/>
      <c r="BE665" s="4"/>
      <c r="BF665" s="4"/>
      <c r="BG665" s="4"/>
      <c r="BH665" s="4"/>
      <c r="BI665" s="4"/>
      <c r="BJ665" s="4"/>
      <c r="BK665" s="4"/>
      <c r="BL665" s="4"/>
      <c r="BM665" s="4"/>
      <c r="BN665" s="4"/>
    </row>
    <row r="666" ht="12.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c r="AA666" s="4"/>
      <c r="AB666" s="4"/>
      <c r="AC666" s="4"/>
      <c r="AD666" s="4"/>
      <c r="AE666" s="4"/>
      <c r="AF666" s="4"/>
      <c r="AG666" s="4"/>
      <c r="AH666" s="4"/>
      <c r="AI666" s="4"/>
      <c r="AJ666" s="4"/>
      <c r="AK666" s="4"/>
      <c r="AL666" s="4"/>
      <c r="AM666" s="4"/>
      <c r="AN666" s="4"/>
      <c r="AO666" s="4"/>
      <c r="AP666" s="4"/>
      <c r="AQ666" s="4"/>
      <c r="AR666" s="4"/>
      <c r="AS666" s="4"/>
      <c r="AT666" s="4"/>
      <c r="AU666" s="4"/>
      <c r="AV666" s="4"/>
      <c r="AW666" s="4"/>
      <c r="AX666" s="4"/>
      <c r="AY666" s="4"/>
      <c r="AZ666" s="4"/>
      <c r="BA666" s="4"/>
      <c r="BB666" s="4"/>
      <c r="BC666" s="4"/>
      <c r="BD666" s="4"/>
      <c r="BE666" s="4"/>
      <c r="BF666" s="4"/>
      <c r="BG666" s="4"/>
      <c r="BH666" s="4"/>
      <c r="BI666" s="4"/>
      <c r="BJ666" s="4"/>
      <c r="BK666" s="4"/>
      <c r="BL666" s="4"/>
      <c r="BM666" s="4"/>
      <c r="BN666" s="4"/>
    </row>
    <row r="667" ht="12.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c r="AA667" s="4"/>
      <c r="AB667" s="4"/>
      <c r="AC667" s="4"/>
      <c r="AD667" s="4"/>
      <c r="AE667" s="4"/>
      <c r="AF667" s="4"/>
      <c r="AG667" s="4"/>
      <c r="AH667" s="4"/>
      <c r="AI667" s="4"/>
      <c r="AJ667" s="4"/>
      <c r="AK667" s="4"/>
      <c r="AL667" s="4"/>
      <c r="AM667" s="4"/>
      <c r="AN667" s="4"/>
      <c r="AO667" s="4"/>
      <c r="AP667" s="4"/>
      <c r="AQ667" s="4"/>
      <c r="AR667" s="4"/>
      <c r="AS667" s="4"/>
      <c r="AT667" s="4"/>
      <c r="AU667" s="4"/>
      <c r="AV667" s="4"/>
      <c r="AW667" s="4"/>
      <c r="AX667" s="4"/>
      <c r="AY667" s="4"/>
      <c r="AZ667" s="4"/>
      <c r="BA667" s="4"/>
      <c r="BB667" s="4"/>
      <c r="BC667" s="4"/>
      <c r="BD667" s="4"/>
      <c r="BE667" s="4"/>
      <c r="BF667" s="4"/>
      <c r="BG667" s="4"/>
      <c r="BH667" s="4"/>
      <c r="BI667" s="4"/>
      <c r="BJ667" s="4"/>
      <c r="BK667" s="4"/>
      <c r="BL667" s="4"/>
      <c r="BM667" s="4"/>
      <c r="BN667" s="4"/>
    </row>
    <row r="668" ht="12.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c r="AA668" s="4"/>
      <c r="AB668" s="4"/>
      <c r="AC668" s="4"/>
      <c r="AD668" s="4"/>
      <c r="AE668" s="4"/>
      <c r="AF668" s="4"/>
      <c r="AG668" s="4"/>
      <c r="AH668" s="4"/>
      <c r="AI668" s="4"/>
      <c r="AJ668" s="4"/>
      <c r="AK668" s="4"/>
      <c r="AL668" s="4"/>
      <c r="AM668" s="4"/>
      <c r="AN668" s="4"/>
      <c r="AO668" s="4"/>
      <c r="AP668" s="4"/>
      <c r="AQ668" s="4"/>
      <c r="AR668" s="4"/>
      <c r="AS668" s="4"/>
      <c r="AT668" s="4"/>
      <c r="AU668" s="4"/>
      <c r="AV668" s="4"/>
      <c r="AW668" s="4"/>
      <c r="AX668" s="4"/>
      <c r="AY668" s="4"/>
      <c r="AZ668" s="4"/>
      <c r="BA668" s="4"/>
      <c r="BB668" s="4"/>
      <c r="BC668" s="4"/>
      <c r="BD668" s="4"/>
      <c r="BE668" s="4"/>
      <c r="BF668" s="4"/>
      <c r="BG668" s="4"/>
      <c r="BH668" s="4"/>
      <c r="BI668" s="4"/>
      <c r="BJ668" s="4"/>
      <c r="BK668" s="4"/>
      <c r="BL668" s="4"/>
      <c r="BM668" s="4"/>
      <c r="BN668" s="4"/>
    </row>
    <row r="669" ht="12.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c r="AA669" s="4"/>
      <c r="AB669" s="4"/>
      <c r="AC669" s="4"/>
      <c r="AD669" s="4"/>
      <c r="AE669" s="4"/>
      <c r="AF669" s="4"/>
      <c r="AG669" s="4"/>
      <c r="AH669" s="4"/>
      <c r="AI669" s="4"/>
      <c r="AJ669" s="4"/>
      <c r="AK669" s="4"/>
      <c r="AL669" s="4"/>
      <c r="AM669" s="4"/>
      <c r="AN669" s="4"/>
      <c r="AO669" s="4"/>
      <c r="AP669" s="4"/>
      <c r="AQ669" s="4"/>
      <c r="AR669" s="4"/>
      <c r="AS669" s="4"/>
      <c r="AT669" s="4"/>
      <c r="AU669" s="4"/>
      <c r="AV669" s="4"/>
      <c r="AW669" s="4"/>
      <c r="AX669" s="4"/>
      <c r="AY669" s="4"/>
      <c r="AZ669" s="4"/>
      <c r="BA669" s="4"/>
      <c r="BB669" s="4"/>
      <c r="BC669" s="4"/>
      <c r="BD669" s="4"/>
      <c r="BE669" s="4"/>
      <c r="BF669" s="4"/>
      <c r="BG669" s="4"/>
      <c r="BH669" s="4"/>
      <c r="BI669" s="4"/>
      <c r="BJ669" s="4"/>
      <c r="BK669" s="4"/>
      <c r="BL669" s="4"/>
      <c r="BM669" s="4"/>
      <c r="BN669" s="4"/>
    </row>
    <row r="670" ht="12.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c r="AA670" s="4"/>
      <c r="AB670" s="4"/>
      <c r="AC670" s="4"/>
      <c r="AD670" s="4"/>
      <c r="AE670" s="4"/>
      <c r="AF670" s="4"/>
      <c r="AG670" s="4"/>
      <c r="AH670" s="4"/>
      <c r="AI670" s="4"/>
      <c r="AJ670" s="4"/>
      <c r="AK670" s="4"/>
      <c r="AL670" s="4"/>
      <c r="AM670" s="4"/>
      <c r="AN670" s="4"/>
      <c r="AO670" s="4"/>
      <c r="AP670" s="4"/>
      <c r="AQ670" s="4"/>
      <c r="AR670" s="4"/>
      <c r="AS670" s="4"/>
      <c r="AT670" s="4"/>
      <c r="AU670" s="4"/>
      <c r="AV670" s="4"/>
      <c r="AW670" s="4"/>
      <c r="AX670" s="4"/>
      <c r="AY670" s="4"/>
      <c r="AZ670" s="4"/>
      <c r="BA670" s="4"/>
      <c r="BB670" s="4"/>
      <c r="BC670" s="4"/>
      <c r="BD670" s="4"/>
      <c r="BE670" s="4"/>
      <c r="BF670" s="4"/>
      <c r="BG670" s="4"/>
      <c r="BH670" s="4"/>
      <c r="BI670" s="4"/>
      <c r="BJ670" s="4"/>
      <c r="BK670" s="4"/>
      <c r="BL670" s="4"/>
      <c r="BM670" s="4"/>
      <c r="BN670" s="4"/>
    </row>
    <row r="671" ht="12.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c r="AA671" s="4"/>
      <c r="AB671" s="4"/>
      <c r="AC671" s="4"/>
      <c r="AD671" s="4"/>
      <c r="AE671" s="4"/>
      <c r="AF671" s="4"/>
      <c r="AG671" s="4"/>
      <c r="AH671" s="4"/>
      <c r="AI671" s="4"/>
      <c r="AJ671" s="4"/>
      <c r="AK671" s="4"/>
      <c r="AL671" s="4"/>
      <c r="AM671" s="4"/>
      <c r="AN671" s="4"/>
      <c r="AO671" s="4"/>
      <c r="AP671" s="4"/>
      <c r="AQ671" s="4"/>
      <c r="AR671" s="4"/>
      <c r="AS671" s="4"/>
      <c r="AT671" s="4"/>
      <c r="AU671" s="4"/>
      <c r="AV671" s="4"/>
      <c r="AW671" s="4"/>
      <c r="AX671" s="4"/>
      <c r="AY671" s="4"/>
      <c r="AZ671" s="4"/>
      <c r="BA671" s="4"/>
      <c r="BB671" s="4"/>
      <c r="BC671" s="4"/>
      <c r="BD671" s="4"/>
      <c r="BE671" s="4"/>
      <c r="BF671" s="4"/>
      <c r="BG671" s="4"/>
      <c r="BH671" s="4"/>
      <c r="BI671" s="4"/>
      <c r="BJ671" s="4"/>
      <c r="BK671" s="4"/>
      <c r="BL671" s="4"/>
      <c r="BM671" s="4"/>
      <c r="BN671" s="4"/>
    </row>
    <row r="672" ht="12.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c r="AA672" s="4"/>
      <c r="AB672" s="4"/>
      <c r="AC672" s="4"/>
      <c r="AD672" s="4"/>
      <c r="AE672" s="4"/>
      <c r="AF672" s="4"/>
      <c r="AG672" s="4"/>
      <c r="AH672" s="4"/>
      <c r="AI672" s="4"/>
      <c r="AJ672" s="4"/>
      <c r="AK672" s="4"/>
      <c r="AL672" s="4"/>
      <c r="AM672" s="4"/>
      <c r="AN672" s="4"/>
      <c r="AO672" s="4"/>
      <c r="AP672" s="4"/>
      <c r="AQ672" s="4"/>
      <c r="AR672" s="4"/>
      <c r="AS672" s="4"/>
      <c r="AT672" s="4"/>
      <c r="AU672" s="4"/>
      <c r="AV672" s="4"/>
      <c r="AW672" s="4"/>
      <c r="AX672" s="4"/>
      <c r="AY672" s="4"/>
      <c r="AZ672" s="4"/>
      <c r="BA672" s="4"/>
      <c r="BB672" s="4"/>
      <c r="BC672" s="4"/>
      <c r="BD672" s="4"/>
      <c r="BE672" s="4"/>
      <c r="BF672" s="4"/>
      <c r="BG672" s="4"/>
      <c r="BH672" s="4"/>
      <c r="BI672" s="4"/>
      <c r="BJ672" s="4"/>
      <c r="BK672" s="4"/>
      <c r="BL672" s="4"/>
      <c r="BM672" s="4"/>
      <c r="BN672" s="4"/>
    </row>
    <row r="673" ht="12.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c r="AA673" s="4"/>
      <c r="AB673" s="4"/>
      <c r="AC673" s="4"/>
      <c r="AD673" s="4"/>
      <c r="AE673" s="4"/>
      <c r="AF673" s="4"/>
      <c r="AG673" s="4"/>
      <c r="AH673" s="4"/>
      <c r="AI673" s="4"/>
      <c r="AJ673" s="4"/>
      <c r="AK673" s="4"/>
      <c r="AL673" s="4"/>
      <c r="AM673" s="4"/>
      <c r="AN673" s="4"/>
      <c r="AO673" s="4"/>
      <c r="AP673" s="4"/>
      <c r="AQ673" s="4"/>
      <c r="AR673" s="4"/>
      <c r="AS673" s="4"/>
      <c r="AT673" s="4"/>
      <c r="AU673" s="4"/>
      <c r="AV673" s="4"/>
      <c r="AW673" s="4"/>
      <c r="AX673" s="4"/>
      <c r="AY673" s="4"/>
      <c r="AZ673" s="4"/>
      <c r="BA673" s="4"/>
      <c r="BB673" s="4"/>
      <c r="BC673" s="4"/>
      <c r="BD673" s="4"/>
      <c r="BE673" s="4"/>
      <c r="BF673" s="4"/>
      <c r="BG673" s="4"/>
      <c r="BH673" s="4"/>
      <c r="BI673" s="4"/>
      <c r="BJ673" s="4"/>
      <c r="BK673" s="4"/>
      <c r="BL673" s="4"/>
      <c r="BM673" s="4"/>
      <c r="BN673" s="4"/>
    </row>
    <row r="674" ht="12.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c r="AA674" s="4"/>
      <c r="AB674" s="4"/>
      <c r="AC674" s="4"/>
      <c r="AD674" s="4"/>
      <c r="AE674" s="4"/>
      <c r="AF674" s="4"/>
      <c r="AG674" s="4"/>
      <c r="AH674" s="4"/>
      <c r="AI674" s="4"/>
      <c r="AJ674" s="4"/>
      <c r="AK674" s="4"/>
      <c r="AL674" s="4"/>
      <c r="AM674" s="4"/>
      <c r="AN674" s="4"/>
      <c r="AO674" s="4"/>
      <c r="AP674" s="4"/>
      <c r="AQ674" s="4"/>
      <c r="AR674" s="4"/>
      <c r="AS674" s="4"/>
      <c r="AT674" s="4"/>
      <c r="AU674" s="4"/>
      <c r="AV674" s="4"/>
      <c r="AW674" s="4"/>
      <c r="AX674" s="4"/>
      <c r="AY674" s="4"/>
      <c r="AZ674" s="4"/>
      <c r="BA674" s="4"/>
      <c r="BB674" s="4"/>
      <c r="BC674" s="4"/>
      <c r="BD674" s="4"/>
      <c r="BE674" s="4"/>
      <c r="BF674" s="4"/>
      <c r="BG674" s="4"/>
      <c r="BH674" s="4"/>
      <c r="BI674" s="4"/>
      <c r="BJ674" s="4"/>
      <c r="BK674" s="4"/>
      <c r="BL674" s="4"/>
      <c r="BM674" s="4"/>
      <c r="BN674" s="4"/>
    </row>
    <row r="675" ht="12.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c r="AA675" s="4"/>
      <c r="AB675" s="4"/>
      <c r="AC675" s="4"/>
      <c r="AD675" s="4"/>
      <c r="AE675" s="4"/>
      <c r="AF675" s="4"/>
      <c r="AG675" s="4"/>
      <c r="AH675" s="4"/>
      <c r="AI675" s="4"/>
      <c r="AJ675" s="4"/>
      <c r="AK675" s="4"/>
      <c r="AL675" s="4"/>
      <c r="AM675" s="4"/>
      <c r="AN675" s="4"/>
      <c r="AO675" s="4"/>
      <c r="AP675" s="4"/>
      <c r="AQ675" s="4"/>
      <c r="AR675" s="4"/>
      <c r="AS675" s="4"/>
      <c r="AT675" s="4"/>
      <c r="AU675" s="4"/>
      <c r="AV675" s="4"/>
      <c r="AW675" s="4"/>
      <c r="AX675" s="4"/>
      <c r="AY675" s="4"/>
      <c r="AZ675" s="4"/>
      <c r="BA675" s="4"/>
      <c r="BB675" s="4"/>
      <c r="BC675" s="4"/>
      <c r="BD675" s="4"/>
      <c r="BE675" s="4"/>
      <c r="BF675" s="4"/>
      <c r="BG675" s="4"/>
      <c r="BH675" s="4"/>
      <c r="BI675" s="4"/>
      <c r="BJ675" s="4"/>
      <c r="BK675" s="4"/>
      <c r="BL675" s="4"/>
      <c r="BM675" s="4"/>
      <c r="BN675" s="4"/>
    </row>
    <row r="676" ht="12.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c r="AA676" s="4"/>
      <c r="AB676" s="4"/>
      <c r="AC676" s="4"/>
      <c r="AD676" s="4"/>
      <c r="AE676" s="4"/>
      <c r="AF676" s="4"/>
      <c r="AG676" s="4"/>
      <c r="AH676" s="4"/>
      <c r="AI676" s="4"/>
      <c r="AJ676" s="4"/>
      <c r="AK676" s="4"/>
      <c r="AL676" s="4"/>
      <c r="AM676" s="4"/>
      <c r="AN676" s="4"/>
      <c r="AO676" s="4"/>
      <c r="AP676" s="4"/>
      <c r="AQ676" s="4"/>
      <c r="AR676" s="4"/>
      <c r="AS676" s="4"/>
      <c r="AT676" s="4"/>
      <c r="AU676" s="4"/>
      <c r="AV676" s="4"/>
      <c r="AW676" s="4"/>
      <c r="AX676" s="4"/>
      <c r="AY676" s="4"/>
      <c r="AZ676" s="4"/>
      <c r="BA676" s="4"/>
      <c r="BB676" s="4"/>
      <c r="BC676" s="4"/>
      <c r="BD676" s="4"/>
      <c r="BE676" s="4"/>
      <c r="BF676" s="4"/>
      <c r="BG676" s="4"/>
      <c r="BH676" s="4"/>
      <c r="BI676" s="4"/>
      <c r="BJ676" s="4"/>
      <c r="BK676" s="4"/>
      <c r="BL676" s="4"/>
      <c r="BM676" s="4"/>
      <c r="BN676" s="4"/>
    </row>
    <row r="677" ht="12.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c r="AA677" s="4"/>
      <c r="AB677" s="4"/>
      <c r="AC677" s="4"/>
      <c r="AD677" s="4"/>
      <c r="AE677" s="4"/>
      <c r="AF677" s="4"/>
      <c r="AG677" s="4"/>
      <c r="AH677" s="4"/>
      <c r="AI677" s="4"/>
      <c r="AJ677" s="4"/>
      <c r="AK677" s="4"/>
      <c r="AL677" s="4"/>
      <c r="AM677" s="4"/>
      <c r="AN677" s="4"/>
      <c r="AO677" s="4"/>
      <c r="AP677" s="4"/>
      <c r="AQ677" s="4"/>
      <c r="AR677" s="4"/>
      <c r="AS677" s="4"/>
      <c r="AT677" s="4"/>
      <c r="AU677" s="4"/>
      <c r="AV677" s="4"/>
      <c r="AW677" s="4"/>
      <c r="AX677" s="4"/>
      <c r="AY677" s="4"/>
      <c r="AZ677" s="4"/>
      <c r="BA677" s="4"/>
      <c r="BB677" s="4"/>
      <c r="BC677" s="4"/>
      <c r="BD677" s="4"/>
      <c r="BE677" s="4"/>
      <c r="BF677" s="4"/>
      <c r="BG677" s="4"/>
      <c r="BH677" s="4"/>
      <c r="BI677" s="4"/>
      <c r="BJ677" s="4"/>
      <c r="BK677" s="4"/>
      <c r="BL677" s="4"/>
      <c r="BM677" s="4"/>
      <c r="BN677" s="4"/>
    </row>
    <row r="678" ht="12.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c r="AA678" s="4"/>
      <c r="AB678" s="4"/>
      <c r="AC678" s="4"/>
      <c r="AD678" s="4"/>
      <c r="AE678" s="4"/>
      <c r="AF678" s="4"/>
      <c r="AG678" s="4"/>
      <c r="AH678" s="4"/>
      <c r="AI678" s="4"/>
      <c r="AJ678" s="4"/>
      <c r="AK678" s="4"/>
      <c r="AL678" s="4"/>
      <c r="AM678" s="4"/>
      <c r="AN678" s="4"/>
      <c r="AO678" s="4"/>
      <c r="AP678" s="4"/>
      <c r="AQ678" s="4"/>
      <c r="AR678" s="4"/>
      <c r="AS678" s="4"/>
      <c r="AT678" s="4"/>
      <c r="AU678" s="4"/>
      <c r="AV678" s="4"/>
      <c r="AW678" s="4"/>
      <c r="AX678" s="4"/>
      <c r="AY678" s="4"/>
      <c r="AZ678" s="4"/>
      <c r="BA678" s="4"/>
      <c r="BB678" s="4"/>
      <c r="BC678" s="4"/>
      <c r="BD678" s="4"/>
      <c r="BE678" s="4"/>
      <c r="BF678" s="4"/>
      <c r="BG678" s="4"/>
      <c r="BH678" s="4"/>
      <c r="BI678" s="4"/>
      <c r="BJ678" s="4"/>
      <c r="BK678" s="4"/>
      <c r="BL678" s="4"/>
      <c r="BM678" s="4"/>
      <c r="BN678" s="4"/>
    </row>
    <row r="679" ht="12.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c r="AA679" s="4"/>
      <c r="AB679" s="4"/>
      <c r="AC679" s="4"/>
      <c r="AD679" s="4"/>
      <c r="AE679" s="4"/>
      <c r="AF679" s="4"/>
      <c r="AG679" s="4"/>
      <c r="AH679" s="4"/>
      <c r="AI679" s="4"/>
      <c r="AJ679" s="4"/>
      <c r="AK679" s="4"/>
      <c r="AL679" s="4"/>
      <c r="AM679" s="4"/>
      <c r="AN679" s="4"/>
      <c r="AO679" s="4"/>
      <c r="AP679" s="4"/>
      <c r="AQ679" s="4"/>
      <c r="AR679" s="4"/>
      <c r="AS679" s="4"/>
      <c r="AT679" s="4"/>
      <c r="AU679" s="4"/>
      <c r="AV679" s="4"/>
      <c r="AW679" s="4"/>
      <c r="AX679" s="4"/>
      <c r="AY679" s="4"/>
      <c r="AZ679" s="4"/>
      <c r="BA679" s="4"/>
      <c r="BB679" s="4"/>
      <c r="BC679" s="4"/>
      <c r="BD679" s="4"/>
      <c r="BE679" s="4"/>
      <c r="BF679" s="4"/>
      <c r="BG679" s="4"/>
      <c r="BH679" s="4"/>
      <c r="BI679" s="4"/>
      <c r="BJ679" s="4"/>
      <c r="BK679" s="4"/>
      <c r="BL679" s="4"/>
      <c r="BM679" s="4"/>
      <c r="BN679" s="4"/>
    </row>
    <row r="680" ht="12.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c r="AA680" s="4"/>
      <c r="AB680" s="4"/>
      <c r="AC680" s="4"/>
      <c r="AD680" s="4"/>
      <c r="AE680" s="4"/>
      <c r="AF680" s="4"/>
      <c r="AG680" s="4"/>
      <c r="AH680" s="4"/>
      <c r="AI680" s="4"/>
      <c r="AJ680" s="4"/>
      <c r="AK680" s="4"/>
      <c r="AL680" s="4"/>
      <c r="AM680" s="4"/>
      <c r="AN680" s="4"/>
      <c r="AO680" s="4"/>
      <c r="AP680" s="4"/>
      <c r="AQ680" s="4"/>
      <c r="AR680" s="4"/>
      <c r="AS680" s="4"/>
      <c r="AT680" s="4"/>
      <c r="AU680" s="4"/>
      <c r="AV680" s="4"/>
      <c r="AW680" s="4"/>
      <c r="AX680" s="4"/>
      <c r="AY680" s="4"/>
      <c r="AZ680" s="4"/>
      <c r="BA680" s="4"/>
      <c r="BB680" s="4"/>
      <c r="BC680" s="4"/>
      <c r="BD680" s="4"/>
      <c r="BE680" s="4"/>
      <c r="BF680" s="4"/>
      <c r="BG680" s="4"/>
      <c r="BH680" s="4"/>
      <c r="BI680" s="4"/>
      <c r="BJ680" s="4"/>
      <c r="BK680" s="4"/>
      <c r="BL680" s="4"/>
      <c r="BM680" s="4"/>
      <c r="BN680" s="4"/>
    </row>
    <row r="681" ht="12.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c r="AA681" s="4"/>
      <c r="AB681" s="4"/>
      <c r="AC681" s="4"/>
      <c r="AD681" s="4"/>
      <c r="AE681" s="4"/>
      <c r="AF681" s="4"/>
      <c r="AG681" s="4"/>
      <c r="AH681" s="4"/>
      <c r="AI681" s="4"/>
      <c r="AJ681" s="4"/>
      <c r="AK681" s="4"/>
      <c r="AL681" s="4"/>
      <c r="AM681" s="4"/>
      <c r="AN681" s="4"/>
      <c r="AO681" s="4"/>
      <c r="AP681" s="4"/>
      <c r="AQ681" s="4"/>
      <c r="AR681" s="4"/>
      <c r="AS681" s="4"/>
      <c r="AT681" s="4"/>
      <c r="AU681" s="4"/>
      <c r="AV681" s="4"/>
      <c r="AW681" s="4"/>
      <c r="AX681" s="4"/>
      <c r="AY681" s="4"/>
      <c r="AZ681" s="4"/>
      <c r="BA681" s="4"/>
      <c r="BB681" s="4"/>
      <c r="BC681" s="4"/>
      <c r="BD681" s="4"/>
      <c r="BE681" s="4"/>
      <c r="BF681" s="4"/>
      <c r="BG681" s="4"/>
      <c r="BH681" s="4"/>
      <c r="BI681" s="4"/>
      <c r="BJ681" s="4"/>
      <c r="BK681" s="4"/>
      <c r="BL681" s="4"/>
      <c r="BM681" s="4"/>
      <c r="BN681" s="4"/>
    </row>
    <row r="682" ht="12.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c r="AA682" s="4"/>
      <c r="AB682" s="4"/>
      <c r="AC682" s="4"/>
      <c r="AD682" s="4"/>
      <c r="AE682" s="4"/>
      <c r="AF682" s="4"/>
      <c r="AG682" s="4"/>
      <c r="AH682" s="4"/>
      <c r="AI682" s="4"/>
      <c r="AJ682" s="4"/>
      <c r="AK682" s="4"/>
      <c r="AL682" s="4"/>
      <c r="AM682" s="4"/>
      <c r="AN682" s="4"/>
      <c r="AO682" s="4"/>
      <c r="AP682" s="4"/>
      <c r="AQ682" s="4"/>
      <c r="AR682" s="4"/>
      <c r="AS682" s="4"/>
      <c r="AT682" s="4"/>
      <c r="AU682" s="4"/>
      <c r="AV682" s="4"/>
      <c r="AW682" s="4"/>
      <c r="AX682" s="4"/>
      <c r="AY682" s="4"/>
      <c r="AZ682" s="4"/>
      <c r="BA682" s="4"/>
      <c r="BB682" s="4"/>
      <c r="BC682" s="4"/>
      <c r="BD682" s="4"/>
      <c r="BE682" s="4"/>
      <c r="BF682" s="4"/>
      <c r="BG682" s="4"/>
      <c r="BH682" s="4"/>
      <c r="BI682" s="4"/>
      <c r="BJ682" s="4"/>
      <c r="BK682" s="4"/>
      <c r="BL682" s="4"/>
      <c r="BM682" s="4"/>
      <c r="BN682" s="4"/>
    </row>
    <row r="683" ht="12.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c r="AA683" s="4"/>
      <c r="AB683" s="4"/>
      <c r="AC683" s="4"/>
      <c r="AD683" s="4"/>
      <c r="AE683" s="4"/>
      <c r="AF683" s="4"/>
      <c r="AG683" s="4"/>
      <c r="AH683" s="4"/>
      <c r="AI683" s="4"/>
      <c r="AJ683" s="4"/>
      <c r="AK683" s="4"/>
      <c r="AL683" s="4"/>
      <c r="AM683" s="4"/>
      <c r="AN683" s="4"/>
      <c r="AO683" s="4"/>
      <c r="AP683" s="4"/>
      <c r="AQ683" s="4"/>
      <c r="AR683" s="4"/>
      <c r="AS683" s="4"/>
      <c r="AT683" s="4"/>
      <c r="AU683" s="4"/>
      <c r="AV683" s="4"/>
      <c r="AW683" s="4"/>
      <c r="AX683" s="4"/>
      <c r="AY683" s="4"/>
      <c r="AZ683" s="4"/>
      <c r="BA683" s="4"/>
      <c r="BB683" s="4"/>
      <c r="BC683" s="4"/>
      <c r="BD683" s="4"/>
      <c r="BE683" s="4"/>
      <c r="BF683" s="4"/>
      <c r="BG683" s="4"/>
      <c r="BH683" s="4"/>
      <c r="BI683" s="4"/>
      <c r="BJ683" s="4"/>
      <c r="BK683" s="4"/>
      <c r="BL683" s="4"/>
      <c r="BM683" s="4"/>
      <c r="BN683" s="4"/>
    </row>
    <row r="684" ht="12.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c r="AA684" s="4"/>
      <c r="AB684" s="4"/>
      <c r="AC684" s="4"/>
      <c r="AD684" s="4"/>
      <c r="AE684" s="4"/>
      <c r="AF684" s="4"/>
      <c r="AG684" s="4"/>
      <c r="AH684" s="4"/>
      <c r="AI684" s="4"/>
      <c r="AJ684" s="4"/>
      <c r="AK684" s="4"/>
      <c r="AL684" s="4"/>
      <c r="AM684" s="4"/>
      <c r="AN684" s="4"/>
      <c r="AO684" s="4"/>
      <c r="AP684" s="4"/>
      <c r="AQ684" s="4"/>
      <c r="AR684" s="4"/>
      <c r="AS684" s="4"/>
      <c r="AT684" s="4"/>
      <c r="AU684" s="4"/>
      <c r="AV684" s="4"/>
      <c r="AW684" s="4"/>
      <c r="AX684" s="4"/>
      <c r="AY684" s="4"/>
      <c r="AZ684" s="4"/>
      <c r="BA684" s="4"/>
      <c r="BB684" s="4"/>
      <c r="BC684" s="4"/>
      <c r="BD684" s="4"/>
      <c r="BE684" s="4"/>
      <c r="BF684" s="4"/>
      <c r="BG684" s="4"/>
      <c r="BH684" s="4"/>
      <c r="BI684" s="4"/>
      <c r="BJ684" s="4"/>
      <c r="BK684" s="4"/>
      <c r="BL684" s="4"/>
      <c r="BM684" s="4"/>
      <c r="BN684" s="4"/>
    </row>
    <row r="685" ht="12.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c r="AA685" s="4"/>
      <c r="AB685" s="4"/>
      <c r="AC685" s="4"/>
      <c r="AD685" s="4"/>
      <c r="AE685" s="4"/>
      <c r="AF685" s="4"/>
      <c r="AG685" s="4"/>
      <c r="AH685" s="4"/>
      <c r="AI685" s="4"/>
      <c r="AJ685" s="4"/>
      <c r="AK685" s="4"/>
      <c r="AL685" s="4"/>
      <c r="AM685" s="4"/>
      <c r="AN685" s="4"/>
      <c r="AO685" s="4"/>
      <c r="AP685" s="4"/>
      <c r="AQ685" s="4"/>
      <c r="AR685" s="4"/>
      <c r="AS685" s="4"/>
      <c r="AT685" s="4"/>
      <c r="AU685" s="4"/>
      <c r="AV685" s="4"/>
      <c r="AW685" s="4"/>
      <c r="AX685" s="4"/>
      <c r="AY685" s="4"/>
      <c r="AZ685" s="4"/>
      <c r="BA685" s="4"/>
      <c r="BB685" s="4"/>
      <c r="BC685" s="4"/>
      <c r="BD685" s="4"/>
      <c r="BE685" s="4"/>
      <c r="BF685" s="4"/>
      <c r="BG685" s="4"/>
      <c r="BH685" s="4"/>
      <c r="BI685" s="4"/>
      <c r="BJ685" s="4"/>
      <c r="BK685" s="4"/>
      <c r="BL685" s="4"/>
      <c r="BM685" s="4"/>
      <c r="BN685" s="4"/>
    </row>
    <row r="686" ht="12.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c r="AA686" s="4"/>
      <c r="AB686" s="4"/>
      <c r="AC686" s="4"/>
      <c r="AD686" s="4"/>
      <c r="AE686" s="4"/>
      <c r="AF686" s="4"/>
      <c r="AG686" s="4"/>
      <c r="AH686" s="4"/>
      <c r="AI686" s="4"/>
      <c r="AJ686" s="4"/>
      <c r="AK686" s="4"/>
      <c r="AL686" s="4"/>
      <c r="AM686" s="4"/>
      <c r="AN686" s="4"/>
      <c r="AO686" s="4"/>
      <c r="AP686" s="4"/>
      <c r="AQ686" s="4"/>
      <c r="AR686" s="4"/>
      <c r="AS686" s="4"/>
      <c r="AT686" s="4"/>
      <c r="AU686" s="4"/>
      <c r="AV686" s="4"/>
      <c r="AW686" s="4"/>
      <c r="AX686" s="4"/>
      <c r="AY686" s="4"/>
      <c r="AZ686" s="4"/>
      <c r="BA686" s="4"/>
      <c r="BB686" s="4"/>
      <c r="BC686" s="4"/>
      <c r="BD686" s="4"/>
      <c r="BE686" s="4"/>
      <c r="BF686" s="4"/>
      <c r="BG686" s="4"/>
      <c r="BH686" s="4"/>
      <c r="BI686" s="4"/>
      <c r="BJ686" s="4"/>
      <c r="BK686" s="4"/>
      <c r="BL686" s="4"/>
      <c r="BM686" s="4"/>
      <c r="BN686" s="4"/>
    </row>
    <row r="687" ht="12.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c r="AA687" s="4"/>
      <c r="AB687" s="4"/>
      <c r="AC687" s="4"/>
      <c r="AD687" s="4"/>
      <c r="AE687" s="4"/>
      <c r="AF687" s="4"/>
      <c r="AG687" s="4"/>
      <c r="AH687" s="4"/>
      <c r="AI687" s="4"/>
      <c r="AJ687" s="4"/>
      <c r="AK687" s="4"/>
      <c r="AL687" s="4"/>
      <c r="AM687" s="4"/>
      <c r="AN687" s="4"/>
      <c r="AO687" s="4"/>
      <c r="AP687" s="4"/>
      <c r="AQ687" s="4"/>
      <c r="AR687" s="4"/>
      <c r="AS687" s="4"/>
      <c r="AT687" s="4"/>
      <c r="AU687" s="4"/>
      <c r="AV687" s="4"/>
      <c r="AW687" s="4"/>
      <c r="AX687" s="4"/>
      <c r="AY687" s="4"/>
      <c r="AZ687" s="4"/>
      <c r="BA687" s="4"/>
      <c r="BB687" s="4"/>
      <c r="BC687" s="4"/>
      <c r="BD687" s="4"/>
      <c r="BE687" s="4"/>
      <c r="BF687" s="4"/>
      <c r="BG687" s="4"/>
      <c r="BH687" s="4"/>
      <c r="BI687" s="4"/>
      <c r="BJ687" s="4"/>
      <c r="BK687" s="4"/>
      <c r="BL687" s="4"/>
      <c r="BM687" s="4"/>
      <c r="BN687" s="4"/>
    </row>
    <row r="688" ht="12.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c r="AA688" s="4"/>
      <c r="AB688" s="4"/>
      <c r="AC688" s="4"/>
      <c r="AD688" s="4"/>
      <c r="AE688" s="4"/>
      <c r="AF688" s="4"/>
      <c r="AG688" s="4"/>
      <c r="AH688" s="4"/>
      <c r="AI688" s="4"/>
      <c r="AJ688" s="4"/>
      <c r="AK688" s="4"/>
      <c r="AL688" s="4"/>
      <c r="AM688" s="4"/>
      <c r="AN688" s="4"/>
      <c r="AO688" s="4"/>
      <c r="AP688" s="4"/>
      <c r="AQ688" s="4"/>
      <c r="AR688" s="4"/>
      <c r="AS688" s="4"/>
      <c r="AT688" s="4"/>
      <c r="AU688" s="4"/>
      <c r="AV688" s="4"/>
      <c r="AW688" s="4"/>
      <c r="AX688" s="4"/>
      <c r="AY688" s="4"/>
      <c r="AZ688" s="4"/>
      <c r="BA688" s="4"/>
      <c r="BB688" s="4"/>
      <c r="BC688" s="4"/>
      <c r="BD688" s="4"/>
      <c r="BE688" s="4"/>
      <c r="BF688" s="4"/>
      <c r="BG688" s="4"/>
      <c r="BH688" s="4"/>
      <c r="BI688" s="4"/>
      <c r="BJ688" s="4"/>
      <c r="BK688" s="4"/>
      <c r="BL688" s="4"/>
      <c r="BM688" s="4"/>
      <c r="BN688" s="4"/>
    </row>
    <row r="689" ht="12.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c r="AA689" s="4"/>
      <c r="AB689" s="4"/>
      <c r="AC689" s="4"/>
      <c r="AD689" s="4"/>
      <c r="AE689" s="4"/>
      <c r="AF689" s="4"/>
      <c r="AG689" s="4"/>
      <c r="AH689" s="4"/>
      <c r="AI689" s="4"/>
      <c r="AJ689" s="4"/>
      <c r="AK689" s="4"/>
      <c r="AL689" s="4"/>
      <c r="AM689" s="4"/>
      <c r="AN689" s="4"/>
      <c r="AO689" s="4"/>
      <c r="AP689" s="4"/>
      <c r="AQ689" s="4"/>
      <c r="AR689" s="4"/>
      <c r="AS689" s="4"/>
      <c r="AT689" s="4"/>
      <c r="AU689" s="4"/>
      <c r="AV689" s="4"/>
      <c r="AW689" s="4"/>
      <c r="AX689" s="4"/>
      <c r="AY689" s="4"/>
      <c r="AZ689" s="4"/>
      <c r="BA689" s="4"/>
      <c r="BB689" s="4"/>
      <c r="BC689" s="4"/>
      <c r="BD689" s="4"/>
      <c r="BE689" s="4"/>
      <c r="BF689" s="4"/>
      <c r="BG689" s="4"/>
      <c r="BH689" s="4"/>
      <c r="BI689" s="4"/>
      <c r="BJ689" s="4"/>
      <c r="BK689" s="4"/>
      <c r="BL689" s="4"/>
      <c r="BM689" s="4"/>
      <c r="BN689" s="4"/>
    </row>
    <row r="690" ht="12.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c r="AA690" s="4"/>
      <c r="AB690" s="4"/>
      <c r="AC690" s="4"/>
      <c r="AD690" s="4"/>
      <c r="AE690" s="4"/>
      <c r="AF690" s="4"/>
      <c r="AG690" s="4"/>
      <c r="AH690" s="4"/>
      <c r="AI690" s="4"/>
      <c r="AJ690" s="4"/>
      <c r="AK690" s="4"/>
      <c r="AL690" s="4"/>
      <c r="AM690" s="4"/>
      <c r="AN690" s="4"/>
      <c r="AO690" s="4"/>
      <c r="AP690" s="4"/>
      <c r="AQ690" s="4"/>
      <c r="AR690" s="4"/>
      <c r="AS690" s="4"/>
      <c r="AT690" s="4"/>
      <c r="AU690" s="4"/>
      <c r="AV690" s="4"/>
      <c r="AW690" s="4"/>
      <c r="AX690" s="4"/>
      <c r="AY690" s="4"/>
      <c r="AZ690" s="4"/>
      <c r="BA690" s="4"/>
      <c r="BB690" s="4"/>
      <c r="BC690" s="4"/>
      <c r="BD690" s="4"/>
      <c r="BE690" s="4"/>
      <c r="BF690" s="4"/>
      <c r="BG690" s="4"/>
      <c r="BH690" s="4"/>
      <c r="BI690" s="4"/>
      <c r="BJ690" s="4"/>
      <c r="BK690" s="4"/>
      <c r="BL690" s="4"/>
      <c r="BM690" s="4"/>
      <c r="BN690" s="4"/>
    </row>
    <row r="691" ht="12.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c r="AA691" s="4"/>
      <c r="AB691" s="4"/>
      <c r="AC691" s="4"/>
      <c r="AD691" s="4"/>
      <c r="AE691" s="4"/>
      <c r="AF691" s="4"/>
      <c r="AG691" s="4"/>
      <c r="AH691" s="4"/>
      <c r="AI691" s="4"/>
      <c r="AJ691" s="4"/>
      <c r="AK691" s="4"/>
      <c r="AL691" s="4"/>
      <c r="AM691" s="4"/>
      <c r="AN691" s="4"/>
      <c r="AO691" s="4"/>
      <c r="AP691" s="4"/>
      <c r="AQ691" s="4"/>
      <c r="AR691" s="4"/>
      <c r="AS691" s="4"/>
      <c r="AT691" s="4"/>
      <c r="AU691" s="4"/>
      <c r="AV691" s="4"/>
      <c r="AW691" s="4"/>
      <c r="AX691" s="4"/>
      <c r="AY691" s="4"/>
      <c r="AZ691" s="4"/>
      <c r="BA691" s="4"/>
      <c r="BB691" s="4"/>
      <c r="BC691" s="4"/>
      <c r="BD691" s="4"/>
      <c r="BE691" s="4"/>
      <c r="BF691" s="4"/>
      <c r="BG691" s="4"/>
      <c r="BH691" s="4"/>
      <c r="BI691" s="4"/>
      <c r="BJ691" s="4"/>
      <c r="BK691" s="4"/>
      <c r="BL691" s="4"/>
      <c r="BM691" s="4"/>
      <c r="BN691" s="4"/>
    </row>
    <row r="692" ht="12.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c r="AA692" s="4"/>
      <c r="AB692" s="4"/>
      <c r="AC692" s="4"/>
      <c r="AD692" s="4"/>
      <c r="AE692" s="4"/>
      <c r="AF692" s="4"/>
      <c r="AG692" s="4"/>
      <c r="AH692" s="4"/>
      <c r="AI692" s="4"/>
      <c r="AJ692" s="4"/>
      <c r="AK692" s="4"/>
      <c r="AL692" s="4"/>
      <c r="AM692" s="4"/>
      <c r="AN692" s="4"/>
      <c r="AO692" s="4"/>
      <c r="AP692" s="4"/>
      <c r="AQ692" s="4"/>
      <c r="AR692" s="4"/>
      <c r="AS692" s="4"/>
      <c r="AT692" s="4"/>
      <c r="AU692" s="4"/>
      <c r="AV692" s="4"/>
      <c r="AW692" s="4"/>
      <c r="AX692" s="4"/>
      <c r="AY692" s="4"/>
      <c r="AZ692" s="4"/>
      <c r="BA692" s="4"/>
      <c r="BB692" s="4"/>
      <c r="BC692" s="4"/>
      <c r="BD692" s="4"/>
      <c r="BE692" s="4"/>
      <c r="BF692" s="4"/>
      <c r="BG692" s="4"/>
      <c r="BH692" s="4"/>
      <c r="BI692" s="4"/>
      <c r="BJ692" s="4"/>
      <c r="BK692" s="4"/>
      <c r="BL692" s="4"/>
      <c r="BM692" s="4"/>
      <c r="BN692" s="4"/>
    </row>
    <row r="693" ht="12.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c r="AA693" s="4"/>
      <c r="AB693" s="4"/>
      <c r="AC693" s="4"/>
      <c r="AD693" s="4"/>
      <c r="AE693" s="4"/>
      <c r="AF693" s="4"/>
      <c r="AG693" s="4"/>
      <c r="AH693" s="4"/>
      <c r="AI693" s="4"/>
      <c r="AJ693" s="4"/>
      <c r="AK693" s="4"/>
      <c r="AL693" s="4"/>
      <c r="AM693" s="4"/>
      <c r="AN693" s="4"/>
      <c r="AO693" s="4"/>
      <c r="AP693" s="4"/>
      <c r="AQ693" s="4"/>
      <c r="AR693" s="4"/>
      <c r="AS693" s="4"/>
      <c r="AT693" s="4"/>
      <c r="AU693" s="4"/>
      <c r="AV693" s="4"/>
      <c r="AW693" s="4"/>
      <c r="AX693" s="4"/>
      <c r="AY693" s="4"/>
      <c r="AZ693" s="4"/>
      <c r="BA693" s="4"/>
      <c r="BB693" s="4"/>
      <c r="BC693" s="4"/>
      <c r="BD693" s="4"/>
      <c r="BE693" s="4"/>
      <c r="BF693" s="4"/>
      <c r="BG693" s="4"/>
      <c r="BH693" s="4"/>
      <c r="BI693" s="4"/>
      <c r="BJ693" s="4"/>
      <c r="BK693" s="4"/>
      <c r="BL693" s="4"/>
      <c r="BM693" s="4"/>
      <c r="BN693" s="4"/>
    </row>
    <row r="694" ht="12.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c r="AA694" s="4"/>
      <c r="AB694" s="4"/>
      <c r="AC694" s="4"/>
      <c r="AD694" s="4"/>
      <c r="AE694" s="4"/>
      <c r="AF694" s="4"/>
      <c r="AG694" s="4"/>
      <c r="AH694" s="4"/>
      <c r="AI694" s="4"/>
      <c r="AJ694" s="4"/>
      <c r="AK694" s="4"/>
      <c r="AL694" s="4"/>
      <c r="AM694" s="4"/>
      <c r="AN694" s="4"/>
      <c r="AO694" s="4"/>
      <c r="AP694" s="4"/>
      <c r="AQ694" s="4"/>
      <c r="AR694" s="4"/>
      <c r="AS694" s="4"/>
      <c r="AT694" s="4"/>
      <c r="AU694" s="4"/>
      <c r="AV694" s="4"/>
      <c r="AW694" s="4"/>
      <c r="AX694" s="4"/>
      <c r="AY694" s="4"/>
      <c r="AZ694" s="4"/>
      <c r="BA694" s="4"/>
      <c r="BB694" s="4"/>
      <c r="BC694" s="4"/>
      <c r="BD694" s="4"/>
      <c r="BE694" s="4"/>
      <c r="BF694" s="4"/>
      <c r="BG694" s="4"/>
      <c r="BH694" s="4"/>
      <c r="BI694" s="4"/>
      <c r="BJ694" s="4"/>
      <c r="BK694" s="4"/>
      <c r="BL694" s="4"/>
      <c r="BM694" s="4"/>
      <c r="BN694" s="4"/>
    </row>
    <row r="695" ht="12.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c r="AA695" s="4"/>
      <c r="AB695" s="4"/>
      <c r="AC695" s="4"/>
      <c r="AD695" s="4"/>
      <c r="AE695" s="4"/>
      <c r="AF695" s="4"/>
      <c r="AG695" s="4"/>
      <c r="AH695" s="4"/>
      <c r="AI695" s="4"/>
      <c r="AJ695" s="4"/>
      <c r="AK695" s="4"/>
      <c r="AL695" s="4"/>
      <c r="AM695" s="4"/>
      <c r="AN695" s="4"/>
      <c r="AO695" s="4"/>
      <c r="AP695" s="4"/>
      <c r="AQ695" s="4"/>
      <c r="AR695" s="4"/>
      <c r="AS695" s="4"/>
      <c r="AT695" s="4"/>
      <c r="AU695" s="4"/>
      <c r="AV695" s="4"/>
      <c r="AW695" s="4"/>
      <c r="AX695" s="4"/>
      <c r="AY695" s="4"/>
      <c r="AZ695" s="4"/>
      <c r="BA695" s="4"/>
      <c r="BB695" s="4"/>
      <c r="BC695" s="4"/>
      <c r="BD695" s="4"/>
      <c r="BE695" s="4"/>
      <c r="BF695" s="4"/>
      <c r="BG695" s="4"/>
      <c r="BH695" s="4"/>
      <c r="BI695" s="4"/>
      <c r="BJ695" s="4"/>
      <c r="BK695" s="4"/>
      <c r="BL695" s="4"/>
      <c r="BM695" s="4"/>
      <c r="BN695" s="4"/>
    </row>
    <row r="696" ht="12.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c r="AA696" s="4"/>
      <c r="AB696" s="4"/>
      <c r="AC696" s="4"/>
      <c r="AD696" s="4"/>
      <c r="AE696" s="4"/>
      <c r="AF696" s="4"/>
      <c r="AG696" s="4"/>
      <c r="AH696" s="4"/>
      <c r="AI696" s="4"/>
      <c r="AJ696" s="4"/>
      <c r="AK696" s="4"/>
      <c r="AL696" s="4"/>
      <c r="AM696" s="4"/>
      <c r="AN696" s="4"/>
      <c r="AO696" s="4"/>
      <c r="AP696" s="4"/>
      <c r="AQ696" s="4"/>
      <c r="AR696" s="4"/>
      <c r="AS696" s="4"/>
      <c r="AT696" s="4"/>
      <c r="AU696" s="4"/>
      <c r="AV696" s="4"/>
      <c r="AW696" s="4"/>
      <c r="AX696" s="4"/>
      <c r="AY696" s="4"/>
      <c r="AZ696" s="4"/>
      <c r="BA696" s="4"/>
      <c r="BB696" s="4"/>
      <c r="BC696" s="4"/>
      <c r="BD696" s="4"/>
      <c r="BE696" s="4"/>
      <c r="BF696" s="4"/>
      <c r="BG696" s="4"/>
      <c r="BH696" s="4"/>
      <c r="BI696" s="4"/>
      <c r="BJ696" s="4"/>
      <c r="BK696" s="4"/>
      <c r="BL696" s="4"/>
      <c r="BM696" s="4"/>
      <c r="BN696" s="4"/>
    </row>
    <row r="697" ht="12.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c r="AA697" s="4"/>
      <c r="AB697" s="4"/>
      <c r="AC697" s="4"/>
      <c r="AD697" s="4"/>
      <c r="AE697" s="4"/>
      <c r="AF697" s="4"/>
      <c r="AG697" s="4"/>
      <c r="AH697" s="4"/>
      <c r="AI697" s="4"/>
      <c r="AJ697" s="4"/>
      <c r="AK697" s="4"/>
      <c r="AL697" s="4"/>
      <c r="AM697" s="4"/>
      <c r="AN697" s="4"/>
      <c r="AO697" s="4"/>
      <c r="AP697" s="4"/>
      <c r="AQ697" s="4"/>
      <c r="AR697" s="4"/>
      <c r="AS697" s="4"/>
      <c r="AT697" s="4"/>
      <c r="AU697" s="4"/>
      <c r="AV697" s="4"/>
      <c r="AW697" s="4"/>
      <c r="AX697" s="4"/>
      <c r="AY697" s="4"/>
      <c r="AZ697" s="4"/>
      <c r="BA697" s="4"/>
      <c r="BB697" s="4"/>
      <c r="BC697" s="4"/>
      <c r="BD697" s="4"/>
      <c r="BE697" s="4"/>
      <c r="BF697" s="4"/>
      <c r="BG697" s="4"/>
      <c r="BH697" s="4"/>
      <c r="BI697" s="4"/>
      <c r="BJ697" s="4"/>
      <c r="BK697" s="4"/>
      <c r="BL697" s="4"/>
      <c r="BM697" s="4"/>
      <c r="BN697" s="4"/>
    </row>
    <row r="698" ht="12.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c r="AA698" s="4"/>
      <c r="AB698" s="4"/>
      <c r="AC698" s="4"/>
      <c r="AD698" s="4"/>
      <c r="AE698" s="4"/>
      <c r="AF698" s="4"/>
      <c r="AG698" s="4"/>
      <c r="AH698" s="4"/>
      <c r="AI698" s="4"/>
      <c r="AJ698" s="4"/>
      <c r="AK698" s="4"/>
      <c r="AL698" s="4"/>
      <c r="AM698" s="4"/>
      <c r="AN698" s="4"/>
      <c r="AO698" s="4"/>
      <c r="AP698" s="4"/>
      <c r="AQ698" s="4"/>
      <c r="AR698" s="4"/>
      <c r="AS698" s="4"/>
      <c r="AT698" s="4"/>
      <c r="AU698" s="4"/>
      <c r="AV698" s="4"/>
      <c r="AW698" s="4"/>
      <c r="AX698" s="4"/>
      <c r="AY698" s="4"/>
      <c r="AZ698" s="4"/>
      <c r="BA698" s="4"/>
      <c r="BB698" s="4"/>
      <c r="BC698" s="4"/>
      <c r="BD698" s="4"/>
      <c r="BE698" s="4"/>
      <c r="BF698" s="4"/>
      <c r="BG698" s="4"/>
      <c r="BH698" s="4"/>
      <c r="BI698" s="4"/>
      <c r="BJ698" s="4"/>
      <c r="BK698" s="4"/>
      <c r="BL698" s="4"/>
      <c r="BM698" s="4"/>
      <c r="BN698" s="4"/>
    </row>
    <row r="699" ht="12.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c r="AA699" s="4"/>
      <c r="AB699" s="4"/>
      <c r="AC699" s="4"/>
      <c r="AD699" s="4"/>
      <c r="AE699" s="4"/>
      <c r="AF699" s="4"/>
      <c r="AG699" s="4"/>
      <c r="AH699" s="4"/>
      <c r="AI699" s="4"/>
      <c r="AJ699" s="4"/>
      <c r="AK699" s="4"/>
      <c r="AL699" s="4"/>
      <c r="AM699" s="4"/>
      <c r="AN699" s="4"/>
      <c r="AO699" s="4"/>
      <c r="AP699" s="4"/>
      <c r="AQ699" s="4"/>
      <c r="AR699" s="4"/>
      <c r="AS699" s="4"/>
      <c r="AT699" s="4"/>
      <c r="AU699" s="4"/>
      <c r="AV699" s="4"/>
      <c r="AW699" s="4"/>
      <c r="AX699" s="4"/>
      <c r="AY699" s="4"/>
      <c r="AZ699" s="4"/>
      <c r="BA699" s="4"/>
      <c r="BB699" s="4"/>
      <c r="BC699" s="4"/>
      <c r="BD699" s="4"/>
      <c r="BE699" s="4"/>
      <c r="BF699" s="4"/>
      <c r="BG699" s="4"/>
      <c r="BH699" s="4"/>
      <c r="BI699" s="4"/>
      <c r="BJ699" s="4"/>
      <c r="BK699" s="4"/>
      <c r="BL699" s="4"/>
      <c r="BM699" s="4"/>
      <c r="BN699" s="4"/>
    </row>
    <row r="700" ht="12.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c r="AA700" s="4"/>
      <c r="AB700" s="4"/>
      <c r="AC700" s="4"/>
      <c r="AD700" s="4"/>
      <c r="AE700" s="4"/>
      <c r="AF700" s="4"/>
      <c r="AG700" s="4"/>
      <c r="AH700" s="4"/>
      <c r="AI700" s="4"/>
      <c r="AJ700" s="4"/>
      <c r="AK700" s="4"/>
      <c r="AL700" s="4"/>
      <c r="AM700" s="4"/>
      <c r="AN700" s="4"/>
      <c r="AO700" s="4"/>
      <c r="AP700" s="4"/>
      <c r="AQ700" s="4"/>
      <c r="AR700" s="4"/>
      <c r="AS700" s="4"/>
      <c r="AT700" s="4"/>
      <c r="AU700" s="4"/>
      <c r="AV700" s="4"/>
      <c r="AW700" s="4"/>
      <c r="AX700" s="4"/>
      <c r="AY700" s="4"/>
      <c r="AZ700" s="4"/>
      <c r="BA700" s="4"/>
      <c r="BB700" s="4"/>
      <c r="BC700" s="4"/>
      <c r="BD700" s="4"/>
      <c r="BE700" s="4"/>
      <c r="BF700" s="4"/>
      <c r="BG700" s="4"/>
      <c r="BH700" s="4"/>
      <c r="BI700" s="4"/>
      <c r="BJ700" s="4"/>
      <c r="BK700" s="4"/>
      <c r="BL700" s="4"/>
      <c r="BM700" s="4"/>
      <c r="BN700" s="4"/>
    </row>
    <row r="701" ht="12.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c r="AA701" s="4"/>
      <c r="AB701" s="4"/>
      <c r="AC701" s="4"/>
      <c r="AD701" s="4"/>
      <c r="AE701" s="4"/>
      <c r="AF701" s="4"/>
      <c r="AG701" s="4"/>
      <c r="AH701" s="4"/>
      <c r="AI701" s="4"/>
      <c r="AJ701" s="4"/>
      <c r="AK701" s="4"/>
      <c r="AL701" s="4"/>
      <c r="AM701" s="4"/>
      <c r="AN701" s="4"/>
      <c r="AO701" s="4"/>
      <c r="AP701" s="4"/>
      <c r="AQ701" s="4"/>
      <c r="AR701" s="4"/>
      <c r="AS701" s="4"/>
      <c r="AT701" s="4"/>
      <c r="AU701" s="4"/>
      <c r="AV701" s="4"/>
      <c r="AW701" s="4"/>
      <c r="AX701" s="4"/>
      <c r="AY701" s="4"/>
      <c r="AZ701" s="4"/>
      <c r="BA701" s="4"/>
      <c r="BB701" s="4"/>
      <c r="BC701" s="4"/>
      <c r="BD701" s="4"/>
      <c r="BE701" s="4"/>
      <c r="BF701" s="4"/>
      <c r="BG701" s="4"/>
      <c r="BH701" s="4"/>
      <c r="BI701" s="4"/>
      <c r="BJ701" s="4"/>
      <c r="BK701" s="4"/>
      <c r="BL701" s="4"/>
      <c r="BM701" s="4"/>
      <c r="BN701" s="4"/>
    </row>
    <row r="702" ht="12.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c r="AA702" s="4"/>
      <c r="AB702" s="4"/>
      <c r="AC702" s="4"/>
      <c r="AD702" s="4"/>
      <c r="AE702" s="4"/>
      <c r="AF702" s="4"/>
      <c r="AG702" s="4"/>
      <c r="AH702" s="4"/>
      <c r="AI702" s="4"/>
      <c r="AJ702" s="4"/>
      <c r="AK702" s="4"/>
      <c r="AL702" s="4"/>
      <c r="AM702" s="4"/>
      <c r="AN702" s="4"/>
      <c r="AO702" s="4"/>
      <c r="AP702" s="4"/>
      <c r="AQ702" s="4"/>
      <c r="AR702" s="4"/>
      <c r="AS702" s="4"/>
      <c r="AT702" s="4"/>
      <c r="AU702" s="4"/>
      <c r="AV702" s="4"/>
      <c r="AW702" s="4"/>
      <c r="AX702" s="4"/>
      <c r="AY702" s="4"/>
      <c r="AZ702" s="4"/>
      <c r="BA702" s="4"/>
      <c r="BB702" s="4"/>
      <c r="BC702" s="4"/>
      <c r="BD702" s="4"/>
      <c r="BE702" s="4"/>
      <c r="BF702" s="4"/>
      <c r="BG702" s="4"/>
      <c r="BH702" s="4"/>
      <c r="BI702" s="4"/>
      <c r="BJ702" s="4"/>
      <c r="BK702" s="4"/>
      <c r="BL702" s="4"/>
      <c r="BM702" s="4"/>
      <c r="BN702" s="4"/>
    </row>
    <row r="703" ht="12.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c r="AA703" s="4"/>
      <c r="AB703" s="4"/>
      <c r="AC703" s="4"/>
      <c r="AD703" s="4"/>
      <c r="AE703" s="4"/>
      <c r="AF703" s="4"/>
      <c r="AG703" s="4"/>
      <c r="AH703" s="4"/>
      <c r="AI703" s="4"/>
      <c r="AJ703" s="4"/>
      <c r="AK703" s="4"/>
      <c r="AL703" s="4"/>
      <c r="AM703" s="4"/>
      <c r="AN703" s="4"/>
      <c r="AO703" s="4"/>
      <c r="AP703" s="4"/>
      <c r="AQ703" s="4"/>
      <c r="AR703" s="4"/>
      <c r="AS703" s="4"/>
      <c r="AT703" s="4"/>
      <c r="AU703" s="4"/>
      <c r="AV703" s="4"/>
      <c r="AW703" s="4"/>
      <c r="AX703" s="4"/>
      <c r="AY703" s="4"/>
      <c r="AZ703" s="4"/>
      <c r="BA703" s="4"/>
      <c r="BB703" s="4"/>
      <c r="BC703" s="4"/>
      <c r="BD703" s="4"/>
      <c r="BE703" s="4"/>
      <c r="BF703" s="4"/>
      <c r="BG703" s="4"/>
      <c r="BH703" s="4"/>
      <c r="BI703" s="4"/>
      <c r="BJ703" s="4"/>
      <c r="BK703" s="4"/>
      <c r="BL703" s="4"/>
      <c r="BM703" s="4"/>
      <c r="BN703" s="4"/>
    </row>
    <row r="704" ht="12.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c r="AA704" s="4"/>
      <c r="AB704" s="4"/>
      <c r="AC704" s="4"/>
      <c r="AD704" s="4"/>
      <c r="AE704" s="4"/>
      <c r="AF704" s="4"/>
      <c r="AG704" s="4"/>
      <c r="AH704" s="4"/>
      <c r="AI704" s="4"/>
      <c r="AJ704" s="4"/>
      <c r="AK704" s="4"/>
      <c r="AL704" s="4"/>
      <c r="AM704" s="4"/>
      <c r="AN704" s="4"/>
      <c r="AO704" s="4"/>
      <c r="AP704" s="4"/>
      <c r="AQ704" s="4"/>
      <c r="AR704" s="4"/>
      <c r="AS704" s="4"/>
      <c r="AT704" s="4"/>
      <c r="AU704" s="4"/>
      <c r="AV704" s="4"/>
      <c r="AW704" s="4"/>
      <c r="AX704" s="4"/>
      <c r="AY704" s="4"/>
      <c r="AZ704" s="4"/>
      <c r="BA704" s="4"/>
      <c r="BB704" s="4"/>
      <c r="BC704" s="4"/>
      <c r="BD704" s="4"/>
      <c r="BE704" s="4"/>
      <c r="BF704" s="4"/>
      <c r="BG704" s="4"/>
      <c r="BH704" s="4"/>
      <c r="BI704" s="4"/>
      <c r="BJ704" s="4"/>
      <c r="BK704" s="4"/>
      <c r="BL704" s="4"/>
      <c r="BM704" s="4"/>
      <c r="BN704" s="4"/>
    </row>
    <row r="705" ht="12.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c r="AA705" s="4"/>
      <c r="AB705" s="4"/>
      <c r="AC705" s="4"/>
      <c r="AD705" s="4"/>
      <c r="AE705" s="4"/>
      <c r="AF705" s="4"/>
      <c r="AG705" s="4"/>
      <c r="AH705" s="4"/>
      <c r="AI705" s="4"/>
      <c r="AJ705" s="4"/>
      <c r="AK705" s="4"/>
      <c r="AL705" s="4"/>
      <c r="AM705" s="4"/>
      <c r="AN705" s="4"/>
      <c r="AO705" s="4"/>
      <c r="AP705" s="4"/>
      <c r="AQ705" s="4"/>
      <c r="AR705" s="4"/>
      <c r="AS705" s="4"/>
      <c r="AT705" s="4"/>
      <c r="AU705" s="4"/>
      <c r="AV705" s="4"/>
      <c r="AW705" s="4"/>
      <c r="AX705" s="4"/>
      <c r="AY705" s="4"/>
      <c r="AZ705" s="4"/>
      <c r="BA705" s="4"/>
      <c r="BB705" s="4"/>
      <c r="BC705" s="4"/>
      <c r="BD705" s="4"/>
      <c r="BE705" s="4"/>
      <c r="BF705" s="4"/>
      <c r="BG705" s="4"/>
      <c r="BH705" s="4"/>
      <c r="BI705" s="4"/>
      <c r="BJ705" s="4"/>
      <c r="BK705" s="4"/>
      <c r="BL705" s="4"/>
      <c r="BM705" s="4"/>
      <c r="BN705" s="4"/>
    </row>
    <row r="706" ht="12.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c r="AA706" s="4"/>
      <c r="AB706" s="4"/>
      <c r="AC706" s="4"/>
      <c r="AD706" s="4"/>
      <c r="AE706" s="4"/>
      <c r="AF706" s="4"/>
      <c r="AG706" s="4"/>
      <c r="AH706" s="4"/>
      <c r="AI706" s="4"/>
      <c r="AJ706" s="4"/>
      <c r="AK706" s="4"/>
      <c r="AL706" s="4"/>
      <c r="AM706" s="4"/>
      <c r="AN706" s="4"/>
      <c r="AO706" s="4"/>
      <c r="AP706" s="4"/>
      <c r="AQ706" s="4"/>
      <c r="AR706" s="4"/>
      <c r="AS706" s="4"/>
      <c r="AT706" s="4"/>
      <c r="AU706" s="4"/>
      <c r="AV706" s="4"/>
      <c r="AW706" s="4"/>
      <c r="AX706" s="4"/>
      <c r="AY706" s="4"/>
      <c r="AZ706" s="4"/>
      <c r="BA706" s="4"/>
      <c r="BB706" s="4"/>
      <c r="BC706" s="4"/>
      <c r="BD706" s="4"/>
      <c r="BE706" s="4"/>
      <c r="BF706" s="4"/>
      <c r="BG706" s="4"/>
      <c r="BH706" s="4"/>
      <c r="BI706" s="4"/>
      <c r="BJ706" s="4"/>
      <c r="BK706" s="4"/>
      <c r="BL706" s="4"/>
      <c r="BM706" s="4"/>
      <c r="BN706" s="4"/>
    </row>
    <row r="707" ht="12.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c r="AA707" s="4"/>
      <c r="AB707" s="4"/>
      <c r="AC707" s="4"/>
      <c r="AD707" s="4"/>
      <c r="AE707" s="4"/>
      <c r="AF707" s="4"/>
      <c r="AG707" s="4"/>
      <c r="AH707" s="4"/>
      <c r="AI707" s="4"/>
      <c r="AJ707" s="4"/>
      <c r="AK707" s="4"/>
      <c r="AL707" s="4"/>
      <c r="AM707" s="4"/>
      <c r="AN707" s="4"/>
      <c r="AO707" s="4"/>
      <c r="AP707" s="4"/>
      <c r="AQ707" s="4"/>
      <c r="AR707" s="4"/>
      <c r="AS707" s="4"/>
      <c r="AT707" s="4"/>
      <c r="AU707" s="4"/>
      <c r="AV707" s="4"/>
      <c r="AW707" s="4"/>
      <c r="AX707" s="4"/>
      <c r="AY707" s="4"/>
      <c r="AZ707" s="4"/>
      <c r="BA707" s="4"/>
      <c r="BB707" s="4"/>
      <c r="BC707" s="4"/>
      <c r="BD707" s="4"/>
      <c r="BE707" s="4"/>
      <c r="BF707" s="4"/>
      <c r="BG707" s="4"/>
      <c r="BH707" s="4"/>
      <c r="BI707" s="4"/>
      <c r="BJ707" s="4"/>
      <c r="BK707" s="4"/>
      <c r="BL707" s="4"/>
      <c r="BM707" s="4"/>
      <c r="BN707" s="4"/>
    </row>
    <row r="708" ht="12.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c r="AA708" s="4"/>
      <c r="AB708" s="4"/>
      <c r="AC708" s="4"/>
      <c r="AD708" s="4"/>
      <c r="AE708" s="4"/>
      <c r="AF708" s="4"/>
      <c r="AG708" s="4"/>
      <c r="AH708" s="4"/>
      <c r="AI708" s="4"/>
      <c r="AJ708" s="4"/>
      <c r="AK708" s="4"/>
      <c r="AL708" s="4"/>
      <c r="AM708" s="4"/>
      <c r="AN708" s="4"/>
      <c r="AO708" s="4"/>
      <c r="AP708" s="4"/>
      <c r="AQ708" s="4"/>
      <c r="AR708" s="4"/>
      <c r="AS708" s="4"/>
      <c r="AT708" s="4"/>
      <c r="AU708" s="4"/>
      <c r="AV708" s="4"/>
      <c r="AW708" s="4"/>
      <c r="AX708" s="4"/>
      <c r="AY708" s="4"/>
      <c r="AZ708" s="4"/>
      <c r="BA708" s="4"/>
      <c r="BB708" s="4"/>
      <c r="BC708" s="4"/>
      <c r="BD708" s="4"/>
      <c r="BE708" s="4"/>
      <c r="BF708" s="4"/>
      <c r="BG708" s="4"/>
      <c r="BH708" s="4"/>
      <c r="BI708" s="4"/>
      <c r="BJ708" s="4"/>
      <c r="BK708" s="4"/>
      <c r="BL708" s="4"/>
      <c r="BM708" s="4"/>
      <c r="BN708" s="4"/>
    </row>
    <row r="709" ht="12.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c r="AA709" s="4"/>
      <c r="AB709" s="4"/>
      <c r="AC709" s="4"/>
      <c r="AD709" s="4"/>
      <c r="AE709" s="4"/>
      <c r="AF709" s="4"/>
      <c r="AG709" s="4"/>
      <c r="AH709" s="4"/>
      <c r="AI709" s="4"/>
      <c r="AJ709" s="4"/>
      <c r="AK709" s="4"/>
      <c r="AL709" s="4"/>
      <c r="AM709" s="4"/>
      <c r="AN709" s="4"/>
      <c r="AO709" s="4"/>
      <c r="AP709" s="4"/>
      <c r="AQ709" s="4"/>
      <c r="AR709" s="4"/>
      <c r="AS709" s="4"/>
      <c r="AT709" s="4"/>
      <c r="AU709" s="4"/>
      <c r="AV709" s="4"/>
      <c r="AW709" s="4"/>
      <c r="AX709" s="4"/>
      <c r="AY709" s="4"/>
      <c r="AZ709" s="4"/>
      <c r="BA709" s="4"/>
      <c r="BB709" s="4"/>
      <c r="BC709" s="4"/>
      <c r="BD709" s="4"/>
      <c r="BE709" s="4"/>
      <c r="BF709" s="4"/>
      <c r="BG709" s="4"/>
      <c r="BH709" s="4"/>
      <c r="BI709" s="4"/>
      <c r="BJ709" s="4"/>
      <c r="BK709" s="4"/>
      <c r="BL709" s="4"/>
      <c r="BM709" s="4"/>
      <c r="BN709" s="4"/>
    </row>
    <row r="710" ht="12.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c r="AA710" s="4"/>
      <c r="AB710" s="4"/>
      <c r="AC710" s="4"/>
      <c r="AD710" s="4"/>
      <c r="AE710" s="4"/>
      <c r="AF710" s="4"/>
      <c r="AG710" s="4"/>
      <c r="AH710" s="4"/>
      <c r="AI710" s="4"/>
      <c r="AJ710" s="4"/>
      <c r="AK710" s="4"/>
      <c r="AL710" s="4"/>
      <c r="AM710" s="4"/>
      <c r="AN710" s="4"/>
      <c r="AO710" s="4"/>
      <c r="AP710" s="4"/>
      <c r="AQ710" s="4"/>
      <c r="AR710" s="4"/>
      <c r="AS710" s="4"/>
      <c r="AT710" s="4"/>
      <c r="AU710" s="4"/>
      <c r="AV710" s="4"/>
      <c r="AW710" s="4"/>
      <c r="AX710" s="4"/>
      <c r="AY710" s="4"/>
      <c r="AZ710" s="4"/>
      <c r="BA710" s="4"/>
      <c r="BB710" s="4"/>
      <c r="BC710" s="4"/>
      <c r="BD710" s="4"/>
      <c r="BE710" s="4"/>
      <c r="BF710" s="4"/>
      <c r="BG710" s="4"/>
      <c r="BH710" s="4"/>
      <c r="BI710" s="4"/>
      <c r="BJ710" s="4"/>
      <c r="BK710" s="4"/>
      <c r="BL710" s="4"/>
      <c r="BM710" s="4"/>
      <c r="BN710" s="4"/>
    </row>
    <row r="711" ht="12.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c r="AA711" s="4"/>
      <c r="AB711" s="4"/>
      <c r="AC711" s="4"/>
      <c r="AD711" s="4"/>
      <c r="AE711" s="4"/>
      <c r="AF711" s="4"/>
      <c r="AG711" s="4"/>
      <c r="AH711" s="4"/>
      <c r="AI711" s="4"/>
      <c r="AJ711" s="4"/>
      <c r="AK711" s="4"/>
      <c r="AL711" s="4"/>
      <c r="AM711" s="4"/>
      <c r="AN711" s="4"/>
      <c r="AO711" s="4"/>
      <c r="AP711" s="4"/>
      <c r="AQ711" s="4"/>
      <c r="AR711" s="4"/>
      <c r="AS711" s="4"/>
      <c r="AT711" s="4"/>
      <c r="AU711" s="4"/>
      <c r="AV711" s="4"/>
      <c r="AW711" s="4"/>
      <c r="AX711" s="4"/>
      <c r="AY711" s="4"/>
      <c r="AZ711" s="4"/>
      <c r="BA711" s="4"/>
      <c r="BB711" s="4"/>
      <c r="BC711" s="4"/>
      <c r="BD711" s="4"/>
      <c r="BE711" s="4"/>
      <c r="BF711" s="4"/>
      <c r="BG711" s="4"/>
      <c r="BH711" s="4"/>
      <c r="BI711" s="4"/>
      <c r="BJ711" s="4"/>
      <c r="BK711" s="4"/>
      <c r="BL711" s="4"/>
      <c r="BM711" s="4"/>
      <c r="BN711" s="4"/>
    </row>
    <row r="712" ht="12.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c r="AA712" s="4"/>
      <c r="AB712" s="4"/>
      <c r="AC712" s="4"/>
      <c r="AD712" s="4"/>
      <c r="AE712" s="4"/>
      <c r="AF712" s="4"/>
      <c r="AG712" s="4"/>
      <c r="AH712" s="4"/>
      <c r="AI712" s="4"/>
      <c r="AJ712" s="4"/>
      <c r="AK712" s="4"/>
      <c r="AL712" s="4"/>
      <c r="AM712" s="4"/>
      <c r="AN712" s="4"/>
      <c r="AO712" s="4"/>
      <c r="AP712" s="4"/>
      <c r="AQ712" s="4"/>
      <c r="AR712" s="4"/>
      <c r="AS712" s="4"/>
      <c r="AT712" s="4"/>
      <c r="AU712" s="4"/>
      <c r="AV712" s="4"/>
      <c r="AW712" s="4"/>
      <c r="AX712" s="4"/>
      <c r="AY712" s="4"/>
      <c r="AZ712" s="4"/>
      <c r="BA712" s="4"/>
      <c r="BB712" s="4"/>
      <c r="BC712" s="4"/>
      <c r="BD712" s="4"/>
      <c r="BE712" s="4"/>
      <c r="BF712" s="4"/>
      <c r="BG712" s="4"/>
      <c r="BH712" s="4"/>
      <c r="BI712" s="4"/>
      <c r="BJ712" s="4"/>
      <c r="BK712" s="4"/>
      <c r="BL712" s="4"/>
      <c r="BM712" s="4"/>
      <c r="BN712" s="4"/>
    </row>
    <row r="713" ht="12.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c r="AA713" s="4"/>
      <c r="AB713" s="4"/>
      <c r="AC713" s="4"/>
      <c r="AD713" s="4"/>
      <c r="AE713" s="4"/>
      <c r="AF713" s="4"/>
      <c r="AG713" s="4"/>
      <c r="AH713" s="4"/>
      <c r="AI713" s="4"/>
      <c r="AJ713" s="4"/>
      <c r="AK713" s="4"/>
      <c r="AL713" s="4"/>
      <c r="AM713" s="4"/>
      <c r="AN713" s="4"/>
      <c r="AO713" s="4"/>
      <c r="AP713" s="4"/>
      <c r="AQ713" s="4"/>
      <c r="AR713" s="4"/>
      <c r="AS713" s="4"/>
      <c r="AT713" s="4"/>
      <c r="AU713" s="4"/>
      <c r="AV713" s="4"/>
      <c r="AW713" s="4"/>
      <c r="AX713" s="4"/>
      <c r="AY713" s="4"/>
      <c r="AZ713" s="4"/>
      <c r="BA713" s="4"/>
      <c r="BB713" s="4"/>
      <c r="BC713" s="4"/>
      <c r="BD713" s="4"/>
      <c r="BE713" s="4"/>
      <c r="BF713" s="4"/>
      <c r="BG713" s="4"/>
      <c r="BH713" s="4"/>
      <c r="BI713" s="4"/>
      <c r="BJ713" s="4"/>
      <c r="BK713" s="4"/>
      <c r="BL713" s="4"/>
      <c r="BM713" s="4"/>
      <c r="BN713" s="4"/>
    </row>
    <row r="714" ht="12.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c r="AA714" s="4"/>
      <c r="AB714" s="4"/>
      <c r="AC714" s="4"/>
      <c r="AD714" s="4"/>
      <c r="AE714" s="4"/>
      <c r="AF714" s="4"/>
      <c r="AG714" s="4"/>
      <c r="AH714" s="4"/>
      <c r="AI714" s="4"/>
      <c r="AJ714" s="4"/>
      <c r="AK714" s="4"/>
      <c r="AL714" s="4"/>
      <c r="AM714" s="4"/>
      <c r="AN714" s="4"/>
      <c r="AO714" s="4"/>
      <c r="AP714" s="4"/>
      <c r="AQ714" s="4"/>
      <c r="AR714" s="4"/>
      <c r="AS714" s="4"/>
      <c r="AT714" s="4"/>
      <c r="AU714" s="4"/>
      <c r="AV714" s="4"/>
      <c r="AW714" s="4"/>
      <c r="AX714" s="4"/>
      <c r="AY714" s="4"/>
      <c r="AZ714" s="4"/>
      <c r="BA714" s="4"/>
      <c r="BB714" s="4"/>
      <c r="BC714" s="4"/>
      <c r="BD714" s="4"/>
      <c r="BE714" s="4"/>
      <c r="BF714" s="4"/>
      <c r="BG714" s="4"/>
      <c r="BH714" s="4"/>
      <c r="BI714" s="4"/>
      <c r="BJ714" s="4"/>
      <c r="BK714" s="4"/>
      <c r="BL714" s="4"/>
      <c r="BM714" s="4"/>
      <c r="BN714" s="4"/>
    </row>
    <row r="715" ht="12.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c r="AA715" s="4"/>
      <c r="AB715" s="4"/>
      <c r="AC715" s="4"/>
      <c r="AD715" s="4"/>
      <c r="AE715" s="4"/>
      <c r="AF715" s="4"/>
      <c r="AG715" s="4"/>
      <c r="AH715" s="4"/>
      <c r="AI715" s="4"/>
      <c r="AJ715" s="4"/>
      <c r="AK715" s="4"/>
      <c r="AL715" s="4"/>
      <c r="AM715" s="4"/>
      <c r="AN715" s="4"/>
      <c r="AO715" s="4"/>
      <c r="AP715" s="4"/>
      <c r="AQ715" s="4"/>
      <c r="AR715" s="4"/>
      <c r="AS715" s="4"/>
      <c r="AT715" s="4"/>
      <c r="AU715" s="4"/>
      <c r="AV715" s="4"/>
      <c r="AW715" s="4"/>
      <c r="AX715" s="4"/>
      <c r="AY715" s="4"/>
      <c r="AZ715" s="4"/>
      <c r="BA715" s="4"/>
      <c r="BB715" s="4"/>
      <c r="BC715" s="4"/>
      <c r="BD715" s="4"/>
      <c r="BE715" s="4"/>
      <c r="BF715" s="4"/>
      <c r="BG715" s="4"/>
      <c r="BH715" s="4"/>
      <c r="BI715" s="4"/>
      <c r="BJ715" s="4"/>
      <c r="BK715" s="4"/>
      <c r="BL715" s="4"/>
      <c r="BM715" s="4"/>
      <c r="BN715" s="4"/>
    </row>
    <row r="716" ht="12.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c r="AA716" s="4"/>
      <c r="AB716" s="4"/>
      <c r="AC716" s="4"/>
      <c r="AD716" s="4"/>
      <c r="AE716" s="4"/>
      <c r="AF716" s="4"/>
      <c r="AG716" s="4"/>
      <c r="AH716" s="4"/>
      <c r="AI716" s="4"/>
      <c r="AJ716" s="4"/>
      <c r="AK716" s="4"/>
      <c r="AL716" s="4"/>
      <c r="AM716" s="4"/>
      <c r="AN716" s="4"/>
      <c r="AO716" s="4"/>
      <c r="AP716" s="4"/>
      <c r="AQ716" s="4"/>
      <c r="AR716" s="4"/>
      <c r="AS716" s="4"/>
      <c r="AT716" s="4"/>
      <c r="AU716" s="4"/>
      <c r="AV716" s="4"/>
      <c r="AW716" s="4"/>
      <c r="AX716" s="4"/>
      <c r="AY716" s="4"/>
      <c r="AZ716" s="4"/>
      <c r="BA716" s="4"/>
      <c r="BB716" s="4"/>
      <c r="BC716" s="4"/>
      <c r="BD716" s="4"/>
      <c r="BE716" s="4"/>
      <c r="BF716" s="4"/>
      <c r="BG716" s="4"/>
      <c r="BH716" s="4"/>
      <c r="BI716" s="4"/>
      <c r="BJ716" s="4"/>
      <c r="BK716" s="4"/>
      <c r="BL716" s="4"/>
      <c r="BM716" s="4"/>
      <c r="BN716" s="4"/>
    </row>
    <row r="717" ht="12.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c r="AA717" s="4"/>
      <c r="AB717" s="4"/>
      <c r="AC717" s="4"/>
      <c r="AD717" s="4"/>
      <c r="AE717" s="4"/>
      <c r="AF717" s="4"/>
      <c r="AG717" s="4"/>
      <c r="AH717" s="4"/>
      <c r="AI717" s="4"/>
      <c r="AJ717" s="4"/>
      <c r="AK717" s="4"/>
      <c r="AL717" s="4"/>
      <c r="AM717" s="4"/>
      <c r="AN717" s="4"/>
      <c r="AO717" s="4"/>
      <c r="AP717" s="4"/>
      <c r="AQ717" s="4"/>
      <c r="AR717" s="4"/>
      <c r="AS717" s="4"/>
      <c r="AT717" s="4"/>
      <c r="AU717" s="4"/>
      <c r="AV717" s="4"/>
      <c r="AW717" s="4"/>
      <c r="AX717" s="4"/>
      <c r="AY717" s="4"/>
      <c r="AZ717" s="4"/>
      <c r="BA717" s="4"/>
      <c r="BB717" s="4"/>
      <c r="BC717" s="4"/>
      <c r="BD717" s="4"/>
      <c r="BE717" s="4"/>
      <c r="BF717" s="4"/>
      <c r="BG717" s="4"/>
      <c r="BH717" s="4"/>
      <c r="BI717" s="4"/>
      <c r="BJ717" s="4"/>
      <c r="BK717" s="4"/>
      <c r="BL717" s="4"/>
      <c r="BM717" s="4"/>
      <c r="BN717" s="4"/>
    </row>
    <row r="718" ht="12.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c r="AA718" s="4"/>
      <c r="AB718" s="4"/>
      <c r="AC718" s="4"/>
      <c r="AD718" s="4"/>
      <c r="AE718" s="4"/>
      <c r="AF718" s="4"/>
      <c r="AG718" s="4"/>
      <c r="AH718" s="4"/>
      <c r="AI718" s="4"/>
      <c r="AJ718" s="4"/>
      <c r="AK718" s="4"/>
      <c r="AL718" s="4"/>
      <c r="AM718" s="4"/>
      <c r="AN718" s="4"/>
      <c r="AO718" s="4"/>
      <c r="AP718" s="4"/>
      <c r="AQ718" s="4"/>
      <c r="AR718" s="4"/>
      <c r="AS718" s="4"/>
      <c r="AT718" s="4"/>
      <c r="AU718" s="4"/>
      <c r="AV718" s="4"/>
      <c r="AW718" s="4"/>
      <c r="AX718" s="4"/>
      <c r="AY718" s="4"/>
      <c r="AZ718" s="4"/>
      <c r="BA718" s="4"/>
      <c r="BB718" s="4"/>
      <c r="BC718" s="4"/>
      <c r="BD718" s="4"/>
      <c r="BE718" s="4"/>
      <c r="BF718" s="4"/>
      <c r="BG718" s="4"/>
      <c r="BH718" s="4"/>
      <c r="BI718" s="4"/>
      <c r="BJ718" s="4"/>
      <c r="BK718" s="4"/>
      <c r="BL718" s="4"/>
      <c r="BM718" s="4"/>
      <c r="BN718" s="4"/>
    </row>
    <row r="719" ht="12.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c r="AA719" s="4"/>
      <c r="AB719" s="4"/>
      <c r="AC719" s="4"/>
      <c r="AD719" s="4"/>
      <c r="AE719" s="4"/>
      <c r="AF719" s="4"/>
      <c r="AG719" s="4"/>
      <c r="AH719" s="4"/>
      <c r="AI719" s="4"/>
      <c r="AJ719" s="4"/>
      <c r="AK719" s="4"/>
      <c r="AL719" s="4"/>
      <c r="AM719" s="4"/>
      <c r="AN719" s="4"/>
      <c r="AO719" s="4"/>
      <c r="AP719" s="4"/>
      <c r="AQ719" s="4"/>
      <c r="AR719" s="4"/>
      <c r="AS719" s="4"/>
      <c r="AT719" s="4"/>
      <c r="AU719" s="4"/>
      <c r="AV719" s="4"/>
      <c r="AW719" s="4"/>
      <c r="AX719" s="4"/>
      <c r="AY719" s="4"/>
      <c r="AZ719" s="4"/>
      <c r="BA719" s="4"/>
      <c r="BB719" s="4"/>
      <c r="BC719" s="4"/>
      <c r="BD719" s="4"/>
      <c r="BE719" s="4"/>
      <c r="BF719" s="4"/>
      <c r="BG719" s="4"/>
      <c r="BH719" s="4"/>
      <c r="BI719" s="4"/>
      <c r="BJ719" s="4"/>
      <c r="BK719" s="4"/>
      <c r="BL719" s="4"/>
      <c r="BM719" s="4"/>
      <c r="BN719" s="4"/>
    </row>
    <row r="720" ht="12.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c r="AA720" s="4"/>
      <c r="AB720" s="4"/>
      <c r="AC720" s="4"/>
      <c r="AD720" s="4"/>
      <c r="AE720" s="4"/>
      <c r="AF720" s="4"/>
      <c r="AG720" s="4"/>
      <c r="AH720" s="4"/>
      <c r="AI720" s="4"/>
      <c r="AJ720" s="4"/>
      <c r="AK720" s="4"/>
      <c r="AL720" s="4"/>
      <c r="AM720" s="4"/>
      <c r="AN720" s="4"/>
      <c r="AO720" s="4"/>
      <c r="AP720" s="4"/>
      <c r="AQ720" s="4"/>
      <c r="AR720" s="4"/>
      <c r="AS720" s="4"/>
      <c r="AT720" s="4"/>
      <c r="AU720" s="4"/>
      <c r="AV720" s="4"/>
      <c r="AW720" s="4"/>
      <c r="AX720" s="4"/>
      <c r="AY720" s="4"/>
      <c r="AZ720" s="4"/>
      <c r="BA720" s="4"/>
      <c r="BB720" s="4"/>
      <c r="BC720" s="4"/>
      <c r="BD720" s="4"/>
      <c r="BE720" s="4"/>
      <c r="BF720" s="4"/>
      <c r="BG720" s="4"/>
      <c r="BH720" s="4"/>
      <c r="BI720" s="4"/>
      <c r="BJ720" s="4"/>
      <c r="BK720" s="4"/>
      <c r="BL720" s="4"/>
      <c r="BM720" s="4"/>
      <c r="BN720" s="4"/>
    </row>
    <row r="721" ht="12.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c r="AA721" s="4"/>
      <c r="AB721" s="4"/>
      <c r="AC721" s="4"/>
      <c r="AD721" s="4"/>
      <c r="AE721" s="4"/>
      <c r="AF721" s="4"/>
      <c r="AG721" s="4"/>
      <c r="AH721" s="4"/>
      <c r="AI721" s="4"/>
      <c r="AJ721" s="4"/>
      <c r="AK721" s="4"/>
      <c r="AL721" s="4"/>
      <c r="AM721" s="4"/>
      <c r="AN721" s="4"/>
      <c r="AO721" s="4"/>
      <c r="AP721" s="4"/>
      <c r="AQ721" s="4"/>
      <c r="AR721" s="4"/>
      <c r="AS721" s="4"/>
      <c r="AT721" s="4"/>
      <c r="AU721" s="4"/>
      <c r="AV721" s="4"/>
      <c r="AW721" s="4"/>
      <c r="AX721" s="4"/>
      <c r="AY721" s="4"/>
      <c r="AZ721" s="4"/>
      <c r="BA721" s="4"/>
      <c r="BB721" s="4"/>
      <c r="BC721" s="4"/>
      <c r="BD721" s="4"/>
      <c r="BE721" s="4"/>
      <c r="BF721" s="4"/>
      <c r="BG721" s="4"/>
      <c r="BH721" s="4"/>
      <c r="BI721" s="4"/>
      <c r="BJ721" s="4"/>
      <c r="BK721" s="4"/>
      <c r="BL721" s="4"/>
      <c r="BM721" s="4"/>
      <c r="BN721" s="4"/>
    </row>
    <row r="722" ht="12.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c r="AA722" s="4"/>
      <c r="AB722" s="4"/>
      <c r="AC722" s="4"/>
      <c r="AD722" s="4"/>
      <c r="AE722" s="4"/>
      <c r="AF722" s="4"/>
      <c r="AG722" s="4"/>
      <c r="AH722" s="4"/>
      <c r="AI722" s="4"/>
      <c r="AJ722" s="4"/>
      <c r="AK722" s="4"/>
      <c r="AL722" s="4"/>
      <c r="AM722" s="4"/>
      <c r="AN722" s="4"/>
      <c r="AO722" s="4"/>
      <c r="AP722" s="4"/>
      <c r="AQ722" s="4"/>
      <c r="AR722" s="4"/>
      <c r="AS722" s="4"/>
      <c r="AT722" s="4"/>
      <c r="AU722" s="4"/>
      <c r="AV722" s="4"/>
      <c r="AW722" s="4"/>
      <c r="AX722" s="4"/>
      <c r="AY722" s="4"/>
      <c r="AZ722" s="4"/>
      <c r="BA722" s="4"/>
      <c r="BB722" s="4"/>
      <c r="BC722" s="4"/>
      <c r="BD722" s="4"/>
      <c r="BE722" s="4"/>
      <c r="BF722" s="4"/>
      <c r="BG722" s="4"/>
      <c r="BH722" s="4"/>
      <c r="BI722" s="4"/>
      <c r="BJ722" s="4"/>
      <c r="BK722" s="4"/>
      <c r="BL722" s="4"/>
      <c r="BM722" s="4"/>
      <c r="BN722" s="4"/>
    </row>
    <row r="723" ht="12.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c r="AA723" s="4"/>
      <c r="AB723" s="4"/>
      <c r="AC723" s="4"/>
      <c r="AD723" s="4"/>
      <c r="AE723" s="4"/>
      <c r="AF723" s="4"/>
      <c r="AG723" s="4"/>
      <c r="AH723" s="4"/>
      <c r="AI723" s="4"/>
      <c r="AJ723" s="4"/>
      <c r="AK723" s="4"/>
      <c r="AL723" s="4"/>
      <c r="AM723" s="4"/>
      <c r="AN723" s="4"/>
      <c r="AO723" s="4"/>
      <c r="AP723" s="4"/>
      <c r="AQ723" s="4"/>
      <c r="AR723" s="4"/>
      <c r="AS723" s="4"/>
      <c r="AT723" s="4"/>
      <c r="AU723" s="4"/>
      <c r="AV723" s="4"/>
      <c r="AW723" s="4"/>
      <c r="AX723" s="4"/>
      <c r="AY723" s="4"/>
      <c r="AZ723" s="4"/>
      <c r="BA723" s="4"/>
      <c r="BB723" s="4"/>
      <c r="BC723" s="4"/>
      <c r="BD723" s="4"/>
      <c r="BE723" s="4"/>
      <c r="BF723" s="4"/>
      <c r="BG723" s="4"/>
      <c r="BH723" s="4"/>
      <c r="BI723" s="4"/>
      <c r="BJ723" s="4"/>
      <c r="BK723" s="4"/>
      <c r="BL723" s="4"/>
      <c r="BM723" s="4"/>
      <c r="BN723" s="4"/>
    </row>
    <row r="724" ht="12.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c r="AA724" s="4"/>
      <c r="AB724" s="4"/>
      <c r="AC724" s="4"/>
      <c r="AD724" s="4"/>
      <c r="AE724" s="4"/>
      <c r="AF724" s="4"/>
      <c r="AG724" s="4"/>
      <c r="AH724" s="4"/>
      <c r="AI724" s="4"/>
      <c r="AJ724" s="4"/>
      <c r="AK724" s="4"/>
      <c r="AL724" s="4"/>
      <c r="AM724" s="4"/>
      <c r="AN724" s="4"/>
      <c r="AO724" s="4"/>
      <c r="AP724" s="4"/>
      <c r="AQ724" s="4"/>
      <c r="AR724" s="4"/>
      <c r="AS724" s="4"/>
      <c r="AT724" s="4"/>
      <c r="AU724" s="4"/>
      <c r="AV724" s="4"/>
      <c r="AW724" s="4"/>
      <c r="AX724" s="4"/>
      <c r="AY724" s="4"/>
      <c r="AZ724" s="4"/>
      <c r="BA724" s="4"/>
      <c r="BB724" s="4"/>
      <c r="BC724" s="4"/>
      <c r="BD724" s="4"/>
      <c r="BE724" s="4"/>
      <c r="BF724" s="4"/>
      <c r="BG724" s="4"/>
      <c r="BH724" s="4"/>
      <c r="BI724" s="4"/>
      <c r="BJ724" s="4"/>
      <c r="BK724" s="4"/>
      <c r="BL724" s="4"/>
      <c r="BM724" s="4"/>
      <c r="BN724" s="4"/>
    </row>
    <row r="725" ht="12.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c r="AA725" s="4"/>
      <c r="AB725" s="4"/>
      <c r="AC725" s="4"/>
      <c r="AD725" s="4"/>
      <c r="AE725" s="4"/>
      <c r="AF725" s="4"/>
      <c r="AG725" s="4"/>
      <c r="AH725" s="4"/>
      <c r="AI725" s="4"/>
      <c r="AJ725" s="4"/>
      <c r="AK725" s="4"/>
      <c r="AL725" s="4"/>
      <c r="AM725" s="4"/>
      <c r="AN725" s="4"/>
      <c r="AO725" s="4"/>
      <c r="AP725" s="4"/>
      <c r="AQ725" s="4"/>
      <c r="AR725" s="4"/>
      <c r="AS725" s="4"/>
      <c r="AT725" s="4"/>
      <c r="AU725" s="4"/>
      <c r="AV725" s="4"/>
      <c r="AW725" s="4"/>
      <c r="AX725" s="4"/>
      <c r="AY725" s="4"/>
      <c r="AZ725" s="4"/>
      <c r="BA725" s="4"/>
      <c r="BB725" s="4"/>
      <c r="BC725" s="4"/>
      <c r="BD725" s="4"/>
      <c r="BE725" s="4"/>
      <c r="BF725" s="4"/>
      <c r="BG725" s="4"/>
      <c r="BH725" s="4"/>
      <c r="BI725" s="4"/>
      <c r="BJ725" s="4"/>
      <c r="BK725" s="4"/>
      <c r="BL725" s="4"/>
      <c r="BM725" s="4"/>
      <c r="BN725" s="4"/>
    </row>
    <row r="726" ht="12.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c r="AA726" s="4"/>
      <c r="AB726" s="4"/>
      <c r="AC726" s="4"/>
      <c r="AD726" s="4"/>
      <c r="AE726" s="4"/>
      <c r="AF726" s="4"/>
      <c r="AG726" s="4"/>
      <c r="AH726" s="4"/>
      <c r="AI726" s="4"/>
      <c r="AJ726" s="4"/>
      <c r="AK726" s="4"/>
      <c r="AL726" s="4"/>
      <c r="AM726" s="4"/>
      <c r="AN726" s="4"/>
      <c r="AO726" s="4"/>
      <c r="AP726" s="4"/>
      <c r="AQ726" s="4"/>
      <c r="AR726" s="4"/>
      <c r="AS726" s="4"/>
      <c r="AT726" s="4"/>
      <c r="AU726" s="4"/>
      <c r="AV726" s="4"/>
      <c r="AW726" s="4"/>
      <c r="AX726" s="4"/>
      <c r="AY726" s="4"/>
      <c r="AZ726" s="4"/>
      <c r="BA726" s="4"/>
      <c r="BB726" s="4"/>
      <c r="BC726" s="4"/>
      <c r="BD726" s="4"/>
      <c r="BE726" s="4"/>
      <c r="BF726" s="4"/>
      <c r="BG726" s="4"/>
      <c r="BH726" s="4"/>
      <c r="BI726" s="4"/>
      <c r="BJ726" s="4"/>
      <c r="BK726" s="4"/>
      <c r="BL726" s="4"/>
      <c r="BM726" s="4"/>
      <c r="BN726" s="4"/>
    </row>
    <row r="727" ht="12.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c r="AA727" s="4"/>
      <c r="AB727" s="4"/>
      <c r="AC727" s="4"/>
      <c r="AD727" s="4"/>
      <c r="AE727" s="4"/>
      <c r="AF727" s="4"/>
      <c r="AG727" s="4"/>
      <c r="AH727" s="4"/>
      <c r="AI727" s="4"/>
      <c r="AJ727" s="4"/>
      <c r="AK727" s="4"/>
      <c r="AL727" s="4"/>
      <c r="AM727" s="4"/>
      <c r="AN727" s="4"/>
      <c r="AO727" s="4"/>
      <c r="AP727" s="4"/>
      <c r="AQ727" s="4"/>
      <c r="AR727" s="4"/>
      <c r="AS727" s="4"/>
      <c r="AT727" s="4"/>
      <c r="AU727" s="4"/>
      <c r="AV727" s="4"/>
      <c r="AW727" s="4"/>
      <c r="AX727" s="4"/>
      <c r="AY727" s="4"/>
      <c r="AZ727" s="4"/>
      <c r="BA727" s="4"/>
      <c r="BB727" s="4"/>
      <c r="BC727" s="4"/>
      <c r="BD727" s="4"/>
      <c r="BE727" s="4"/>
      <c r="BF727" s="4"/>
      <c r="BG727" s="4"/>
      <c r="BH727" s="4"/>
      <c r="BI727" s="4"/>
      <c r="BJ727" s="4"/>
      <c r="BK727" s="4"/>
      <c r="BL727" s="4"/>
      <c r="BM727" s="4"/>
      <c r="BN727" s="4"/>
    </row>
    <row r="728" ht="12.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c r="AA728" s="4"/>
      <c r="AB728" s="4"/>
      <c r="AC728" s="4"/>
      <c r="AD728" s="4"/>
      <c r="AE728" s="4"/>
      <c r="AF728" s="4"/>
      <c r="AG728" s="4"/>
      <c r="AH728" s="4"/>
      <c r="AI728" s="4"/>
      <c r="AJ728" s="4"/>
      <c r="AK728" s="4"/>
      <c r="AL728" s="4"/>
      <c r="AM728" s="4"/>
      <c r="AN728" s="4"/>
      <c r="AO728" s="4"/>
      <c r="AP728" s="4"/>
      <c r="AQ728" s="4"/>
      <c r="AR728" s="4"/>
      <c r="AS728" s="4"/>
      <c r="AT728" s="4"/>
      <c r="AU728" s="4"/>
      <c r="AV728" s="4"/>
      <c r="AW728" s="4"/>
      <c r="AX728" s="4"/>
      <c r="AY728" s="4"/>
      <c r="AZ728" s="4"/>
      <c r="BA728" s="4"/>
      <c r="BB728" s="4"/>
      <c r="BC728" s="4"/>
      <c r="BD728" s="4"/>
      <c r="BE728" s="4"/>
      <c r="BF728" s="4"/>
      <c r="BG728" s="4"/>
      <c r="BH728" s="4"/>
      <c r="BI728" s="4"/>
      <c r="BJ728" s="4"/>
      <c r="BK728" s="4"/>
      <c r="BL728" s="4"/>
      <c r="BM728" s="4"/>
      <c r="BN728" s="4"/>
    </row>
    <row r="729" ht="12.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c r="AA729" s="4"/>
      <c r="AB729" s="4"/>
      <c r="AC729" s="4"/>
      <c r="AD729" s="4"/>
      <c r="AE729" s="4"/>
      <c r="AF729" s="4"/>
      <c r="AG729" s="4"/>
      <c r="AH729" s="4"/>
      <c r="AI729" s="4"/>
      <c r="AJ729" s="4"/>
      <c r="AK729" s="4"/>
      <c r="AL729" s="4"/>
      <c r="AM729" s="4"/>
      <c r="AN729" s="4"/>
      <c r="AO729" s="4"/>
      <c r="AP729" s="4"/>
      <c r="AQ729" s="4"/>
      <c r="AR729" s="4"/>
      <c r="AS729" s="4"/>
      <c r="AT729" s="4"/>
      <c r="AU729" s="4"/>
      <c r="AV729" s="4"/>
      <c r="AW729" s="4"/>
      <c r="AX729" s="4"/>
      <c r="AY729" s="4"/>
      <c r="AZ729" s="4"/>
      <c r="BA729" s="4"/>
      <c r="BB729" s="4"/>
      <c r="BC729" s="4"/>
      <c r="BD729" s="4"/>
      <c r="BE729" s="4"/>
      <c r="BF729" s="4"/>
      <c r="BG729" s="4"/>
      <c r="BH729" s="4"/>
      <c r="BI729" s="4"/>
      <c r="BJ729" s="4"/>
      <c r="BK729" s="4"/>
      <c r="BL729" s="4"/>
      <c r="BM729" s="4"/>
      <c r="BN729" s="4"/>
    </row>
    <row r="730" ht="12.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c r="AA730" s="4"/>
      <c r="AB730" s="4"/>
      <c r="AC730" s="4"/>
      <c r="AD730" s="4"/>
      <c r="AE730" s="4"/>
      <c r="AF730" s="4"/>
      <c r="AG730" s="4"/>
      <c r="AH730" s="4"/>
      <c r="AI730" s="4"/>
      <c r="AJ730" s="4"/>
      <c r="AK730" s="4"/>
      <c r="AL730" s="4"/>
      <c r="AM730" s="4"/>
      <c r="AN730" s="4"/>
      <c r="AO730" s="4"/>
      <c r="AP730" s="4"/>
      <c r="AQ730" s="4"/>
      <c r="AR730" s="4"/>
      <c r="AS730" s="4"/>
      <c r="AT730" s="4"/>
      <c r="AU730" s="4"/>
      <c r="AV730" s="4"/>
      <c r="AW730" s="4"/>
      <c r="AX730" s="4"/>
      <c r="AY730" s="4"/>
      <c r="AZ730" s="4"/>
      <c r="BA730" s="4"/>
      <c r="BB730" s="4"/>
      <c r="BC730" s="4"/>
      <c r="BD730" s="4"/>
      <c r="BE730" s="4"/>
      <c r="BF730" s="4"/>
      <c r="BG730" s="4"/>
      <c r="BH730" s="4"/>
      <c r="BI730" s="4"/>
      <c r="BJ730" s="4"/>
      <c r="BK730" s="4"/>
      <c r="BL730" s="4"/>
      <c r="BM730" s="4"/>
      <c r="BN730" s="4"/>
    </row>
    <row r="731" ht="12.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c r="AA731" s="4"/>
      <c r="AB731" s="4"/>
      <c r="AC731" s="4"/>
      <c r="AD731" s="4"/>
      <c r="AE731" s="4"/>
      <c r="AF731" s="4"/>
      <c r="AG731" s="4"/>
      <c r="AH731" s="4"/>
      <c r="AI731" s="4"/>
      <c r="AJ731" s="4"/>
      <c r="AK731" s="4"/>
      <c r="AL731" s="4"/>
      <c r="AM731" s="4"/>
      <c r="AN731" s="4"/>
      <c r="AO731" s="4"/>
      <c r="AP731" s="4"/>
      <c r="AQ731" s="4"/>
      <c r="AR731" s="4"/>
      <c r="AS731" s="4"/>
      <c r="AT731" s="4"/>
      <c r="AU731" s="4"/>
      <c r="AV731" s="4"/>
      <c r="AW731" s="4"/>
      <c r="AX731" s="4"/>
      <c r="AY731" s="4"/>
      <c r="AZ731" s="4"/>
      <c r="BA731" s="4"/>
      <c r="BB731" s="4"/>
      <c r="BC731" s="4"/>
      <c r="BD731" s="4"/>
      <c r="BE731" s="4"/>
      <c r="BF731" s="4"/>
      <c r="BG731" s="4"/>
      <c r="BH731" s="4"/>
      <c r="BI731" s="4"/>
      <c r="BJ731" s="4"/>
      <c r="BK731" s="4"/>
      <c r="BL731" s="4"/>
      <c r="BM731" s="4"/>
      <c r="BN731" s="4"/>
    </row>
    <row r="732" ht="12.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c r="AA732" s="4"/>
      <c r="AB732" s="4"/>
      <c r="AC732" s="4"/>
      <c r="AD732" s="4"/>
      <c r="AE732" s="4"/>
      <c r="AF732" s="4"/>
      <c r="AG732" s="4"/>
      <c r="AH732" s="4"/>
      <c r="AI732" s="4"/>
      <c r="AJ732" s="4"/>
      <c r="AK732" s="4"/>
      <c r="AL732" s="4"/>
      <c r="AM732" s="4"/>
      <c r="AN732" s="4"/>
      <c r="AO732" s="4"/>
      <c r="AP732" s="4"/>
      <c r="AQ732" s="4"/>
      <c r="AR732" s="4"/>
      <c r="AS732" s="4"/>
      <c r="AT732" s="4"/>
      <c r="AU732" s="4"/>
      <c r="AV732" s="4"/>
      <c r="AW732" s="4"/>
      <c r="AX732" s="4"/>
      <c r="AY732" s="4"/>
      <c r="AZ732" s="4"/>
      <c r="BA732" s="4"/>
      <c r="BB732" s="4"/>
      <c r="BC732" s="4"/>
      <c r="BD732" s="4"/>
      <c r="BE732" s="4"/>
      <c r="BF732" s="4"/>
      <c r="BG732" s="4"/>
      <c r="BH732" s="4"/>
      <c r="BI732" s="4"/>
      <c r="BJ732" s="4"/>
      <c r="BK732" s="4"/>
      <c r="BL732" s="4"/>
      <c r="BM732" s="4"/>
      <c r="BN732" s="4"/>
    </row>
    <row r="733" ht="12.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c r="AA733" s="4"/>
      <c r="AB733" s="4"/>
      <c r="AC733" s="4"/>
      <c r="AD733" s="4"/>
      <c r="AE733" s="4"/>
      <c r="AF733" s="4"/>
      <c r="AG733" s="4"/>
      <c r="AH733" s="4"/>
      <c r="AI733" s="4"/>
      <c r="AJ733" s="4"/>
      <c r="AK733" s="4"/>
      <c r="AL733" s="4"/>
      <c r="AM733" s="4"/>
      <c r="AN733" s="4"/>
      <c r="AO733" s="4"/>
      <c r="AP733" s="4"/>
      <c r="AQ733" s="4"/>
      <c r="AR733" s="4"/>
      <c r="AS733" s="4"/>
      <c r="AT733" s="4"/>
      <c r="AU733" s="4"/>
      <c r="AV733" s="4"/>
      <c r="AW733" s="4"/>
      <c r="AX733" s="4"/>
      <c r="AY733" s="4"/>
      <c r="AZ733" s="4"/>
      <c r="BA733" s="4"/>
      <c r="BB733" s="4"/>
      <c r="BC733" s="4"/>
      <c r="BD733" s="4"/>
      <c r="BE733" s="4"/>
      <c r="BF733" s="4"/>
      <c r="BG733" s="4"/>
      <c r="BH733" s="4"/>
      <c r="BI733" s="4"/>
      <c r="BJ733" s="4"/>
      <c r="BK733" s="4"/>
      <c r="BL733" s="4"/>
      <c r="BM733" s="4"/>
      <c r="BN733" s="4"/>
    </row>
    <row r="734" ht="12.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c r="AA734" s="4"/>
      <c r="AB734" s="4"/>
      <c r="AC734" s="4"/>
      <c r="AD734" s="4"/>
      <c r="AE734" s="4"/>
      <c r="AF734" s="4"/>
      <c r="AG734" s="4"/>
      <c r="AH734" s="4"/>
      <c r="AI734" s="4"/>
      <c r="AJ734" s="4"/>
      <c r="AK734" s="4"/>
      <c r="AL734" s="4"/>
      <c r="AM734" s="4"/>
      <c r="AN734" s="4"/>
      <c r="AO734" s="4"/>
      <c r="AP734" s="4"/>
      <c r="AQ734" s="4"/>
      <c r="AR734" s="4"/>
      <c r="AS734" s="4"/>
      <c r="AT734" s="4"/>
      <c r="AU734" s="4"/>
      <c r="AV734" s="4"/>
      <c r="AW734" s="4"/>
      <c r="AX734" s="4"/>
      <c r="AY734" s="4"/>
      <c r="AZ734" s="4"/>
      <c r="BA734" s="4"/>
      <c r="BB734" s="4"/>
      <c r="BC734" s="4"/>
      <c r="BD734" s="4"/>
      <c r="BE734" s="4"/>
      <c r="BF734" s="4"/>
      <c r="BG734" s="4"/>
      <c r="BH734" s="4"/>
      <c r="BI734" s="4"/>
      <c r="BJ734" s="4"/>
      <c r="BK734" s="4"/>
      <c r="BL734" s="4"/>
      <c r="BM734" s="4"/>
      <c r="BN734" s="4"/>
    </row>
    <row r="735" ht="12.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c r="AA735" s="4"/>
      <c r="AB735" s="4"/>
      <c r="AC735" s="4"/>
      <c r="AD735" s="4"/>
      <c r="AE735" s="4"/>
      <c r="AF735" s="4"/>
      <c r="AG735" s="4"/>
      <c r="AH735" s="4"/>
      <c r="AI735" s="4"/>
      <c r="AJ735" s="4"/>
      <c r="AK735" s="4"/>
      <c r="AL735" s="4"/>
      <c r="AM735" s="4"/>
      <c r="AN735" s="4"/>
      <c r="AO735" s="4"/>
      <c r="AP735" s="4"/>
      <c r="AQ735" s="4"/>
      <c r="AR735" s="4"/>
      <c r="AS735" s="4"/>
      <c r="AT735" s="4"/>
      <c r="AU735" s="4"/>
      <c r="AV735" s="4"/>
      <c r="AW735" s="4"/>
      <c r="AX735" s="4"/>
      <c r="AY735" s="4"/>
      <c r="AZ735" s="4"/>
      <c r="BA735" s="4"/>
      <c r="BB735" s="4"/>
      <c r="BC735" s="4"/>
      <c r="BD735" s="4"/>
      <c r="BE735" s="4"/>
      <c r="BF735" s="4"/>
      <c r="BG735" s="4"/>
      <c r="BH735" s="4"/>
      <c r="BI735" s="4"/>
      <c r="BJ735" s="4"/>
      <c r="BK735" s="4"/>
      <c r="BL735" s="4"/>
      <c r="BM735" s="4"/>
      <c r="BN735" s="4"/>
    </row>
    <row r="736" ht="12.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c r="AA736" s="4"/>
      <c r="AB736" s="4"/>
      <c r="AC736" s="4"/>
      <c r="AD736" s="4"/>
      <c r="AE736" s="4"/>
      <c r="AF736" s="4"/>
      <c r="AG736" s="4"/>
      <c r="AH736" s="4"/>
      <c r="AI736" s="4"/>
      <c r="AJ736" s="4"/>
      <c r="AK736" s="4"/>
      <c r="AL736" s="4"/>
      <c r="AM736" s="4"/>
      <c r="AN736" s="4"/>
      <c r="AO736" s="4"/>
      <c r="AP736" s="4"/>
      <c r="AQ736" s="4"/>
      <c r="AR736" s="4"/>
      <c r="AS736" s="4"/>
      <c r="AT736" s="4"/>
      <c r="AU736" s="4"/>
      <c r="AV736" s="4"/>
      <c r="AW736" s="4"/>
      <c r="AX736" s="4"/>
      <c r="AY736" s="4"/>
      <c r="AZ736" s="4"/>
      <c r="BA736" s="4"/>
      <c r="BB736" s="4"/>
      <c r="BC736" s="4"/>
      <c r="BD736" s="4"/>
      <c r="BE736" s="4"/>
      <c r="BF736" s="4"/>
      <c r="BG736" s="4"/>
      <c r="BH736" s="4"/>
      <c r="BI736" s="4"/>
      <c r="BJ736" s="4"/>
      <c r="BK736" s="4"/>
      <c r="BL736" s="4"/>
      <c r="BM736" s="4"/>
      <c r="BN736" s="4"/>
    </row>
    <row r="737" ht="12.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c r="AA737" s="4"/>
      <c r="AB737" s="4"/>
      <c r="AC737" s="4"/>
      <c r="AD737" s="4"/>
      <c r="AE737" s="4"/>
      <c r="AF737" s="4"/>
      <c r="AG737" s="4"/>
      <c r="AH737" s="4"/>
      <c r="AI737" s="4"/>
      <c r="AJ737" s="4"/>
      <c r="AK737" s="4"/>
      <c r="AL737" s="4"/>
      <c r="AM737" s="4"/>
      <c r="AN737" s="4"/>
      <c r="AO737" s="4"/>
      <c r="AP737" s="4"/>
      <c r="AQ737" s="4"/>
      <c r="AR737" s="4"/>
      <c r="AS737" s="4"/>
      <c r="AT737" s="4"/>
      <c r="AU737" s="4"/>
      <c r="AV737" s="4"/>
      <c r="AW737" s="4"/>
      <c r="AX737" s="4"/>
      <c r="AY737" s="4"/>
      <c r="AZ737" s="4"/>
      <c r="BA737" s="4"/>
      <c r="BB737" s="4"/>
      <c r="BC737" s="4"/>
      <c r="BD737" s="4"/>
      <c r="BE737" s="4"/>
      <c r="BF737" s="4"/>
      <c r="BG737" s="4"/>
      <c r="BH737" s="4"/>
      <c r="BI737" s="4"/>
      <c r="BJ737" s="4"/>
      <c r="BK737" s="4"/>
      <c r="BL737" s="4"/>
      <c r="BM737" s="4"/>
      <c r="BN737" s="4"/>
    </row>
    <row r="738" ht="12.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c r="AA738" s="4"/>
      <c r="AB738" s="4"/>
      <c r="AC738" s="4"/>
      <c r="AD738" s="4"/>
      <c r="AE738" s="4"/>
      <c r="AF738" s="4"/>
      <c r="AG738" s="4"/>
      <c r="AH738" s="4"/>
      <c r="AI738" s="4"/>
      <c r="AJ738" s="4"/>
      <c r="AK738" s="4"/>
      <c r="AL738" s="4"/>
      <c r="AM738" s="4"/>
      <c r="AN738" s="4"/>
      <c r="AO738" s="4"/>
      <c r="AP738" s="4"/>
      <c r="AQ738" s="4"/>
      <c r="AR738" s="4"/>
      <c r="AS738" s="4"/>
      <c r="AT738" s="4"/>
      <c r="AU738" s="4"/>
      <c r="AV738" s="4"/>
      <c r="AW738" s="4"/>
      <c r="AX738" s="4"/>
      <c r="AY738" s="4"/>
      <c r="AZ738" s="4"/>
      <c r="BA738" s="4"/>
      <c r="BB738" s="4"/>
      <c r="BC738" s="4"/>
      <c r="BD738" s="4"/>
      <c r="BE738" s="4"/>
      <c r="BF738" s="4"/>
      <c r="BG738" s="4"/>
      <c r="BH738" s="4"/>
      <c r="BI738" s="4"/>
      <c r="BJ738" s="4"/>
      <c r="BK738" s="4"/>
      <c r="BL738" s="4"/>
      <c r="BM738" s="4"/>
      <c r="BN738" s="4"/>
    </row>
    <row r="739" ht="12.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c r="AA739" s="4"/>
      <c r="AB739" s="4"/>
      <c r="AC739" s="4"/>
      <c r="AD739" s="4"/>
      <c r="AE739" s="4"/>
      <c r="AF739" s="4"/>
      <c r="AG739" s="4"/>
      <c r="AH739" s="4"/>
      <c r="AI739" s="4"/>
      <c r="AJ739" s="4"/>
      <c r="AK739" s="4"/>
      <c r="AL739" s="4"/>
      <c r="AM739" s="4"/>
      <c r="AN739" s="4"/>
      <c r="AO739" s="4"/>
      <c r="AP739" s="4"/>
      <c r="AQ739" s="4"/>
      <c r="AR739" s="4"/>
      <c r="AS739" s="4"/>
      <c r="AT739" s="4"/>
      <c r="AU739" s="4"/>
      <c r="AV739" s="4"/>
      <c r="AW739" s="4"/>
      <c r="AX739" s="4"/>
      <c r="AY739" s="4"/>
      <c r="AZ739" s="4"/>
      <c r="BA739" s="4"/>
      <c r="BB739" s="4"/>
      <c r="BC739" s="4"/>
      <c r="BD739" s="4"/>
      <c r="BE739" s="4"/>
      <c r="BF739" s="4"/>
      <c r="BG739" s="4"/>
      <c r="BH739" s="4"/>
      <c r="BI739" s="4"/>
      <c r="BJ739" s="4"/>
      <c r="BK739" s="4"/>
      <c r="BL739" s="4"/>
      <c r="BM739" s="4"/>
      <c r="BN739" s="4"/>
    </row>
    <row r="740" ht="12.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c r="AA740" s="4"/>
      <c r="AB740" s="4"/>
      <c r="AC740" s="4"/>
      <c r="AD740" s="4"/>
      <c r="AE740" s="4"/>
      <c r="AF740" s="4"/>
      <c r="AG740" s="4"/>
      <c r="AH740" s="4"/>
      <c r="AI740" s="4"/>
      <c r="AJ740" s="4"/>
      <c r="AK740" s="4"/>
      <c r="AL740" s="4"/>
      <c r="AM740" s="4"/>
      <c r="AN740" s="4"/>
      <c r="AO740" s="4"/>
      <c r="AP740" s="4"/>
      <c r="AQ740" s="4"/>
      <c r="AR740" s="4"/>
      <c r="AS740" s="4"/>
      <c r="AT740" s="4"/>
      <c r="AU740" s="4"/>
      <c r="AV740" s="4"/>
      <c r="AW740" s="4"/>
      <c r="AX740" s="4"/>
      <c r="AY740" s="4"/>
      <c r="AZ740" s="4"/>
      <c r="BA740" s="4"/>
      <c r="BB740" s="4"/>
      <c r="BC740" s="4"/>
      <c r="BD740" s="4"/>
      <c r="BE740" s="4"/>
      <c r="BF740" s="4"/>
      <c r="BG740" s="4"/>
      <c r="BH740" s="4"/>
      <c r="BI740" s="4"/>
      <c r="BJ740" s="4"/>
      <c r="BK740" s="4"/>
      <c r="BL740" s="4"/>
      <c r="BM740" s="4"/>
      <c r="BN740" s="4"/>
    </row>
    <row r="741" ht="12.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c r="AA741" s="4"/>
      <c r="AB741" s="4"/>
      <c r="AC741" s="4"/>
      <c r="AD741" s="4"/>
      <c r="AE741" s="4"/>
      <c r="AF741" s="4"/>
      <c r="AG741" s="4"/>
      <c r="AH741" s="4"/>
      <c r="AI741" s="4"/>
      <c r="AJ741" s="4"/>
      <c r="AK741" s="4"/>
      <c r="AL741" s="4"/>
      <c r="AM741" s="4"/>
      <c r="AN741" s="4"/>
      <c r="AO741" s="4"/>
      <c r="AP741" s="4"/>
      <c r="AQ741" s="4"/>
      <c r="AR741" s="4"/>
      <c r="AS741" s="4"/>
      <c r="AT741" s="4"/>
      <c r="AU741" s="4"/>
      <c r="AV741" s="4"/>
      <c r="AW741" s="4"/>
      <c r="AX741" s="4"/>
      <c r="AY741" s="4"/>
      <c r="AZ741" s="4"/>
      <c r="BA741" s="4"/>
      <c r="BB741" s="4"/>
      <c r="BC741" s="4"/>
      <c r="BD741" s="4"/>
      <c r="BE741" s="4"/>
      <c r="BF741" s="4"/>
      <c r="BG741" s="4"/>
      <c r="BH741" s="4"/>
      <c r="BI741" s="4"/>
      <c r="BJ741" s="4"/>
      <c r="BK741" s="4"/>
      <c r="BL741" s="4"/>
      <c r="BM741" s="4"/>
      <c r="BN741" s="4"/>
    </row>
    <row r="742" ht="12.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c r="AA742" s="4"/>
      <c r="AB742" s="4"/>
      <c r="AC742" s="4"/>
      <c r="AD742" s="4"/>
      <c r="AE742" s="4"/>
      <c r="AF742" s="4"/>
      <c r="AG742" s="4"/>
      <c r="AH742" s="4"/>
      <c r="AI742" s="4"/>
      <c r="AJ742" s="4"/>
      <c r="AK742" s="4"/>
      <c r="AL742" s="4"/>
      <c r="AM742" s="4"/>
      <c r="AN742" s="4"/>
      <c r="AO742" s="4"/>
      <c r="AP742" s="4"/>
      <c r="AQ742" s="4"/>
      <c r="AR742" s="4"/>
      <c r="AS742" s="4"/>
      <c r="AT742" s="4"/>
      <c r="AU742" s="4"/>
      <c r="AV742" s="4"/>
      <c r="AW742" s="4"/>
      <c r="AX742" s="4"/>
      <c r="AY742" s="4"/>
      <c r="AZ742" s="4"/>
      <c r="BA742" s="4"/>
      <c r="BB742" s="4"/>
      <c r="BC742" s="4"/>
      <c r="BD742" s="4"/>
      <c r="BE742" s="4"/>
      <c r="BF742" s="4"/>
      <c r="BG742" s="4"/>
      <c r="BH742" s="4"/>
      <c r="BI742" s="4"/>
      <c r="BJ742" s="4"/>
      <c r="BK742" s="4"/>
      <c r="BL742" s="4"/>
      <c r="BM742" s="4"/>
      <c r="BN742" s="4"/>
    </row>
    <row r="743" ht="12.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c r="AA743" s="4"/>
      <c r="AB743" s="4"/>
      <c r="AC743" s="4"/>
      <c r="AD743" s="4"/>
      <c r="AE743" s="4"/>
      <c r="AF743" s="4"/>
      <c r="AG743" s="4"/>
      <c r="AH743" s="4"/>
      <c r="AI743" s="4"/>
      <c r="AJ743" s="4"/>
      <c r="AK743" s="4"/>
      <c r="AL743" s="4"/>
      <c r="AM743" s="4"/>
      <c r="AN743" s="4"/>
      <c r="AO743" s="4"/>
      <c r="AP743" s="4"/>
      <c r="AQ743" s="4"/>
      <c r="AR743" s="4"/>
      <c r="AS743" s="4"/>
      <c r="AT743" s="4"/>
      <c r="AU743" s="4"/>
      <c r="AV743" s="4"/>
      <c r="AW743" s="4"/>
      <c r="AX743" s="4"/>
      <c r="AY743" s="4"/>
      <c r="AZ743" s="4"/>
      <c r="BA743" s="4"/>
      <c r="BB743" s="4"/>
      <c r="BC743" s="4"/>
      <c r="BD743" s="4"/>
      <c r="BE743" s="4"/>
      <c r="BF743" s="4"/>
      <c r="BG743" s="4"/>
      <c r="BH743" s="4"/>
      <c r="BI743" s="4"/>
      <c r="BJ743" s="4"/>
      <c r="BK743" s="4"/>
      <c r="BL743" s="4"/>
      <c r="BM743" s="4"/>
      <c r="BN743" s="4"/>
    </row>
    <row r="744" ht="12.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c r="AA744" s="4"/>
      <c r="AB744" s="4"/>
      <c r="AC744" s="4"/>
      <c r="AD744" s="4"/>
      <c r="AE744" s="4"/>
      <c r="AF744" s="4"/>
      <c r="AG744" s="4"/>
      <c r="AH744" s="4"/>
      <c r="AI744" s="4"/>
      <c r="AJ744" s="4"/>
      <c r="AK744" s="4"/>
      <c r="AL744" s="4"/>
      <c r="AM744" s="4"/>
      <c r="AN744" s="4"/>
      <c r="AO744" s="4"/>
      <c r="AP744" s="4"/>
      <c r="AQ744" s="4"/>
      <c r="AR744" s="4"/>
      <c r="AS744" s="4"/>
      <c r="AT744" s="4"/>
      <c r="AU744" s="4"/>
      <c r="AV744" s="4"/>
      <c r="AW744" s="4"/>
      <c r="AX744" s="4"/>
      <c r="AY744" s="4"/>
      <c r="AZ744" s="4"/>
      <c r="BA744" s="4"/>
      <c r="BB744" s="4"/>
      <c r="BC744" s="4"/>
      <c r="BD744" s="4"/>
      <c r="BE744" s="4"/>
      <c r="BF744" s="4"/>
      <c r="BG744" s="4"/>
      <c r="BH744" s="4"/>
      <c r="BI744" s="4"/>
      <c r="BJ744" s="4"/>
      <c r="BK744" s="4"/>
      <c r="BL744" s="4"/>
      <c r="BM744" s="4"/>
      <c r="BN744" s="4"/>
    </row>
    <row r="745" ht="12.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c r="AA745" s="4"/>
      <c r="AB745" s="4"/>
      <c r="AC745" s="4"/>
      <c r="AD745" s="4"/>
      <c r="AE745" s="4"/>
      <c r="AF745" s="4"/>
      <c r="AG745" s="4"/>
      <c r="AH745" s="4"/>
      <c r="AI745" s="4"/>
      <c r="AJ745" s="4"/>
      <c r="AK745" s="4"/>
      <c r="AL745" s="4"/>
      <c r="AM745" s="4"/>
      <c r="AN745" s="4"/>
      <c r="AO745" s="4"/>
      <c r="AP745" s="4"/>
      <c r="AQ745" s="4"/>
      <c r="AR745" s="4"/>
      <c r="AS745" s="4"/>
      <c r="AT745" s="4"/>
      <c r="AU745" s="4"/>
      <c r="AV745" s="4"/>
      <c r="AW745" s="4"/>
      <c r="AX745" s="4"/>
      <c r="AY745" s="4"/>
      <c r="AZ745" s="4"/>
      <c r="BA745" s="4"/>
      <c r="BB745" s="4"/>
      <c r="BC745" s="4"/>
      <c r="BD745" s="4"/>
      <c r="BE745" s="4"/>
      <c r="BF745" s="4"/>
      <c r="BG745" s="4"/>
      <c r="BH745" s="4"/>
      <c r="BI745" s="4"/>
      <c r="BJ745" s="4"/>
      <c r="BK745" s="4"/>
      <c r="BL745" s="4"/>
      <c r="BM745" s="4"/>
      <c r="BN745" s="4"/>
    </row>
    <row r="746" ht="12.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c r="AA746" s="4"/>
      <c r="AB746" s="4"/>
      <c r="AC746" s="4"/>
      <c r="AD746" s="4"/>
      <c r="AE746" s="4"/>
      <c r="AF746" s="4"/>
      <c r="AG746" s="4"/>
      <c r="AH746" s="4"/>
      <c r="AI746" s="4"/>
      <c r="AJ746" s="4"/>
      <c r="AK746" s="4"/>
      <c r="AL746" s="4"/>
      <c r="AM746" s="4"/>
      <c r="AN746" s="4"/>
      <c r="AO746" s="4"/>
      <c r="AP746" s="4"/>
      <c r="AQ746" s="4"/>
      <c r="AR746" s="4"/>
      <c r="AS746" s="4"/>
      <c r="AT746" s="4"/>
      <c r="AU746" s="4"/>
      <c r="AV746" s="4"/>
      <c r="AW746" s="4"/>
      <c r="AX746" s="4"/>
      <c r="AY746" s="4"/>
      <c r="AZ746" s="4"/>
      <c r="BA746" s="4"/>
      <c r="BB746" s="4"/>
      <c r="BC746" s="4"/>
      <c r="BD746" s="4"/>
      <c r="BE746" s="4"/>
      <c r="BF746" s="4"/>
      <c r="BG746" s="4"/>
      <c r="BH746" s="4"/>
      <c r="BI746" s="4"/>
      <c r="BJ746" s="4"/>
      <c r="BK746" s="4"/>
      <c r="BL746" s="4"/>
      <c r="BM746" s="4"/>
      <c r="BN746" s="4"/>
    </row>
    <row r="747" ht="12.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c r="AA747" s="4"/>
      <c r="AB747" s="4"/>
      <c r="AC747" s="4"/>
      <c r="AD747" s="4"/>
      <c r="AE747" s="4"/>
      <c r="AF747" s="4"/>
      <c r="AG747" s="4"/>
      <c r="AH747" s="4"/>
      <c r="AI747" s="4"/>
      <c r="AJ747" s="4"/>
      <c r="AK747" s="4"/>
      <c r="AL747" s="4"/>
      <c r="AM747" s="4"/>
      <c r="AN747" s="4"/>
      <c r="AO747" s="4"/>
      <c r="AP747" s="4"/>
      <c r="AQ747" s="4"/>
      <c r="AR747" s="4"/>
      <c r="AS747" s="4"/>
      <c r="AT747" s="4"/>
      <c r="AU747" s="4"/>
      <c r="AV747" s="4"/>
      <c r="AW747" s="4"/>
      <c r="AX747" s="4"/>
      <c r="AY747" s="4"/>
      <c r="AZ747" s="4"/>
      <c r="BA747" s="4"/>
      <c r="BB747" s="4"/>
      <c r="BC747" s="4"/>
      <c r="BD747" s="4"/>
      <c r="BE747" s="4"/>
      <c r="BF747" s="4"/>
      <c r="BG747" s="4"/>
      <c r="BH747" s="4"/>
      <c r="BI747" s="4"/>
      <c r="BJ747" s="4"/>
      <c r="BK747" s="4"/>
      <c r="BL747" s="4"/>
      <c r="BM747" s="4"/>
      <c r="BN747" s="4"/>
    </row>
    <row r="748" ht="12.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c r="AA748" s="4"/>
      <c r="AB748" s="4"/>
      <c r="AC748" s="4"/>
      <c r="AD748" s="4"/>
      <c r="AE748" s="4"/>
      <c r="AF748" s="4"/>
      <c r="AG748" s="4"/>
      <c r="AH748" s="4"/>
      <c r="AI748" s="4"/>
      <c r="AJ748" s="4"/>
      <c r="AK748" s="4"/>
      <c r="AL748" s="4"/>
      <c r="AM748" s="4"/>
      <c r="AN748" s="4"/>
      <c r="AO748" s="4"/>
      <c r="AP748" s="4"/>
      <c r="AQ748" s="4"/>
      <c r="AR748" s="4"/>
      <c r="AS748" s="4"/>
      <c r="AT748" s="4"/>
      <c r="AU748" s="4"/>
      <c r="AV748" s="4"/>
      <c r="AW748" s="4"/>
      <c r="AX748" s="4"/>
      <c r="AY748" s="4"/>
      <c r="AZ748" s="4"/>
      <c r="BA748" s="4"/>
      <c r="BB748" s="4"/>
      <c r="BC748" s="4"/>
      <c r="BD748" s="4"/>
      <c r="BE748" s="4"/>
      <c r="BF748" s="4"/>
      <c r="BG748" s="4"/>
      <c r="BH748" s="4"/>
      <c r="BI748" s="4"/>
      <c r="BJ748" s="4"/>
      <c r="BK748" s="4"/>
      <c r="BL748" s="4"/>
      <c r="BM748" s="4"/>
      <c r="BN748" s="4"/>
    </row>
    <row r="749" ht="12.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c r="AA749" s="4"/>
      <c r="AB749" s="4"/>
      <c r="AC749" s="4"/>
      <c r="AD749" s="4"/>
      <c r="AE749" s="4"/>
      <c r="AF749" s="4"/>
      <c r="AG749" s="4"/>
      <c r="AH749" s="4"/>
      <c r="AI749" s="4"/>
      <c r="AJ749" s="4"/>
      <c r="AK749" s="4"/>
      <c r="AL749" s="4"/>
      <c r="AM749" s="4"/>
      <c r="AN749" s="4"/>
      <c r="AO749" s="4"/>
      <c r="AP749" s="4"/>
      <c r="AQ749" s="4"/>
      <c r="AR749" s="4"/>
      <c r="AS749" s="4"/>
      <c r="AT749" s="4"/>
      <c r="AU749" s="4"/>
      <c r="AV749" s="4"/>
      <c r="AW749" s="4"/>
      <c r="AX749" s="4"/>
      <c r="AY749" s="4"/>
      <c r="AZ749" s="4"/>
      <c r="BA749" s="4"/>
      <c r="BB749" s="4"/>
      <c r="BC749" s="4"/>
      <c r="BD749" s="4"/>
      <c r="BE749" s="4"/>
      <c r="BF749" s="4"/>
      <c r="BG749" s="4"/>
      <c r="BH749" s="4"/>
      <c r="BI749" s="4"/>
      <c r="BJ749" s="4"/>
      <c r="BK749" s="4"/>
      <c r="BL749" s="4"/>
      <c r="BM749" s="4"/>
      <c r="BN749" s="4"/>
    </row>
    <row r="750" ht="12.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c r="AA750" s="4"/>
      <c r="AB750" s="4"/>
      <c r="AC750" s="4"/>
      <c r="AD750" s="4"/>
      <c r="AE750" s="4"/>
      <c r="AF750" s="4"/>
      <c r="AG750" s="4"/>
      <c r="AH750" s="4"/>
      <c r="AI750" s="4"/>
      <c r="AJ750" s="4"/>
      <c r="AK750" s="4"/>
      <c r="AL750" s="4"/>
      <c r="AM750" s="4"/>
      <c r="AN750" s="4"/>
      <c r="AO750" s="4"/>
      <c r="AP750" s="4"/>
      <c r="AQ750" s="4"/>
      <c r="AR750" s="4"/>
      <c r="AS750" s="4"/>
      <c r="AT750" s="4"/>
      <c r="AU750" s="4"/>
      <c r="AV750" s="4"/>
      <c r="AW750" s="4"/>
      <c r="AX750" s="4"/>
      <c r="AY750" s="4"/>
      <c r="AZ750" s="4"/>
      <c r="BA750" s="4"/>
      <c r="BB750" s="4"/>
      <c r="BC750" s="4"/>
      <c r="BD750" s="4"/>
      <c r="BE750" s="4"/>
      <c r="BF750" s="4"/>
      <c r="BG750" s="4"/>
      <c r="BH750" s="4"/>
      <c r="BI750" s="4"/>
      <c r="BJ750" s="4"/>
      <c r="BK750" s="4"/>
      <c r="BL750" s="4"/>
      <c r="BM750" s="4"/>
      <c r="BN750" s="4"/>
    </row>
    <row r="751" ht="12.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c r="AA751" s="4"/>
      <c r="AB751" s="4"/>
      <c r="AC751" s="4"/>
      <c r="AD751" s="4"/>
      <c r="AE751" s="4"/>
      <c r="AF751" s="4"/>
      <c r="AG751" s="4"/>
      <c r="AH751" s="4"/>
      <c r="AI751" s="4"/>
      <c r="AJ751" s="4"/>
      <c r="AK751" s="4"/>
      <c r="AL751" s="4"/>
      <c r="AM751" s="4"/>
      <c r="AN751" s="4"/>
      <c r="AO751" s="4"/>
      <c r="AP751" s="4"/>
      <c r="AQ751" s="4"/>
      <c r="AR751" s="4"/>
      <c r="AS751" s="4"/>
      <c r="AT751" s="4"/>
      <c r="AU751" s="4"/>
      <c r="AV751" s="4"/>
      <c r="AW751" s="4"/>
      <c r="AX751" s="4"/>
      <c r="AY751" s="4"/>
      <c r="AZ751" s="4"/>
      <c r="BA751" s="4"/>
      <c r="BB751" s="4"/>
      <c r="BC751" s="4"/>
      <c r="BD751" s="4"/>
      <c r="BE751" s="4"/>
      <c r="BF751" s="4"/>
      <c r="BG751" s="4"/>
      <c r="BH751" s="4"/>
      <c r="BI751" s="4"/>
      <c r="BJ751" s="4"/>
      <c r="BK751" s="4"/>
      <c r="BL751" s="4"/>
      <c r="BM751" s="4"/>
      <c r="BN751" s="4"/>
    </row>
    <row r="752" ht="12.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c r="AA752" s="4"/>
      <c r="AB752" s="4"/>
      <c r="AC752" s="4"/>
      <c r="AD752" s="4"/>
      <c r="AE752" s="4"/>
      <c r="AF752" s="4"/>
      <c r="AG752" s="4"/>
      <c r="AH752" s="4"/>
      <c r="AI752" s="4"/>
      <c r="AJ752" s="4"/>
      <c r="AK752" s="4"/>
      <c r="AL752" s="4"/>
      <c r="AM752" s="4"/>
      <c r="AN752" s="4"/>
      <c r="AO752" s="4"/>
      <c r="AP752" s="4"/>
      <c r="AQ752" s="4"/>
      <c r="AR752" s="4"/>
      <c r="AS752" s="4"/>
      <c r="AT752" s="4"/>
      <c r="AU752" s="4"/>
      <c r="AV752" s="4"/>
      <c r="AW752" s="4"/>
      <c r="AX752" s="4"/>
      <c r="AY752" s="4"/>
      <c r="AZ752" s="4"/>
      <c r="BA752" s="4"/>
      <c r="BB752" s="4"/>
      <c r="BC752" s="4"/>
      <c r="BD752" s="4"/>
      <c r="BE752" s="4"/>
      <c r="BF752" s="4"/>
      <c r="BG752" s="4"/>
      <c r="BH752" s="4"/>
      <c r="BI752" s="4"/>
      <c r="BJ752" s="4"/>
      <c r="BK752" s="4"/>
      <c r="BL752" s="4"/>
      <c r="BM752" s="4"/>
      <c r="BN752" s="4"/>
    </row>
    <row r="753" ht="12.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c r="AA753" s="4"/>
      <c r="AB753" s="4"/>
      <c r="AC753" s="4"/>
      <c r="AD753" s="4"/>
      <c r="AE753" s="4"/>
      <c r="AF753" s="4"/>
      <c r="AG753" s="4"/>
      <c r="AH753" s="4"/>
      <c r="AI753" s="4"/>
      <c r="AJ753" s="4"/>
      <c r="AK753" s="4"/>
      <c r="AL753" s="4"/>
      <c r="AM753" s="4"/>
      <c r="AN753" s="4"/>
      <c r="AO753" s="4"/>
      <c r="AP753" s="4"/>
      <c r="AQ753" s="4"/>
      <c r="AR753" s="4"/>
      <c r="AS753" s="4"/>
      <c r="AT753" s="4"/>
      <c r="AU753" s="4"/>
      <c r="AV753" s="4"/>
      <c r="AW753" s="4"/>
      <c r="AX753" s="4"/>
      <c r="AY753" s="4"/>
      <c r="AZ753" s="4"/>
      <c r="BA753" s="4"/>
      <c r="BB753" s="4"/>
      <c r="BC753" s="4"/>
      <c r="BD753" s="4"/>
      <c r="BE753" s="4"/>
      <c r="BF753" s="4"/>
      <c r="BG753" s="4"/>
      <c r="BH753" s="4"/>
      <c r="BI753" s="4"/>
      <c r="BJ753" s="4"/>
      <c r="BK753" s="4"/>
      <c r="BL753" s="4"/>
      <c r="BM753" s="4"/>
      <c r="BN753" s="4"/>
    </row>
    <row r="754" ht="12.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c r="AA754" s="4"/>
      <c r="AB754" s="4"/>
      <c r="AC754" s="4"/>
      <c r="AD754" s="4"/>
      <c r="AE754" s="4"/>
      <c r="AF754" s="4"/>
      <c r="AG754" s="4"/>
      <c r="AH754" s="4"/>
      <c r="AI754" s="4"/>
      <c r="AJ754" s="4"/>
      <c r="AK754" s="4"/>
      <c r="AL754" s="4"/>
      <c r="AM754" s="4"/>
      <c r="AN754" s="4"/>
      <c r="AO754" s="4"/>
      <c r="AP754" s="4"/>
      <c r="AQ754" s="4"/>
      <c r="AR754" s="4"/>
      <c r="AS754" s="4"/>
      <c r="AT754" s="4"/>
      <c r="AU754" s="4"/>
      <c r="AV754" s="4"/>
      <c r="AW754" s="4"/>
      <c r="AX754" s="4"/>
      <c r="AY754" s="4"/>
      <c r="AZ754" s="4"/>
      <c r="BA754" s="4"/>
      <c r="BB754" s="4"/>
      <c r="BC754" s="4"/>
      <c r="BD754" s="4"/>
      <c r="BE754" s="4"/>
      <c r="BF754" s="4"/>
      <c r="BG754" s="4"/>
      <c r="BH754" s="4"/>
      <c r="BI754" s="4"/>
      <c r="BJ754" s="4"/>
      <c r="BK754" s="4"/>
      <c r="BL754" s="4"/>
      <c r="BM754" s="4"/>
      <c r="BN754" s="4"/>
    </row>
    <row r="755" ht="12.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c r="AA755" s="4"/>
      <c r="AB755" s="4"/>
      <c r="AC755" s="4"/>
      <c r="AD755" s="4"/>
      <c r="AE755" s="4"/>
      <c r="AF755" s="4"/>
      <c r="AG755" s="4"/>
      <c r="AH755" s="4"/>
      <c r="AI755" s="4"/>
      <c r="AJ755" s="4"/>
      <c r="AK755" s="4"/>
      <c r="AL755" s="4"/>
      <c r="AM755" s="4"/>
      <c r="AN755" s="4"/>
      <c r="AO755" s="4"/>
      <c r="AP755" s="4"/>
      <c r="AQ755" s="4"/>
      <c r="AR755" s="4"/>
      <c r="AS755" s="4"/>
      <c r="AT755" s="4"/>
      <c r="AU755" s="4"/>
      <c r="AV755" s="4"/>
      <c r="AW755" s="4"/>
      <c r="AX755" s="4"/>
      <c r="AY755" s="4"/>
      <c r="AZ755" s="4"/>
      <c r="BA755" s="4"/>
      <c r="BB755" s="4"/>
      <c r="BC755" s="4"/>
      <c r="BD755" s="4"/>
      <c r="BE755" s="4"/>
      <c r="BF755" s="4"/>
      <c r="BG755" s="4"/>
      <c r="BH755" s="4"/>
      <c r="BI755" s="4"/>
      <c r="BJ755" s="4"/>
      <c r="BK755" s="4"/>
      <c r="BL755" s="4"/>
      <c r="BM755" s="4"/>
      <c r="BN755" s="4"/>
    </row>
    <row r="756" ht="12.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c r="AA756" s="4"/>
      <c r="AB756" s="4"/>
      <c r="AC756" s="4"/>
      <c r="AD756" s="4"/>
      <c r="AE756" s="4"/>
      <c r="AF756" s="4"/>
      <c r="AG756" s="4"/>
      <c r="AH756" s="4"/>
      <c r="AI756" s="4"/>
      <c r="AJ756" s="4"/>
      <c r="AK756" s="4"/>
      <c r="AL756" s="4"/>
      <c r="AM756" s="4"/>
      <c r="AN756" s="4"/>
      <c r="AO756" s="4"/>
      <c r="AP756" s="4"/>
      <c r="AQ756" s="4"/>
      <c r="AR756" s="4"/>
      <c r="AS756" s="4"/>
      <c r="AT756" s="4"/>
      <c r="AU756" s="4"/>
      <c r="AV756" s="4"/>
      <c r="AW756" s="4"/>
      <c r="AX756" s="4"/>
      <c r="AY756" s="4"/>
      <c r="AZ756" s="4"/>
      <c r="BA756" s="4"/>
      <c r="BB756" s="4"/>
      <c r="BC756" s="4"/>
      <c r="BD756" s="4"/>
      <c r="BE756" s="4"/>
      <c r="BF756" s="4"/>
      <c r="BG756" s="4"/>
      <c r="BH756" s="4"/>
      <c r="BI756" s="4"/>
      <c r="BJ756" s="4"/>
      <c r="BK756" s="4"/>
      <c r="BL756" s="4"/>
      <c r="BM756" s="4"/>
      <c r="BN756" s="4"/>
    </row>
    <row r="757" ht="12.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c r="AA757" s="4"/>
      <c r="AB757" s="4"/>
      <c r="AC757" s="4"/>
      <c r="AD757" s="4"/>
      <c r="AE757" s="4"/>
      <c r="AF757" s="4"/>
      <c r="AG757" s="4"/>
      <c r="AH757" s="4"/>
      <c r="AI757" s="4"/>
      <c r="AJ757" s="4"/>
      <c r="AK757" s="4"/>
      <c r="AL757" s="4"/>
      <c r="AM757" s="4"/>
      <c r="AN757" s="4"/>
      <c r="AO757" s="4"/>
      <c r="AP757" s="4"/>
      <c r="AQ757" s="4"/>
      <c r="AR757" s="4"/>
      <c r="AS757" s="4"/>
      <c r="AT757" s="4"/>
      <c r="AU757" s="4"/>
      <c r="AV757" s="4"/>
      <c r="AW757" s="4"/>
      <c r="AX757" s="4"/>
      <c r="AY757" s="4"/>
      <c r="AZ757" s="4"/>
      <c r="BA757" s="4"/>
      <c r="BB757" s="4"/>
      <c r="BC757" s="4"/>
      <c r="BD757" s="4"/>
      <c r="BE757" s="4"/>
      <c r="BF757" s="4"/>
      <c r="BG757" s="4"/>
      <c r="BH757" s="4"/>
      <c r="BI757" s="4"/>
      <c r="BJ757" s="4"/>
      <c r="BK757" s="4"/>
      <c r="BL757" s="4"/>
      <c r="BM757" s="4"/>
      <c r="BN757" s="4"/>
    </row>
    <row r="758" ht="12.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c r="AA758" s="4"/>
      <c r="AB758" s="4"/>
      <c r="AC758" s="4"/>
      <c r="AD758" s="4"/>
      <c r="AE758" s="4"/>
      <c r="AF758" s="4"/>
      <c r="AG758" s="4"/>
      <c r="AH758" s="4"/>
      <c r="AI758" s="4"/>
      <c r="AJ758" s="4"/>
      <c r="AK758" s="4"/>
      <c r="AL758" s="4"/>
      <c r="AM758" s="4"/>
      <c r="AN758" s="4"/>
      <c r="AO758" s="4"/>
      <c r="AP758" s="4"/>
      <c r="AQ758" s="4"/>
      <c r="AR758" s="4"/>
      <c r="AS758" s="4"/>
      <c r="AT758" s="4"/>
      <c r="AU758" s="4"/>
      <c r="AV758" s="4"/>
      <c r="AW758" s="4"/>
      <c r="AX758" s="4"/>
      <c r="AY758" s="4"/>
      <c r="AZ758" s="4"/>
      <c r="BA758" s="4"/>
      <c r="BB758" s="4"/>
      <c r="BC758" s="4"/>
      <c r="BD758" s="4"/>
      <c r="BE758" s="4"/>
      <c r="BF758" s="4"/>
      <c r="BG758" s="4"/>
      <c r="BH758" s="4"/>
      <c r="BI758" s="4"/>
      <c r="BJ758" s="4"/>
      <c r="BK758" s="4"/>
      <c r="BL758" s="4"/>
      <c r="BM758" s="4"/>
      <c r="BN758" s="4"/>
    </row>
    <row r="759" ht="12.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c r="AA759" s="4"/>
      <c r="AB759" s="4"/>
      <c r="AC759" s="4"/>
      <c r="AD759" s="4"/>
      <c r="AE759" s="4"/>
      <c r="AF759" s="4"/>
      <c r="AG759" s="4"/>
      <c r="AH759" s="4"/>
      <c r="AI759" s="4"/>
      <c r="AJ759" s="4"/>
      <c r="AK759" s="4"/>
      <c r="AL759" s="4"/>
      <c r="AM759" s="4"/>
      <c r="AN759" s="4"/>
      <c r="AO759" s="4"/>
      <c r="AP759" s="4"/>
      <c r="AQ759" s="4"/>
      <c r="AR759" s="4"/>
      <c r="AS759" s="4"/>
      <c r="AT759" s="4"/>
      <c r="AU759" s="4"/>
      <c r="AV759" s="4"/>
      <c r="AW759" s="4"/>
      <c r="AX759" s="4"/>
      <c r="AY759" s="4"/>
      <c r="AZ759" s="4"/>
      <c r="BA759" s="4"/>
      <c r="BB759" s="4"/>
      <c r="BC759" s="4"/>
      <c r="BD759" s="4"/>
      <c r="BE759" s="4"/>
      <c r="BF759" s="4"/>
      <c r="BG759" s="4"/>
      <c r="BH759" s="4"/>
      <c r="BI759" s="4"/>
      <c r="BJ759" s="4"/>
      <c r="BK759" s="4"/>
      <c r="BL759" s="4"/>
      <c r="BM759" s="4"/>
      <c r="BN759" s="4"/>
    </row>
    <row r="760" ht="12.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c r="AA760" s="4"/>
      <c r="AB760" s="4"/>
      <c r="AC760" s="4"/>
      <c r="AD760" s="4"/>
      <c r="AE760" s="4"/>
      <c r="AF760" s="4"/>
      <c r="AG760" s="4"/>
      <c r="AH760" s="4"/>
      <c r="AI760" s="4"/>
      <c r="AJ760" s="4"/>
      <c r="AK760" s="4"/>
      <c r="AL760" s="4"/>
      <c r="AM760" s="4"/>
      <c r="AN760" s="4"/>
      <c r="AO760" s="4"/>
      <c r="AP760" s="4"/>
      <c r="AQ760" s="4"/>
      <c r="AR760" s="4"/>
      <c r="AS760" s="4"/>
      <c r="AT760" s="4"/>
      <c r="AU760" s="4"/>
      <c r="AV760" s="4"/>
      <c r="AW760" s="4"/>
      <c r="AX760" s="4"/>
      <c r="AY760" s="4"/>
      <c r="AZ760" s="4"/>
      <c r="BA760" s="4"/>
      <c r="BB760" s="4"/>
      <c r="BC760" s="4"/>
      <c r="BD760" s="4"/>
      <c r="BE760" s="4"/>
      <c r="BF760" s="4"/>
      <c r="BG760" s="4"/>
      <c r="BH760" s="4"/>
      <c r="BI760" s="4"/>
      <c r="BJ760" s="4"/>
      <c r="BK760" s="4"/>
      <c r="BL760" s="4"/>
      <c r="BM760" s="4"/>
      <c r="BN760" s="4"/>
    </row>
    <row r="761" ht="12.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c r="AA761" s="4"/>
      <c r="AB761" s="4"/>
      <c r="AC761" s="4"/>
      <c r="AD761" s="4"/>
      <c r="AE761" s="4"/>
      <c r="AF761" s="4"/>
      <c r="AG761" s="4"/>
      <c r="AH761" s="4"/>
      <c r="AI761" s="4"/>
      <c r="AJ761" s="4"/>
      <c r="AK761" s="4"/>
      <c r="AL761" s="4"/>
      <c r="AM761" s="4"/>
      <c r="AN761" s="4"/>
      <c r="AO761" s="4"/>
      <c r="AP761" s="4"/>
      <c r="AQ761" s="4"/>
      <c r="AR761" s="4"/>
      <c r="AS761" s="4"/>
      <c r="AT761" s="4"/>
      <c r="AU761" s="4"/>
      <c r="AV761" s="4"/>
      <c r="AW761" s="4"/>
      <c r="AX761" s="4"/>
      <c r="AY761" s="4"/>
      <c r="AZ761" s="4"/>
      <c r="BA761" s="4"/>
      <c r="BB761" s="4"/>
      <c r="BC761" s="4"/>
      <c r="BD761" s="4"/>
      <c r="BE761" s="4"/>
      <c r="BF761" s="4"/>
      <c r="BG761" s="4"/>
      <c r="BH761" s="4"/>
      <c r="BI761" s="4"/>
      <c r="BJ761" s="4"/>
      <c r="BK761" s="4"/>
      <c r="BL761" s="4"/>
      <c r="BM761" s="4"/>
      <c r="BN761" s="4"/>
    </row>
    <row r="762" ht="12.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c r="AA762" s="4"/>
      <c r="AB762" s="4"/>
      <c r="AC762" s="4"/>
      <c r="AD762" s="4"/>
      <c r="AE762" s="4"/>
      <c r="AF762" s="4"/>
      <c r="AG762" s="4"/>
      <c r="AH762" s="4"/>
      <c r="AI762" s="4"/>
      <c r="AJ762" s="4"/>
      <c r="AK762" s="4"/>
      <c r="AL762" s="4"/>
      <c r="AM762" s="4"/>
      <c r="AN762" s="4"/>
      <c r="AO762" s="4"/>
      <c r="AP762" s="4"/>
      <c r="AQ762" s="4"/>
      <c r="AR762" s="4"/>
      <c r="AS762" s="4"/>
      <c r="AT762" s="4"/>
      <c r="AU762" s="4"/>
      <c r="AV762" s="4"/>
      <c r="AW762" s="4"/>
      <c r="AX762" s="4"/>
      <c r="AY762" s="4"/>
      <c r="AZ762" s="4"/>
      <c r="BA762" s="4"/>
      <c r="BB762" s="4"/>
      <c r="BC762" s="4"/>
      <c r="BD762" s="4"/>
      <c r="BE762" s="4"/>
      <c r="BF762" s="4"/>
      <c r="BG762" s="4"/>
      <c r="BH762" s="4"/>
      <c r="BI762" s="4"/>
      <c r="BJ762" s="4"/>
      <c r="BK762" s="4"/>
      <c r="BL762" s="4"/>
      <c r="BM762" s="4"/>
      <c r="BN762" s="4"/>
    </row>
    <row r="763" ht="12.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c r="AA763" s="4"/>
      <c r="AB763" s="4"/>
      <c r="AC763" s="4"/>
      <c r="AD763" s="4"/>
      <c r="AE763" s="4"/>
      <c r="AF763" s="4"/>
      <c r="AG763" s="4"/>
      <c r="AH763" s="4"/>
      <c r="AI763" s="4"/>
      <c r="AJ763" s="4"/>
      <c r="AK763" s="4"/>
      <c r="AL763" s="4"/>
      <c r="AM763" s="4"/>
      <c r="AN763" s="4"/>
      <c r="AO763" s="4"/>
      <c r="AP763" s="4"/>
      <c r="AQ763" s="4"/>
      <c r="AR763" s="4"/>
      <c r="AS763" s="4"/>
      <c r="AT763" s="4"/>
      <c r="AU763" s="4"/>
      <c r="AV763" s="4"/>
      <c r="AW763" s="4"/>
      <c r="AX763" s="4"/>
      <c r="AY763" s="4"/>
      <c r="AZ763" s="4"/>
      <c r="BA763" s="4"/>
      <c r="BB763" s="4"/>
      <c r="BC763" s="4"/>
      <c r="BD763" s="4"/>
      <c r="BE763" s="4"/>
      <c r="BF763" s="4"/>
      <c r="BG763" s="4"/>
      <c r="BH763" s="4"/>
      <c r="BI763" s="4"/>
      <c r="BJ763" s="4"/>
      <c r="BK763" s="4"/>
      <c r="BL763" s="4"/>
      <c r="BM763" s="4"/>
      <c r="BN763" s="4"/>
    </row>
    <row r="764" ht="12.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c r="AA764" s="4"/>
      <c r="AB764" s="4"/>
      <c r="AC764" s="4"/>
      <c r="AD764" s="4"/>
      <c r="AE764" s="4"/>
      <c r="AF764" s="4"/>
      <c r="AG764" s="4"/>
      <c r="AH764" s="4"/>
      <c r="AI764" s="4"/>
      <c r="AJ764" s="4"/>
      <c r="AK764" s="4"/>
      <c r="AL764" s="4"/>
      <c r="AM764" s="4"/>
      <c r="AN764" s="4"/>
      <c r="AO764" s="4"/>
      <c r="AP764" s="4"/>
      <c r="AQ764" s="4"/>
      <c r="AR764" s="4"/>
      <c r="AS764" s="4"/>
      <c r="AT764" s="4"/>
      <c r="AU764" s="4"/>
      <c r="AV764" s="4"/>
      <c r="AW764" s="4"/>
      <c r="AX764" s="4"/>
      <c r="AY764" s="4"/>
      <c r="AZ764" s="4"/>
      <c r="BA764" s="4"/>
      <c r="BB764" s="4"/>
      <c r="BC764" s="4"/>
      <c r="BD764" s="4"/>
      <c r="BE764" s="4"/>
      <c r="BF764" s="4"/>
      <c r="BG764" s="4"/>
      <c r="BH764" s="4"/>
      <c r="BI764" s="4"/>
      <c r="BJ764" s="4"/>
      <c r="BK764" s="4"/>
      <c r="BL764" s="4"/>
      <c r="BM764" s="4"/>
      <c r="BN764" s="4"/>
    </row>
    <row r="765" ht="12.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c r="AA765" s="4"/>
      <c r="AB765" s="4"/>
      <c r="AC765" s="4"/>
      <c r="AD765" s="4"/>
      <c r="AE765" s="4"/>
      <c r="AF765" s="4"/>
      <c r="AG765" s="4"/>
      <c r="AH765" s="4"/>
      <c r="AI765" s="4"/>
      <c r="AJ765" s="4"/>
      <c r="AK765" s="4"/>
      <c r="AL765" s="4"/>
      <c r="AM765" s="4"/>
      <c r="AN765" s="4"/>
      <c r="AO765" s="4"/>
      <c r="AP765" s="4"/>
      <c r="AQ765" s="4"/>
      <c r="AR765" s="4"/>
      <c r="AS765" s="4"/>
      <c r="AT765" s="4"/>
      <c r="AU765" s="4"/>
      <c r="AV765" s="4"/>
      <c r="AW765" s="4"/>
      <c r="AX765" s="4"/>
      <c r="AY765" s="4"/>
      <c r="AZ765" s="4"/>
      <c r="BA765" s="4"/>
      <c r="BB765" s="4"/>
      <c r="BC765" s="4"/>
      <c r="BD765" s="4"/>
      <c r="BE765" s="4"/>
      <c r="BF765" s="4"/>
      <c r="BG765" s="4"/>
      <c r="BH765" s="4"/>
      <c r="BI765" s="4"/>
      <c r="BJ765" s="4"/>
      <c r="BK765" s="4"/>
      <c r="BL765" s="4"/>
      <c r="BM765" s="4"/>
      <c r="BN765" s="4"/>
    </row>
    <row r="766" ht="12.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c r="AA766" s="4"/>
      <c r="AB766" s="4"/>
      <c r="AC766" s="4"/>
      <c r="AD766" s="4"/>
      <c r="AE766" s="4"/>
      <c r="AF766" s="4"/>
      <c r="AG766" s="4"/>
      <c r="AH766" s="4"/>
      <c r="AI766" s="4"/>
      <c r="AJ766" s="4"/>
      <c r="AK766" s="4"/>
      <c r="AL766" s="4"/>
      <c r="AM766" s="4"/>
      <c r="AN766" s="4"/>
      <c r="AO766" s="4"/>
      <c r="AP766" s="4"/>
      <c r="AQ766" s="4"/>
      <c r="AR766" s="4"/>
      <c r="AS766" s="4"/>
      <c r="AT766" s="4"/>
      <c r="AU766" s="4"/>
      <c r="AV766" s="4"/>
      <c r="AW766" s="4"/>
      <c r="AX766" s="4"/>
      <c r="AY766" s="4"/>
      <c r="AZ766" s="4"/>
      <c r="BA766" s="4"/>
      <c r="BB766" s="4"/>
      <c r="BC766" s="4"/>
      <c r="BD766" s="4"/>
      <c r="BE766" s="4"/>
      <c r="BF766" s="4"/>
      <c r="BG766" s="4"/>
      <c r="BH766" s="4"/>
      <c r="BI766" s="4"/>
      <c r="BJ766" s="4"/>
      <c r="BK766" s="4"/>
      <c r="BL766" s="4"/>
      <c r="BM766" s="4"/>
      <c r="BN766" s="4"/>
    </row>
    <row r="767" ht="12.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c r="AA767" s="4"/>
      <c r="AB767" s="4"/>
      <c r="AC767" s="4"/>
      <c r="AD767" s="4"/>
      <c r="AE767" s="4"/>
      <c r="AF767" s="4"/>
      <c r="AG767" s="4"/>
      <c r="AH767" s="4"/>
      <c r="AI767" s="4"/>
      <c r="AJ767" s="4"/>
      <c r="AK767" s="4"/>
      <c r="AL767" s="4"/>
      <c r="AM767" s="4"/>
      <c r="AN767" s="4"/>
      <c r="AO767" s="4"/>
      <c r="AP767" s="4"/>
      <c r="AQ767" s="4"/>
      <c r="AR767" s="4"/>
      <c r="AS767" s="4"/>
      <c r="AT767" s="4"/>
      <c r="AU767" s="4"/>
      <c r="AV767" s="4"/>
      <c r="AW767" s="4"/>
      <c r="AX767" s="4"/>
      <c r="AY767" s="4"/>
      <c r="AZ767" s="4"/>
      <c r="BA767" s="4"/>
      <c r="BB767" s="4"/>
      <c r="BC767" s="4"/>
      <c r="BD767" s="4"/>
      <c r="BE767" s="4"/>
      <c r="BF767" s="4"/>
      <c r="BG767" s="4"/>
      <c r="BH767" s="4"/>
      <c r="BI767" s="4"/>
      <c r="BJ767" s="4"/>
      <c r="BK767" s="4"/>
      <c r="BL767" s="4"/>
      <c r="BM767" s="4"/>
      <c r="BN767" s="4"/>
    </row>
    <row r="768" ht="12.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c r="AA768" s="4"/>
      <c r="AB768" s="4"/>
      <c r="AC768" s="4"/>
      <c r="AD768" s="4"/>
      <c r="AE768" s="4"/>
      <c r="AF768" s="4"/>
      <c r="AG768" s="4"/>
      <c r="AH768" s="4"/>
      <c r="AI768" s="4"/>
      <c r="AJ768" s="4"/>
      <c r="AK768" s="4"/>
      <c r="AL768" s="4"/>
      <c r="AM768" s="4"/>
      <c r="AN768" s="4"/>
      <c r="AO768" s="4"/>
      <c r="AP768" s="4"/>
      <c r="AQ768" s="4"/>
      <c r="AR768" s="4"/>
      <c r="AS768" s="4"/>
      <c r="AT768" s="4"/>
      <c r="AU768" s="4"/>
      <c r="AV768" s="4"/>
      <c r="AW768" s="4"/>
      <c r="AX768" s="4"/>
      <c r="AY768" s="4"/>
      <c r="AZ768" s="4"/>
      <c r="BA768" s="4"/>
      <c r="BB768" s="4"/>
      <c r="BC768" s="4"/>
      <c r="BD768" s="4"/>
      <c r="BE768" s="4"/>
      <c r="BF768" s="4"/>
      <c r="BG768" s="4"/>
      <c r="BH768" s="4"/>
      <c r="BI768" s="4"/>
      <c r="BJ768" s="4"/>
      <c r="BK768" s="4"/>
      <c r="BL768" s="4"/>
      <c r="BM768" s="4"/>
      <c r="BN768" s="4"/>
    </row>
    <row r="769" ht="12.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c r="AA769" s="4"/>
      <c r="AB769" s="4"/>
      <c r="AC769" s="4"/>
      <c r="AD769" s="4"/>
      <c r="AE769" s="4"/>
      <c r="AF769" s="4"/>
      <c r="AG769" s="4"/>
      <c r="AH769" s="4"/>
      <c r="AI769" s="4"/>
      <c r="AJ769" s="4"/>
      <c r="AK769" s="4"/>
      <c r="AL769" s="4"/>
      <c r="AM769" s="4"/>
      <c r="AN769" s="4"/>
      <c r="AO769" s="4"/>
      <c r="AP769" s="4"/>
      <c r="AQ769" s="4"/>
      <c r="AR769" s="4"/>
      <c r="AS769" s="4"/>
      <c r="AT769" s="4"/>
      <c r="AU769" s="4"/>
      <c r="AV769" s="4"/>
      <c r="AW769" s="4"/>
      <c r="AX769" s="4"/>
      <c r="AY769" s="4"/>
      <c r="AZ769" s="4"/>
      <c r="BA769" s="4"/>
      <c r="BB769" s="4"/>
      <c r="BC769" s="4"/>
      <c r="BD769" s="4"/>
      <c r="BE769" s="4"/>
      <c r="BF769" s="4"/>
      <c r="BG769" s="4"/>
      <c r="BH769" s="4"/>
      <c r="BI769" s="4"/>
      <c r="BJ769" s="4"/>
      <c r="BK769" s="4"/>
      <c r="BL769" s="4"/>
      <c r="BM769" s="4"/>
      <c r="BN769" s="4"/>
    </row>
    <row r="770" ht="12.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c r="AA770" s="4"/>
      <c r="AB770" s="4"/>
      <c r="AC770" s="4"/>
      <c r="AD770" s="4"/>
      <c r="AE770" s="4"/>
      <c r="AF770" s="4"/>
      <c r="AG770" s="4"/>
      <c r="AH770" s="4"/>
      <c r="AI770" s="4"/>
      <c r="AJ770" s="4"/>
      <c r="AK770" s="4"/>
      <c r="AL770" s="4"/>
      <c r="AM770" s="4"/>
      <c r="AN770" s="4"/>
      <c r="AO770" s="4"/>
      <c r="AP770" s="4"/>
      <c r="AQ770" s="4"/>
      <c r="AR770" s="4"/>
      <c r="AS770" s="4"/>
      <c r="AT770" s="4"/>
      <c r="AU770" s="4"/>
      <c r="AV770" s="4"/>
      <c r="AW770" s="4"/>
      <c r="AX770" s="4"/>
      <c r="AY770" s="4"/>
      <c r="AZ770" s="4"/>
      <c r="BA770" s="4"/>
      <c r="BB770" s="4"/>
      <c r="BC770" s="4"/>
      <c r="BD770" s="4"/>
      <c r="BE770" s="4"/>
      <c r="BF770" s="4"/>
      <c r="BG770" s="4"/>
      <c r="BH770" s="4"/>
      <c r="BI770" s="4"/>
      <c r="BJ770" s="4"/>
      <c r="BK770" s="4"/>
      <c r="BL770" s="4"/>
      <c r="BM770" s="4"/>
      <c r="BN770" s="4"/>
    </row>
    <row r="771" ht="12.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c r="AA771" s="4"/>
      <c r="AB771" s="4"/>
      <c r="AC771" s="4"/>
      <c r="AD771" s="4"/>
      <c r="AE771" s="4"/>
      <c r="AF771" s="4"/>
      <c r="AG771" s="4"/>
      <c r="AH771" s="4"/>
      <c r="AI771" s="4"/>
      <c r="AJ771" s="4"/>
      <c r="AK771" s="4"/>
      <c r="AL771" s="4"/>
      <c r="AM771" s="4"/>
      <c r="AN771" s="4"/>
      <c r="AO771" s="4"/>
      <c r="AP771" s="4"/>
      <c r="AQ771" s="4"/>
      <c r="AR771" s="4"/>
      <c r="AS771" s="4"/>
      <c r="AT771" s="4"/>
      <c r="AU771" s="4"/>
      <c r="AV771" s="4"/>
      <c r="AW771" s="4"/>
      <c r="AX771" s="4"/>
      <c r="AY771" s="4"/>
      <c r="AZ771" s="4"/>
      <c r="BA771" s="4"/>
      <c r="BB771" s="4"/>
      <c r="BC771" s="4"/>
      <c r="BD771" s="4"/>
      <c r="BE771" s="4"/>
      <c r="BF771" s="4"/>
      <c r="BG771" s="4"/>
      <c r="BH771" s="4"/>
      <c r="BI771" s="4"/>
      <c r="BJ771" s="4"/>
      <c r="BK771" s="4"/>
      <c r="BL771" s="4"/>
      <c r="BM771" s="4"/>
      <c r="BN771" s="4"/>
    </row>
    <row r="772" ht="12.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c r="AA772" s="4"/>
      <c r="AB772" s="4"/>
      <c r="AC772" s="4"/>
      <c r="AD772" s="4"/>
      <c r="AE772" s="4"/>
      <c r="AF772" s="4"/>
      <c r="AG772" s="4"/>
      <c r="AH772" s="4"/>
      <c r="AI772" s="4"/>
      <c r="AJ772" s="4"/>
      <c r="AK772" s="4"/>
      <c r="AL772" s="4"/>
      <c r="AM772" s="4"/>
      <c r="AN772" s="4"/>
      <c r="AO772" s="4"/>
      <c r="AP772" s="4"/>
      <c r="AQ772" s="4"/>
      <c r="AR772" s="4"/>
      <c r="AS772" s="4"/>
      <c r="AT772" s="4"/>
      <c r="AU772" s="4"/>
      <c r="AV772" s="4"/>
      <c r="AW772" s="4"/>
      <c r="AX772" s="4"/>
      <c r="AY772" s="4"/>
      <c r="AZ772" s="4"/>
      <c r="BA772" s="4"/>
      <c r="BB772" s="4"/>
      <c r="BC772" s="4"/>
      <c r="BD772" s="4"/>
      <c r="BE772" s="4"/>
      <c r="BF772" s="4"/>
      <c r="BG772" s="4"/>
      <c r="BH772" s="4"/>
      <c r="BI772" s="4"/>
      <c r="BJ772" s="4"/>
      <c r="BK772" s="4"/>
      <c r="BL772" s="4"/>
      <c r="BM772" s="4"/>
      <c r="BN772" s="4"/>
    </row>
    <row r="773" ht="12.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c r="AA773" s="4"/>
      <c r="AB773" s="4"/>
      <c r="AC773" s="4"/>
      <c r="AD773" s="4"/>
      <c r="AE773" s="4"/>
      <c r="AF773" s="4"/>
      <c r="AG773" s="4"/>
      <c r="AH773" s="4"/>
      <c r="AI773" s="4"/>
      <c r="AJ773" s="4"/>
      <c r="AK773" s="4"/>
      <c r="AL773" s="4"/>
      <c r="AM773" s="4"/>
      <c r="AN773" s="4"/>
      <c r="AO773" s="4"/>
      <c r="AP773" s="4"/>
      <c r="AQ773" s="4"/>
      <c r="AR773" s="4"/>
      <c r="AS773" s="4"/>
      <c r="AT773" s="4"/>
      <c r="AU773" s="4"/>
      <c r="AV773" s="4"/>
      <c r="AW773" s="4"/>
      <c r="AX773" s="4"/>
      <c r="AY773" s="4"/>
      <c r="AZ773" s="4"/>
      <c r="BA773" s="4"/>
      <c r="BB773" s="4"/>
      <c r="BC773" s="4"/>
      <c r="BD773" s="4"/>
      <c r="BE773" s="4"/>
      <c r="BF773" s="4"/>
      <c r="BG773" s="4"/>
      <c r="BH773" s="4"/>
      <c r="BI773" s="4"/>
      <c r="BJ773" s="4"/>
      <c r="BK773" s="4"/>
      <c r="BL773" s="4"/>
      <c r="BM773" s="4"/>
      <c r="BN773" s="4"/>
    </row>
    <row r="774" ht="12.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c r="AA774" s="4"/>
      <c r="AB774" s="4"/>
      <c r="AC774" s="4"/>
      <c r="AD774" s="4"/>
      <c r="AE774" s="4"/>
      <c r="AF774" s="4"/>
      <c r="AG774" s="4"/>
      <c r="AH774" s="4"/>
      <c r="AI774" s="4"/>
      <c r="AJ774" s="4"/>
      <c r="AK774" s="4"/>
      <c r="AL774" s="4"/>
      <c r="AM774" s="4"/>
      <c r="AN774" s="4"/>
      <c r="AO774" s="4"/>
      <c r="AP774" s="4"/>
      <c r="AQ774" s="4"/>
      <c r="AR774" s="4"/>
      <c r="AS774" s="4"/>
      <c r="AT774" s="4"/>
      <c r="AU774" s="4"/>
      <c r="AV774" s="4"/>
      <c r="AW774" s="4"/>
      <c r="AX774" s="4"/>
      <c r="AY774" s="4"/>
      <c r="AZ774" s="4"/>
      <c r="BA774" s="4"/>
      <c r="BB774" s="4"/>
      <c r="BC774" s="4"/>
      <c r="BD774" s="4"/>
      <c r="BE774" s="4"/>
      <c r="BF774" s="4"/>
      <c r="BG774" s="4"/>
      <c r="BH774" s="4"/>
      <c r="BI774" s="4"/>
      <c r="BJ774" s="4"/>
      <c r="BK774" s="4"/>
      <c r="BL774" s="4"/>
      <c r="BM774" s="4"/>
      <c r="BN774" s="4"/>
    </row>
    <row r="775" ht="12.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c r="AA775" s="4"/>
      <c r="AB775" s="4"/>
      <c r="AC775" s="4"/>
      <c r="AD775" s="4"/>
      <c r="AE775" s="4"/>
      <c r="AF775" s="4"/>
      <c r="AG775" s="4"/>
      <c r="AH775" s="4"/>
      <c r="AI775" s="4"/>
      <c r="AJ775" s="4"/>
      <c r="AK775" s="4"/>
      <c r="AL775" s="4"/>
      <c r="AM775" s="4"/>
      <c r="AN775" s="4"/>
      <c r="AO775" s="4"/>
      <c r="AP775" s="4"/>
      <c r="AQ775" s="4"/>
      <c r="AR775" s="4"/>
      <c r="AS775" s="4"/>
      <c r="AT775" s="4"/>
      <c r="AU775" s="4"/>
      <c r="AV775" s="4"/>
      <c r="AW775" s="4"/>
      <c r="AX775" s="4"/>
      <c r="AY775" s="4"/>
      <c r="AZ775" s="4"/>
      <c r="BA775" s="4"/>
      <c r="BB775" s="4"/>
      <c r="BC775" s="4"/>
      <c r="BD775" s="4"/>
      <c r="BE775" s="4"/>
      <c r="BF775" s="4"/>
      <c r="BG775" s="4"/>
      <c r="BH775" s="4"/>
      <c r="BI775" s="4"/>
      <c r="BJ775" s="4"/>
      <c r="BK775" s="4"/>
      <c r="BL775" s="4"/>
      <c r="BM775" s="4"/>
      <c r="BN775" s="4"/>
    </row>
    <row r="776" ht="12.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c r="AA776" s="4"/>
      <c r="AB776" s="4"/>
      <c r="AC776" s="4"/>
      <c r="AD776" s="4"/>
      <c r="AE776" s="4"/>
      <c r="AF776" s="4"/>
      <c r="AG776" s="4"/>
      <c r="AH776" s="4"/>
      <c r="AI776" s="4"/>
      <c r="AJ776" s="4"/>
      <c r="AK776" s="4"/>
      <c r="AL776" s="4"/>
      <c r="AM776" s="4"/>
      <c r="AN776" s="4"/>
      <c r="AO776" s="4"/>
      <c r="AP776" s="4"/>
      <c r="AQ776" s="4"/>
      <c r="AR776" s="4"/>
      <c r="AS776" s="4"/>
      <c r="AT776" s="4"/>
      <c r="AU776" s="4"/>
      <c r="AV776" s="4"/>
      <c r="AW776" s="4"/>
      <c r="AX776" s="4"/>
      <c r="AY776" s="4"/>
      <c r="AZ776" s="4"/>
      <c r="BA776" s="4"/>
      <c r="BB776" s="4"/>
      <c r="BC776" s="4"/>
      <c r="BD776" s="4"/>
      <c r="BE776" s="4"/>
      <c r="BF776" s="4"/>
      <c r="BG776" s="4"/>
      <c r="BH776" s="4"/>
      <c r="BI776" s="4"/>
      <c r="BJ776" s="4"/>
      <c r="BK776" s="4"/>
      <c r="BL776" s="4"/>
      <c r="BM776" s="4"/>
      <c r="BN776" s="4"/>
    </row>
    <row r="777" ht="12.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c r="AA777" s="4"/>
      <c r="AB777" s="4"/>
      <c r="AC777" s="4"/>
      <c r="AD777" s="4"/>
      <c r="AE777" s="4"/>
      <c r="AF777" s="4"/>
      <c r="AG777" s="4"/>
      <c r="AH777" s="4"/>
      <c r="AI777" s="4"/>
      <c r="AJ777" s="4"/>
      <c r="AK777" s="4"/>
      <c r="AL777" s="4"/>
      <c r="AM777" s="4"/>
      <c r="AN777" s="4"/>
      <c r="AO777" s="4"/>
      <c r="AP777" s="4"/>
      <c r="AQ777" s="4"/>
      <c r="AR777" s="4"/>
      <c r="AS777" s="4"/>
      <c r="AT777" s="4"/>
      <c r="AU777" s="4"/>
      <c r="AV777" s="4"/>
      <c r="AW777" s="4"/>
      <c r="AX777" s="4"/>
      <c r="AY777" s="4"/>
      <c r="AZ777" s="4"/>
      <c r="BA777" s="4"/>
      <c r="BB777" s="4"/>
      <c r="BC777" s="4"/>
      <c r="BD777" s="4"/>
      <c r="BE777" s="4"/>
      <c r="BF777" s="4"/>
      <c r="BG777" s="4"/>
      <c r="BH777" s="4"/>
      <c r="BI777" s="4"/>
      <c r="BJ777" s="4"/>
      <c r="BK777" s="4"/>
      <c r="BL777" s="4"/>
      <c r="BM777" s="4"/>
      <c r="BN777" s="4"/>
    </row>
    <row r="778" ht="12.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c r="AA778" s="4"/>
      <c r="AB778" s="4"/>
      <c r="AC778" s="4"/>
      <c r="AD778" s="4"/>
      <c r="AE778" s="4"/>
      <c r="AF778" s="4"/>
      <c r="AG778" s="4"/>
      <c r="AH778" s="4"/>
      <c r="AI778" s="4"/>
      <c r="AJ778" s="4"/>
      <c r="AK778" s="4"/>
      <c r="AL778" s="4"/>
      <c r="AM778" s="4"/>
      <c r="AN778" s="4"/>
      <c r="AO778" s="4"/>
      <c r="AP778" s="4"/>
      <c r="AQ778" s="4"/>
      <c r="AR778" s="4"/>
      <c r="AS778" s="4"/>
      <c r="AT778" s="4"/>
      <c r="AU778" s="4"/>
      <c r="AV778" s="4"/>
      <c r="AW778" s="4"/>
      <c r="AX778" s="4"/>
      <c r="AY778" s="4"/>
      <c r="AZ778" s="4"/>
      <c r="BA778" s="4"/>
      <c r="BB778" s="4"/>
      <c r="BC778" s="4"/>
      <c r="BD778" s="4"/>
      <c r="BE778" s="4"/>
      <c r="BF778" s="4"/>
      <c r="BG778" s="4"/>
      <c r="BH778" s="4"/>
      <c r="BI778" s="4"/>
      <c r="BJ778" s="4"/>
      <c r="BK778" s="4"/>
      <c r="BL778" s="4"/>
      <c r="BM778" s="4"/>
      <c r="BN778" s="4"/>
    </row>
    <row r="779" ht="12.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c r="AA779" s="4"/>
      <c r="AB779" s="4"/>
      <c r="AC779" s="4"/>
      <c r="AD779" s="4"/>
      <c r="AE779" s="4"/>
      <c r="AF779" s="4"/>
      <c r="AG779" s="4"/>
      <c r="AH779" s="4"/>
      <c r="AI779" s="4"/>
      <c r="AJ779" s="4"/>
      <c r="AK779" s="4"/>
      <c r="AL779" s="4"/>
      <c r="AM779" s="4"/>
      <c r="AN779" s="4"/>
      <c r="AO779" s="4"/>
      <c r="AP779" s="4"/>
      <c r="AQ779" s="4"/>
      <c r="AR779" s="4"/>
      <c r="AS779" s="4"/>
      <c r="AT779" s="4"/>
      <c r="AU779" s="4"/>
      <c r="AV779" s="4"/>
      <c r="AW779" s="4"/>
      <c r="AX779" s="4"/>
      <c r="AY779" s="4"/>
      <c r="AZ779" s="4"/>
      <c r="BA779" s="4"/>
      <c r="BB779" s="4"/>
      <c r="BC779" s="4"/>
      <c r="BD779" s="4"/>
      <c r="BE779" s="4"/>
      <c r="BF779" s="4"/>
      <c r="BG779" s="4"/>
      <c r="BH779" s="4"/>
      <c r="BI779" s="4"/>
      <c r="BJ779" s="4"/>
      <c r="BK779" s="4"/>
      <c r="BL779" s="4"/>
      <c r="BM779" s="4"/>
      <c r="BN779" s="4"/>
    </row>
    <row r="780" ht="12.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c r="AA780" s="4"/>
      <c r="AB780" s="4"/>
      <c r="AC780" s="4"/>
      <c r="AD780" s="4"/>
      <c r="AE780" s="4"/>
      <c r="AF780" s="4"/>
      <c r="AG780" s="4"/>
      <c r="AH780" s="4"/>
      <c r="AI780" s="4"/>
      <c r="AJ780" s="4"/>
      <c r="AK780" s="4"/>
      <c r="AL780" s="4"/>
      <c r="AM780" s="4"/>
      <c r="AN780" s="4"/>
      <c r="AO780" s="4"/>
      <c r="AP780" s="4"/>
      <c r="AQ780" s="4"/>
      <c r="AR780" s="4"/>
      <c r="AS780" s="4"/>
      <c r="AT780" s="4"/>
      <c r="AU780" s="4"/>
      <c r="AV780" s="4"/>
      <c r="AW780" s="4"/>
      <c r="AX780" s="4"/>
      <c r="AY780" s="4"/>
      <c r="AZ780" s="4"/>
      <c r="BA780" s="4"/>
      <c r="BB780" s="4"/>
      <c r="BC780" s="4"/>
      <c r="BD780" s="4"/>
      <c r="BE780" s="4"/>
      <c r="BF780" s="4"/>
      <c r="BG780" s="4"/>
      <c r="BH780" s="4"/>
      <c r="BI780" s="4"/>
      <c r="BJ780" s="4"/>
      <c r="BK780" s="4"/>
      <c r="BL780" s="4"/>
      <c r="BM780" s="4"/>
      <c r="BN780" s="4"/>
    </row>
    <row r="781" ht="12.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c r="AA781" s="4"/>
      <c r="AB781" s="4"/>
      <c r="AC781" s="4"/>
      <c r="AD781" s="4"/>
      <c r="AE781" s="4"/>
      <c r="AF781" s="4"/>
      <c r="AG781" s="4"/>
      <c r="AH781" s="4"/>
      <c r="AI781" s="4"/>
      <c r="AJ781" s="4"/>
      <c r="AK781" s="4"/>
      <c r="AL781" s="4"/>
      <c r="AM781" s="4"/>
      <c r="AN781" s="4"/>
      <c r="AO781" s="4"/>
      <c r="AP781" s="4"/>
      <c r="AQ781" s="4"/>
      <c r="AR781" s="4"/>
      <c r="AS781" s="4"/>
      <c r="AT781" s="4"/>
      <c r="AU781" s="4"/>
      <c r="AV781" s="4"/>
      <c r="AW781" s="4"/>
      <c r="AX781" s="4"/>
      <c r="AY781" s="4"/>
      <c r="AZ781" s="4"/>
      <c r="BA781" s="4"/>
      <c r="BB781" s="4"/>
      <c r="BC781" s="4"/>
      <c r="BD781" s="4"/>
      <c r="BE781" s="4"/>
      <c r="BF781" s="4"/>
      <c r="BG781" s="4"/>
      <c r="BH781" s="4"/>
      <c r="BI781" s="4"/>
      <c r="BJ781" s="4"/>
      <c r="BK781" s="4"/>
      <c r="BL781" s="4"/>
      <c r="BM781" s="4"/>
      <c r="BN781" s="4"/>
    </row>
    <row r="782" ht="12.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c r="AA782" s="4"/>
      <c r="AB782" s="4"/>
      <c r="AC782" s="4"/>
      <c r="AD782" s="4"/>
      <c r="AE782" s="4"/>
      <c r="AF782" s="4"/>
      <c r="AG782" s="4"/>
      <c r="AH782" s="4"/>
      <c r="AI782" s="4"/>
      <c r="AJ782" s="4"/>
      <c r="AK782" s="4"/>
      <c r="AL782" s="4"/>
      <c r="AM782" s="4"/>
      <c r="AN782" s="4"/>
      <c r="AO782" s="4"/>
      <c r="AP782" s="4"/>
      <c r="AQ782" s="4"/>
      <c r="AR782" s="4"/>
      <c r="AS782" s="4"/>
      <c r="AT782" s="4"/>
      <c r="AU782" s="4"/>
      <c r="AV782" s="4"/>
      <c r="AW782" s="4"/>
      <c r="AX782" s="4"/>
      <c r="AY782" s="4"/>
      <c r="AZ782" s="4"/>
      <c r="BA782" s="4"/>
      <c r="BB782" s="4"/>
      <c r="BC782" s="4"/>
      <c r="BD782" s="4"/>
      <c r="BE782" s="4"/>
      <c r="BF782" s="4"/>
      <c r="BG782" s="4"/>
      <c r="BH782" s="4"/>
      <c r="BI782" s="4"/>
      <c r="BJ782" s="4"/>
      <c r="BK782" s="4"/>
      <c r="BL782" s="4"/>
      <c r="BM782" s="4"/>
      <c r="BN782" s="4"/>
    </row>
    <row r="783" ht="12.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c r="AA783" s="4"/>
      <c r="AB783" s="4"/>
      <c r="AC783" s="4"/>
      <c r="AD783" s="4"/>
      <c r="AE783" s="4"/>
      <c r="AF783" s="4"/>
      <c r="AG783" s="4"/>
      <c r="AH783" s="4"/>
      <c r="AI783" s="4"/>
      <c r="AJ783" s="4"/>
      <c r="AK783" s="4"/>
      <c r="AL783" s="4"/>
      <c r="AM783" s="4"/>
      <c r="AN783" s="4"/>
      <c r="AO783" s="4"/>
      <c r="AP783" s="4"/>
      <c r="AQ783" s="4"/>
      <c r="AR783" s="4"/>
      <c r="AS783" s="4"/>
      <c r="AT783" s="4"/>
      <c r="AU783" s="4"/>
      <c r="AV783" s="4"/>
      <c r="AW783" s="4"/>
      <c r="AX783" s="4"/>
      <c r="AY783" s="4"/>
      <c r="AZ783" s="4"/>
      <c r="BA783" s="4"/>
      <c r="BB783" s="4"/>
      <c r="BC783" s="4"/>
      <c r="BD783" s="4"/>
      <c r="BE783" s="4"/>
      <c r="BF783" s="4"/>
      <c r="BG783" s="4"/>
      <c r="BH783" s="4"/>
      <c r="BI783" s="4"/>
      <c r="BJ783" s="4"/>
      <c r="BK783" s="4"/>
      <c r="BL783" s="4"/>
      <c r="BM783" s="4"/>
      <c r="BN783" s="4"/>
    </row>
    <row r="784" ht="12.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c r="AA784" s="4"/>
      <c r="AB784" s="4"/>
      <c r="AC784" s="4"/>
      <c r="AD784" s="4"/>
      <c r="AE784" s="4"/>
      <c r="AF784" s="4"/>
      <c r="AG784" s="4"/>
      <c r="AH784" s="4"/>
      <c r="AI784" s="4"/>
      <c r="AJ784" s="4"/>
      <c r="AK784" s="4"/>
      <c r="AL784" s="4"/>
      <c r="AM784" s="4"/>
      <c r="AN784" s="4"/>
      <c r="AO784" s="4"/>
      <c r="AP784" s="4"/>
      <c r="AQ784" s="4"/>
      <c r="AR784" s="4"/>
      <c r="AS784" s="4"/>
      <c r="AT784" s="4"/>
      <c r="AU784" s="4"/>
      <c r="AV784" s="4"/>
      <c r="AW784" s="4"/>
      <c r="AX784" s="4"/>
      <c r="AY784" s="4"/>
      <c r="AZ784" s="4"/>
      <c r="BA784" s="4"/>
      <c r="BB784" s="4"/>
      <c r="BC784" s="4"/>
      <c r="BD784" s="4"/>
      <c r="BE784" s="4"/>
      <c r="BF784" s="4"/>
      <c r="BG784" s="4"/>
      <c r="BH784" s="4"/>
      <c r="BI784" s="4"/>
      <c r="BJ784" s="4"/>
      <c r="BK784" s="4"/>
      <c r="BL784" s="4"/>
      <c r="BM784" s="4"/>
      <c r="BN784" s="4"/>
    </row>
    <row r="785" ht="12.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c r="AA785" s="4"/>
      <c r="AB785" s="4"/>
      <c r="AC785" s="4"/>
      <c r="AD785" s="4"/>
      <c r="AE785" s="4"/>
      <c r="AF785" s="4"/>
      <c r="AG785" s="4"/>
      <c r="AH785" s="4"/>
      <c r="AI785" s="4"/>
      <c r="AJ785" s="4"/>
      <c r="AK785" s="4"/>
      <c r="AL785" s="4"/>
      <c r="AM785" s="4"/>
      <c r="AN785" s="4"/>
      <c r="AO785" s="4"/>
      <c r="AP785" s="4"/>
      <c r="AQ785" s="4"/>
      <c r="AR785" s="4"/>
      <c r="AS785" s="4"/>
      <c r="AT785" s="4"/>
      <c r="AU785" s="4"/>
      <c r="AV785" s="4"/>
      <c r="AW785" s="4"/>
      <c r="AX785" s="4"/>
      <c r="AY785" s="4"/>
      <c r="AZ785" s="4"/>
      <c r="BA785" s="4"/>
      <c r="BB785" s="4"/>
      <c r="BC785" s="4"/>
      <c r="BD785" s="4"/>
      <c r="BE785" s="4"/>
      <c r="BF785" s="4"/>
      <c r="BG785" s="4"/>
      <c r="BH785" s="4"/>
      <c r="BI785" s="4"/>
      <c r="BJ785" s="4"/>
      <c r="BK785" s="4"/>
      <c r="BL785" s="4"/>
      <c r="BM785" s="4"/>
      <c r="BN785" s="4"/>
    </row>
    <row r="786" ht="12.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c r="AA786" s="4"/>
      <c r="AB786" s="4"/>
      <c r="AC786" s="4"/>
      <c r="AD786" s="4"/>
      <c r="AE786" s="4"/>
      <c r="AF786" s="4"/>
      <c r="AG786" s="4"/>
      <c r="AH786" s="4"/>
      <c r="AI786" s="4"/>
      <c r="AJ786" s="4"/>
      <c r="AK786" s="4"/>
      <c r="AL786" s="4"/>
      <c r="AM786" s="4"/>
      <c r="AN786" s="4"/>
      <c r="AO786" s="4"/>
      <c r="AP786" s="4"/>
      <c r="AQ786" s="4"/>
      <c r="AR786" s="4"/>
      <c r="AS786" s="4"/>
      <c r="AT786" s="4"/>
      <c r="AU786" s="4"/>
      <c r="AV786" s="4"/>
      <c r="AW786" s="4"/>
      <c r="AX786" s="4"/>
      <c r="AY786" s="4"/>
      <c r="AZ786" s="4"/>
      <c r="BA786" s="4"/>
      <c r="BB786" s="4"/>
      <c r="BC786" s="4"/>
      <c r="BD786" s="4"/>
      <c r="BE786" s="4"/>
      <c r="BF786" s="4"/>
      <c r="BG786" s="4"/>
      <c r="BH786" s="4"/>
      <c r="BI786" s="4"/>
      <c r="BJ786" s="4"/>
      <c r="BK786" s="4"/>
      <c r="BL786" s="4"/>
      <c r="BM786" s="4"/>
      <c r="BN786" s="4"/>
    </row>
    <row r="787" ht="12.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c r="AA787" s="4"/>
      <c r="AB787" s="4"/>
      <c r="AC787" s="4"/>
      <c r="AD787" s="4"/>
      <c r="AE787" s="4"/>
      <c r="AF787" s="4"/>
      <c r="AG787" s="4"/>
      <c r="AH787" s="4"/>
      <c r="AI787" s="4"/>
      <c r="AJ787" s="4"/>
      <c r="AK787" s="4"/>
      <c r="AL787" s="4"/>
      <c r="AM787" s="4"/>
      <c r="AN787" s="4"/>
      <c r="AO787" s="4"/>
      <c r="AP787" s="4"/>
      <c r="AQ787" s="4"/>
      <c r="AR787" s="4"/>
      <c r="AS787" s="4"/>
      <c r="AT787" s="4"/>
      <c r="AU787" s="4"/>
      <c r="AV787" s="4"/>
      <c r="AW787" s="4"/>
      <c r="AX787" s="4"/>
      <c r="AY787" s="4"/>
      <c r="AZ787" s="4"/>
      <c r="BA787" s="4"/>
      <c r="BB787" s="4"/>
      <c r="BC787" s="4"/>
      <c r="BD787" s="4"/>
      <c r="BE787" s="4"/>
      <c r="BF787" s="4"/>
      <c r="BG787" s="4"/>
      <c r="BH787" s="4"/>
      <c r="BI787" s="4"/>
      <c r="BJ787" s="4"/>
      <c r="BK787" s="4"/>
      <c r="BL787" s="4"/>
      <c r="BM787" s="4"/>
      <c r="BN787" s="4"/>
    </row>
    <row r="788" ht="12.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c r="AA788" s="4"/>
      <c r="AB788" s="4"/>
      <c r="AC788" s="4"/>
      <c r="AD788" s="4"/>
      <c r="AE788" s="4"/>
      <c r="AF788" s="4"/>
      <c r="AG788" s="4"/>
      <c r="AH788" s="4"/>
      <c r="AI788" s="4"/>
      <c r="AJ788" s="4"/>
      <c r="AK788" s="4"/>
      <c r="AL788" s="4"/>
      <c r="AM788" s="4"/>
      <c r="AN788" s="4"/>
      <c r="AO788" s="4"/>
      <c r="AP788" s="4"/>
      <c r="AQ788" s="4"/>
      <c r="AR788" s="4"/>
      <c r="AS788" s="4"/>
      <c r="AT788" s="4"/>
      <c r="AU788" s="4"/>
      <c r="AV788" s="4"/>
      <c r="AW788" s="4"/>
      <c r="AX788" s="4"/>
      <c r="AY788" s="4"/>
      <c r="AZ788" s="4"/>
      <c r="BA788" s="4"/>
      <c r="BB788" s="4"/>
      <c r="BC788" s="4"/>
      <c r="BD788" s="4"/>
      <c r="BE788" s="4"/>
      <c r="BF788" s="4"/>
      <c r="BG788" s="4"/>
      <c r="BH788" s="4"/>
      <c r="BI788" s="4"/>
      <c r="BJ788" s="4"/>
      <c r="BK788" s="4"/>
      <c r="BL788" s="4"/>
      <c r="BM788" s="4"/>
      <c r="BN788" s="4"/>
    </row>
    <row r="789" ht="12.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c r="AA789" s="4"/>
      <c r="AB789" s="4"/>
      <c r="AC789" s="4"/>
      <c r="AD789" s="4"/>
      <c r="AE789" s="4"/>
      <c r="AF789" s="4"/>
      <c r="AG789" s="4"/>
      <c r="AH789" s="4"/>
      <c r="AI789" s="4"/>
      <c r="AJ789" s="4"/>
      <c r="AK789" s="4"/>
      <c r="AL789" s="4"/>
      <c r="AM789" s="4"/>
      <c r="AN789" s="4"/>
      <c r="AO789" s="4"/>
      <c r="AP789" s="4"/>
      <c r="AQ789" s="4"/>
      <c r="AR789" s="4"/>
      <c r="AS789" s="4"/>
      <c r="AT789" s="4"/>
      <c r="AU789" s="4"/>
      <c r="AV789" s="4"/>
      <c r="AW789" s="4"/>
      <c r="AX789" s="4"/>
      <c r="AY789" s="4"/>
      <c r="AZ789" s="4"/>
      <c r="BA789" s="4"/>
      <c r="BB789" s="4"/>
      <c r="BC789" s="4"/>
      <c r="BD789" s="4"/>
      <c r="BE789" s="4"/>
      <c r="BF789" s="4"/>
      <c r="BG789" s="4"/>
      <c r="BH789" s="4"/>
      <c r="BI789" s="4"/>
      <c r="BJ789" s="4"/>
      <c r="BK789" s="4"/>
      <c r="BL789" s="4"/>
      <c r="BM789" s="4"/>
      <c r="BN789" s="4"/>
    </row>
    <row r="790" ht="12.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c r="AA790" s="4"/>
      <c r="AB790" s="4"/>
      <c r="AC790" s="4"/>
      <c r="AD790" s="4"/>
      <c r="AE790" s="4"/>
      <c r="AF790" s="4"/>
      <c r="AG790" s="4"/>
      <c r="AH790" s="4"/>
      <c r="AI790" s="4"/>
      <c r="AJ790" s="4"/>
      <c r="AK790" s="4"/>
      <c r="AL790" s="4"/>
      <c r="AM790" s="4"/>
      <c r="AN790" s="4"/>
      <c r="AO790" s="4"/>
      <c r="AP790" s="4"/>
      <c r="AQ790" s="4"/>
      <c r="AR790" s="4"/>
      <c r="AS790" s="4"/>
      <c r="AT790" s="4"/>
      <c r="AU790" s="4"/>
      <c r="AV790" s="4"/>
      <c r="AW790" s="4"/>
      <c r="AX790" s="4"/>
      <c r="AY790" s="4"/>
      <c r="AZ790" s="4"/>
      <c r="BA790" s="4"/>
      <c r="BB790" s="4"/>
      <c r="BC790" s="4"/>
      <c r="BD790" s="4"/>
      <c r="BE790" s="4"/>
      <c r="BF790" s="4"/>
      <c r="BG790" s="4"/>
      <c r="BH790" s="4"/>
      <c r="BI790" s="4"/>
      <c r="BJ790" s="4"/>
      <c r="BK790" s="4"/>
      <c r="BL790" s="4"/>
      <c r="BM790" s="4"/>
      <c r="BN790" s="4"/>
    </row>
    <row r="791" ht="12.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c r="AA791" s="4"/>
      <c r="AB791" s="4"/>
      <c r="AC791" s="4"/>
      <c r="AD791" s="4"/>
      <c r="AE791" s="4"/>
      <c r="AF791" s="4"/>
      <c r="AG791" s="4"/>
      <c r="AH791" s="4"/>
      <c r="AI791" s="4"/>
      <c r="AJ791" s="4"/>
      <c r="AK791" s="4"/>
      <c r="AL791" s="4"/>
      <c r="AM791" s="4"/>
      <c r="AN791" s="4"/>
      <c r="AO791" s="4"/>
      <c r="AP791" s="4"/>
      <c r="AQ791" s="4"/>
      <c r="AR791" s="4"/>
      <c r="AS791" s="4"/>
      <c r="AT791" s="4"/>
      <c r="AU791" s="4"/>
      <c r="AV791" s="4"/>
      <c r="AW791" s="4"/>
      <c r="AX791" s="4"/>
      <c r="AY791" s="4"/>
      <c r="AZ791" s="4"/>
      <c r="BA791" s="4"/>
      <c r="BB791" s="4"/>
      <c r="BC791" s="4"/>
      <c r="BD791" s="4"/>
      <c r="BE791" s="4"/>
      <c r="BF791" s="4"/>
      <c r="BG791" s="4"/>
      <c r="BH791" s="4"/>
      <c r="BI791" s="4"/>
      <c r="BJ791" s="4"/>
      <c r="BK791" s="4"/>
      <c r="BL791" s="4"/>
      <c r="BM791" s="4"/>
      <c r="BN791" s="4"/>
    </row>
    <row r="792" ht="12.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c r="AA792" s="4"/>
      <c r="AB792" s="4"/>
      <c r="AC792" s="4"/>
      <c r="AD792" s="4"/>
      <c r="AE792" s="4"/>
      <c r="AF792" s="4"/>
      <c r="AG792" s="4"/>
      <c r="AH792" s="4"/>
      <c r="AI792" s="4"/>
      <c r="AJ792" s="4"/>
      <c r="AK792" s="4"/>
      <c r="AL792" s="4"/>
      <c r="AM792" s="4"/>
      <c r="AN792" s="4"/>
      <c r="AO792" s="4"/>
      <c r="AP792" s="4"/>
      <c r="AQ792" s="4"/>
      <c r="AR792" s="4"/>
      <c r="AS792" s="4"/>
      <c r="AT792" s="4"/>
      <c r="AU792" s="4"/>
      <c r="AV792" s="4"/>
      <c r="AW792" s="4"/>
      <c r="AX792" s="4"/>
      <c r="AY792" s="4"/>
      <c r="AZ792" s="4"/>
      <c r="BA792" s="4"/>
      <c r="BB792" s="4"/>
      <c r="BC792" s="4"/>
      <c r="BD792" s="4"/>
      <c r="BE792" s="4"/>
      <c r="BF792" s="4"/>
      <c r="BG792" s="4"/>
      <c r="BH792" s="4"/>
      <c r="BI792" s="4"/>
      <c r="BJ792" s="4"/>
      <c r="BK792" s="4"/>
      <c r="BL792" s="4"/>
      <c r="BM792" s="4"/>
      <c r="BN792" s="4"/>
    </row>
    <row r="793" ht="12.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c r="AA793" s="4"/>
      <c r="AB793" s="4"/>
      <c r="AC793" s="4"/>
      <c r="AD793" s="4"/>
      <c r="AE793" s="4"/>
      <c r="AF793" s="4"/>
      <c r="AG793" s="4"/>
      <c r="AH793" s="4"/>
      <c r="AI793" s="4"/>
      <c r="AJ793" s="4"/>
      <c r="AK793" s="4"/>
      <c r="AL793" s="4"/>
      <c r="AM793" s="4"/>
      <c r="AN793" s="4"/>
      <c r="AO793" s="4"/>
      <c r="AP793" s="4"/>
      <c r="AQ793" s="4"/>
      <c r="AR793" s="4"/>
      <c r="AS793" s="4"/>
      <c r="AT793" s="4"/>
      <c r="AU793" s="4"/>
      <c r="AV793" s="4"/>
      <c r="AW793" s="4"/>
      <c r="AX793" s="4"/>
      <c r="AY793" s="4"/>
      <c r="AZ793" s="4"/>
      <c r="BA793" s="4"/>
      <c r="BB793" s="4"/>
      <c r="BC793" s="4"/>
      <c r="BD793" s="4"/>
      <c r="BE793" s="4"/>
      <c r="BF793" s="4"/>
      <c r="BG793" s="4"/>
      <c r="BH793" s="4"/>
      <c r="BI793" s="4"/>
      <c r="BJ793" s="4"/>
      <c r="BK793" s="4"/>
      <c r="BL793" s="4"/>
      <c r="BM793" s="4"/>
      <c r="BN793" s="4"/>
    </row>
    <row r="794" ht="12.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c r="AA794" s="4"/>
      <c r="AB794" s="4"/>
      <c r="AC794" s="4"/>
      <c r="AD794" s="4"/>
      <c r="AE794" s="4"/>
      <c r="AF794" s="4"/>
      <c r="AG794" s="4"/>
      <c r="AH794" s="4"/>
      <c r="AI794" s="4"/>
      <c r="AJ794" s="4"/>
      <c r="AK794" s="4"/>
      <c r="AL794" s="4"/>
      <c r="AM794" s="4"/>
      <c r="AN794" s="4"/>
      <c r="AO794" s="4"/>
      <c r="AP794" s="4"/>
      <c r="AQ794" s="4"/>
      <c r="AR794" s="4"/>
      <c r="AS794" s="4"/>
      <c r="AT794" s="4"/>
      <c r="AU794" s="4"/>
      <c r="AV794" s="4"/>
      <c r="AW794" s="4"/>
      <c r="AX794" s="4"/>
      <c r="AY794" s="4"/>
      <c r="AZ794" s="4"/>
      <c r="BA794" s="4"/>
      <c r="BB794" s="4"/>
      <c r="BC794" s="4"/>
      <c r="BD794" s="4"/>
      <c r="BE794" s="4"/>
      <c r="BF794" s="4"/>
      <c r="BG794" s="4"/>
      <c r="BH794" s="4"/>
      <c r="BI794" s="4"/>
      <c r="BJ794" s="4"/>
      <c r="BK794" s="4"/>
      <c r="BL794" s="4"/>
      <c r="BM794" s="4"/>
      <c r="BN794" s="4"/>
    </row>
    <row r="795" ht="12.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c r="AA795" s="4"/>
      <c r="AB795" s="4"/>
      <c r="AC795" s="4"/>
      <c r="AD795" s="4"/>
      <c r="AE795" s="4"/>
      <c r="AF795" s="4"/>
      <c r="AG795" s="4"/>
      <c r="AH795" s="4"/>
      <c r="AI795" s="4"/>
      <c r="AJ795" s="4"/>
      <c r="AK795" s="4"/>
      <c r="AL795" s="4"/>
      <c r="AM795" s="4"/>
      <c r="AN795" s="4"/>
      <c r="AO795" s="4"/>
      <c r="AP795" s="4"/>
      <c r="AQ795" s="4"/>
      <c r="AR795" s="4"/>
      <c r="AS795" s="4"/>
      <c r="AT795" s="4"/>
      <c r="AU795" s="4"/>
      <c r="AV795" s="4"/>
      <c r="AW795" s="4"/>
      <c r="AX795" s="4"/>
      <c r="AY795" s="4"/>
      <c r="AZ795" s="4"/>
      <c r="BA795" s="4"/>
      <c r="BB795" s="4"/>
      <c r="BC795" s="4"/>
      <c r="BD795" s="4"/>
      <c r="BE795" s="4"/>
      <c r="BF795" s="4"/>
      <c r="BG795" s="4"/>
      <c r="BH795" s="4"/>
      <c r="BI795" s="4"/>
      <c r="BJ795" s="4"/>
      <c r="BK795" s="4"/>
      <c r="BL795" s="4"/>
      <c r="BM795" s="4"/>
      <c r="BN795" s="4"/>
    </row>
    <row r="796" ht="12.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c r="AA796" s="4"/>
      <c r="AB796" s="4"/>
      <c r="AC796" s="4"/>
      <c r="AD796" s="4"/>
      <c r="AE796" s="4"/>
      <c r="AF796" s="4"/>
      <c r="AG796" s="4"/>
      <c r="AH796" s="4"/>
      <c r="AI796" s="4"/>
      <c r="AJ796" s="4"/>
      <c r="AK796" s="4"/>
      <c r="AL796" s="4"/>
      <c r="AM796" s="4"/>
      <c r="AN796" s="4"/>
      <c r="AO796" s="4"/>
      <c r="AP796" s="4"/>
      <c r="AQ796" s="4"/>
      <c r="AR796" s="4"/>
      <c r="AS796" s="4"/>
      <c r="AT796" s="4"/>
      <c r="AU796" s="4"/>
      <c r="AV796" s="4"/>
      <c r="AW796" s="4"/>
      <c r="AX796" s="4"/>
      <c r="AY796" s="4"/>
      <c r="AZ796" s="4"/>
      <c r="BA796" s="4"/>
      <c r="BB796" s="4"/>
      <c r="BC796" s="4"/>
      <c r="BD796" s="4"/>
      <c r="BE796" s="4"/>
      <c r="BF796" s="4"/>
      <c r="BG796" s="4"/>
      <c r="BH796" s="4"/>
      <c r="BI796" s="4"/>
      <c r="BJ796" s="4"/>
      <c r="BK796" s="4"/>
      <c r="BL796" s="4"/>
      <c r="BM796" s="4"/>
      <c r="BN796" s="4"/>
    </row>
    <row r="797" ht="12.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c r="AA797" s="4"/>
      <c r="AB797" s="4"/>
      <c r="AC797" s="4"/>
      <c r="AD797" s="4"/>
      <c r="AE797" s="4"/>
      <c r="AF797" s="4"/>
      <c r="AG797" s="4"/>
      <c r="AH797" s="4"/>
      <c r="AI797" s="4"/>
      <c r="AJ797" s="4"/>
      <c r="AK797" s="4"/>
      <c r="AL797" s="4"/>
      <c r="AM797" s="4"/>
      <c r="AN797" s="4"/>
      <c r="AO797" s="4"/>
      <c r="AP797" s="4"/>
      <c r="AQ797" s="4"/>
      <c r="AR797" s="4"/>
      <c r="AS797" s="4"/>
      <c r="AT797" s="4"/>
      <c r="AU797" s="4"/>
      <c r="AV797" s="4"/>
      <c r="AW797" s="4"/>
      <c r="AX797" s="4"/>
      <c r="AY797" s="4"/>
      <c r="AZ797" s="4"/>
      <c r="BA797" s="4"/>
      <c r="BB797" s="4"/>
      <c r="BC797" s="4"/>
      <c r="BD797" s="4"/>
      <c r="BE797" s="4"/>
      <c r="BF797" s="4"/>
      <c r="BG797" s="4"/>
      <c r="BH797" s="4"/>
      <c r="BI797" s="4"/>
      <c r="BJ797" s="4"/>
      <c r="BK797" s="4"/>
      <c r="BL797" s="4"/>
      <c r="BM797" s="4"/>
      <c r="BN797" s="4"/>
    </row>
    <row r="798" ht="12.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c r="AA798" s="4"/>
      <c r="AB798" s="4"/>
      <c r="AC798" s="4"/>
      <c r="AD798" s="4"/>
      <c r="AE798" s="4"/>
      <c r="AF798" s="4"/>
      <c r="AG798" s="4"/>
      <c r="AH798" s="4"/>
      <c r="AI798" s="4"/>
      <c r="AJ798" s="4"/>
      <c r="AK798" s="4"/>
      <c r="AL798" s="4"/>
      <c r="AM798" s="4"/>
      <c r="AN798" s="4"/>
      <c r="AO798" s="4"/>
      <c r="AP798" s="4"/>
      <c r="AQ798" s="4"/>
      <c r="AR798" s="4"/>
      <c r="AS798" s="4"/>
      <c r="AT798" s="4"/>
      <c r="AU798" s="4"/>
      <c r="AV798" s="4"/>
      <c r="AW798" s="4"/>
      <c r="AX798" s="4"/>
      <c r="AY798" s="4"/>
      <c r="AZ798" s="4"/>
      <c r="BA798" s="4"/>
      <c r="BB798" s="4"/>
      <c r="BC798" s="4"/>
      <c r="BD798" s="4"/>
      <c r="BE798" s="4"/>
      <c r="BF798" s="4"/>
      <c r="BG798" s="4"/>
      <c r="BH798" s="4"/>
      <c r="BI798" s="4"/>
      <c r="BJ798" s="4"/>
      <c r="BK798" s="4"/>
      <c r="BL798" s="4"/>
      <c r="BM798" s="4"/>
      <c r="BN798" s="4"/>
    </row>
    <row r="799" ht="12.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c r="AA799" s="4"/>
      <c r="AB799" s="4"/>
      <c r="AC799" s="4"/>
      <c r="AD799" s="4"/>
      <c r="AE799" s="4"/>
      <c r="AF799" s="4"/>
      <c r="AG799" s="4"/>
      <c r="AH799" s="4"/>
      <c r="AI799" s="4"/>
      <c r="AJ799" s="4"/>
      <c r="AK799" s="4"/>
      <c r="AL799" s="4"/>
      <c r="AM799" s="4"/>
      <c r="AN799" s="4"/>
      <c r="AO799" s="4"/>
      <c r="AP799" s="4"/>
      <c r="AQ799" s="4"/>
      <c r="AR799" s="4"/>
      <c r="AS799" s="4"/>
      <c r="AT799" s="4"/>
      <c r="AU799" s="4"/>
      <c r="AV799" s="4"/>
      <c r="AW799" s="4"/>
      <c r="AX799" s="4"/>
      <c r="AY799" s="4"/>
      <c r="AZ799" s="4"/>
      <c r="BA799" s="4"/>
      <c r="BB799" s="4"/>
      <c r="BC799" s="4"/>
      <c r="BD799" s="4"/>
      <c r="BE799" s="4"/>
      <c r="BF799" s="4"/>
      <c r="BG799" s="4"/>
      <c r="BH799" s="4"/>
      <c r="BI799" s="4"/>
      <c r="BJ799" s="4"/>
      <c r="BK799" s="4"/>
      <c r="BL799" s="4"/>
      <c r="BM799" s="4"/>
      <c r="BN799" s="4"/>
    </row>
    <row r="800" ht="12.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c r="AA800" s="4"/>
      <c r="AB800" s="4"/>
      <c r="AC800" s="4"/>
      <c r="AD800" s="4"/>
      <c r="AE800" s="4"/>
      <c r="AF800" s="4"/>
      <c r="AG800" s="4"/>
      <c r="AH800" s="4"/>
      <c r="AI800" s="4"/>
      <c r="AJ800" s="4"/>
      <c r="AK800" s="4"/>
      <c r="AL800" s="4"/>
      <c r="AM800" s="4"/>
      <c r="AN800" s="4"/>
      <c r="AO800" s="4"/>
      <c r="AP800" s="4"/>
      <c r="AQ800" s="4"/>
      <c r="AR800" s="4"/>
      <c r="AS800" s="4"/>
      <c r="AT800" s="4"/>
      <c r="AU800" s="4"/>
      <c r="AV800" s="4"/>
      <c r="AW800" s="4"/>
      <c r="AX800" s="4"/>
      <c r="AY800" s="4"/>
      <c r="AZ800" s="4"/>
      <c r="BA800" s="4"/>
      <c r="BB800" s="4"/>
      <c r="BC800" s="4"/>
      <c r="BD800" s="4"/>
      <c r="BE800" s="4"/>
      <c r="BF800" s="4"/>
      <c r="BG800" s="4"/>
      <c r="BH800" s="4"/>
      <c r="BI800" s="4"/>
      <c r="BJ800" s="4"/>
      <c r="BK800" s="4"/>
      <c r="BL800" s="4"/>
      <c r="BM800" s="4"/>
      <c r="BN800" s="4"/>
    </row>
    <row r="801" ht="12.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c r="AA801" s="4"/>
      <c r="AB801" s="4"/>
      <c r="AC801" s="4"/>
      <c r="AD801" s="4"/>
      <c r="AE801" s="4"/>
      <c r="AF801" s="4"/>
      <c r="AG801" s="4"/>
      <c r="AH801" s="4"/>
      <c r="AI801" s="4"/>
      <c r="AJ801" s="4"/>
      <c r="AK801" s="4"/>
      <c r="AL801" s="4"/>
      <c r="AM801" s="4"/>
      <c r="AN801" s="4"/>
      <c r="AO801" s="4"/>
      <c r="AP801" s="4"/>
      <c r="AQ801" s="4"/>
      <c r="AR801" s="4"/>
      <c r="AS801" s="4"/>
      <c r="AT801" s="4"/>
      <c r="AU801" s="4"/>
      <c r="AV801" s="4"/>
      <c r="AW801" s="4"/>
      <c r="AX801" s="4"/>
      <c r="AY801" s="4"/>
      <c r="AZ801" s="4"/>
      <c r="BA801" s="4"/>
      <c r="BB801" s="4"/>
      <c r="BC801" s="4"/>
      <c r="BD801" s="4"/>
      <c r="BE801" s="4"/>
      <c r="BF801" s="4"/>
      <c r="BG801" s="4"/>
      <c r="BH801" s="4"/>
      <c r="BI801" s="4"/>
      <c r="BJ801" s="4"/>
      <c r="BK801" s="4"/>
      <c r="BL801" s="4"/>
      <c r="BM801" s="4"/>
      <c r="BN801" s="4"/>
    </row>
    <row r="802" ht="12.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c r="AA802" s="4"/>
      <c r="AB802" s="4"/>
      <c r="AC802" s="4"/>
      <c r="AD802" s="4"/>
      <c r="AE802" s="4"/>
      <c r="AF802" s="4"/>
      <c r="AG802" s="4"/>
      <c r="AH802" s="4"/>
      <c r="AI802" s="4"/>
      <c r="AJ802" s="4"/>
      <c r="AK802" s="4"/>
      <c r="AL802" s="4"/>
      <c r="AM802" s="4"/>
      <c r="AN802" s="4"/>
      <c r="AO802" s="4"/>
      <c r="AP802" s="4"/>
      <c r="AQ802" s="4"/>
      <c r="AR802" s="4"/>
      <c r="AS802" s="4"/>
      <c r="AT802" s="4"/>
      <c r="AU802" s="4"/>
      <c r="AV802" s="4"/>
      <c r="AW802" s="4"/>
      <c r="AX802" s="4"/>
      <c r="AY802" s="4"/>
      <c r="AZ802" s="4"/>
      <c r="BA802" s="4"/>
      <c r="BB802" s="4"/>
      <c r="BC802" s="4"/>
      <c r="BD802" s="4"/>
      <c r="BE802" s="4"/>
      <c r="BF802" s="4"/>
      <c r="BG802" s="4"/>
      <c r="BH802" s="4"/>
      <c r="BI802" s="4"/>
      <c r="BJ802" s="4"/>
      <c r="BK802" s="4"/>
      <c r="BL802" s="4"/>
      <c r="BM802" s="4"/>
      <c r="BN802" s="4"/>
    </row>
    <row r="803" ht="12.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c r="AA803" s="4"/>
      <c r="AB803" s="4"/>
      <c r="AC803" s="4"/>
      <c r="AD803" s="4"/>
      <c r="AE803" s="4"/>
      <c r="AF803" s="4"/>
      <c r="AG803" s="4"/>
      <c r="AH803" s="4"/>
      <c r="AI803" s="4"/>
      <c r="AJ803" s="4"/>
      <c r="AK803" s="4"/>
      <c r="AL803" s="4"/>
      <c r="AM803" s="4"/>
      <c r="AN803" s="4"/>
      <c r="AO803" s="4"/>
      <c r="AP803" s="4"/>
      <c r="AQ803" s="4"/>
      <c r="AR803" s="4"/>
      <c r="AS803" s="4"/>
      <c r="AT803" s="4"/>
      <c r="AU803" s="4"/>
      <c r="AV803" s="4"/>
      <c r="AW803" s="4"/>
      <c r="AX803" s="4"/>
      <c r="AY803" s="4"/>
      <c r="AZ803" s="4"/>
      <c r="BA803" s="4"/>
      <c r="BB803" s="4"/>
      <c r="BC803" s="4"/>
      <c r="BD803" s="4"/>
      <c r="BE803" s="4"/>
      <c r="BF803" s="4"/>
      <c r="BG803" s="4"/>
      <c r="BH803" s="4"/>
      <c r="BI803" s="4"/>
      <c r="BJ803" s="4"/>
      <c r="BK803" s="4"/>
      <c r="BL803" s="4"/>
      <c r="BM803" s="4"/>
      <c r="BN803" s="4"/>
    </row>
    <row r="804" ht="12.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c r="AA804" s="4"/>
      <c r="AB804" s="4"/>
      <c r="AC804" s="4"/>
      <c r="AD804" s="4"/>
      <c r="AE804" s="4"/>
      <c r="AF804" s="4"/>
      <c r="AG804" s="4"/>
      <c r="AH804" s="4"/>
      <c r="AI804" s="4"/>
      <c r="AJ804" s="4"/>
      <c r="AK804" s="4"/>
      <c r="AL804" s="4"/>
      <c r="AM804" s="4"/>
      <c r="AN804" s="4"/>
      <c r="AO804" s="4"/>
      <c r="AP804" s="4"/>
      <c r="AQ804" s="4"/>
      <c r="AR804" s="4"/>
      <c r="AS804" s="4"/>
      <c r="AT804" s="4"/>
      <c r="AU804" s="4"/>
      <c r="AV804" s="4"/>
      <c r="AW804" s="4"/>
      <c r="AX804" s="4"/>
      <c r="AY804" s="4"/>
      <c r="AZ804" s="4"/>
      <c r="BA804" s="4"/>
      <c r="BB804" s="4"/>
      <c r="BC804" s="4"/>
      <c r="BD804" s="4"/>
      <c r="BE804" s="4"/>
      <c r="BF804" s="4"/>
      <c r="BG804" s="4"/>
      <c r="BH804" s="4"/>
      <c r="BI804" s="4"/>
      <c r="BJ804" s="4"/>
      <c r="BK804" s="4"/>
      <c r="BL804" s="4"/>
      <c r="BM804" s="4"/>
      <c r="BN804" s="4"/>
    </row>
    <row r="805" ht="12.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c r="AA805" s="4"/>
      <c r="AB805" s="4"/>
      <c r="AC805" s="4"/>
      <c r="AD805" s="4"/>
      <c r="AE805" s="4"/>
      <c r="AF805" s="4"/>
      <c r="AG805" s="4"/>
      <c r="AH805" s="4"/>
      <c r="AI805" s="4"/>
      <c r="AJ805" s="4"/>
      <c r="AK805" s="4"/>
      <c r="AL805" s="4"/>
      <c r="AM805" s="4"/>
      <c r="AN805" s="4"/>
      <c r="AO805" s="4"/>
      <c r="AP805" s="4"/>
      <c r="AQ805" s="4"/>
      <c r="AR805" s="4"/>
      <c r="AS805" s="4"/>
      <c r="AT805" s="4"/>
      <c r="AU805" s="4"/>
      <c r="AV805" s="4"/>
      <c r="AW805" s="4"/>
      <c r="AX805" s="4"/>
      <c r="AY805" s="4"/>
      <c r="AZ805" s="4"/>
      <c r="BA805" s="4"/>
      <c r="BB805" s="4"/>
      <c r="BC805" s="4"/>
      <c r="BD805" s="4"/>
      <c r="BE805" s="4"/>
      <c r="BF805" s="4"/>
      <c r="BG805" s="4"/>
      <c r="BH805" s="4"/>
      <c r="BI805" s="4"/>
      <c r="BJ805" s="4"/>
      <c r="BK805" s="4"/>
      <c r="BL805" s="4"/>
      <c r="BM805" s="4"/>
      <c r="BN805" s="4"/>
    </row>
    <row r="806" ht="12.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c r="AA806" s="4"/>
      <c r="AB806" s="4"/>
      <c r="AC806" s="4"/>
      <c r="AD806" s="4"/>
      <c r="AE806" s="4"/>
      <c r="AF806" s="4"/>
      <c r="AG806" s="4"/>
      <c r="AH806" s="4"/>
      <c r="AI806" s="4"/>
      <c r="AJ806" s="4"/>
      <c r="AK806" s="4"/>
      <c r="AL806" s="4"/>
      <c r="AM806" s="4"/>
      <c r="AN806" s="4"/>
      <c r="AO806" s="4"/>
      <c r="AP806" s="4"/>
      <c r="AQ806" s="4"/>
      <c r="AR806" s="4"/>
      <c r="AS806" s="4"/>
      <c r="AT806" s="4"/>
      <c r="AU806" s="4"/>
      <c r="AV806" s="4"/>
      <c r="AW806" s="4"/>
      <c r="AX806" s="4"/>
      <c r="AY806" s="4"/>
      <c r="AZ806" s="4"/>
      <c r="BA806" s="4"/>
      <c r="BB806" s="4"/>
      <c r="BC806" s="4"/>
      <c r="BD806" s="4"/>
      <c r="BE806" s="4"/>
      <c r="BF806" s="4"/>
      <c r="BG806" s="4"/>
      <c r="BH806" s="4"/>
      <c r="BI806" s="4"/>
      <c r="BJ806" s="4"/>
      <c r="BK806" s="4"/>
      <c r="BL806" s="4"/>
      <c r="BM806" s="4"/>
      <c r="BN806" s="4"/>
    </row>
    <row r="807" ht="12.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c r="AA807" s="4"/>
      <c r="AB807" s="4"/>
      <c r="AC807" s="4"/>
      <c r="AD807" s="4"/>
      <c r="AE807" s="4"/>
      <c r="AF807" s="4"/>
      <c r="AG807" s="4"/>
      <c r="AH807" s="4"/>
      <c r="AI807" s="4"/>
      <c r="AJ807" s="4"/>
      <c r="AK807" s="4"/>
      <c r="AL807" s="4"/>
      <c r="AM807" s="4"/>
      <c r="AN807" s="4"/>
      <c r="AO807" s="4"/>
      <c r="AP807" s="4"/>
      <c r="AQ807" s="4"/>
      <c r="AR807" s="4"/>
      <c r="AS807" s="4"/>
      <c r="AT807" s="4"/>
      <c r="AU807" s="4"/>
      <c r="AV807" s="4"/>
      <c r="AW807" s="4"/>
      <c r="AX807" s="4"/>
      <c r="AY807" s="4"/>
      <c r="AZ807" s="4"/>
      <c r="BA807" s="4"/>
      <c r="BB807" s="4"/>
      <c r="BC807" s="4"/>
      <c r="BD807" s="4"/>
      <c r="BE807" s="4"/>
      <c r="BF807" s="4"/>
      <c r="BG807" s="4"/>
      <c r="BH807" s="4"/>
      <c r="BI807" s="4"/>
      <c r="BJ807" s="4"/>
      <c r="BK807" s="4"/>
      <c r="BL807" s="4"/>
      <c r="BM807" s="4"/>
      <c r="BN807" s="4"/>
    </row>
    <row r="808" ht="12.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c r="AA808" s="4"/>
      <c r="AB808" s="4"/>
      <c r="AC808" s="4"/>
      <c r="AD808" s="4"/>
      <c r="AE808" s="4"/>
      <c r="AF808" s="4"/>
      <c r="AG808" s="4"/>
      <c r="AH808" s="4"/>
      <c r="AI808" s="4"/>
      <c r="AJ808" s="4"/>
      <c r="AK808" s="4"/>
      <c r="AL808" s="4"/>
      <c r="AM808" s="4"/>
      <c r="AN808" s="4"/>
      <c r="AO808" s="4"/>
      <c r="AP808" s="4"/>
      <c r="AQ808" s="4"/>
      <c r="AR808" s="4"/>
      <c r="AS808" s="4"/>
      <c r="AT808" s="4"/>
      <c r="AU808" s="4"/>
      <c r="AV808" s="4"/>
      <c r="AW808" s="4"/>
      <c r="AX808" s="4"/>
      <c r="AY808" s="4"/>
      <c r="AZ808" s="4"/>
      <c r="BA808" s="4"/>
      <c r="BB808" s="4"/>
      <c r="BC808" s="4"/>
      <c r="BD808" s="4"/>
      <c r="BE808" s="4"/>
      <c r="BF808" s="4"/>
      <c r="BG808" s="4"/>
      <c r="BH808" s="4"/>
      <c r="BI808" s="4"/>
      <c r="BJ808" s="4"/>
      <c r="BK808" s="4"/>
      <c r="BL808" s="4"/>
      <c r="BM808" s="4"/>
      <c r="BN808" s="4"/>
    </row>
    <row r="809" ht="12.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c r="AA809" s="4"/>
      <c r="AB809" s="4"/>
      <c r="AC809" s="4"/>
      <c r="AD809" s="4"/>
      <c r="AE809" s="4"/>
      <c r="AF809" s="4"/>
      <c r="AG809" s="4"/>
      <c r="AH809" s="4"/>
      <c r="AI809" s="4"/>
      <c r="AJ809" s="4"/>
      <c r="AK809" s="4"/>
      <c r="AL809" s="4"/>
      <c r="AM809" s="4"/>
      <c r="AN809" s="4"/>
      <c r="AO809" s="4"/>
      <c r="AP809" s="4"/>
      <c r="AQ809" s="4"/>
      <c r="AR809" s="4"/>
      <c r="AS809" s="4"/>
      <c r="AT809" s="4"/>
      <c r="AU809" s="4"/>
      <c r="AV809" s="4"/>
      <c r="AW809" s="4"/>
      <c r="AX809" s="4"/>
      <c r="AY809" s="4"/>
      <c r="AZ809" s="4"/>
      <c r="BA809" s="4"/>
      <c r="BB809" s="4"/>
      <c r="BC809" s="4"/>
      <c r="BD809" s="4"/>
      <c r="BE809" s="4"/>
      <c r="BF809" s="4"/>
      <c r="BG809" s="4"/>
      <c r="BH809" s="4"/>
      <c r="BI809" s="4"/>
      <c r="BJ809" s="4"/>
      <c r="BK809" s="4"/>
      <c r="BL809" s="4"/>
      <c r="BM809" s="4"/>
      <c r="BN809" s="4"/>
    </row>
    <row r="810" ht="12.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c r="AA810" s="4"/>
      <c r="AB810" s="4"/>
      <c r="AC810" s="4"/>
      <c r="AD810" s="4"/>
      <c r="AE810" s="4"/>
      <c r="AF810" s="4"/>
      <c r="AG810" s="4"/>
      <c r="AH810" s="4"/>
      <c r="AI810" s="4"/>
      <c r="AJ810" s="4"/>
      <c r="AK810" s="4"/>
      <c r="AL810" s="4"/>
      <c r="AM810" s="4"/>
      <c r="AN810" s="4"/>
      <c r="AO810" s="4"/>
      <c r="AP810" s="4"/>
      <c r="AQ810" s="4"/>
      <c r="AR810" s="4"/>
      <c r="AS810" s="4"/>
      <c r="AT810" s="4"/>
      <c r="AU810" s="4"/>
      <c r="AV810" s="4"/>
      <c r="AW810" s="4"/>
      <c r="AX810" s="4"/>
      <c r="AY810" s="4"/>
      <c r="AZ810" s="4"/>
      <c r="BA810" s="4"/>
      <c r="BB810" s="4"/>
      <c r="BC810" s="4"/>
      <c r="BD810" s="4"/>
      <c r="BE810" s="4"/>
      <c r="BF810" s="4"/>
      <c r="BG810" s="4"/>
      <c r="BH810" s="4"/>
      <c r="BI810" s="4"/>
      <c r="BJ810" s="4"/>
      <c r="BK810" s="4"/>
      <c r="BL810" s="4"/>
      <c r="BM810" s="4"/>
      <c r="BN810" s="4"/>
    </row>
    <row r="811" ht="12.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c r="AA811" s="4"/>
      <c r="AB811" s="4"/>
      <c r="AC811" s="4"/>
      <c r="AD811" s="4"/>
      <c r="AE811" s="4"/>
      <c r="AF811" s="4"/>
      <c r="AG811" s="4"/>
      <c r="AH811" s="4"/>
      <c r="AI811" s="4"/>
      <c r="AJ811" s="4"/>
      <c r="AK811" s="4"/>
      <c r="AL811" s="4"/>
      <c r="AM811" s="4"/>
      <c r="AN811" s="4"/>
      <c r="AO811" s="4"/>
      <c r="AP811" s="4"/>
      <c r="AQ811" s="4"/>
      <c r="AR811" s="4"/>
      <c r="AS811" s="4"/>
      <c r="AT811" s="4"/>
      <c r="AU811" s="4"/>
      <c r="AV811" s="4"/>
      <c r="AW811" s="4"/>
      <c r="AX811" s="4"/>
      <c r="AY811" s="4"/>
      <c r="AZ811" s="4"/>
      <c r="BA811" s="4"/>
      <c r="BB811" s="4"/>
      <c r="BC811" s="4"/>
      <c r="BD811" s="4"/>
      <c r="BE811" s="4"/>
      <c r="BF811" s="4"/>
      <c r="BG811" s="4"/>
      <c r="BH811" s="4"/>
      <c r="BI811" s="4"/>
      <c r="BJ811" s="4"/>
      <c r="BK811" s="4"/>
      <c r="BL811" s="4"/>
      <c r="BM811" s="4"/>
      <c r="BN811" s="4"/>
    </row>
    <row r="812" ht="12.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c r="AA812" s="4"/>
      <c r="AB812" s="4"/>
      <c r="AC812" s="4"/>
      <c r="AD812" s="4"/>
      <c r="AE812" s="4"/>
      <c r="AF812" s="4"/>
      <c r="AG812" s="4"/>
      <c r="AH812" s="4"/>
      <c r="AI812" s="4"/>
      <c r="AJ812" s="4"/>
      <c r="AK812" s="4"/>
      <c r="AL812" s="4"/>
      <c r="AM812" s="4"/>
      <c r="AN812" s="4"/>
      <c r="AO812" s="4"/>
      <c r="AP812" s="4"/>
      <c r="AQ812" s="4"/>
      <c r="AR812" s="4"/>
      <c r="AS812" s="4"/>
      <c r="AT812" s="4"/>
      <c r="AU812" s="4"/>
      <c r="AV812" s="4"/>
      <c r="AW812" s="4"/>
      <c r="AX812" s="4"/>
      <c r="AY812" s="4"/>
      <c r="AZ812" s="4"/>
      <c r="BA812" s="4"/>
      <c r="BB812" s="4"/>
      <c r="BC812" s="4"/>
      <c r="BD812" s="4"/>
      <c r="BE812" s="4"/>
      <c r="BF812" s="4"/>
      <c r="BG812" s="4"/>
      <c r="BH812" s="4"/>
      <c r="BI812" s="4"/>
      <c r="BJ812" s="4"/>
      <c r="BK812" s="4"/>
      <c r="BL812" s="4"/>
      <c r="BM812" s="4"/>
      <c r="BN812" s="4"/>
    </row>
    <row r="813" ht="12.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c r="AA813" s="4"/>
      <c r="AB813" s="4"/>
      <c r="AC813" s="4"/>
      <c r="AD813" s="4"/>
      <c r="AE813" s="4"/>
      <c r="AF813" s="4"/>
      <c r="AG813" s="4"/>
      <c r="AH813" s="4"/>
      <c r="AI813" s="4"/>
      <c r="AJ813" s="4"/>
      <c r="AK813" s="4"/>
      <c r="AL813" s="4"/>
      <c r="AM813" s="4"/>
      <c r="AN813" s="4"/>
      <c r="AO813" s="4"/>
      <c r="AP813" s="4"/>
      <c r="AQ813" s="4"/>
      <c r="AR813" s="4"/>
      <c r="AS813" s="4"/>
      <c r="AT813" s="4"/>
      <c r="AU813" s="4"/>
      <c r="AV813" s="4"/>
      <c r="AW813" s="4"/>
      <c r="AX813" s="4"/>
      <c r="AY813" s="4"/>
      <c r="AZ813" s="4"/>
      <c r="BA813" s="4"/>
      <c r="BB813" s="4"/>
      <c r="BC813" s="4"/>
      <c r="BD813" s="4"/>
      <c r="BE813" s="4"/>
      <c r="BF813" s="4"/>
      <c r="BG813" s="4"/>
      <c r="BH813" s="4"/>
      <c r="BI813" s="4"/>
      <c r="BJ813" s="4"/>
      <c r="BK813" s="4"/>
      <c r="BL813" s="4"/>
      <c r="BM813" s="4"/>
      <c r="BN813" s="4"/>
    </row>
    <row r="814" ht="12.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c r="AA814" s="4"/>
      <c r="AB814" s="4"/>
      <c r="AC814" s="4"/>
      <c r="AD814" s="4"/>
      <c r="AE814" s="4"/>
      <c r="AF814" s="4"/>
      <c r="AG814" s="4"/>
      <c r="AH814" s="4"/>
      <c r="AI814" s="4"/>
      <c r="AJ814" s="4"/>
      <c r="AK814" s="4"/>
      <c r="AL814" s="4"/>
      <c r="AM814" s="4"/>
      <c r="AN814" s="4"/>
      <c r="AO814" s="4"/>
      <c r="AP814" s="4"/>
      <c r="AQ814" s="4"/>
      <c r="AR814" s="4"/>
      <c r="AS814" s="4"/>
      <c r="AT814" s="4"/>
      <c r="AU814" s="4"/>
      <c r="AV814" s="4"/>
      <c r="AW814" s="4"/>
      <c r="AX814" s="4"/>
      <c r="AY814" s="4"/>
      <c r="AZ814" s="4"/>
      <c r="BA814" s="4"/>
      <c r="BB814" s="4"/>
      <c r="BC814" s="4"/>
      <c r="BD814" s="4"/>
      <c r="BE814" s="4"/>
      <c r="BF814" s="4"/>
      <c r="BG814" s="4"/>
      <c r="BH814" s="4"/>
      <c r="BI814" s="4"/>
      <c r="BJ814" s="4"/>
      <c r="BK814" s="4"/>
      <c r="BL814" s="4"/>
      <c r="BM814" s="4"/>
      <c r="BN814" s="4"/>
    </row>
    <row r="815" ht="12.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c r="AA815" s="4"/>
      <c r="AB815" s="4"/>
      <c r="AC815" s="4"/>
      <c r="AD815" s="4"/>
      <c r="AE815" s="4"/>
      <c r="AF815" s="4"/>
      <c r="AG815" s="4"/>
      <c r="AH815" s="4"/>
      <c r="AI815" s="4"/>
      <c r="AJ815" s="4"/>
      <c r="AK815" s="4"/>
      <c r="AL815" s="4"/>
      <c r="AM815" s="4"/>
      <c r="AN815" s="4"/>
      <c r="AO815" s="4"/>
      <c r="AP815" s="4"/>
      <c r="AQ815" s="4"/>
      <c r="AR815" s="4"/>
      <c r="AS815" s="4"/>
      <c r="AT815" s="4"/>
      <c r="AU815" s="4"/>
      <c r="AV815" s="4"/>
      <c r="AW815" s="4"/>
      <c r="AX815" s="4"/>
      <c r="AY815" s="4"/>
      <c r="AZ815" s="4"/>
      <c r="BA815" s="4"/>
      <c r="BB815" s="4"/>
      <c r="BC815" s="4"/>
      <c r="BD815" s="4"/>
      <c r="BE815" s="4"/>
      <c r="BF815" s="4"/>
      <c r="BG815" s="4"/>
      <c r="BH815" s="4"/>
      <c r="BI815" s="4"/>
      <c r="BJ815" s="4"/>
      <c r="BK815" s="4"/>
      <c r="BL815" s="4"/>
      <c r="BM815" s="4"/>
      <c r="BN815" s="4"/>
    </row>
    <row r="816" ht="12.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c r="AA816" s="4"/>
      <c r="AB816" s="4"/>
      <c r="AC816" s="4"/>
      <c r="AD816" s="4"/>
      <c r="AE816" s="4"/>
      <c r="AF816" s="4"/>
      <c r="AG816" s="4"/>
      <c r="AH816" s="4"/>
      <c r="AI816" s="4"/>
      <c r="AJ816" s="4"/>
      <c r="AK816" s="4"/>
      <c r="AL816" s="4"/>
      <c r="AM816" s="4"/>
      <c r="AN816" s="4"/>
      <c r="AO816" s="4"/>
      <c r="AP816" s="4"/>
      <c r="AQ816" s="4"/>
      <c r="AR816" s="4"/>
      <c r="AS816" s="4"/>
      <c r="AT816" s="4"/>
      <c r="AU816" s="4"/>
      <c r="AV816" s="4"/>
      <c r="AW816" s="4"/>
      <c r="AX816" s="4"/>
      <c r="AY816" s="4"/>
      <c r="AZ816" s="4"/>
      <c r="BA816" s="4"/>
      <c r="BB816" s="4"/>
      <c r="BC816" s="4"/>
      <c r="BD816" s="4"/>
      <c r="BE816" s="4"/>
      <c r="BF816" s="4"/>
      <c r="BG816" s="4"/>
      <c r="BH816" s="4"/>
      <c r="BI816" s="4"/>
      <c r="BJ816" s="4"/>
      <c r="BK816" s="4"/>
      <c r="BL816" s="4"/>
      <c r="BM816" s="4"/>
      <c r="BN816" s="4"/>
    </row>
    <row r="817" ht="12.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c r="AA817" s="4"/>
      <c r="AB817" s="4"/>
      <c r="AC817" s="4"/>
      <c r="AD817" s="4"/>
      <c r="AE817" s="4"/>
      <c r="AF817" s="4"/>
      <c r="AG817" s="4"/>
      <c r="AH817" s="4"/>
      <c r="AI817" s="4"/>
      <c r="AJ817" s="4"/>
      <c r="AK817" s="4"/>
      <c r="AL817" s="4"/>
      <c r="AM817" s="4"/>
      <c r="AN817" s="4"/>
      <c r="AO817" s="4"/>
      <c r="AP817" s="4"/>
      <c r="AQ817" s="4"/>
      <c r="AR817" s="4"/>
      <c r="AS817" s="4"/>
      <c r="AT817" s="4"/>
      <c r="AU817" s="4"/>
      <c r="AV817" s="4"/>
      <c r="AW817" s="4"/>
      <c r="AX817" s="4"/>
      <c r="AY817" s="4"/>
      <c r="AZ817" s="4"/>
      <c r="BA817" s="4"/>
      <c r="BB817" s="4"/>
      <c r="BC817" s="4"/>
      <c r="BD817" s="4"/>
      <c r="BE817" s="4"/>
      <c r="BF817" s="4"/>
      <c r="BG817" s="4"/>
      <c r="BH817" s="4"/>
      <c r="BI817" s="4"/>
      <c r="BJ817" s="4"/>
      <c r="BK817" s="4"/>
      <c r="BL817" s="4"/>
      <c r="BM817" s="4"/>
      <c r="BN817" s="4"/>
    </row>
    <row r="818" ht="12.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c r="AA818" s="4"/>
      <c r="AB818" s="4"/>
      <c r="AC818" s="4"/>
      <c r="AD818" s="4"/>
      <c r="AE818" s="4"/>
      <c r="AF818" s="4"/>
      <c r="AG818" s="4"/>
      <c r="AH818" s="4"/>
      <c r="AI818" s="4"/>
      <c r="AJ818" s="4"/>
      <c r="AK818" s="4"/>
      <c r="AL818" s="4"/>
      <c r="AM818" s="4"/>
      <c r="AN818" s="4"/>
      <c r="AO818" s="4"/>
      <c r="AP818" s="4"/>
      <c r="AQ818" s="4"/>
      <c r="AR818" s="4"/>
      <c r="AS818" s="4"/>
      <c r="AT818" s="4"/>
      <c r="AU818" s="4"/>
      <c r="AV818" s="4"/>
      <c r="AW818" s="4"/>
      <c r="AX818" s="4"/>
      <c r="AY818" s="4"/>
      <c r="AZ818" s="4"/>
      <c r="BA818" s="4"/>
      <c r="BB818" s="4"/>
      <c r="BC818" s="4"/>
      <c r="BD818" s="4"/>
      <c r="BE818" s="4"/>
      <c r="BF818" s="4"/>
      <c r="BG818" s="4"/>
      <c r="BH818" s="4"/>
      <c r="BI818" s="4"/>
      <c r="BJ818" s="4"/>
      <c r="BK818" s="4"/>
      <c r="BL818" s="4"/>
      <c r="BM818" s="4"/>
      <c r="BN818" s="4"/>
    </row>
    <row r="819" ht="12.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c r="AA819" s="4"/>
      <c r="AB819" s="4"/>
      <c r="AC819" s="4"/>
      <c r="AD819" s="4"/>
      <c r="AE819" s="4"/>
      <c r="AF819" s="4"/>
      <c r="AG819" s="4"/>
      <c r="AH819" s="4"/>
      <c r="AI819" s="4"/>
      <c r="AJ819" s="4"/>
      <c r="AK819" s="4"/>
      <c r="AL819" s="4"/>
      <c r="AM819" s="4"/>
      <c r="AN819" s="4"/>
      <c r="AO819" s="4"/>
      <c r="AP819" s="4"/>
      <c r="AQ819" s="4"/>
      <c r="AR819" s="4"/>
      <c r="AS819" s="4"/>
      <c r="AT819" s="4"/>
      <c r="AU819" s="4"/>
      <c r="AV819" s="4"/>
      <c r="AW819" s="4"/>
      <c r="AX819" s="4"/>
      <c r="AY819" s="4"/>
      <c r="AZ819" s="4"/>
      <c r="BA819" s="4"/>
      <c r="BB819" s="4"/>
      <c r="BC819" s="4"/>
      <c r="BD819" s="4"/>
      <c r="BE819" s="4"/>
      <c r="BF819" s="4"/>
      <c r="BG819" s="4"/>
      <c r="BH819" s="4"/>
      <c r="BI819" s="4"/>
      <c r="BJ819" s="4"/>
      <c r="BK819" s="4"/>
      <c r="BL819" s="4"/>
      <c r="BM819" s="4"/>
      <c r="BN819" s="4"/>
    </row>
    <row r="820" ht="12.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c r="AA820" s="4"/>
      <c r="AB820" s="4"/>
      <c r="AC820" s="4"/>
      <c r="AD820" s="4"/>
      <c r="AE820" s="4"/>
      <c r="AF820" s="4"/>
      <c r="AG820" s="4"/>
      <c r="AH820" s="4"/>
      <c r="AI820" s="4"/>
      <c r="AJ820" s="4"/>
      <c r="AK820" s="4"/>
      <c r="AL820" s="4"/>
      <c r="AM820" s="4"/>
      <c r="AN820" s="4"/>
      <c r="AO820" s="4"/>
      <c r="AP820" s="4"/>
      <c r="AQ820" s="4"/>
      <c r="AR820" s="4"/>
      <c r="AS820" s="4"/>
      <c r="AT820" s="4"/>
      <c r="AU820" s="4"/>
      <c r="AV820" s="4"/>
      <c r="AW820" s="4"/>
      <c r="AX820" s="4"/>
      <c r="AY820" s="4"/>
      <c r="AZ820" s="4"/>
      <c r="BA820" s="4"/>
      <c r="BB820" s="4"/>
      <c r="BC820" s="4"/>
      <c r="BD820" s="4"/>
      <c r="BE820" s="4"/>
      <c r="BF820" s="4"/>
      <c r="BG820" s="4"/>
      <c r="BH820" s="4"/>
      <c r="BI820" s="4"/>
      <c r="BJ820" s="4"/>
      <c r="BK820" s="4"/>
      <c r="BL820" s="4"/>
      <c r="BM820" s="4"/>
      <c r="BN820" s="4"/>
    </row>
    <row r="821" ht="12.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c r="AA821" s="4"/>
      <c r="AB821" s="4"/>
      <c r="AC821" s="4"/>
      <c r="AD821" s="4"/>
      <c r="AE821" s="4"/>
      <c r="AF821" s="4"/>
      <c r="AG821" s="4"/>
      <c r="AH821" s="4"/>
      <c r="AI821" s="4"/>
      <c r="AJ821" s="4"/>
      <c r="AK821" s="4"/>
      <c r="AL821" s="4"/>
      <c r="AM821" s="4"/>
      <c r="AN821" s="4"/>
      <c r="AO821" s="4"/>
      <c r="AP821" s="4"/>
      <c r="AQ821" s="4"/>
      <c r="AR821" s="4"/>
      <c r="AS821" s="4"/>
      <c r="AT821" s="4"/>
      <c r="AU821" s="4"/>
      <c r="AV821" s="4"/>
      <c r="AW821" s="4"/>
      <c r="AX821" s="4"/>
      <c r="AY821" s="4"/>
      <c r="AZ821" s="4"/>
      <c r="BA821" s="4"/>
      <c r="BB821" s="4"/>
      <c r="BC821" s="4"/>
      <c r="BD821" s="4"/>
      <c r="BE821" s="4"/>
      <c r="BF821" s="4"/>
      <c r="BG821" s="4"/>
      <c r="BH821" s="4"/>
      <c r="BI821" s="4"/>
      <c r="BJ821" s="4"/>
      <c r="BK821" s="4"/>
      <c r="BL821" s="4"/>
      <c r="BM821" s="4"/>
      <c r="BN821" s="4"/>
    </row>
    <row r="822" ht="12.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c r="AA822" s="4"/>
      <c r="AB822" s="4"/>
      <c r="AC822" s="4"/>
      <c r="AD822" s="4"/>
      <c r="AE822" s="4"/>
      <c r="AF822" s="4"/>
      <c r="AG822" s="4"/>
      <c r="AH822" s="4"/>
      <c r="AI822" s="4"/>
      <c r="AJ822" s="4"/>
      <c r="AK822" s="4"/>
      <c r="AL822" s="4"/>
      <c r="AM822" s="4"/>
      <c r="AN822" s="4"/>
      <c r="AO822" s="4"/>
      <c r="AP822" s="4"/>
      <c r="AQ822" s="4"/>
      <c r="AR822" s="4"/>
      <c r="AS822" s="4"/>
      <c r="AT822" s="4"/>
      <c r="AU822" s="4"/>
      <c r="AV822" s="4"/>
      <c r="AW822" s="4"/>
      <c r="AX822" s="4"/>
      <c r="AY822" s="4"/>
      <c r="AZ822" s="4"/>
      <c r="BA822" s="4"/>
      <c r="BB822" s="4"/>
      <c r="BC822" s="4"/>
      <c r="BD822" s="4"/>
      <c r="BE822" s="4"/>
      <c r="BF822" s="4"/>
      <c r="BG822" s="4"/>
      <c r="BH822" s="4"/>
      <c r="BI822" s="4"/>
      <c r="BJ822" s="4"/>
      <c r="BK822" s="4"/>
      <c r="BL822" s="4"/>
      <c r="BM822" s="4"/>
      <c r="BN822" s="4"/>
    </row>
    <row r="823" ht="12.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c r="AA823" s="4"/>
      <c r="AB823" s="4"/>
      <c r="AC823" s="4"/>
      <c r="AD823" s="4"/>
      <c r="AE823" s="4"/>
      <c r="AF823" s="4"/>
      <c r="AG823" s="4"/>
      <c r="AH823" s="4"/>
      <c r="AI823" s="4"/>
      <c r="AJ823" s="4"/>
      <c r="AK823" s="4"/>
      <c r="AL823" s="4"/>
      <c r="AM823" s="4"/>
      <c r="AN823" s="4"/>
      <c r="AO823" s="4"/>
      <c r="AP823" s="4"/>
      <c r="AQ823" s="4"/>
      <c r="AR823" s="4"/>
      <c r="AS823" s="4"/>
      <c r="AT823" s="4"/>
      <c r="AU823" s="4"/>
      <c r="AV823" s="4"/>
      <c r="AW823" s="4"/>
      <c r="AX823" s="4"/>
      <c r="AY823" s="4"/>
      <c r="AZ823" s="4"/>
      <c r="BA823" s="4"/>
      <c r="BB823" s="4"/>
      <c r="BC823" s="4"/>
      <c r="BD823" s="4"/>
      <c r="BE823" s="4"/>
      <c r="BF823" s="4"/>
      <c r="BG823" s="4"/>
      <c r="BH823" s="4"/>
      <c r="BI823" s="4"/>
      <c r="BJ823" s="4"/>
      <c r="BK823" s="4"/>
      <c r="BL823" s="4"/>
      <c r="BM823" s="4"/>
      <c r="BN823" s="4"/>
    </row>
    <row r="824" ht="12.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c r="AA824" s="4"/>
      <c r="AB824" s="4"/>
      <c r="AC824" s="4"/>
      <c r="AD824" s="4"/>
      <c r="AE824" s="4"/>
      <c r="AF824" s="4"/>
      <c r="AG824" s="4"/>
      <c r="AH824" s="4"/>
      <c r="AI824" s="4"/>
      <c r="AJ824" s="4"/>
      <c r="AK824" s="4"/>
      <c r="AL824" s="4"/>
      <c r="AM824" s="4"/>
      <c r="AN824" s="4"/>
      <c r="AO824" s="4"/>
      <c r="AP824" s="4"/>
      <c r="AQ824" s="4"/>
      <c r="AR824" s="4"/>
      <c r="AS824" s="4"/>
      <c r="AT824" s="4"/>
      <c r="AU824" s="4"/>
      <c r="AV824" s="4"/>
      <c r="AW824" s="4"/>
      <c r="AX824" s="4"/>
      <c r="AY824" s="4"/>
      <c r="AZ824" s="4"/>
      <c r="BA824" s="4"/>
      <c r="BB824" s="4"/>
      <c r="BC824" s="4"/>
      <c r="BD824" s="4"/>
      <c r="BE824" s="4"/>
      <c r="BF824" s="4"/>
      <c r="BG824" s="4"/>
      <c r="BH824" s="4"/>
      <c r="BI824" s="4"/>
      <c r="BJ824" s="4"/>
      <c r="BK824" s="4"/>
      <c r="BL824" s="4"/>
      <c r="BM824" s="4"/>
      <c r="BN824" s="4"/>
    </row>
    <row r="825" ht="12.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c r="AA825" s="4"/>
      <c r="AB825" s="4"/>
      <c r="AC825" s="4"/>
      <c r="AD825" s="4"/>
      <c r="AE825" s="4"/>
      <c r="AF825" s="4"/>
      <c r="AG825" s="4"/>
      <c r="AH825" s="4"/>
      <c r="AI825" s="4"/>
      <c r="AJ825" s="4"/>
      <c r="AK825" s="4"/>
      <c r="AL825" s="4"/>
      <c r="AM825" s="4"/>
      <c r="AN825" s="4"/>
      <c r="AO825" s="4"/>
      <c r="AP825" s="4"/>
      <c r="AQ825" s="4"/>
      <c r="AR825" s="4"/>
      <c r="AS825" s="4"/>
      <c r="AT825" s="4"/>
      <c r="AU825" s="4"/>
      <c r="AV825" s="4"/>
      <c r="AW825" s="4"/>
      <c r="AX825" s="4"/>
      <c r="AY825" s="4"/>
      <c r="AZ825" s="4"/>
      <c r="BA825" s="4"/>
      <c r="BB825" s="4"/>
      <c r="BC825" s="4"/>
      <c r="BD825" s="4"/>
      <c r="BE825" s="4"/>
      <c r="BF825" s="4"/>
      <c r="BG825" s="4"/>
      <c r="BH825" s="4"/>
      <c r="BI825" s="4"/>
      <c r="BJ825" s="4"/>
      <c r="BK825" s="4"/>
      <c r="BL825" s="4"/>
      <c r="BM825" s="4"/>
      <c r="BN825" s="4"/>
    </row>
    <row r="826" ht="12.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c r="AA826" s="4"/>
      <c r="AB826" s="4"/>
      <c r="AC826" s="4"/>
      <c r="AD826" s="4"/>
      <c r="AE826" s="4"/>
      <c r="AF826" s="4"/>
      <c r="AG826" s="4"/>
      <c r="AH826" s="4"/>
      <c r="AI826" s="4"/>
      <c r="AJ826" s="4"/>
      <c r="AK826" s="4"/>
      <c r="AL826" s="4"/>
      <c r="AM826" s="4"/>
      <c r="AN826" s="4"/>
      <c r="AO826" s="4"/>
      <c r="AP826" s="4"/>
      <c r="AQ826" s="4"/>
      <c r="AR826" s="4"/>
      <c r="AS826" s="4"/>
      <c r="AT826" s="4"/>
      <c r="AU826" s="4"/>
      <c r="AV826" s="4"/>
      <c r="AW826" s="4"/>
      <c r="AX826" s="4"/>
      <c r="AY826" s="4"/>
      <c r="AZ826" s="4"/>
      <c r="BA826" s="4"/>
      <c r="BB826" s="4"/>
      <c r="BC826" s="4"/>
      <c r="BD826" s="4"/>
      <c r="BE826" s="4"/>
      <c r="BF826" s="4"/>
      <c r="BG826" s="4"/>
      <c r="BH826" s="4"/>
      <c r="BI826" s="4"/>
      <c r="BJ826" s="4"/>
      <c r="BK826" s="4"/>
      <c r="BL826" s="4"/>
      <c r="BM826" s="4"/>
      <c r="BN826" s="4"/>
    </row>
    <row r="827" ht="12.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c r="AA827" s="4"/>
      <c r="AB827" s="4"/>
      <c r="AC827" s="4"/>
      <c r="AD827" s="4"/>
      <c r="AE827" s="4"/>
      <c r="AF827" s="4"/>
      <c r="AG827" s="4"/>
      <c r="AH827" s="4"/>
      <c r="AI827" s="4"/>
      <c r="AJ827" s="4"/>
      <c r="AK827" s="4"/>
      <c r="AL827" s="4"/>
      <c r="AM827" s="4"/>
      <c r="AN827" s="4"/>
      <c r="AO827" s="4"/>
      <c r="AP827" s="4"/>
      <c r="AQ827" s="4"/>
      <c r="AR827" s="4"/>
      <c r="AS827" s="4"/>
      <c r="AT827" s="4"/>
      <c r="AU827" s="4"/>
      <c r="AV827" s="4"/>
      <c r="AW827" s="4"/>
      <c r="AX827" s="4"/>
      <c r="AY827" s="4"/>
      <c r="AZ827" s="4"/>
      <c r="BA827" s="4"/>
      <c r="BB827" s="4"/>
      <c r="BC827" s="4"/>
      <c r="BD827" s="4"/>
      <c r="BE827" s="4"/>
      <c r="BF827" s="4"/>
      <c r="BG827" s="4"/>
      <c r="BH827" s="4"/>
      <c r="BI827" s="4"/>
      <c r="BJ827" s="4"/>
      <c r="BK827" s="4"/>
      <c r="BL827" s="4"/>
      <c r="BM827" s="4"/>
      <c r="BN827" s="4"/>
    </row>
    <row r="828" ht="12.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c r="AA828" s="4"/>
      <c r="AB828" s="4"/>
      <c r="AC828" s="4"/>
      <c r="AD828" s="4"/>
      <c r="AE828" s="4"/>
      <c r="AF828" s="4"/>
      <c r="AG828" s="4"/>
      <c r="AH828" s="4"/>
      <c r="AI828" s="4"/>
      <c r="AJ828" s="4"/>
      <c r="AK828" s="4"/>
      <c r="AL828" s="4"/>
      <c r="AM828" s="4"/>
      <c r="AN828" s="4"/>
      <c r="AO828" s="4"/>
      <c r="AP828" s="4"/>
      <c r="AQ828" s="4"/>
      <c r="AR828" s="4"/>
      <c r="AS828" s="4"/>
      <c r="AT828" s="4"/>
      <c r="AU828" s="4"/>
      <c r="AV828" s="4"/>
      <c r="AW828" s="4"/>
      <c r="AX828" s="4"/>
      <c r="AY828" s="4"/>
      <c r="AZ828" s="4"/>
      <c r="BA828" s="4"/>
      <c r="BB828" s="4"/>
      <c r="BC828" s="4"/>
      <c r="BD828" s="4"/>
      <c r="BE828" s="4"/>
      <c r="BF828" s="4"/>
      <c r="BG828" s="4"/>
      <c r="BH828" s="4"/>
      <c r="BI828" s="4"/>
      <c r="BJ828" s="4"/>
      <c r="BK828" s="4"/>
      <c r="BL828" s="4"/>
      <c r="BM828" s="4"/>
      <c r="BN828" s="4"/>
    </row>
    <row r="829" ht="12.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c r="AA829" s="4"/>
      <c r="AB829" s="4"/>
      <c r="AC829" s="4"/>
      <c r="AD829" s="4"/>
      <c r="AE829" s="4"/>
      <c r="AF829" s="4"/>
      <c r="AG829" s="4"/>
      <c r="AH829" s="4"/>
      <c r="AI829" s="4"/>
      <c r="AJ829" s="4"/>
      <c r="AK829" s="4"/>
      <c r="AL829" s="4"/>
      <c r="AM829" s="4"/>
      <c r="AN829" s="4"/>
      <c r="AO829" s="4"/>
      <c r="AP829" s="4"/>
      <c r="AQ829" s="4"/>
      <c r="AR829" s="4"/>
      <c r="AS829" s="4"/>
      <c r="AT829" s="4"/>
      <c r="AU829" s="4"/>
      <c r="AV829" s="4"/>
      <c r="AW829" s="4"/>
      <c r="AX829" s="4"/>
      <c r="AY829" s="4"/>
      <c r="AZ829" s="4"/>
      <c r="BA829" s="4"/>
      <c r="BB829" s="4"/>
      <c r="BC829" s="4"/>
      <c r="BD829" s="4"/>
      <c r="BE829" s="4"/>
      <c r="BF829" s="4"/>
      <c r="BG829" s="4"/>
      <c r="BH829" s="4"/>
      <c r="BI829" s="4"/>
      <c r="BJ829" s="4"/>
      <c r="BK829" s="4"/>
      <c r="BL829" s="4"/>
      <c r="BM829" s="4"/>
      <c r="BN829" s="4"/>
    </row>
    <row r="830" ht="12.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c r="AA830" s="4"/>
      <c r="AB830" s="4"/>
      <c r="AC830" s="4"/>
      <c r="AD830" s="4"/>
      <c r="AE830" s="4"/>
      <c r="AF830" s="4"/>
      <c r="AG830" s="4"/>
      <c r="AH830" s="4"/>
      <c r="AI830" s="4"/>
      <c r="AJ830" s="4"/>
      <c r="AK830" s="4"/>
      <c r="AL830" s="4"/>
      <c r="AM830" s="4"/>
      <c r="AN830" s="4"/>
      <c r="AO830" s="4"/>
      <c r="AP830" s="4"/>
      <c r="AQ830" s="4"/>
      <c r="AR830" s="4"/>
      <c r="AS830" s="4"/>
      <c r="AT830" s="4"/>
      <c r="AU830" s="4"/>
      <c r="AV830" s="4"/>
      <c r="AW830" s="4"/>
      <c r="AX830" s="4"/>
      <c r="AY830" s="4"/>
      <c r="AZ830" s="4"/>
      <c r="BA830" s="4"/>
      <c r="BB830" s="4"/>
      <c r="BC830" s="4"/>
      <c r="BD830" s="4"/>
      <c r="BE830" s="4"/>
      <c r="BF830" s="4"/>
      <c r="BG830" s="4"/>
      <c r="BH830" s="4"/>
      <c r="BI830" s="4"/>
      <c r="BJ830" s="4"/>
      <c r="BK830" s="4"/>
      <c r="BL830" s="4"/>
      <c r="BM830" s="4"/>
      <c r="BN830" s="4"/>
    </row>
    <row r="831" ht="12.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c r="AA831" s="4"/>
      <c r="AB831" s="4"/>
      <c r="AC831" s="4"/>
      <c r="AD831" s="4"/>
      <c r="AE831" s="4"/>
      <c r="AF831" s="4"/>
      <c r="AG831" s="4"/>
      <c r="AH831" s="4"/>
      <c r="AI831" s="4"/>
      <c r="AJ831" s="4"/>
      <c r="AK831" s="4"/>
      <c r="AL831" s="4"/>
      <c r="AM831" s="4"/>
      <c r="AN831" s="4"/>
      <c r="AO831" s="4"/>
      <c r="AP831" s="4"/>
      <c r="AQ831" s="4"/>
      <c r="AR831" s="4"/>
      <c r="AS831" s="4"/>
      <c r="AT831" s="4"/>
      <c r="AU831" s="4"/>
      <c r="AV831" s="4"/>
      <c r="AW831" s="4"/>
      <c r="AX831" s="4"/>
      <c r="AY831" s="4"/>
      <c r="AZ831" s="4"/>
      <c r="BA831" s="4"/>
      <c r="BB831" s="4"/>
      <c r="BC831" s="4"/>
      <c r="BD831" s="4"/>
      <c r="BE831" s="4"/>
      <c r="BF831" s="4"/>
      <c r="BG831" s="4"/>
      <c r="BH831" s="4"/>
      <c r="BI831" s="4"/>
      <c r="BJ831" s="4"/>
      <c r="BK831" s="4"/>
      <c r="BL831" s="4"/>
      <c r="BM831" s="4"/>
      <c r="BN831" s="4"/>
    </row>
    <row r="832" ht="12.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c r="AA832" s="4"/>
      <c r="AB832" s="4"/>
      <c r="AC832" s="4"/>
      <c r="AD832" s="4"/>
      <c r="AE832" s="4"/>
      <c r="AF832" s="4"/>
      <c r="AG832" s="4"/>
      <c r="AH832" s="4"/>
      <c r="AI832" s="4"/>
      <c r="AJ832" s="4"/>
      <c r="AK832" s="4"/>
      <c r="AL832" s="4"/>
      <c r="AM832" s="4"/>
      <c r="AN832" s="4"/>
      <c r="AO832" s="4"/>
      <c r="AP832" s="4"/>
      <c r="AQ832" s="4"/>
      <c r="AR832" s="4"/>
      <c r="AS832" s="4"/>
      <c r="AT832" s="4"/>
      <c r="AU832" s="4"/>
      <c r="AV832" s="4"/>
      <c r="AW832" s="4"/>
      <c r="AX832" s="4"/>
      <c r="AY832" s="4"/>
      <c r="AZ832" s="4"/>
      <c r="BA832" s="4"/>
      <c r="BB832" s="4"/>
      <c r="BC832" s="4"/>
      <c r="BD832" s="4"/>
      <c r="BE832" s="4"/>
      <c r="BF832" s="4"/>
      <c r="BG832" s="4"/>
      <c r="BH832" s="4"/>
      <c r="BI832" s="4"/>
      <c r="BJ832" s="4"/>
      <c r="BK832" s="4"/>
      <c r="BL832" s="4"/>
      <c r="BM832" s="4"/>
      <c r="BN832" s="4"/>
    </row>
    <row r="833" ht="12.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c r="AA833" s="4"/>
      <c r="AB833" s="4"/>
      <c r="AC833" s="4"/>
      <c r="AD833" s="4"/>
      <c r="AE833" s="4"/>
      <c r="AF833" s="4"/>
      <c r="AG833" s="4"/>
      <c r="AH833" s="4"/>
      <c r="AI833" s="4"/>
      <c r="AJ833" s="4"/>
      <c r="AK833" s="4"/>
      <c r="AL833" s="4"/>
      <c r="AM833" s="4"/>
      <c r="AN833" s="4"/>
      <c r="AO833" s="4"/>
      <c r="AP833" s="4"/>
      <c r="AQ833" s="4"/>
      <c r="AR833" s="4"/>
      <c r="AS833" s="4"/>
      <c r="AT833" s="4"/>
      <c r="AU833" s="4"/>
      <c r="AV833" s="4"/>
      <c r="AW833" s="4"/>
      <c r="AX833" s="4"/>
      <c r="AY833" s="4"/>
      <c r="AZ833" s="4"/>
      <c r="BA833" s="4"/>
      <c r="BB833" s="4"/>
      <c r="BC833" s="4"/>
      <c r="BD833" s="4"/>
      <c r="BE833" s="4"/>
      <c r="BF833" s="4"/>
      <c r="BG833" s="4"/>
      <c r="BH833" s="4"/>
      <c r="BI833" s="4"/>
      <c r="BJ833" s="4"/>
      <c r="BK833" s="4"/>
      <c r="BL833" s="4"/>
      <c r="BM833" s="4"/>
      <c r="BN833" s="4"/>
    </row>
    <row r="834" ht="12.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c r="AA834" s="4"/>
      <c r="AB834" s="4"/>
      <c r="AC834" s="4"/>
      <c r="AD834" s="4"/>
      <c r="AE834" s="4"/>
      <c r="AF834" s="4"/>
      <c r="AG834" s="4"/>
      <c r="AH834" s="4"/>
      <c r="AI834" s="4"/>
      <c r="AJ834" s="4"/>
      <c r="AK834" s="4"/>
      <c r="AL834" s="4"/>
      <c r="AM834" s="4"/>
      <c r="AN834" s="4"/>
      <c r="AO834" s="4"/>
      <c r="AP834" s="4"/>
      <c r="AQ834" s="4"/>
      <c r="AR834" s="4"/>
      <c r="AS834" s="4"/>
      <c r="AT834" s="4"/>
      <c r="AU834" s="4"/>
      <c r="AV834" s="4"/>
      <c r="AW834" s="4"/>
      <c r="AX834" s="4"/>
      <c r="AY834" s="4"/>
      <c r="AZ834" s="4"/>
      <c r="BA834" s="4"/>
      <c r="BB834" s="4"/>
      <c r="BC834" s="4"/>
      <c r="BD834" s="4"/>
      <c r="BE834" s="4"/>
      <c r="BF834" s="4"/>
      <c r="BG834" s="4"/>
      <c r="BH834" s="4"/>
      <c r="BI834" s="4"/>
      <c r="BJ834" s="4"/>
      <c r="BK834" s="4"/>
      <c r="BL834" s="4"/>
      <c r="BM834" s="4"/>
      <c r="BN834" s="4"/>
    </row>
    <row r="835" ht="12.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c r="AA835" s="4"/>
      <c r="AB835" s="4"/>
      <c r="AC835" s="4"/>
      <c r="AD835" s="4"/>
      <c r="AE835" s="4"/>
      <c r="AF835" s="4"/>
      <c r="AG835" s="4"/>
      <c r="AH835" s="4"/>
      <c r="AI835" s="4"/>
      <c r="AJ835" s="4"/>
      <c r="AK835" s="4"/>
      <c r="AL835" s="4"/>
      <c r="AM835" s="4"/>
      <c r="AN835" s="4"/>
      <c r="AO835" s="4"/>
      <c r="AP835" s="4"/>
      <c r="AQ835" s="4"/>
      <c r="AR835" s="4"/>
      <c r="AS835" s="4"/>
      <c r="AT835" s="4"/>
      <c r="AU835" s="4"/>
      <c r="AV835" s="4"/>
      <c r="AW835" s="4"/>
      <c r="AX835" s="4"/>
      <c r="AY835" s="4"/>
      <c r="AZ835" s="4"/>
      <c r="BA835" s="4"/>
      <c r="BB835" s="4"/>
      <c r="BC835" s="4"/>
      <c r="BD835" s="4"/>
      <c r="BE835" s="4"/>
      <c r="BF835" s="4"/>
      <c r="BG835" s="4"/>
      <c r="BH835" s="4"/>
      <c r="BI835" s="4"/>
      <c r="BJ835" s="4"/>
      <c r="BK835" s="4"/>
      <c r="BL835" s="4"/>
      <c r="BM835" s="4"/>
      <c r="BN835" s="4"/>
    </row>
    <row r="836" ht="12.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c r="AA836" s="4"/>
      <c r="AB836" s="4"/>
      <c r="AC836" s="4"/>
      <c r="AD836" s="4"/>
      <c r="AE836" s="4"/>
      <c r="AF836" s="4"/>
      <c r="AG836" s="4"/>
      <c r="AH836" s="4"/>
      <c r="AI836" s="4"/>
      <c r="AJ836" s="4"/>
      <c r="AK836" s="4"/>
      <c r="AL836" s="4"/>
      <c r="AM836" s="4"/>
      <c r="AN836" s="4"/>
      <c r="AO836" s="4"/>
      <c r="AP836" s="4"/>
      <c r="AQ836" s="4"/>
      <c r="AR836" s="4"/>
      <c r="AS836" s="4"/>
      <c r="AT836" s="4"/>
      <c r="AU836" s="4"/>
      <c r="AV836" s="4"/>
      <c r="AW836" s="4"/>
      <c r="AX836" s="4"/>
      <c r="AY836" s="4"/>
      <c r="AZ836" s="4"/>
      <c r="BA836" s="4"/>
      <c r="BB836" s="4"/>
      <c r="BC836" s="4"/>
      <c r="BD836" s="4"/>
      <c r="BE836" s="4"/>
      <c r="BF836" s="4"/>
      <c r="BG836" s="4"/>
      <c r="BH836" s="4"/>
      <c r="BI836" s="4"/>
      <c r="BJ836" s="4"/>
      <c r="BK836" s="4"/>
      <c r="BL836" s="4"/>
      <c r="BM836" s="4"/>
      <c r="BN836" s="4"/>
    </row>
    <row r="837" ht="12.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c r="AA837" s="4"/>
      <c r="AB837" s="4"/>
      <c r="AC837" s="4"/>
      <c r="AD837" s="4"/>
      <c r="AE837" s="4"/>
      <c r="AF837" s="4"/>
      <c r="AG837" s="4"/>
      <c r="AH837" s="4"/>
      <c r="AI837" s="4"/>
      <c r="AJ837" s="4"/>
      <c r="AK837" s="4"/>
      <c r="AL837" s="4"/>
      <c r="AM837" s="4"/>
      <c r="AN837" s="4"/>
      <c r="AO837" s="4"/>
      <c r="AP837" s="4"/>
      <c r="AQ837" s="4"/>
      <c r="AR837" s="4"/>
      <c r="AS837" s="4"/>
      <c r="AT837" s="4"/>
      <c r="AU837" s="4"/>
      <c r="AV837" s="4"/>
      <c r="AW837" s="4"/>
      <c r="AX837" s="4"/>
      <c r="AY837" s="4"/>
      <c r="AZ837" s="4"/>
      <c r="BA837" s="4"/>
      <c r="BB837" s="4"/>
      <c r="BC837" s="4"/>
      <c r="BD837" s="4"/>
      <c r="BE837" s="4"/>
      <c r="BF837" s="4"/>
      <c r="BG837" s="4"/>
      <c r="BH837" s="4"/>
      <c r="BI837" s="4"/>
      <c r="BJ837" s="4"/>
      <c r="BK837" s="4"/>
      <c r="BL837" s="4"/>
      <c r="BM837" s="4"/>
      <c r="BN837" s="4"/>
    </row>
    <row r="838" ht="12.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c r="AA838" s="4"/>
      <c r="AB838" s="4"/>
      <c r="AC838" s="4"/>
      <c r="AD838" s="4"/>
      <c r="AE838" s="4"/>
      <c r="AF838" s="4"/>
      <c r="AG838" s="4"/>
      <c r="AH838" s="4"/>
      <c r="AI838" s="4"/>
      <c r="AJ838" s="4"/>
      <c r="AK838" s="4"/>
      <c r="AL838" s="4"/>
      <c r="AM838" s="4"/>
      <c r="AN838" s="4"/>
      <c r="AO838" s="4"/>
      <c r="AP838" s="4"/>
      <c r="AQ838" s="4"/>
      <c r="AR838" s="4"/>
      <c r="AS838" s="4"/>
      <c r="AT838" s="4"/>
      <c r="AU838" s="4"/>
      <c r="AV838" s="4"/>
      <c r="AW838" s="4"/>
      <c r="AX838" s="4"/>
      <c r="AY838" s="4"/>
      <c r="AZ838" s="4"/>
      <c r="BA838" s="4"/>
      <c r="BB838" s="4"/>
      <c r="BC838" s="4"/>
      <c r="BD838" s="4"/>
      <c r="BE838" s="4"/>
      <c r="BF838" s="4"/>
      <c r="BG838" s="4"/>
      <c r="BH838" s="4"/>
      <c r="BI838" s="4"/>
      <c r="BJ838" s="4"/>
      <c r="BK838" s="4"/>
      <c r="BL838" s="4"/>
      <c r="BM838" s="4"/>
      <c r="BN838" s="4"/>
    </row>
    <row r="839" ht="12.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c r="AA839" s="4"/>
      <c r="AB839" s="4"/>
      <c r="AC839" s="4"/>
      <c r="AD839" s="4"/>
      <c r="AE839" s="4"/>
      <c r="AF839" s="4"/>
      <c r="AG839" s="4"/>
      <c r="AH839" s="4"/>
      <c r="AI839" s="4"/>
      <c r="AJ839" s="4"/>
      <c r="AK839" s="4"/>
      <c r="AL839" s="4"/>
      <c r="AM839" s="4"/>
      <c r="AN839" s="4"/>
      <c r="AO839" s="4"/>
      <c r="AP839" s="4"/>
      <c r="AQ839" s="4"/>
      <c r="AR839" s="4"/>
      <c r="AS839" s="4"/>
      <c r="AT839" s="4"/>
      <c r="AU839" s="4"/>
      <c r="AV839" s="4"/>
      <c r="AW839" s="4"/>
      <c r="AX839" s="4"/>
      <c r="AY839" s="4"/>
      <c r="AZ839" s="4"/>
      <c r="BA839" s="4"/>
      <c r="BB839" s="4"/>
      <c r="BC839" s="4"/>
      <c r="BD839" s="4"/>
      <c r="BE839" s="4"/>
      <c r="BF839" s="4"/>
      <c r="BG839" s="4"/>
      <c r="BH839" s="4"/>
      <c r="BI839" s="4"/>
      <c r="BJ839" s="4"/>
      <c r="BK839" s="4"/>
      <c r="BL839" s="4"/>
      <c r="BM839" s="4"/>
      <c r="BN839" s="4"/>
    </row>
    <row r="840" ht="12.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c r="AA840" s="4"/>
      <c r="AB840" s="4"/>
      <c r="AC840" s="4"/>
      <c r="AD840" s="4"/>
      <c r="AE840" s="4"/>
      <c r="AF840" s="4"/>
      <c r="AG840" s="4"/>
      <c r="AH840" s="4"/>
      <c r="AI840" s="4"/>
      <c r="AJ840" s="4"/>
      <c r="AK840" s="4"/>
      <c r="AL840" s="4"/>
      <c r="AM840" s="4"/>
      <c r="AN840" s="4"/>
      <c r="AO840" s="4"/>
      <c r="AP840" s="4"/>
      <c r="AQ840" s="4"/>
      <c r="AR840" s="4"/>
      <c r="AS840" s="4"/>
      <c r="AT840" s="4"/>
      <c r="AU840" s="4"/>
      <c r="AV840" s="4"/>
      <c r="AW840" s="4"/>
      <c r="AX840" s="4"/>
      <c r="AY840" s="4"/>
      <c r="AZ840" s="4"/>
      <c r="BA840" s="4"/>
      <c r="BB840" s="4"/>
      <c r="BC840" s="4"/>
      <c r="BD840" s="4"/>
      <c r="BE840" s="4"/>
      <c r="BF840" s="4"/>
      <c r="BG840" s="4"/>
      <c r="BH840" s="4"/>
      <c r="BI840" s="4"/>
      <c r="BJ840" s="4"/>
      <c r="BK840" s="4"/>
      <c r="BL840" s="4"/>
      <c r="BM840" s="4"/>
      <c r="BN840" s="4"/>
    </row>
    <row r="841" ht="12.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c r="AA841" s="4"/>
      <c r="AB841" s="4"/>
      <c r="AC841" s="4"/>
      <c r="AD841" s="4"/>
      <c r="AE841" s="4"/>
      <c r="AF841" s="4"/>
      <c r="AG841" s="4"/>
      <c r="AH841" s="4"/>
      <c r="AI841" s="4"/>
      <c r="AJ841" s="4"/>
      <c r="AK841" s="4"/>
      <c r="AL841" s="4"/>
      <c r="AM841" s="4"/>
      <c r="AN841" s="4"/>
      <c r="AO841" s="4"/>
      <c r="AP841" s="4"/>
      <c r="AQ841" s="4"/>
      <c r="AR841" s="4"/>
      <c r="AS841" s="4"/>
      <c r="AT841" s="4"/>
      <c r="AU841" s="4"/>
      <c r="AV841" s="4"/>
      <c r="AW841" s="4"/>
      <c r="AX841" s="4"/>
      <c r="AY841" s="4"/>
      <c r="AZ841" s="4"/>
      <c r="BA841" s="4"/>
      <c r="BB841" s="4"/>
      <c r="BC841" s="4"/>
      <c r="BD841" s="4"/>
      <c r="BE841" s="4"/>
      <c r="BF841" s="4"/>
      <c r="BG841" s="4"/>
      <c r="BH841" s="4"/>
      <c r="BI841" s="4"/>
      <c r="BJ841" s="4"/>
      <c r="BK841" s="4"/>
      <c r="BL841" s="4"/>
      <c r="BM841" s="4"/>
      <c r="BN841" s="4"/>
    </row>
    <row r="842" ht="12.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c r="AA842" s="4"/>
      <c r="AB842" s="4"/>
      <c r="AC842" s="4"/>
      <c r="AD842" s="4"/>
      <c r="AE842" s="4"/>
      <c r="AF842" s="4"/>
      <c r="AG842" s="4"/>
      <c r="AH842" s="4"/>
      <c r="AI842" s="4"/>
      <c r="AJ842" s="4"/>
      <c r="AK842" s="4"/>
      <c r="AL842" s="4"/>
      <c r="AM842" s="4"/>
      <c r="AN842" s="4"/>
      <c r="AO842" s="4"/>
      <c r="AP842" s="4"/>
      <c r="AQ842" s="4"/>
      <c r="AR842" s="4"/>
      <c r="AS842" s="4"/>
      <c r="AT842" s="4"/>
      <c r="AU842" s="4"/>
      <c r="AV842" s="4"/>
      <c r="AW842" s="4"/>
      <c r="AX842" s="4"/>
      <c r="AY842" s="4"/>
      <c r="AZ842" s="4"/>
      <c r="BA842" s="4"/>
      <c r="BB842" s="4"/>
      <c r="BC842" s="4"/>
      <c r="BD842" s="4"/>
      <c r="BE842" s="4"/>
      <c r="BF842" s="4"/>
      <c r="BG842" s="4"/>
      <c r="BH842" s="4"/>
      <c r="BI842" s="4"/>
      <c r="BJ842" s="4"/>
      <c r="BK842" s="4"/>
      <c r="BL842" s="4"/>
      <c r="BM842" s="4"/>
      <c r="BN842" s="4"/>
    </row>
    <row r="843" ht="12.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c r="AA843" s="4"/>
      <c r="AB843" s="4"/>
      <c r="AC843" s="4"/>
      <c r="AD843" s="4"/>
      <c r="AE843" s="4"/>
      <c r="AF843" s="4"/>
      <c r="AG843" s="4"/>
      <c r="AH843" s="4"/>
      <c r="AI843" s="4"/>
      <c r="AJ843" s="4"/>
      <c r="AK843" s="4"/>
      <c r="AL843" s="4"/>
      <c r="AM843" s="4"/>
      <c r="AN843" s="4"/>
      <c r="AO843" s="4"/>
      <c r="AP843" s="4"/>
      <c r="AQ843" s="4"/>
      <c r="AR843" s="4"/>
      <c r="AS843" s="4"/>
      <c r="AT843" s="4"/>
      <c r="AU843" s="4"/>
      <c r="AV843" s="4"/>
      <c r="AW843" s="4"/>
      <c r="AX843" s="4"/>
      <c r="AY843" s="4"/>
      <c r="AZ843" s="4"/>
      <c r="BA843" s="4"/>
      <c r="BB843" s="4"/>
      <c r="BC843" s="4"/>
      <c r="BD843" s="4"/>
      <c r="BE843" s="4"/>
      <c r="BF843" s="4"/>
      <c r="BG843" s="4"/>
      <c r="BH843" s="4"/>
      <c r="BI843" s="4"/>
      <c r="BJ843" s="4"/>
      <c r="BK843" s="4"/>
      <c r="BL843" s="4"/>
      <c r="BM843" s="4"/>
      <c r="BN843" s="4"/>
    </row>
    <row r="844" ht="12.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c r="AA844" s="4"/>
      <c r="AB844" s="4"/>
      <c r="AC844" s="4"/>
      <c r="AD844" s="4"/>
      <c r="AE844" s="4"/>
      <c r="AF844" s="4"/>
      <c r="AG844" s="4"/>
      <c r="AH844" s="4"/>
      <c r="AI844" s="4"/>
      <c r="AJ844" s="4"/>
      <c r="AK844" s="4"/>
      <c r="AL844" s="4"/>
      <c r="AM844" s="4"/>
      <c r="AN844" s="4"/>
      <c r="AO844" s="4"/>
      <c r="AP844" s="4"/>
      <c r="AQ844" s="4"/>
      <c r="AR844" s="4"/>
      <c r="AS844" s="4"/>
      <c r="AT844" s="4"/>
      <c r="AU844" s="4"/>
      <c r="AV844" s="4"/>
      <c r="AW844" s="4"/>
      <c r="AX844" s="4"/>
      <c r="AY844" s="4"/>
      <c r="AZ844" s="4"/>
      <c r="BA844" s="4"/>
      <c r="BB844" s="4"/>
      <c r="BC844" s="4"/>
      <c r="BD844" s="4"/>
      <c r="BE844" s="4"/>
      <c r="BF844" s="4"/>
      <c r="BG844" s="4"/>
      <c r="BH844" s="4"/>
      <c r="BI844" s="4"/>
      <c r="BJ844" s="4"/>
      <c r="BK844" s="4"/>
      <c r="BL844" s="4"/>
      <c r="BM844" s="4"/>
      <c r="BN844" s="4"/>
    </row>
    <row r="845" ht="12.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c r="AA845" s="4"/>
      <c r="AB845" s="4"/>
      <c r="AC845" s="4"/>
      <c r="AD845" s="4"/>
      <c r="AE845" s="4"/>
      <c r="AF845" s="4"/>
      <c r="AG845" s="4"/>
      <c r="AH845" s="4"/>
      <c r="AI845" s="4"/>
      <c r="AJ845" s="4"/>
      <c r="AK845" s="4"/>
      <c r="AL845" s="4"/>
      <c r="AM845" s="4"/>
      <c r="AN845" s="4"/>
      <c r="AO845" s="4"/>
      <c r="AP845" s="4"/>
      <c r="AQ845" s="4"/>
      <c r="AR845" s="4"/>
      <c r="AS845" s="4"/>
      <c r="AT845" s="4"/>
      <c r="AU845" s="4"/>
      <c r="AV845" s="4"/>
      <c r="AW845" s="4"/>
      <c r="AX845" s="4"/>
      <c r="AY845" s="4"/>
      <c r="AZ845" s="4"/>
      <c r="BA845" s="4"/>
      <c r="BB845" s="4"/>
      <c r="BC845" s="4"/>
      <c r="BD845" s="4"/>
      <c r="BE845" s="4"/>
      <c r="BF845" s="4"/>
      <c r="BG845" s="4"/>
      <c r="BH845" s="4"/>
      <c r="BI845" s="4"/>
      <c r="BJ845" s="4"/>
      <c r="BK845" s="4"/>
      <c r="BL845" s="4"/>
      <c r="BM845" s="4"/>
      <c r="BN845" s="4"/>
    </row>
    <row r="846" ht="12.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c r="AA846" s="4"/>
      <c r="AB846" s="4"/>
      <c r="AC846" s="4"/>
      <c r="AD846" s="4"/>
      <c r="AE846" s="4"/>
      <c r="AF846" s="4"/>
      <c r="AG846" s="4"/>
      <c r="AH846" s="4"/>
      <c r="AI846" s="4"/>
      <c r="AJ846" s="4"/>
      <c r="AK846" s="4"/>
      <c r="AL846" s="4"/>
      <c r="AM846" s="4"/>
      <c r="AN846" s="4"/>
      <c r="AO846" s="4"/>
      <c r="AP846" s="4"/>
      <c r="AQ846" s="4"/>
      <c r="AR846" s="4"/>
      <c r="AS846" s="4"/>
      <c r="AT846" s="4"/>
      <c r="AU846" s="4"/>
      <c r="AV846" s="4"/>
      <c r="AW846" s="4"/>
      <c r="AX846" s="4"/>
      <c r="AY846" s="4"/>
      <c r="AZ846" s="4"/>
      <c r="BA846" s="4"/>
      <c r="BB846" s="4"/>
      <c r="BC846" s="4"/>
      <c r="BD846" s="4"/>
      <c r="BE846" s="4"/>
      <c r="BF846" s="4"/>
      <c r="BG846" s="4"/>
      <c r="BH846" s="4"/>
      <c r="BI846" s="4"/>
      <c r="BJ846" s="4"/>
      <c r="BK846" s="4"/>
      <c r="BL846" s="4"/>
      <c r="BM846" s="4"/>
      <c r="BN846" s="4"/>
    </row>
    <row r="847" ht="12.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c r="AA847" s="4"/>
      <c r="AB847" s="4"/>
      <c r="AC847" s="4"/>
      <c r="AD847" s="4"/>
      <c r="AE847" s="4"/>
      <c r="AF847" s="4"/>
      <c r="AG847" s="4"/>
      <c r="AH847" s="4"/>
      <c r="AI847" s="4"/>
      <c r="AJ847" s="4"/>
      <c r="AK847" s="4"/>
      <c r="AL847" s="4"/>
      <c r="AM847" s="4"/>
      <c r="AN847" s="4"/>
      <c r="AO847" s="4"/>
      <c r="AP847" s="4"/>
      <c r="AQ847" s="4"/>
      <c r="AR847" s="4"/>
      <c r="AS847" s="4"/>
      <c r="AT847" s="4"/>
      <c r="AU847" s="4"/>
      <c r="AV847" s="4"/>
      <c r="AW847" s="4"/>
      <c r="AX847" s="4"/>
      <c r="AY847" s="4"/>
      <c r="AZ847" s="4"/>
      <c r="BA847" s="4"/>
      <c r="BB847" s="4"/>
      <c r="BC847" s="4"/>
      <c r="BD847" s="4"/>
      <c r="BE847" s="4"/>
      <c r="BF847" s="4"/>
      <c r="BG847" s="4"/>
      <c r="BH847" s="4"/>
      <c r="BI847" s="4"/>
      <c r="BJ847" s="4"/>
      <c r="BK847" s="4"/>
      <c r="BL847" s="4"/>
      <c r="BM847" s="4"/>
      <c r="BN847" s="4"/>
    </row>
    <row r="848" ht="12.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c r="AA848" s="4"/>
      <c r="AB848" s="4"/>
      <c r="AC848" s="4"/>
      <c r="AD848" s="4"/>
      <c r="AE848" s="4"/>
      <c r="AF848" s="4"/>
      <c r="AG848" s="4"/>
      <c r="AH848" s="4"/>
      <c r="AI848" s="4"/>
      <c r="AJ848" s="4"/>
      <c r="AK848" s="4"/>
      <c r="AL848" s="4"/>
      <c r="AM848" s="4"/>
      <c r="AN848" s="4"/>
      <c r="AO848" s="4"/>
      <c r="AP848" s="4"/>
      <c r="AQ848" s="4"/>
      <c r="AR848" s="4"/>
      <c r="AS848" s="4"/>
      <c r="AT848" s="4"/>
      <c r="AU848" s="4"/>
      <c r="AV848" s="4"/>
      <c r="AW848" s="4"/>
      <c r="AX848" s="4"/>
      <c r="AY848" s="4"/>
      <c r="AZ848" s="4"/>
      <c r="BA848" s="4"/>
      <c r="BB848" s="4"/>
      <c r="BC848" s="4"/>
      <c r="BD848" s="4"/>
      <c r="BE848" s="4"/>
      <c r="BF848" s="4"/>
      <c r="BG848" s="4"/>
      <c r="BH848" s="4"/>
      <c r="BI848" s="4"/>
      <c r="BJ848" s="4"/>
      <c r="BK848" s="4"/>
      <c r="BL848" s="4"/>
      <c r="BM848" s="4"/>
      <c r="BN848" s="4"/>
    </row>
    <row r="849" ht="12.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c r="AA849" s="4"/>
      <c r="AB849" s="4"/>
      <c r="AC849" s="4"/>
      <c r="AD849" s="4"/>
      <c r="AE849" s="4"/>
      <c r="AF849" s="4"/>
      <c r="AG849" s="4"/>
      <c r="AH849" s="4"/>
      <c r="AI849" s="4"/>
      <c r="AJ849" s="4"/>
      <c r="AK849" s="4"/>
      <c r="AL849" s="4"/>
      <c r="AM849" s="4"/>
      <c r="AN849" s="4"/>
      <c r="AO849" s="4"/>
      <c r="AP849" s="4"/>
      <c r="AQ849" s="4"/>
      <c r="AR849" s="4"/>
      <c r="AS849" s="4"/>
      <c r="AT849" s="4"/>
      <c r="AU849" s="4"/>
      <c r="AV849" s="4"/>
      <c r="AW849" s="4"/>
      <c r="AX849" s="4"/>
      <c r="AY849" s="4"/>
      <c r="AZ849" s="4"/>
      <c r="BA849" s="4"/>
      <c r="BB849" s="4"/>
      <c r="BC849" s="4"/>
      <c r="BD849" s="4"/>
      <c r="BE849" s="4"/>
      <c r="BF849" s="4"/>
      <c r="BG849" s="4"/>
      <c r="BH849" s="4"/>
      <c r="BI849" s="4"/>
      <c r="BJ849" s="4"/>
      <c r="BK849" s="4"/>
      <c r="BL849" s="4"/>
      <c r="BM849" s="4"/>
      <c r="BN849" s="4"/>
    </row>
    <row r="850" ht="12.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c r="AA850" s="4"/>
      <c r="AB850" s="4"/>
      <c r="AC850" s="4"/>
      <c r="AD850" s="4"/>
      <c r="AE850" s="4"/>
      <c r="AF850" s="4"/>
      <c r="AG850" s="4"/>
      <c r="AH850" s="4"/>
      <c r="AI850" s="4"/>
      <c r="AJ850" s="4"/>
      <c r="AK850" s="4"/>
      <c r="AL850" s="4"/>
      <c r="AM850" s="4"/>
      <c r="AN850" s="4"/>
      <c r="AO850" s="4"/>
      <c r="AP850" s="4"/>
      <c r="AQ850" s="4"/>
      <c r="AR850" s="4"/>
      <c r="AS850" s="4"/>
      <c r="AT850" s="4"/>
      <c r="AU850" s="4"/>
      <c r="AV850" s="4"/>
      <c r="AW850" s="4"/>
      <c r="AX850" s="4"/>
      <c r="AY850" s="4"/>
      <c r="AZ850" s="4"/>
      <c r="BA850" s="4"/>
      <c r="BB850" s="4"/>
      <c r="BC850" s="4"/>
      <c r="BD850" s="4"/>
      <c r="BE850" s="4"/>
      <c r="BF850" s="4"/>
      <c r="BG850" s="4"/>
      <c r="BH850" s="4"/>
      <c r="BI850" s="4"/>
      <c r="BJ850" s="4"/>
      <c r="BK850" s="4"/>
      <c r="BL850" s="4"/>
      <c r="BM850" s="4"/>
      <c r="BN850" s="4"/>
    </row>
    <row r="851" ht="12.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c r="AA851" s="4"/>
      <c r="AB851" s="4"/>
      <c r="AC851" s="4"/>
      <c r="AD851" s="4"/>
      <c r="AE851" s="4"/>
      <c r="AF851" s="4"/>
      <c r="AG851" s="4"/>
      <c r="AH851" s="4"/>
      <c r="AI851" s="4"/>
      <c r="AJ851" s="4"/>
      <c r="AK851" s="4"/>
      <c r="AL851" s="4"/>
      <c r="AM851" s="4"/>
      <c r="AN851" s="4"/>
      <c r="AO851" s="4"/>
      <c r="AP851" s="4"/>
      <c r="AQ851" s="4"/>
      <c r="AR851" s="4"/>
      <c r="AS851" s="4"/>
      <c r="AT851" s="4"/>
      <c r="AU851" s="4"/>
      <c r="AV851" s="4"/>
      <c r="AW851" s="4"/>
      <c r="AX851" s="4"/>
      <c r="AY851" s="4"/>
      <c r="AZ851" s="4"/>
      <c r="BA851" s="4"/>
      <c r="BB851" s="4"/>
      <c r="BC851" s="4"/>
      <c r="BD851" s="4"/>
      <c r="BE851" s="4"/>
      <c r="BF851" s="4"/>
      <c r="BG851" s="4"/>
      <c r="BH851" s="4"/>
      <c r="BI851" s="4"/>
      <c r="BJ851" s="4"/>
      <c r="BK851" s="4"/>
      <c r="BL851" s="4"/>
      <c r="BM851" s="4"/>
      <c r="BN851" s="4"/>
    </row>
    <row r="852" ht="12.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c r="AA852" s="4"/>
      <c r="AB852" s="4"/>
      <c r="AC852" s="4"/>
      <c r="AD852" s="4"/>
      <c r="AE852" s="4"/>
      <c r="AF852" s="4"/>
      <c r="AG852" s="4"/>
      <c r="AH852" s="4"/>
      <c r="AI852" s="4"/>
      <c r="AJ852" s="4"/>
      <c r="AK852" s="4"/>
      <c r="AL852" s="4"/>
      <c r="AM852" s="4"/>
      <c r="AN852" s="4"/>
      <c r="AO852" s="4"/>
      <c r="AP852" s="4"/>
      <c r="AQ852" s="4"/>
      <c r="AR852" s="4"/>
      <c r="AS852" s="4"/>
      <c r="AT852" s="4"/>
      <c r="AU852" s="4"/>
      <c r="AV852" s="4"/>
      <c r="AW852" s="4"/>
      <c r="AX852" s="4"/>
      <c r="AY852" s="4"/>
      <c r="AZ852" s="4"/>
      <c r="BA852" s="4"/>
      <c r="BB852" s="4"/>
      <c r="BC852" s="4"/>
      <c r="BD852" s="4"/>
      <c r="BE852" s="4"/>
      <c r="BF852" s="4"/>
      <c r="BG852" s="4"/>
      <c r="BH852" s="4"/>
      <c r="BI852" s="4"/>
      <c r="BJ852" s="4"/>
      <c r="BK852" s="4"/>
      <c r="BL852" s="4"/>
      <c r="BM852" s="4"/>
      <c r="BN852" s="4"/>
    </row>
    <row r="853" ht="12.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c r="AA853" s="4"/>
      <c r="AB853" s="4"/>
      <c r="AC853" s="4"/>
      <c r="AD853" s="4"/>
      <c r="AE853" s="4"/>
      <c r="AF853" s="4"/>
      <c r="AG853" s="4"/>
      <c r="AH853" s="4"/>
      <c r="AI853" s="4"/>
      <c r="AJ853" s="4"/>
      <c r="AK853" s="4"/>
      <c r="AL853" s="4"/>
      <c r="AM853" s="4"/>
      <c r="AN853" s="4"/>
      <c r="AO853" s="4"/>
      <c r="AP853" s="4"/>
      <c r="AQ853" s="4"/>
      <c r="AR853" s="4"/>
      <c r="AS853" s="4"/>
      <c r="AT853" s="4"/>
      <c r="AU853" s="4"/>
      <c r="AV853" s="4"/>
      <c r="AW853" s="4"/>
      <c r="AX853" s="4"/>
      <c r="AY853" s="4"/>
      <c r="AZ853" s="4"/>
      <c r="BA853" s="4"/>
      <c r="BB853" s="4"/>
      <c r="BC853" s="4"/>
      <c r="BD853" s="4"/>
      <c r="BE853" s="4"/>
      <c r="BF853" s="4"/>
      <c r="BG853" s="4"/>
      <c r="BH853" s="4"/>
      <c r="BI853" s="4"/>
      <c r="BJ853" s="4"/>
      <c r="BK853" s="4"/>
      <c r="BL853" s="4"/>
      <c r="BM853" s="4"/>
      <c r="BN853" s="4"/>
    </row>
    <row r="854" ht="12.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c r="AA854" s="4"/>
      <c r="AB854" s="4"/>
      <c r="AC854" s="4"/>
      <c r="AD854" s="4"/>
      <c r="AE854" s="4"/>
      <c r="AF854" s="4"/>
      <c r="AG854" s="4"/>
      <c r="AH854" s="4"/>
      <c r="AI854" s="4"/>
      <c r="AJ854" s="4"/>
      <c r="AK854" s="4"/>
      <c r="AL854" s="4"/>
      <c r="AM854" s="4"/>
      <c r="AN854" s="4"/>
      <c r="AO854" s="4"/>
      <c r="AP854" s="4"/>
      <c r="AQ854" s="4"/>
      <c r="AR854" s="4"/>
      <c r="AS854" s="4"/>
      <c r="AT854" s="4"/>
      <c r="AU854" s="4"/>
      <c r="AV854" s="4"/>
      <c r="AW854" s="4"/>
      <c r="AX854" s="4"/>
      <c r="AY854" s="4"/>
      <c r="AZ854" s="4"/>
      <c r="BA854" s="4"/>
      <c r="BB854" s="4"/>
      <c r="BC854" s="4"/>
      <c r="BD854" s="4"/>
      <c r="BE854" s="4"/>
      <c r="BF854" s="4"/>
      <c r="BG854" s="4"/>
      <c r="BH854" s="4"/>
      <c r="BI854" s="4"/>
      <c r="BJ854" s="4"/>
      <c r="BK854" s="4"/>
      <c r="BL854" s="4"/>
      <c r="BM854" s="4"/>
      <c r="BN854" s="4"/>
    </row>
    <row r="855" ht="12.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c r="AA855" s="4"/>
      <c r="AB855" s="4"/>
      <c r="AC855" s="4"/>
      <c r="AD855" s="4"/>
      <c r="AE855" s="4"/>
      <c r="AF855" s="4"/>
      <c r="AG855" s="4"/>
      <c r="AH855" s="4"/>
      <c r="AI855" s="4"/>
      <c r="AJ855" s="4"/>
      <c r="AK855" s="4"/>
      <c r="AL855" s="4"/>
      <c r="AM855" s="4"/>
      <c r="AN855" s="4"/>
      <c r="AO855" s="4"/>
      <c r="AP855" s="4"/>
      <c r="AQ855" s="4"/>
      <c r="AR855" s="4"/>
      <c r="AS855" s="4"/>
      <c r="AT855" s="4"/>
      <c r="AU855" s="4"/>
      <c r="AV855" s="4"/>
      <c r="AW855" s="4"/>
      <c r="AX855" s="4"/>
      <c r="AY855" s="4"/>
      <c r="AZ855" s="4"/>
      <c r="BA855" s="4"/>
      <c r="BB855" s="4"/>
      <c r="BC855" s="4"/>
      <c r="BD855" s="4"/>
      <c r="BE855" s="4"/>
      <c r="BF855" s="4"/>
      <c r="BG855" s="4"/>
      <c r="BH855" s="4"/>
      <c r="BI855" s="4"/>
      <c r="BJ855" s="4"/>
      <c r="BK855" s="4"/>
      <c r="BL855" s="4"/>
      <c r="BM855" s="4"/>
      <c r="BN855" s="4"/>
    </row>
    <row r="856" ht="12.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c r="AA856" s="4"/>
      <c r="AB856" s="4"/>
      <c r="AC856" s="4"/>
      <c r="AD856" s="4"/>
      <c r="AE856" s="4"/>
      <c r="AF856" s="4"/>
      <c r="AG856" s="4"/>
      <c r="AH856" s="4"/>
      <c r="AI856" s="4"/>
      <c r="AJ856" s="4"/>
      <c r="AK856" s="4"/>
      <c r="AL856" s="4"/>
      <c r="AM856" s="4"/>
      <c r="AN856" s="4"/>
      <c r="AO856" s="4"/>
      <c r="AP856" s="4"/>
      <c r="AQ856" s="4"/>
      <c r="AR856" s="4"/>
      <c r="AS856" s="4"/>
      <c r="AT856" s="4"/>
      <c r="AU856" s="4"/>
      <c r="AV856" s="4"/>
      <c r="AW856" s="4"/>
      <c r="AX856" s="4"/>
      <c r="AY856" s="4"/>
      <c r="AZ856" s="4"/>
      <c r="BA856" s="4"/>
      <c r="BB856" s="4"/>
      <c r="BC856" s="4"/>
      <c r="BD856" s="4"/>
      <c r="BE856" s="4"/>
      <c r="BF856" s="4"/>
      <c r="BG856" s="4"/>
      <c r="BH856" s="4"/>
      <c r="BI856" s="4"/>
      <c r="BJ856" s="4"/>
      <c r="BK856" s="4"/>
      <c r="BL856" s="4"/>
      <c r="BM856" s="4"/>
      <c r="BN856" s="4"/>
    </row>
    <row r="857" ht="12.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c r="AA857" s="4"/>
      <c r="AB857" s="4"/>
      <c r="AC857" s="4"/>
      <c r="AD857" s="4"/>
      <c r="AE857" s="4"/>
      <c r="AF857" s="4"/>
      <c r="AG857" s="4"/>
      <c r="AH857" s="4"/>
      <c r="AI857" s="4"/>
      <c r="AJ857" s="4"/>
      <c r="AK857" s="4"/>
      <c r="AL857" s="4"/>
      <c r="AM857" s="4"/>
      <c r="AN857" s="4"/>
      <c r="AO857" s="4"/>
      <c r="AP857" s="4"/>
      <c r="AQ857" s="4"/>
      <c r="AR857" s="4"/>
      <c r="AS857" s="4"/>
      <c r="AT857" s="4"/>
      <c r="AU857" s="4"/>
      <c r="AV857" s="4"/>
      <c r="AW857" s="4"/>
      <c r="AX857" s="4"/>
      <c r="AY857" s="4"/>
      <c r="AZ857" s="4"/>
      <c r="BA857" s="4"/>
      <c r="BB857" s="4"/>
      <c r="BC857" s="4"/>
      <c r="BD857" s="4"/>
      <c r="BE857" s="4"/>
      <c r="BF857" s="4"/>
      <c r="BG857" s="4"/>
      <c r="BH857" s="4"/>
      <c r="BI857" s="4"/>
      <c r="BJ857" s="4"/>
      <c r="BK857" s="4"/>
      <c r="BL857" s="4"/>
      <c r="BM857" s="4"/>
      <c r="BN857" s="4"/>
    </row>
    <row r="858" ht="12.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c r="AA858" s="4"/>
      <c r="AB858" s="4"/>
      <c r="AC858" s="4"/>
      <c r="AD858" s="4"/>
      <c r="AE858" s="4"/>
      <c r="AF858" s="4"/>
      <c r="AG858" s="4"/>
      <c r="AH858" s="4"/>
      <c r="AI858" s="4"/>
      <c r="AJ858" s="4"/>
      <c r="AK858" s="4"/>
      <c r="AL858" s="4"/>
      <c r="AM858" s="4"/>
      <c r="AN858" s="4"/>
      <c r="AO858" s="4"/>
      <c r="AP858" s="4"/>
      <c r="AQ858" s="4"/>
      <c r="AR858" s="4"/>
      <c r="AS858" s="4"/>
      <c r="AT858" s="4"/>
      <c r="AU858" s="4"/>
      <c r="AV858" s="4"/>
      <c r="AW858" s="4"/>
      <c r="AX858" s="4"/>
      <c r="AY858" s="4"/>
      <c r="AZ858" s="4"/>
      <c r="BA858" s="4"/>
      <c r="BB858" s="4"/>
      <c r="BC858" s="4"/>
      <c r="BD858" s="4"/>
      <c r="BE858" s="4"/>
      <c r="BF858" s="4"/>
      <c r="BG858" s="4"/>
      <c r="BH858" s="4"/>
      <c r="BI858" s="4"/>
      <c r="BJ858" s="4"/>
      <c r="BK858" s="4"/>
      <c r="BL858" s="4"/>
      <c r="BM858" s="4"/>
      <c r="BN858" s="4"/>
    </row>
    <row r="859" ht="12.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c r="AA859" s="4"/>
      <c r="AB859" s="4"/>
      <c r="AC859" s="4"/>
      <c r="AD859" s="4"/>
      <c r="AE859" s="4"/>
      <c r="AF859" s="4"/>
      <c r="AG859" s="4"/>
      <c r="AH859" s="4"/>
      <c r="AI859" s="4"/>
      <c r="AJ859" s="4"/>
      <c r="AK859" s="4"/>
      <c r="AL859" s="4"/>
      <c r="AM859" s="4"/>
      <c r="AN859" s="4"/>
      <c r="AO859" s="4"/>
      <c r="AP859" s="4"/>
      <c r="AQ859" s="4"/>
      <c r="AR859" s="4"/>
      <c r="AS859" s="4"/>
      <c r="AT859" s="4"/>
      <c r="AU859" s="4"/>
      <c r="AV859" s="4"/>
      <c r="AW859" s="4"/>
      <c r="AX859" s="4"/>
      <c r="AY859" s="4"/>
      <c r="AZ859" s="4"/>
      <c r="BA859" s="4"/>
      <c r="BB859" s="4"/>
      <c r="BC859" s="4"/>
      <c r="BD859" s="4"/>
      <c r="BE859" s="4"/>
      <c r="BF859" s="4"/>
      <c r="BG859" s="4"/>
      <c r="BH859" s="4"/>
      <c r="BI859" s="4"/>
      <c r="BJ859" s="4"/>
      <c r="BK859" s="4"/>
      <c r="BL859" s="4"/>
      <c r="BM859" s="4"/>
      <c r="BN859" s="4"/>
    </row>
    <row r="860" ht="12.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c r="AA860" s="4"/>
      <c r="AB860" s="4"/>
      <c r="AC860" s="4"/>
      <c r="AD860" s="4"/>
      <c r="AE860" s="4"/>
      <c r="AF860" s="4"/>
      <c r="AG860" s="4"/>
      <c r="AH860" s="4"/>
      <c r="AI860" s="4"/>
      <c r="AJ860" s="4"/>
      <c r="AK860" s="4"/>
      <c r="AL860" s="4"/>
      <c r="AM860" s="4"/>
      <c r="AN860" s="4"/>
      <c r="AO860" s="4"/>
      <c r="AP860" s="4"/>
      <c r="AQ860" s="4"/>
      <c r="AR860" s="4"/>
      <c r="AS860" s="4"/>
      <c r="AT860" s="4"/>
      <c r="AU860" s="4"/>
      <c r="AV860" s="4"/>
      <c r="AW860" s="4"/>
      <c r="AX860" s="4"/>
      <c r="AY860" s="4"/>
      <c r="AZ860" s="4"/>
      <c r="BA860" s="4"/>
      <c r="BB860" s="4"/>
      <c r="BC860" s="4"/>
      <c r="BD860" s="4"/>
      <c r="BE860" s="4"/>
      <c r="BF860" s="4"/>
      <c r="BG860" s="4"/>
      <c r="BH860" s="4"/>
      <c r="BI860" s="4"/>
      <c r="BJ860" s="4"/>
      <c r="BK860" s="4"/>
      <c r="BL860" s="4"/>
      <c r="BM860" s="4"/>
      <c r="BN860" s="4"/>
    </row>
    <row r="861" ht="12.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c r="AA861" s="4"/>
      <c r="AB861" s="4"/>
      <c r="AC861" s="4"/>
      <c r="AD861" s="4"/>
      <c r="AE861" s="4"/>
      <c r="AF861" s="4"/>
      <c r="AG861" s="4"/>
      <c r="AH861" s="4"/>
      <c r="AI861" s="4"/>
      <c r="AJ861" s="4"/>
      <c r="AK861" s="4"/>
      <c r="AL861" s="4"/>
      <c r="AM861" s="4"/>
      <c r="AN861" s="4"/>
      <c r="AO861" s="4"/>
      <c r="AP861" s="4"/>
      <c r="AQ861" s="4"/>
      <c r="AR861" s="4"/>
      <c r="AS861" s="4"/>
      <c r="AT861" s="4"/>
      <c r="AU861" s="4"/>
      <c r="AV861" s="4"/>
      <c r="AW861" s="4"/>
      <c r="AX861" s="4"/>
      <c r="AY861" s="4"/>
      <c r="AZ861" s="4"/>
      <c r="BA861" s="4"/>
      <c r="BB861" s="4"/>
      <c r="BC861" s="4"/>
      <c r="BD861" s="4"/>
      <c r="BE861" s="4"/>
      <c r="BF861" s="4"/>
      <c r="BG861" s="4"/>
      <c r="BH861" s="4"/>
      <c r="BI861" s="4"/>
      <c r="BJ861" s="4"/>
      <c r="BK861" s="4"/>
      <c r="BL861" s="4"/>
      <c r="BM861" s="4"/>
      <c r="BN861" s="4"/>
    </row>
    <row r="862" ht="12.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c r="AA862" s="4"/>
      <c r="AB862" s="4"/>
      <c r="AC862" s="4"/>
      <c r="AD862" s="4"/>
      <c r="AE862" s="4"/>
      <c r="AF862" s="4"/>
      <c r="AG862" s="4"/>
      <c r="AH862" s="4"/>
      <c r="AI862" s="4"/>
      <c r="AJ862" s="4"/>
      <c r="AK862" s="4"/>
      <c r="AL862" s="4"/>
      <c r="AM862" s="4"/>
      <c r="AN862" s="4"/>
      <c r="AO862" s="4"/>
      <c r="AP862" s="4"/>
      <c r="AQ862" s="4"/>
      <c r="AR862" s="4"/>
      <c r="AS862" s="4"/>
      <c r="AT862" s="4"/>
      <c r="AU862" s="4"/>
      <c r="AV862" s="4"/>
      <c r="AW862" s="4"/>
      <c r="AX862" s="4"/>
      <c r="AY862" s="4"/>
      <c r="AZ862" s="4"/>
      <c r="BA862" s="4"/>
      <c r="BB862" s="4"/>
      <c r="BC862" s="4"/>
      <c r="BD862" s="4"/>
      <c r="BE862" s="4"/>
      <c r="BF862" s="4"/>
      <c r="BG862" s="4"/>
      <c r="BH862" s="4"/>
      <c r="BI862" s="4"/>
      <c r="BJ862" s="4"/>
      <c r="BK862" s="4"/>
      <c r="BL862" s="4"/>
      <c r="BM862" s="4"/>
      <c r="BN862" s="4"/>
    </row>
    <row r="863" ht="12.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c r="AA863" s="4"/>
      <c r="AB863" s="4"/>
      <c r="AC863" s="4"/>
      <c r="AD863" s="4"/>
      <c r="AE863" s="4"/>
      <c r="AF863" s="4"/>
      <c r="AG863" s="4"/>
      <c r="AH863" s="4"/>
      <c r="AI863" s="4"/>
      <c r="AJ863" s="4"/>
      <c r="AK863" s="4"/>
      <c r="AL863" s="4"/>
      <c r="AM863" s="4"/>
      <c r="AN863" s="4"/>
      <c r="AO863" s="4"/>
      <c r="AP863" s="4"/>
      <c r="AQ863" s="4"/>
      <c r="AR863" s="4"/>
      <c r="AS863" s="4"/>
      <c r="AT863" s="4"/>
      <c r="AU863" s="4"/>
      <c r="AV863" s="4"/>
      <c r="AW863" s="4"/>
      <c r="AX863" s="4"/>
      <c r="AY863" s="4"/>
      <c r="AZ863" s="4"/>
      <c r="BA863" s="4"/>
      <c r="BB863" s="4"/>
      <c r="BC863" s="4"/>
      <c r="BD863" s="4"/>
      <c r="BE863" s="4"/>
      <c r="BF863" s="4"/>
      <c r="BG863" s="4"/>
      <c r="BH863" s="4"/>
      <c r="BI863" s="4"/>
      <c r="BJ863" s="4"/>
      <c r="BK863" s="4"/>
      <c r="BL863" s="4"/>
      <c r="BM863" s="4"/>
      <c r="BN863" s="4"/>
    </row>
    <row r="864" ht="12.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c r="AA864" s="4"/>
      <c r="AB864" s="4"/>
      <c r="AC864" s="4"/>
      <c r="AD864" s="4"/>
      <c r="AE864" s="4"/>
      <c r="AF864" s="4"/>
      <c r="AG864" s="4"/>
      <c r="AH864" s="4"/>
      <c r="AI864" s="4"/>
      <c r="AJ864" s="4"/>
      <c r="AK864" s="4"/>
      <c r="AL864" s="4"/>
      <c r="AM864" s="4"/>
      <c r="AN864" s="4"/>
      <c r="AO864" s="4"/>
      <c r="AP864" s="4"/>
      <c r="AQ864" s="4"/>
      <c r="AR864" s="4"/>
      <c r="AS864" s="4"/>
      <c r="AT864" s="4"/>
      <c r="AU864" s="4"/>
      <c r="AV864" s="4"/>
      <c r="AW864" s="4"/>
      <c r="AX864" s="4"/>
      <c r="AY864" s="4"/>
      <c r="AZ864" s="4"/>
      <c r="BA864" s="4"/>
      <c r="BB864" s="4"/>
      <c r="BC864" s="4"/>
      <c r="BD864" s="4"/>
      <c r="BE864" s="4"/>
      <c r="BF864" s="4"/>
      <c r="BG864" s="4"/>
      <c r="BH864" s="4"/>
      <c r="BI864" s="4"/>
      <c r="BJ864" s="4"/>
      <c r="BK864" s="4"/>
      <c r="BL864" s="4"/>
      <c r="BM864" s="4"/>
      <c r="BN864" s="4"/>
    </row>
    <row r="865" ht="12.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c r="AA865" s="4"/>
      <c r="AB865" s="4"/>
      <c r="AC865" s="4"/>
      <c r="AD865" s="4"/>
      <c r="AE865" s="4"/>
      <c r="AF865" s="4"/>
      <c r="AG865" s="4"/>
      <c r="AH865" s="4"/>
      <c r="AI865" s="4"/>
      <c r="AJ865" s="4"/>
      <c r="AK865" s="4"/>
      <c r="AL865" s="4"/>
      <c r="AM865" s="4"/>
      <c r="AN865" s="4"/>
      <c r="AO865" s="4"/>
      <c r="AP865" s="4"/>
      <c r="AQ865" s="4"/>
      <c r="AR865" s="4"/>
      <c r="AS865" s="4"/>
      <c r="AT865" s="4"/>
      <c r="AU865" s="4"/>
      <c r="AV865" s="4"/>
      <c r="AW865" s="4"/>
      <c r="AX865" s="4"/>
      <c r="AY865" s="4"/>
      <c r="AZ865" s="4"/>
      <c r="BA865" s="4"/>
      <c r="BB865" s="4"/>
      <c r="BC865" s="4"/>
      <c r="BD865" s="4"/>
      <c r="BE865" s="4"/>
      <c r="BF865" s="4"/>
      <c r="BG865" s="4"/>
      <c r="BH865" s="4"/>
      <c r="BI865" s="4"/>
      <c r="BJ865" s="4"/>
      <c r="BK865" s="4"/>
      <c r="BL865" s="4"/>
      <c r="BM865" s="4"/>
      <c r="BN865" s="4"/>
    </row>
    <row r="866" ht="12.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c r="AA866" s="4"/>
      <c r="AB866" s="4"/>
      <c r="AC866" s="4"/>
      <c r="AD866" s="4"/>
      <c r="AE866" s="4"/>
      <c r="AF866" s="4"/>
      <c r="AG866" s="4"/>
      <c r="AH866" s="4"/>
      <c r="AI866" s="4"/>
      <c r="AJ866" s="4"/>
      <c r="AK866" s="4"/>
      <c r="AL866" s="4"/>
      <c r="AM866" s="4"/>
      <c r="AN866" s="4"/>
      <c r="AO866" s="4"/>
      <c r="AP866" s="4"/>
      <c r="AQ866" s="4"/>
      <c r="AR866" s="4"/>
      <c r="AS866" s="4"/>
      <c r="AT866" s="4"/>
      <c r="AU866" s="4"/>
      <c r="AV866" s="4"/>
      <c r="AW866" s="4"/>
      <c r="AX866" s="4"/>
      <c r="AY866" s="4"/>
      <c r="AZ866" s="4"/>
      <c r="BA866" s="4"/>
      <c r="BB866" s="4"/>
      <c r="BC866" s="4"/>
      <c r="BD866" s="4"/>
      <c r="BE866" s="4"/>
      <c r="BF866" s="4"/>
      <c r="BG866" s="4"/>
      <c r="BH866" s="4"/>
      <c r="BI866" s="4"/>
      <c r="BJ866" s="4"/>
      <c r="BK866" s="4"/>
      <c r="BL866" s="4"/>
      <c r="BM866" s="4"/>
      <c r="BN866" s="4"/>
    </row>
    <row r="867" ht="12.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c r="AA867" s="4"/>
      <c r="AB867" s="4"/>
      <c r="AC867" s="4"/>
      <c r="AD867" s="4"/>
      <c r="AE867" s="4"/>
      <c r="AF867" s="4"/>
      <c r="AG867" s="4"/>
      <c r="AH867" s="4"/>
      <c r="AI867" s="4"/>
      <c r="AJ867" s="4"/>
      <c r="AK867" s="4"/>
      <c r="AL867" s="4"/>
      <c r="AM867" s="4"/>
      <c r="AN867" s="4"/>
      <c r="AO867" s="4"/>
      <c r="AP867" s="4"/>
      <c r="AQ867" s="4"/>
      <c r="AR867" s="4"/>
      <c r="AS867" s="4"/>
      <c r="AT867" s="4"/>
      <c r="AU867" s="4"/>
      <c r="AV867" s="4"/>
      <c r="AW867" s="4"/>
      <c r="AX867" s="4"/>
      <c r="AY867" s="4"/>
      <c r="AZ867" s="4"/>
      <c r="BA867" s="4"/>
      <c r="BB867" s="4"/>
      <c r="BC867" s="4"/>
      <c r="BD867" s="4"/>
      <c r="BE867" s="4"/>
      <c r="BF867" s="4"/>
      <c r="BG867" s="4"/>
      <c r="BH867" s="4"/>
      <c r="BI867" s="4"/>
      <c r="BJ867" s="4"/>
      <c r="BK867" s="4"/>
      <c r="BL867" s="4"/>
      <c r="BM867" s="4"/>
      <c r="BN867" s="4"/>
    </row>
    <row r="868" ht="12.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c r="AA868" s="4"/>
      <c r="AB868" s="4"/>
      <c r="AC868" s="4"/>
      <c r="AD868" s="4"/>
      <c r="AE868" s="4"/>
      <c r="AF868" s="4"/>
      <c r="AG868" s="4"/>
      <c r="AH868" s="4"/>
      <c r="AI868" s="4"/>
      <c r="AJ868" s="4"/>
      <c r="AK868" s="4"/>
      <c r="AL868" s="4"/>
      <c r="AM868" s="4"/>
      <c r="AN868" s="4"/>
      <c r="AO868" s="4"/>
      <c r="AP868" s="4"/>
      <c r="AQ868" s="4"/>
      <c r="AR868" s="4"/>
      <c r="AS868" s="4"/>
      <c r="AT868" s="4"/>
      <c r="AU868" s="4"/>
      <c r="AV868" s="4"/>
      <c r="AW868" s="4"/>
      <c r="AX868" s="4"/>
      <c r="AY868" s="4"/>
      <c r="AZ868" s="4"/>
      <c r="BA868" s="4"/>
      <c r="BB868" s="4"/>
      <c r="BC868" s="4"/>
      <c r="BD868" s="4"/>
      <c r="BE868" s="4"/>
      <c r="BF868" s="4"/>
      <c r="BG868" s="4"/>
      <c r="BH868" s="4"/>
      <c r="BI868" s="4"/>
      <c r="BJ868" s="4"/>
      <c r="BK868" s="4"/>
      <c r="BL868" s="4"/>
      <c r="BM868" s="4"/>
      <c r="BN868" s="4"/>
    </row>
    <row r="869" ht="12.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c r="AA869" s="4"/>
      <c r="AB869" s="4"/>
      <c r="AC869" s="4"/>
      <c r="AD869" s="4"/>
      <c r="AE869" s="4"/>
      <c r="AF869" s="4"/>
      <c r="AG869" s="4"/>
      <c r="AH869" s="4"/>
      <c r="AI869" s="4"/>
      <c r="AJ869" s="4"/>
      <c r="AK869" s="4"/>
      <c r="AL869" s="4"/>
      <c r="AM869" s="4"/>
      <c r="AN869" s="4"/>
      <c r="AO869" s="4"/>
      <c r="AP869" s="4"/>
      <c r="AQ869" s="4"/>
      <c r="AR869" s="4"/>
      <c r="AS869" s="4"/>
      <c r="AT869" s="4"/>
      <c r="AU869" s="4"/>
      <c r="AV869" s="4"/>
      <c r="AW869" s="4"/>
      <c r="AX869" s="4"/>
      <c r="AY869" s="4"/>
      <c r="AZ869" s="4"/>
      <c r="BA869" s="4"/>
      <c r="BB869" s="4"/>
      <c r="BC869" s="4"/>
      <c r="BD869" s="4"/>
      <c r="BE869" s="4"/>
      <c r="BF869" s="4"/>
      <c r="BG869" s="4"/>
      <c r="BH869" s="4"/>
      <c r="BI869" s="4"/>
      <c r="BJ869" s="4"/>
      <c r="BK869" s="4"/>
      <c r="BL869" s="4"/>
      <c r="BM869" s="4"/>
      <c r="BN869" s="4"/>
    </row>
    <row r="870" ht="12.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c r="AA870" s="4"/>
      <c r="AB870" s="4"/>
      <c r="AC870" s="4"/>
      <c r="AD870" s="4"/>
      <c r="AE870" s="4"/>
      <c r="AF870" s="4"/>
      <c r="AG870" s="4"/>
      <c r="AH870" s="4"/>
      <c r="AI870" s="4"/>
      <c r="AJ870" s="4"/>
      <c r="AK870" s="4"/>
      <c r="AL870" s="4"/>
      <c r="AM870" s="4"/>
      <c r="AN870" s="4"/>
      <c r="AO870" s="4"/>
      <c r="AP870" s="4"/>
      <c r="AQ870" s="4"/>
      <c r="AR870" s="4"/>
      <c r="AS870" s="4"/>
      <c r="AT870" s="4"/>
      <c r="AU870" s="4"/>
      <c r="AV870" s="4"/>
      <c r="AW870" s="4"/>
      <c r="AX870" s="4"/>
      <c r="AY870" s="4"/>
      <c r="AZ870" s="4"/>
      <c r="BA870" s="4"/>
      <c r="BB870" s="4"/>
      <c r="BC870" s="4"/>
      <c r="BD870" s="4"/>
      <c r="BE870" s="4"/>
      <c r="BF870" s="4"/>
      <c r="BG870" s="4"/>
      <c r="BH870" s="4"/>
      <c r="BI870" s="4"/>
      <c r="BJ870" s="4"/>
      <c r="BK870" s="4"/>
      <c r="BL870" s="4"/>
      <c r="BM870" s="4"/>
      <c r="BN870" s="4"/>
    </row>
    <row r="871" ht="12.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c r="AA871" s="4"/>
      <c r="AB871" s="4"/>
      <c r="AC871" s="4"/>
      <c r="AD871" s="4"/>
      <c r="AE871" s="4"/>
      <c r="AF871" s="4"/>
      <c r="AG871" s="4"/>
      <c r="AH871" s="4"/>
      <c r="AI871" s="4"/>
      <c r="AJ871" s="4"/>
      <c r="AK871" s="4"/>
      <c r="AL871" s="4"/>
      <c r="AM871" s="4"/>
      <c r="AN871" s="4"/>
      <c r="AO871" s="4"/>
      <c r="AP871" s="4"/>
      <c r="AQ871" s="4"/>
      <c r="AR871" s="4"/>
      <c r="AS871" s="4"/>
      <c r="AT871" s="4"/>
      <c r="AU871" s="4"/>
      <c r="AV871" s="4"/>
      <c r="AW871" s="4"/>
      <c r="AX871" s="4"/>
      <c r="AY871" s="4"/>
      <c r="AZ871" s="4"/>
      <c r="BA871" s="4"/>
      <c r="BB871" s="4"/>
      <c r="BC871" s="4"/>
      <c r="BD871" s="4"/>
      <c r="BE871" s="4"/>
      <c r="BF871" s="4"/>
      <c r="BG871" s="4"/>
      <c r="BH871" s="4"/>
      <c r="BI871" s="4"/>
      <c r="BJ871" s="4"/>
      <c r="BK871" s="4"/>
      <c r="BL871" s="4"/>
      <c r="BM871" s="4"/>
      <c r="BN871" s="4"/>
    </row>
    <row r="872" ht="12.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c r="AA872" s="4"/>
      <c r="AB872" s="4"/>
      <c r="AC872" s="4"/>
      <c r="AD872" s="4"/>
      <c r="AE872" s="4"/>
      <c r="AF872" s="4"/>
      <c r="AG872" s="4"/>
      <c r="AH872" s="4"/>
      <c r="AI872" s="4"/>
      <c r="AJ872" s="4"/>
      <c r="AK872" s="4"/>
      <c r="AL872" s="4"/>
      <c r="AM872" s="4"/>
      <c r="AN872" s="4"/>
      <c r="AO872" s="4"/>
      <c r="AP872" s="4"/>
      <c r="AQ872" s="4"/>
      <c r="AR872" s="4"/>
      <c r="AS872" s="4"/>
      <c r="AT872" s="4"/>
      <c r="AU872" s="4"/>
      <c r="AV872" s="4"/>
      <c r="AW872" s="4"/>
      <c r="AX872" s="4"/>
      <c r="AY872" s="4"/>
      <c r="AZ872" s="4"/>
      <c r="BA872" s="4"/>
      <c r="BB872" s="4"/>
      <c r="BC872" s="4"/>
      <c r="BD872" s="4"/>
      <c r="BE872" s="4"/>
      <c r="BF872" s="4"/>
      <c r="BG872" s="4"/>
      <c r="BH872" s="4"/>
      <c r="BI872" s="4"/>
      <c r="BJ872" s="4"/>
      <c r="BK872" s="4"/>
      <c r="BL872" s="4"/>
      <c r="BM872" s="4"/>
      <c r="BN872" s="4"/>
    </row>
    <row r="873" ht="12.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c r="AA873" s="4"/>
      <c r="AB873" s="4"/>
      <c r="AC873" s="4"/>
      <c r="AD873" s="4"/>
      <c r="AE873" s="4"/>
      <c r="AF873" s="4"/>
      <c r="AG873" s="4"/>
      <c r="AH873" s="4"/>
      <c r="AI873" s="4"/>
      <c r="AJ873" s="4"/>
      <c r="AK873" s="4"/>
      <c r="AL873" s="4"/>
      <c r="AM873" s="4"/>
      <c r="AN873" s="4"/>
      <c r="AO873" s="4"/>
      <c r="AP873" s="4"/>
      <c r="AQ873" s="4"/>
      <c r="AR873" s="4"/>
      <c r="AS873" s="4"/>
      <c r="AT873" s="4"/>
      <c r="AU873" s="4"/>
      <c r="AV873" s="4"/>
      <c r="AW873" s="4"/>
      <c r="AX873" s="4"/>
      <c r="AY873" s="4"/>
      <c r="AZ873" s="4"/>
      <c r="BA873" s="4"/>
      <c r="BB873" s="4"/>
      <c r="BC873" s="4"/>
      <c r="BD873" s="4"/>
      <c r="BE873" s="4"/>
      <c r="BF873" s="4"/>
      <c r="BG873" s="4"/>
      <c r="BH873" s="4"/>
      <c r="BI873" s="4"/>
      <c r="BJ873" s="4"/>
      <c r="BK873" s="4"/>
      <c r="BL873" s="4"/>
      <c r="BM873" s="4"/>
      <c r="BN873" s="4"/>
    </row>
    <row r="874" ht="12.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c r="AA874" s="4"/>
      <c r="AB874" s="4"/>
      <c r="AC874" s="4"/>
      <c r="AD874" s="4"/>
      <c r="AE874" s="4"/>
      <c r="AF874" s="4"/>
      <c r="AG874" s="4"/>
      <c r="AH874" s="4"/>
      <c r="AI874" s="4"/>
      <c r="AJ874" s="4"/>
      <c r="AK874" s="4"/>
      <c r="AL874" s="4"/>
      <c r="AM874" s="4"/>
      <c r="AN874" s="4"/>
      <c r="AO874" s="4"/>
      <c r="AP874" s="4"/>
      <c r="AQ874" s="4"/>
      <c r="AR874" s="4"/>
      <c r="AS874" s="4"/>
      <c r="AT874" s="4"/>
      <c r="AU874" s="4"/>
      <c r="AV874" s="4"/>
      <c r="AW874" s="4"/>
      <c r="AX874" s="4"/>
      <c r="AY874" s="4"/>
      <c r="AZ874" s="4"/>
      <c r="BA874" s="4"/>
      <c r="BB874" s="4"/>
      <c r="BC874" s="4"/>
      <c r="BD874" s="4"/>
      <c r="BE874" s="4"/>
      <c r="BF874" s="4"/>
      <c r="BG874" s="4"/>
      <c r="BH874" s="4"/>
      <c r="BI874" s="4"/>
      <c r="BJ874" s="4"/>
      <c r="BK874" s="4"/>
      <c r="BL874" s="4"/>
      <c r="BM874" s="4"/>
      <c r="BN874" s="4"/>
    </row>
    <row r="875" ht="12.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c r="AA875" s="4"/>
      <c r="AB875" s="4"/>
      <c r="AC875" s="4"/>
      <c r="AD875" s="4"/>
      <c r="AE875" s="4"/>
      <c r="AF875" s="4"/>
      <c r="AG875" s="4"/>
      <c r="AH875" s="4"/>
      <c r="AI875" s="4"/>
      <c r="AJ875" s="4"/>
      <c r="AK875" s="4"/>
      <c r="AL875" s="4"/>
      <c r="AM875" s="4"/>
      <c r="AN875" s="4"/>
      <c r="AO875" s="4"/>
      <c r="AP875" s="4"/>
      <c r="AQ875" s="4"/>
      <c r="AR875" s="4"/>
      <c r="AS875" s="4"/>
      <c r="AT875" s="4"/>
      <c r="AU875" s="4"/>
      <c r="AV875" s="4"/>
      <c r="AW875" s="4"/>
      <c r="AX875" s="4"/>
      <c r="AY875" s="4"/>
      <c r="AZ875" s="4"/>
      <c r="BA875" s="4"/>
      <c r="BB875" s="4"/>
      <c r="BC875" s="4"/>
      <c r="BD875" s="4"/>
      <c r="BE875" s="4"/>
      <c r="BF875" s="4"/>
      <c r="BG875" s="4"/>
      <c r="BH875" s="4"/>
      <c r="BI875" s="4"/>
      <c r="BJ875" s="4"/>
      <c r="BK875" s="4"/>
      <c r="BL875" s="4"/>
      <c r="BM875" s="4"/>
      <c r="BN875" s="4"/>
    </row>
    <row r="876" ht="12.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c r="AA876" s="4"/>
      <c r="AB876" s="4"/>
      <c r="AC876" s="4"/>
      <c r="AD876" s="4"/>
      <c r="AE876" s="4"/>
      <c r="AF876" s="4"/>
      <c r="AG876" s="4"/>
      <c r="AH876" s="4"/>
      <c r="AI876" s="4"/>
      <c r="AJ876" s="4"/>
      <c r="AK876" s="4"/>
      <c r="AL876" s="4"/>
      <c r="AM876" s="4"/>
      <c r="AN876" s="4"/>
      <c r="AO876" s="4"/>
      <c r="AP876" s="4"/>
      <c r="AQ876" s="4"/>
      <c r="AR876" s="4"/>
      <c r="AS876" s="4"/>
      <c r="AT876" s="4"/>
      <c r="AU876" s="4"/>
      <c r="AV876" s="4"/>
      <c r="AW876" s="4"/>
      <c r="AX876" s="4"/>
      <c r="AY876" s="4"/>
      <c r="AZ876" s="4"/>
      <c r="BA876" s="4"/>
      <c r="BB876" s="4"/>
      <c r="BC876" s="4"/>
      <c r="BD876" s="4"/>
      <c r="BE876" s="4"/>
      <c r="BF876" s="4"/>
      <c r="BG876" s="4"/>
      <c r="BH876" s="4"/>
      <c r="BI876" s="4"/>
      <c r="BJ876" s="4"/>
      <c r="BK876" s="4"/>
      <c r="BL876" s="4"/>
      <c r="BM876" s="4"/>
      <c r="BN876" s="4"/>
    </row>
    <row r="877" ht="12.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c r="AA877" s="4"/>
      <c r="AB877" s="4"/>
      <c r="AC877" s="4"/>
      <c r="AD877" s="4"/>
      <c r="AE877" s="4"/>
      <c r="AF877" s="4"/>
      <c r="AG877" s="4"/>
      <c r="AH877" s="4"/>
      <c r="AI877" s="4"/>
      <c r="AJ877" s="4"/>
      <c r="AK877" s="4"/>
      <c r="AL877" s="4"/>
      <c r="AM877" s="4"/>
      <c r="AN877" s="4"/>
      <c r="AO877" s="4"/>
      <c r="AP877" s="4"/>
      <c r="AQ877" s="4"/>
      <c r="AR877" s="4"/>
      <c r="AS877" s="4"/>
      <c r="AT877" s="4"/>
      <c r="AU877" s="4"/>
      <c r="AV877" s="4"/>
      <c r="AW877" s="4"/>
      <c r="AX877" s="4"/>
      <c r="AY877" s="4"/>
      <c r="AZ877" s="4"/>
      <c r="BA877" s="4"/>
      <c r="BB877" s="4"/>
      <c r="BC877" s="4"/>
      <c r="BD877" s="4"/>
      <c r="BE877" s="4"/>
      <c r="BF877" s="4"/>
      <c r="BG877" s="4"/>
      <c r="BH877" s="4"/>
      <c r="BI877" s="4"/>
      <c r="BJ877" s="4"/>
      <c r="BK877" s="4"/>
      <c r="BL877" s="4"/>
      <c r="BM877" s="4"/>
      <c r="BN877" s="4"/>
    </row>
    <row r="878" ht="12.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c r="AA878" s="4"/>
      <c r="AB878" s="4"/>
      <c r="AC878" s="4"/>
      <c r="AD878" s="4"/>
      <c r="AE878" s="4"/>
      <c r="AF878" s="4"/>
      <c r="AG878" s="4"/>
      <c r="AH878" s="4"/>
      <c r="AI878" s="4"/>
      <c r="AJ878" s="4"/>
      <c r="AK878" s="4"/>
      <c r="AL878" s="4"/>
      <c r="AM878" s="4"/>
      <c r="AN878" s="4"/>
      <c r="AO878" s="4"/>
      <c r="AP878" s="4"/>
      <c r="AQ878" s="4"/>
      <c r="AR878" s="4"/>
      <c r="AS878" s="4"/>
      <c r="AT878" s="4"/>
      <c r="AU878" s="4"/>
      <c r="AV878" s="4"/>
      <c r="AW878" s="4"/>
      <c r="AX878" s="4"/>
      <c r="AY878" s="4"/>
      <c r="AZ878" s="4"/>
      <c r="BA878" s="4"/>
      <c r="BB878" s="4"/>
      <c r="BC878" s="4"/>
      <c r="BD878" s="4"/>
      <c r="BE878" s="4"/>
      <c r="BF878" s="4"/>
      <c r="BG878" s="4"/>
      <c r="BH878" s="4"/>
      <c r="BI878" s="4"/>
      <c r="BJ878" s="4"/>
      <c r="BK878" s="4"/>
      <c r="BL878" s="4"/>
      <c r="BM878" s="4"/>
      <c r="BN878" s="4"/>
    </row>
    <row r="879" ht="12.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c r="AA879" s="4"/>
      <c r="AB879" s="4"/>
      <c r="AC879" s="4"/>
      <c r="AD879" s="4"/>
      <c r="AE879" s="4"/>
      <c r="AF879" s="4"/>
      <c r="AG879" s="4"/>
      <c r="AH879" s="4"/>
      <c r="AI879" s="4"/>
      <c r="AJ879" s="4"/>
      <c r="AK879" s="4"/>
      <c r="AL879" s="4"/>
      <c r="AM879" s="4"/>
      <c r="AN879" s="4"/>
      <c r="AO879" s="4"/>
      <c r="AP879" s="4"/>
      <c r="AQ879" s="4"/>
      <c r="AR879" s="4"/>
      <c r="AS879" s="4"/>
      <c r="AT879" s="4"/>
      <c r="AU879" s="4"/>
      <c r="AV879" s="4"/>
      <c r="AW879" s="4"/>
      <c r="AX879" s="4"/>
      <c r="AY879" s="4"/>
      <c r="AZ879" s="4"/>
      <c r="BA879" s="4"/>
      <c r="BB879" s="4"/>
      <c r="BC879" s="4"/>
      <c r="BD879" s="4"/>
      <c r="BE879" s="4"/>
      <c r="BF879" s="4"/>
      <c r="BG879" s="4"/>
      <c r="BH879" s="4"/>
      <c r="BI879" s="4"/>
      <c r="BJ879" s="4"/>
      <c r="BK879" s="4"/>
      <c r="BL879" s="4"/>
      <c r="BM879" s="4"/>
      <c r="BN879" s="4"/>
    </row>
    <row r="880" ht="12.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c r="AA880" s="4"/>
      <c r="AB880" s="4"/>
      <c r="AC880" s="4"/>
      <c r="AD880" s="4"/>
      <c r="AE880" s="4"/>
      <c r="AF880" s="4"/>
      <c r="AG880" s="4"/>
      <c r="AH880" s="4"/>
      <c r="AI880" s="4"/>
      <c r="AJ880" s="4"/>
      <c r="AK880" s="4"/>
      <c r="AL880" s="4"/>
      <c r="AM880" s="4"/>
      <c r="AN880" s="4"/>
      <c r="AO880" s="4"/>
      <c r="AP880" s="4"/>
      <c r="AQ880" s="4"/>
      <c r="AR880" s="4"/>
      <c r="AS880" s="4"/>
      <c r="AT880" s="4"/>
      <c r="AU880" s="4"/>
      <c r="AV880" s="4"/>
      <c r="AW880" s="4"/>
      <c r="AX880" s="4"/>
      <c r="AY880" s="4"/>
      <c r="AZ880" s="4"/>
      <c r="BA880" s="4"/>
      <c r="BB880" s="4"/>
      <c r="BC880" s="4"/>
      <c r="BD880" s="4"/>
      <c r="BE880" s="4"/>
      <c r="BF880" s="4"/>
      <c r="BG880" s="4"/>
      <c r="BH880" s="4"/>
      <c r="BI880" s="4"/>
      <c r="BJ880" s="4"/>
      <c r="BK880" s="4"/>
      <c r="BL880" s="4"/>
      <c r="BM880" s="4"/>
      <c r="BN880" s="4"/>
    </row>
    <row r="881" ht="12.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c r="AA881" s="4"/>
      <c r="AB881" s="4"/>
      <c r="AC881" s="4"/>
      <c r="AD881" s="4"/>
      <c r="AE881" s="4"/>
      <c r="AF881" s="4"/>
      <c r="AG881" s="4"/>
      <c r="AH881" s="4"/>
      <c r="AI881" s="4"/>
      <c r="AJ881" s="4"/>
      <c r="AK881" s="4"/>
      <c r="AL881" s="4"/>
      <c r="AM881" s="4"/>
      <c r="AN881" s="4"/>
      <c r="AO881" s="4"/>
      <c r="AP881" s="4"/>
      <c r="AQ881" s="4"/>
      <c r="AR881" s="4"/>
      <c r="AS881" s="4"/>
      <c r="AT881" s="4"/>
      <c r="AU881" s="4"/>
      <c r="AV881" s="4"/>
      <c r="AW881" s="4"/>
      <c r="AX881" s="4"/>
      <c r="AY881" s="4"/>
      <c r="AZ881" s="4"/>
      <c r="BA881" s="4"/>
      <c r="BB881" s="4"/>
      <c r="BC881" s="4"/>
      <c r="BD881" s="4"/>
      <c r="BE881" s="4"/>
      <c r="BF881" s="4"/>
      <c r="BG881" s="4"/>
      <c r="BH881" s="4"/>
      <c r="BI881" s="4"/>
      <c r="BJ881" s="4"/>
      <c r="BK881" s="4"/>
      <c r="BL881" s="4"/>
      <c r="BM881" s="4"/>
      <c r="BN881" s="4"/>
    </row>
    <row r="882" ht="12.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c r="AA882" s="4"/>
      <c r="AB882" s="4"/>
      <c r="AC882" s="4"/>
      <c r="AD882" s="4"/>
      <c r="AE882" s="4"/>
      <c r="AF882" s="4"/>
      <c r="AG882" s="4"/>
      <c r="AH882" s="4"/>
      <c r="AI882" s="4"/>
      <c r="AJ882" s="4"/>
      <c r="AK882" s="4"/>
      <c r="AL882" s="4"/>
      <c r="AM882" s="4"/>
      <c r="AN882" s="4"/>
      <c r="AO882" s="4"/>
      <c r="AP882" s="4"/>
      <c r="AQ882" s="4"/>
      <c r="AR882" s="4"/>
      <c r="AS882" s="4"/>
      <c r="AT882" s="4"/>
      <c r="AU882" s="4"/>
      <c r="AV882" s="4"/>
      <c r="AW882" s="4"/>
      <c r="AX882" s="4"/>
      <c r="AY882" s="4"/>
      <c r="AZ882" s="4"/>
      <c r="BA882" s="4"/>
      <c r="BB882" s="4"/>
      <c r="BC882" s="4"/>
      <c r="BD882" s="4"/>
      <c r="BE882" s="4"/>
      <c r="BF882" s="4"/>
      <c r="BG882" s="4"/>
      <c r="BH882" s="4"/>
      <c r="BI882" s="4"/>
      <c r="BJ882" s="4"/>
      <c r="BK882" s="4"/>
      <c r="BL882" s="4"/>
      <c r="BM882" s="4"/>
      <c r="BN882" s="4"/>
    </row>
    <row r="883" ht="12.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c r="AA883" s="4"/>
      <c r="AB883" s="4"/>
      <c r="AC883" s="4"/>
      <c r="AD883" s="4"/>
      <c r="AE883" s="4"/>
      <c r="AF883" s="4"/>
      <c r="AG883" s="4"/>
      <c r="AH883" s="4"/>
      <c r="AI883" s="4"/>
      <c r="AJ883" s="4"/>
      <c r="AK883" s="4"/>
      <c r="AL883" s="4"/>
      <c r="AM883" s="4"/>
      <c r="AN883" s="4"/>
      <c r="AO883" s="4"/>
      <c r="AP883" s="4"/>
      <c r="AQ883" s="4"/>
      <c r="AR883" s="4"/>
      <c r="AS883" s="4"/>
      <c r="AT883" s="4"/>
      <c r="AU883" s="4"/>
      <c r="AV883" s="4"/>
      <c r="AW883" s="4"/>
      <c r="AX883" s="4"/>
      <c r="AY883" s="4"/>
      <c r="AZ883" s="4"/>
      <c r="BA883" s="4"/>
      <c r="BB883" s="4"/>
      <c r="BC883" s="4"/>
      <c r="BD883" s="4"/>
      <c r="BE883" s="4"/>
      <c r="BF883" s="4"/>
      <c r="BG883" s="4"/>
      <c r="BH883" s="4"/>
      <c r="BI883" s="4"/>
      <c r="BJ883" s="4"/>
      <c r="BK883" s="4"/>
      <c r="BL883" s="4"/>
      <c r="BM883" s="4"/>
      <c r="BN883" s="4"/>
    </row>
    <row r="884" ht="12.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c r="AA884" s="4"/>
      <c r="AB884" s="4"/>
      <c r="AC884" s="4"/>
      <c r="AD884" s="4"/>
      <c r="AE884" s="4"/>
      <c r="AF884" s="4"/>
      <c r="AG884" s="4"/>
      <c r="AH884" s="4"/>
      <c r="AI884" s="4"/>
      <c r="AJ884" s="4"/>
      <c r="AK884" s="4"/>
      <c r="AL884" s="4"/>
      <c r="AM884" s="4"/>
      <c r="AN884" s="4"/>
      <c r="AO884" s="4"/>
      <c r="AP884" s="4"/>
      <c r="AQ884" s="4"/>
      <c r="AR884" s="4"/>
      <c r="AS884" s="4"/>
      <c r="AT884" s="4"/>
      <c r="AU884" s="4"/>
      <c r="AV884" s="4"/>
      <c r="AW884" s="4"/>
      <c r="AX884" s="4"/>
      <c r="AY884" s="4"/>
      <c r="AZ884" s="4"/>
      <c r="BA884" s="4"/>
      <c r="BB884" s="4"/>
      <c r="BC884" s="4"/>
      <c r="BD884" s="4"/>
      <c r="BE884" s="4"/>
      <c r="BF884" s="4"/>
      <c r="BG884" s="4"/>
      <c r="BH884" s="4"/>
      <c r="BI884" s="4"/>
      <c r="BJ884" s="4"/>
      <c r="BK884" s="4"/>
      <c r="BL884" s="4"/>
      <c r="BM884" s="4"/>
      <c r="BN884" s="4"/>
    </row>
    <row r="885" ht="12.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c r="AA885" s="4"/>
      <c r="AB885" s="4"/>
      <c r="AC885" s="4"/>
      <c r="AD885" s="4"/>
      <c r="AE885" s="4"/>
      <c r="AF885" s="4"/>
      <c r="AG885" s="4"/>
      <c r="AH885" s="4"/>
      <c r="AI885" s="4"/>
      <c r="AJ885" s="4"/>
      <c r="AK885" s="4"/>
      <c r="AL885" s="4"/>
      <c r="AM885" s="4"/>
      <c r="AN885" s="4"/>
      <c r="AO885" s="4"/>
      <c r="AP885" s="4"/>
      <c r="AQ885" s="4"/>
      <c r="AR885" s="4"/>
      <c r="AS885" s="4"/>
      <c r="AT885" s="4"/>
      <c r="AU885" s="4"/>
      <c r="AV885" s="4"/>
      <c r="AW885" s="4"/>
      <c r="AX885" s="4"/>
      <c r="AY885" s="4"/>
      <c r="AZ885" s="4"/>
      <c r="BA885" s="4"/>
      <c r="BB885" s="4"/>
      <c r="BC885" s="4"/>
      <c r="BD885" s="4"/>
      <c r="BE885" s="4"/>
      <c r="BF885" s="4"/>
      <c r="BG885" s="4"/>
      <c r="BH885" s="4"/>
      <c r="BI885" s="4"/>
      <c r="BJ885" s="4"/>
      <c r="BK885" s="4"/>
      <c r="BL885" s="4"/>
      <c r="BM885" s="4"/>
      <c r="BN885" s="4"/>
    </row>
    <row r="886" ht="12.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c r="AA886" s="4"/>
      <c r="AB886" s="4"/>
      <c r="AC886" s="4"/>
      <c r="AD886" s="4"/>
      <c r="AE886" s="4"/>
      <c r="AF886" s="4"/>
      <c r="AG886" s="4"/>
      <c r="AH886" s="4"/>
      <c r="AI886" s="4"/>
      <c r="AJ886" s="4"/>
      <c r="AK886" s="4"/>
      <c r="AL886" s="4"/>
      <c r="AM886" s="4"/>
      <c r="AN886" s="4"/>
      <c r="AO886" s="4"/>
      <c r="AP886" s="4"/>
      <c r="AQ886" s="4"/>
      <c r="AR886" s="4"/>
      <c r="AS886" s="4"/>
      <c r="AT886" s="4"/>
      <c r="AU886" s="4"/>
      <c r="AV886" s="4"/>
      <c r="AW886" s="4"/>
      <c r="AX886" s="4"/>
      <c r="AY886" s="4"/>
      <c r="AZ886" s="4"/>
      <c r="BA886" s="4"/>
      <c r="BB886" s="4"/>
      <c r="BC886" s="4"/>
      <c r="BD886" s="4"/>
      <c r="BE886" s="4"/>
      <c r="BF886" s="4"/>
      <c r="BG886" s="4"/>
      <c r="BH886" s="4"/>
      <c r="BI886" s="4"/>
      <c r="BJ886" s="4"/>
      <c r="BK886" s="4"/>
      <c r="BL886" s="4"/>
      <c r="BM886" s="4"/>
      <c r="BN886" s="4"/>
    </row>
    <row r="887" ht="12.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c r="AA887" s="4"/>
      <c r="AB887" s="4"/>
      <c r="AC887" s="4"/>
      <c r="AD887" s="4"/>
      <c r="AE887" s="4"/>
      <c r="AF887" s="4"/>
      <c r="AG887" s="4"/>
      <c r="AH887" s="4"/>
      <c r="AI887" s="4"/>
      <c r="AJ887" s="4"/>
      <c r="AK887" s="4"/>
      <c r="AL887" s="4"/>
      <c r="AM887" s="4"/>
      <c r="AN887" s="4"/>
      <c r="AO887" s="4"/>
      <c r="AP887" s="4"/>
      <c r="AQ887" s="4"/>
      <c r="AR887" s="4"/>
      <c r="AS887" s="4"/>
      <c r="AT887" s="4"/>
      <c r="AU887" s="4"/>
      <c r="AV887" s="4"/>
      <c r="AW887" s="4"/>
      <c r="AX887" s="4"/>
      <c r="AY887" s="4"/>
      <c r="AZ887" s="4"/>
      <c r="BA887" s="4"/>
      <c r="BB887" s="4"/>
      <c r="BC887" s="4"/>
      <c r="BD887" s="4"/>
      <c r="BE887" s="4"/>
      <c r="BF887" s="4"/>
      <c r="BG887" s="4"/>
      <c r="BH887" s="4"/>
      <c r="BI887" s="4"/>
      <c r="BJ887" s="4"/>
      <c r="BK887" s="4"/>
      <c r="BL887" s="4"/>
      <c r="BM887" s="4"/>
      <c r="BN887" s="4"/>
    </row>
    <row r="888" ht="12.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c r="AA888" s="4"/>
      <c r="AB888" s="4"/>
      <c r="AC888" s="4"/>
      <c r="AD888" s="4"/>
      <c r="AE888" s="4"/>
      <c r="AF888" s="4"/>
      <c r="AG888" s="4"/>
      <c r="AH888" s="4"/>
      <c r="AI888" s="4"/>
      <c r="AJ888" s="4"/>
      <c r="AK888" s="4"/>
      <c r="AL888" s="4"/>
      <c r="AM888" s="4"/>
      <c r="AN888" s="4"/>
      <c r="AO888" s="4"/>
      <c r="AP888" s="4"/>
      <c r="AQ888" s="4"/>
      <c r="AR888" s="4"/>
      <c r="AS888" s="4"/>
      <c r="AT888" s="4"/>
      <c r="AU888" s="4"/>
      <c r="AV888" s="4"/>
      <c r="AW888" s="4"/>
      <c r="AX888" s="4"/>
      <c r="AY888" s="4"/>
      <c r="AZ888" s="4"/>
      <c r="BA888" s="4"/>
      <c r="BB888" s="4"/>
      <c r="BC888" s="4"/>
      <c r="BD888" s="4"/>
      <c r="BE888" s="4"/>
      <c r="BF888" s="4"/>
      <c r="BG888" s="4"/>
      <c r="BH888" s="4"/>
      <c r="BI888" s="4"/>
      <c r="BJ888" s="4"/>
      <c r="BK888" s="4"/>
      <c r="BL888" s="4"/>
      <c r="BM888" s="4"/>
      <c r="BN888" s="4"/>
    </row>
    <row r="889" ht="12.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c r="AA889" s="4"/>
      <c r="AB889" s="4"/>
      <c r="AC889" s="4"/>
      <c r="AD889" s="4"/>
      <c r="AE889" s="4"/>
      <c r="AF889" s="4"/>
      <c r="AG889" s="4"/>
      <c r="AH889" s="4"/>
      <c r="AI889" s="4"/>
      <c r="AJ889" s="4"/>
      <c r="AK889" s="4"/>
      <c r="AL889" s="4"/>
      <c r="AM889" s="4"/>
      <c r="AN889" s="4"/>
      <c r="AO889" s="4"/>
      <c r="AP889" s="4"/>
      <c r="AQ889" s="4"/>
      <c r="AR889" s="4"/>
      <c r="AS889" s="4"/>
      <c r="AT889" s="4"/>
      <c r="AU889" s="4"/>
      <c r="AV889" s="4"/>
      <c r="AW889" s="4"/>
      <c r="AX889" s="4"/>
      <c r="AY889" s="4"/>
      <c r="AZ889" s="4"/>
      <c r="BA889" s="4"/>
      <c r="BB889" s="4"/>
      <c r="BC889" s="4"/>
      <c r="BD889" s="4"/>
      <c r="BE889" s="4"/>
      <c r="BF889" s="4"/>
      <c r="BG889" s="4"/>
      <c r="BH889" s="4"/>
      <c r="BI889" s="4"/>
      <c r="BJ889" s="4"/>
      <c r="BK889" s="4"/>
      <c r="BL889" s="4"/>
      <c r="BM889" s="4"/>
      <c r="BN889" s="4"/>
    </row>
    <row r="890" ht="12.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c r="AA890" s="4"/>
      <c r="AB890" s="4"/>
      <c r="AC890" s="4"/>
      <c r="AD890" s="4"/>
      <c r="AE890" s="4"/>
      <c r="AF890" s="4"/>
      <c r="AG890" s="4"/>
      <c r="AH890" s="4"/>
      <c r="AI890" s="4"/>
      <c r="AJ890" s="4"/>
      <c r="AK890" s="4"/>
      <c r="AL890" s="4"/>
      <c r="AM890" s="4"/>
      <c r="AN890" s="4"/>
      <c r="AO890" s="4"/>
      <c r="AP890" s="4"/>
      <c r="AQ890" s="4"/>
      <c r="AR890" s="4"/>
      <c r="AS890" s="4"/>
      <c r="AT890" s="4"/>
      <c r="AU890" s="4"/>
      <c r="AV890" s="4"/>
      <c r="AW890" s="4"/>
      <c r="AX890" s="4"/>
      <c r="AY890" s="4"/>
      <c r="AZ890" s="4"/>
      <c r="BA890" s="4"/>
      <c r="BB890" s="4"/>
      <c r="BC890" s="4"/>
      <c r="BD890" s="4"/>
      <c r="BE890" s="4"/>
      <c r="BF890" s="4"/>
      <c r="BG890" s="4"/>
      <c r="BH890" s="4"/>
      <c r="BI890" s="4"/>
      <c r="BJ890" s="4"/>
      <c r="BK890" s="4"/>
      <c r="BL890" s="4"/>
      <c r="BM890" s="4"/>
      <c r="BN890" s="4"/>
    </row>
    <row r="891" ht="12.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c r="AA891" s="4"/>
      <c r="AB891" s="4"/>
      <c r="AC891" s="4"/>
      <c r="AD891" s="4"/>
      <c r="AE891" s="4"/>
      <c r="AF891" s="4"/>
      <c r="AG891" s="4"/>
      <c r="AH891" s="4"/>
      <c r="AI891" s="4"/>
      <c r="AJ891" s="4"/>
      <c r="AK891" s="4"/>
      <c r="AL891" s="4"/>
      <c r="AM891" s="4"/>
      <c r="AN891" s="4"/>
      <c r="AO891" s="4"/>
      <c r="AP891" s="4"/>
      <c r="AQ891" s="4"/>
      <c r="AR891" s="4"/>
      <c r="AS891" s="4"/>
      <c r="AT891" s="4"/>
      <c r="AU891" s="4"/>
      <c r="AV891" s="4"/>
      <c r="AW891" s="4"/>
      <c r="AX891" s="4"/>
      <c r="AY891" s="4"/>
      <c r="AZ891" s="4"/>
      <c r="BA891" s="4"/>
      <c r="BB891" s="4"/>
      <c r="BC891" s="4"/>
      <c r="BD891" s="4"/>
      <c r="BE891" s="4"/>
      <c r="BF891" s="4"/>
      <c r="BG891" s="4"/>
      <c r="BH891" s="4"/>
      <c r="BI891" s="4"/>
      <c r="BJ891" s="4"/>
      <c r="BK891" s="4"/>
      <c r="BL891" s="4"/>
      <c r="BM891" s="4"/>
      <c r="BN891" s="4"/>
    </row>
    <row r="892" ht="12.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c r="AA892" s="4"/>
      <c r="AB892" s="4"/>
      <c r="AC892" s="4"/>
      <c r="AD892" s="4"/>
      <c r="AE892" s="4"/>
      <c r="AF892" s="4"/>
      <c r="AG892" s="4"/>
      <c r="AH892" s="4"/>
      <c r="AI892" s="4"/>
      <c r="AJ892" s="4"/>
      <c r="AK892" s="4"/>
      <c r="AL892" s="4"/>
      <c r="AM892" s="4"/>
      <c r="AN892" s="4"/>
      <c r="AO892" s="4"/>
      <c r="AP892" s="4"/>
      <c r="AQ892" s="4"/>
      <c r="AR892" s="4"/>
      <c r="AS892" s="4"/>
      <c r="AT892" s="4"/>
      <c r="AU892" s="4"/>
      <c r="AV892" s="4"/>
      <c r="AW892" s="4"/>
      <c r="AX892" s="4"/>
      <c r="AY892" s="4"/>
      <c r="AZ892" s="4"/>
      <c r="BA892" s="4"/>
      <c r="BB892" s="4"/>
      <c r="BC892" s="4"/>
      <c r="BD892" s="4"/>
      <c r="BE892" s="4"/>
      <c r="BF892" s="4"/>
      <c r="BG892" s="4"/>
      <c r="BH892" s="4"/>
      <c r="BI892" s="4"/>
      <c r="BJ892" s="4"/>
      <c r="BK892" s="4"/>
      <c r="BL892" s="4"/>
      <c r="BM892" s="4"/>
      <c r="BN892" s="4"/>
    </row>
    <row r="893" ht="12.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c r="AA893" s="4"/>
      <c r="AB893" s="4"/>
      <c r="AC893" s="4"/>
      <c r="AD893" s="4"/>
      <c r="AE893" s="4"/>
      <c r="AF893" s="4"/>
      <c r="AG893" s="4"/>
      <c r="AH893" s="4"/>
      <c r="AI893" s="4"/>
      <c r="AJ893" s="4"/>
      <c r="AK893" s="4"/>
      <c r="AL893" s="4"/>
      <c r="AM893" s="4"/>
      <c r="AN893" s="4"/>
      <c r="AO893" s="4"/>
      <c r="AP893" s="4"/>
      <c r="AQ893" s="4"/>
      <c r="AR893" s="4"/>
      <c r="AS893" s="4"/>
      <c r="AT893" s="4"/>
      <c r="AU893" s="4"/>
      <c r="AV893" s="4"/>
      <c r="AW893" s="4"/>
      <c r="AX893" s="4"/>
      <c r="AY893" s="4"/>
      <c r="AZ893" s="4"/>
      <c r="BA893" s="4"/>
      <c r="BB893" s="4"/>
      <c r="BC893" s="4"/>
      <c r="BD893" s="4"/>
      <c r="BE893" s="4"/>
      <c r="BF893" s="4"/>
      <c r="BG893" s="4"/>
      <c r="BH893" s="4"/>
      <c r="BI893" s="4"/>
      <c r="BJ893" s="4"/>
      <c r="BK893" s="4"/>
      <c r="BL893" s="4"/>
      <c r="BM893" s="4"/>
      <c r="BN893" s="4"/>
    </row>
    <row r="894" ht="12.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c r="AA894" s="4"/>
      <c r="AB894" s="4"/>
      <c r="AC894" s="4"/>
      <c r="AD894" s="4"/>
      <c r="AE894" s="4"/>
      <c r="AF894" s="4"/>
      <c r="AG894" s="4"/>
      <c r="AH894" s="4"/>
      <c r="AI894" s="4"/>
      <c r="AJ894" s="4"/>
      <c r="AK894" s="4"/>
      <c r="AL894" s="4"/>
      <c r="AM894" s="4"/>
      <c r="AN894" s="4"/>
      <c r="AO894" s="4"/>
      <c r="AP894" s="4"/>
      <c r="AQ894" s="4"/>
      <c r="AR894" s="4"/>
      <c r="AS894" s="4"/>
      <c r="AT894" s="4"/>
      <c r="AU894" s="4"/>
      <c r="AV894" s="4"/>
      <c r="AW894" s="4"/>
      <c r="AX894" s="4"/>
      <c r="AY894" s="4"/>
      <c r="AZ894" s="4"/>
      <c r="BA894" s="4"/>
      <c r="BB894" s="4"/>
      <c r="BC894" s="4"/>
      <c r="BD894" s="4"/>
      <c r="BE894" s="4"/>
      <c r="BF894" s="4"/>
      <c r="BG894" s="4"/>
      <c r="BH894" s="4"/>
      <c r="BI894" s="4"/>
      <c r="BJ894" s="4"/>
      <c r="BK894" s="4"/>
      <c r="BL894" s="4"/>
      <c r="BM894" s="4"/>
      <c r="BN894" s="4"/>
    </row>
    <row r="895" ht="12.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c r="AA895" s="4"/>
      <c r="AB895" s="4"/>
      <c r="AC895" s="4"/>
      <c r="AD895" s="4"/>
      <c r="AE895" s="4"/>
      <c r="AF895" s="4"/>
      <c r="AG895" s="4"/>
      <c r="AH895" s="4"/>
      <c r="AI895" s="4"/>
      <c r="AJ895" s="4"/>
      <c r="AK895" s="4"/>
      <c r="AL895" s="4"/>
      <c r="AM895" s="4"/>
      <c r="AN895" s="4"/>
      <c r="AO895" s="4"/>
      <c r="AP895" s="4"/>
      <c r="AQ895" s="4"/>
      <c r="AR895" s="4"/>
      <c r="AS895" s="4"/>
      <c r="AT895" s="4"/>
      <c r="AU895" s="4"/>
      <c r="AV895" s="4"/>
      <c r="AW895" s="4"/>
      <c r="AX895" s="4"/>
      <c r="AY895" s="4"/>
      <c r="AZ895" s="4"/>
      <c r="BA895" s="4"/>
      <c r="BB895" s="4"/>
      <c r="BC895" s="4"/>
      <c r="BD895" s="4"/>
      <c r="BE895" s="4"/>
      <c r="BF895" s="4"/>
      <c r="BG895" s="4"/>
      <c r="BH895" s="4"/>
      <c r="BI895" s="4"/>
      <c r="BJ895" s="4"/>
      <c r="BK895" s="4"/>
      <c r="BL895" s="4"/>
      <c r="BM895" s="4"/>
      <c r="BN895" s="4"/>
    </row>
    <row r="896" ht="12.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c r="AA896" s="4"/>
      <c r="AB896" s="4"/>
      <c r="AC896" s="4"/>
      <c r="AD896" s="4"/>
      <c r="AE896" s="4"/>
      <c r="AF896" s="4"/>
      <c r="AG896" s="4"/>
      <c r="AH896" s="4"/>
      <c r="AI896" s="4"/>
      <c r="AJ896" s="4"/>
      <c r="AK896" s="4"/>
      <c r="AL896" s="4"/>
      <c r="AM896" s="4"/>
      <c r="AN896" s="4"/>
      <c r="AO896" s="4"/>
      <c r="AP896" s="4"/>
      <c r="AQ896" s="4"/>
      <c r="AR896" s="4"/>
      <c r="AS896" s="4"/>
      <c r="AT896" s="4"/>
      <c r="AU896" s="4"/>
      <c r="AV896" s="4"/>
      <c r="AW896" s="4"/>
      <c r="AX896" s="4"/>
      <c r="AY896" s="4"/>
      <c r="AZ896" s="4"/>
      <c r="BA896" s="4"/>
      <c r="BB896" s="4"/>
      <c r="BC896" s="4"/>
      <c r="BD896" s="4"/>
      <c r="BE896" s="4"/>
      <c r="BF896" s="4"/>
      <c r="BG896" s="4"/>
      <c r="BH896" s="4"/>
      <c r="BI896" s="4"/>
      <c r="BJ896" s="4"/>
      <c r="BK896" s="4"/>
      <c r="BL896" s="4"/>
      <c r="BM896" s="4"/>
      <c r="BN896" s="4"/>
    </row>
    <row r="897" ht="12.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c r="AA897" s="4"/>
      <c r="AB897" s="4"/>
      <c r="AC897" s="4"/>
      <c r="AD897" s="4"/>
      <c r="AE897" s="4"/>
      <c r="AF897" s="4"/>
      <c r="AG897" s="4"/>
      <c r="AH897" s="4"/>
      <c r="AI897" s="4"/>
      <c r="AJ897" s="4"/>
      <c r="AK897" s="4"/>
      <c r="AL897" s="4"/>
      <c r="AM897" s="4"/>
      <c r="AN897" s="4"/>
      <c r="AO897" s="4"/>
      <c r="AP897" s="4"/>
      <c r="AQ897" s="4"/>
      <c r="AR897" s="4"/>
      <c r="AS897" s="4"/>
      <c r="AT897" s="4"/>
      <c r="AU897" s="4"/>
      <c r="AV897" s="4"/>
      <c r="AW897" s="4"/>
      <c r="AX897" s="4"/>
      <c r="AY897" s="4"/>
      <c r="AZ897" s="4"/>
      <c r="BA897" s="4"/>
      <c r="BB897" s="4"/>
      <c r="BC897" s="4"/>
      <c r="BD897" s="4"/>
      <c r="BE897" s="4"/>
      <c r="BF897" s="4"/>
      <c r="BG897" s="4"/>
      <c r="BH897" s="4"/>
      <c r="BI897" s="4"/>
      <c r="BJ897" s="4"/>
      <c r="BK897" s="4"/>
      <c r="BL897" s="4"/>
      <c r="BM897" s="4"/>
      <c r="BN897" s="4"/>
    </row>
    <row r="898" ht="12.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c r="AA898" s="4"/>
      <c r="AB898" s="4"/>
      <c r="AC898" s="4"/>
      <c r="AD898" s="4"/>
      <c r="AE898" s="4"/>
      <c r="AF898" s="4"/>
      <c r="AG898" s="4"/>
      <c r="AH898" s="4"/>
      <c r="AI898" s="4"/>
      <c r="AJ898" s="4"/>
      <c r="AK898" s="4"/>
      <c r="AL898" s="4"/>
      <c r="AM898" s="4"/>
      <c r="AN898" s="4"/>
      <c r="AO898" s="4"/>
      <c r="AP898" s="4"/>
      <c r="AQ898" s="4"/>
      <c r="AR898" s="4"/>
      <c r="AS898" s="4"/>
      <c r="AT898" s="4"/>
      <c r="AU898" s="4"/>
      <c r="AV898" s="4"/>
      <c r="AW898" s="4"/>
      <c r="AX898" s="4"/>
      <c r="AY898" s="4"/>
      <c r="AZ898" s="4"/>
      <c r="BA898" s="4"/>
      <c r="BB898" s="4"/>
      <c r="BC898" s="4"/>
      <c r="BD898" s="4"/>
      <c r="BE898" s="4"/>
      <c r="BF898" s="4"/>
      <c r="BG898" s="4"/>
      <c r="BH898" s="4"/>
      <c r="BI898" s="4"/>
      <c r="BJ898" s="4"/>
      <c r="BK898" s="4"/>
      <c r="BL898" s="4"/>
      <c r="BM898" s="4"/>
      <c r="BN898" s="4"/>
    </row>
    <row r="899" ht="12.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c r="AA899" s="4"/>
      <c r="AB899" s="4"/>
      <c r="AC899" s="4"/>
      <c r="AD899" s="4"/>
      <c r="AE899" s="4"/>
      <c r="AF899" s="4"/>
      <c r="AG899" s="4"/>
      <c r="AH899" s="4"/>
      <c r="AI899" s="4"/>
      <c r="AJ899" s="4"/>
      <c r="AK899" s="4"/>
      <c r="AL899" s="4"/>
      <c r="AM899" s="4"/>
      <c r="AN899" s="4"/>
      <c r="AO899" s="4"/>
      <c r="AP899" s="4"/>
      <c r="AQ899" s="4"/>
      <c r="AR899" s="4"/>
      <c r="AS899" s="4"/>
      <c r="AT899" s="4"/>
      <c r="AU899" s="4"/>
      <c r="AV899" s="4"/>
      <c r="AW899" s="4"/>
      <c r="AX899" s="4"/>
      <c r="AY899" s="4"/>
      <c r="AZ899" s="4"/>
      <c r="BA899" s="4"/>
      <c r="BB899" s="4"/>
      <c r="BC899" s="4"/>
      <c r="BD899" s="4"/>
      <c r="BE899" s="4"/>
      <c r="BF899" s="4"/>
      <c r="BG899" s="4"/>
      <c r="BH899" s="4"/>
      <c r="BI899" s="4"/>
      <c r="BJ899" s="4"/>
      <c r="BK899" s="4"/>
      <c r="BL899" s="4"/>
      <c r="BM899" s="4"/>
      <c r="BN899" s="4"/>
    </row>
    <row r="900" ht="12.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c r="AA900" s="4"/>
      <c r="AB900" s="4"/>
      <c r="AC900" s="4"/>
      <c r="AD900" s="4"/>
      <c r="AE900" s="4"/>
      <c r="AF900" s="4"/>
      <c r="AG900" s="4"/>
      <c r="AH900" s="4"/>
      <c r="AI900" s="4"/>
      <c r="AJ900" s="4"/>
      <c r="AK900" s="4"/>
      <c r="AL900" s="4"/>
      <c r="AM900" s="4"/>
      <c r="AN900" s="4"/>
      <c r="AO900" s="4"/>
      <c r="AP900" s="4"/>
      <c r="AQ900" s="4"/>
      <c r="AR900" s="4"/>
      <c r="AS900" s="4"/>
      <c r="AT900" s="4"/>
      <c r="AU900" s="4"/>
      <c r="AV900" s="4"/>
      <c r="AW900" s="4"/>
      <c r="AX900" s="4"/>
      <c r="AY900" s="4"/>
      <c r="AZ900" s="4"/>
      <c r="BA900" s="4"/>
      <c r="BB900" s="4"/>
      <c r="BC900" s="4"/>
      <c r="BD900" s="4"/>
      <c r="BE900" s="4"/>
      <c r="BF900" s="4"/>
      <c r="BG900" s="4"/>
      <c r="BH900" s="4"/>
      <c r="BI900" s="4"/>
      <c r="BJ900" s="4"/>
      <c r="BK900" s="4"/>
      <c r="BL900" s="4"/>
      <c r="BM900" s="4"/>
      <c r="BN900" s="4"/>
    </row>
    <row r="901" ht="12.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c r="AA901" s="4"/>
      <c r="AB901" s="4"/>
      <c r="AC901" s="4"/>
      <c r="AD901" s="4"/>
      <c r="AE901" s="4"/>
      <c r="AF901" s="4"/>
      <c r="AG901" s="4"/>
      <c r="AH901" s="4"/>
      <c r="AI901" s="4"/>
      <c r="AJ901" s="4"/>
      <c r="AK901" s="4"/>
      <c r="AL901" s="4"/>
      <c r="AM901" s="4"/>
      <c r="AN901" s="4"/>
      <c r="AO901" s="4"/>
      <c r="AP901" s="4"/>
      <c r="AQ901" s="4"/>
      <c r="AR901" s="4"/>
      <c r="AS901" s="4"/>
      <c r="AT901" s="4"/>
      <c r="AU901" s="4"/>
      <c r="AV901" s="4"/>
      <c r="AW901" s="4"/>
      <c r="AX901" s="4"/>
      <c r="AY901" s="4"/>
      <c r="AZ901" s="4"/>
      <c r="BA901" s="4"/>
      <c r="BB901" s="4"/>
      <c r="BC901" s="4"/>
      <c r="BD901" s="4"/>
      <c r="BE901" s="4"/>
      <c r="BF901" s="4"/>
      <c r="BG901" s="4"/>
      <c r="BH901" s="4"/>
      <c r="BI901" s="4"/>
      <c r="BJ901" s="4"/>
      <c r="BK901" s="4"/>
      <c r="BL901" s="4"/>
      <c r="BM901" s="4"/>
      <c r="BN901" s="4"/>
    </row>
    <row r="902" ht="12.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c r="AA902" s="4"/>
      <c r="AB902" s="4"/>
      <c r="AC902" s="4"/>
      <c r="AD902" s="4"/>
      <c r="AE902" s="4"/>
      <c r="AF902" s="4"/>
      <c r="AG902" s="4"/>
      <c r="AH902" s="4"/>
      <c r="AI902" s="4"/>
      <c r="AJ902" s="4"/>
      <c r="AK902" s="4"/>
      <c r="AL902" s="4"/>
      <c r="AM902" s="4"/>
      <c r="AN902" s="4"/>
      <c r="AO902" s="4"/>
      <c r="AP902" s="4"/>
      <c r="AQ902" s="4"/>
      <c r="AR902" s="4"/>
      <c r="AS902" s="4"/>
      <c r="AT902" s="4"/>
      <c r="AU902" s="4"/>
      <c r="AV902" s="4"/>
      <c r="AW902" s="4"/>
      <c r="AX902" s="4"/>
      <c r="AY902" s="4"/>
      <c r="AZ902" s="4"/>
      <c r="BA902" s="4"/>
      <c r="BB902" s="4"/>
      <c r="BC902" s="4"/>
      <c r="BD902" s="4"/>
      <c r="BE902" s="4"/>
      <c r="BF902" s="4"/>
      <c r="BG902" s="4"/>
      <c r="BH902" s="4"/>
      <c r="BI902" s="4"/>
      <c r="BJ902" s="4"/>
      <c r="BK902" s="4"/>
      <c r="BL902" s="4"/>
      <c r="BM902" s="4"/>
      <c r="BN902" s="4"/>
    </row>
    <row r="903" ht="12.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c r="AA903" s="4"/>
      <c r="AB903" s="4"/>
      <c r="AC903" s="4"/>
      <c r="AD903" s="4"/>
      <c r="AE903" s="4"/>
      <c r="AF903" s="4"/>
      <c r="AG903" s="4"/>
      <c r="AH903" s="4"/>
      <c r="AI903" s="4"/>
      <c r="AJ903" s="4"/>
      <c r="AK903" s="4"/>
      <c r="AL903" s="4"/>
      <c r="AM903" s="4"/>
      <c r="AN903" s="4"/>
      <c r="AO903" s="4"/>
      <c r="AP903" s="4"/>
      <c r="AQ903" s="4"/>
      <c r="AR903" s="4"/>
      <c r="AS903" s="4"/>
      <c r="AT903" s="4"/>
      <c r="AU903" s="4"/>
      <c r="AV903" s="4"/>
      <c r="AW903" s="4"/>
      <c r="AX903" s="4"/>
      <c r="AY903" s="4"/>
      <c r="AZ903" s="4"/>
      <c r="BA903" s="4"/>
      <c r="BB903" s="4"/>
      <c r="BC903" s="4"/>
      <c r="BD903" s="4"/>
      <c r="BE903" s="4"/>
      <c r="BF903" s="4"/>
      <c r="BG903" s="4"/>
      <c r="BH903" s="4"/>
      <c r="BI903" s="4"/>
      <c r="BJ903" s="4"/>
      <c r="BK903" s="4"/>
      <c r="BL903" s="4"/>
      <c r="BM903" s="4"/>
      <c r="BN903" s="4"/>
    </row>
    <row r="904" ht="12.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c r="AA904" s="4"/>
      <c r="AB904" s="4"/>
      <c r="AC904" s="4"/>
      <c r="AD904" s="4"/>
      <c r="AE904" s="4"/>
      <c r="AF904" s="4"/>
      <c r="AG904" s="4"/>
      <c r="AH904" s="4"/>
      <c r="AI904" s="4"/>
      <c r="AJ904" s="4"/>
      <c r="AK904" s="4"/>
      <c r="AL904" s="4"/>
      <c r="AM904" s="4"/>
      <c r="AN904" s="4"/>
      <c r="AO904" s="4"/>
      <c r="AP904" s="4"/>
      <c r="AQ904" s="4"/>
      <c r="AR904" s="4"/>
      <c r="AS904" s="4"/>
      <c r="AT904" s="4"/>
      <c r="AU904" s="4"/>
      <c r="AV904" s="4"/>
      <c r="AW904" s="4"/>
      <c r="AX904" s="4"/>
      <c r="AY904" s="4"/>
      <c r="AZ904" s="4"/>
      <c r="BA904" s="4"/>
      <c r="BB904" s="4"/>
      <c r="BC904" s="4"/>
      <c r="BD904" s="4"/>
      <c r="BE904" s="4"/>
      <c r="BF904" s="4"/>
      <c r="BG904" s="4"/>
      <c r="BH904" s="4"/>
      <c r="BI904" s="4"/>
      <c r="BJ904" s="4"/>
      <c r="BK904" s="4"/>
      <c r="BL904" s="4"/>
      <c r="BM904" s="4"/>
      <c r="BN904" s="4"/>
    </row>
    <row r="905" ht="12.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c r="AA905" s="4"/>
      <c r="AB905" s="4"/>
      <c r="AC905" s="4"/>
      <c r="AD905" s="4"/>
      <c r="AE905" s="4"/>
      <c r="AF905" s="4"/>
      <c r="AG905" s="4"/>
      <c r="AH905" s="4"/>
      <c r="AI905" s="4"/>
      <c r="AJ905" s="4"/>
      <c r="AK905" s="4"/>
      <c r="AL905" s="4"/>
      <c r="AM905" s="4"/>
      <c r="AN905" s="4"/>
      <c r="AO905" s="4"/>
      <c r="AP905" s="4"/>
      <c r="AQ905" s="4"/>
      <c r="AR905" s="4"/>
      <c r="AS905" s="4"/>
      <c r="AT905" s="4"/>
      <c r="AU905" s="4"/>
      <c r="AV905" s="4"/>
      <c r="AW905" s="4"/>
      <c r="AX905" s="4"/>
      <c r="AY905" s="4"/>
      <c r="AZ905" s="4"/>
      <c r="BA905" s="4"/>
      <c r="BB905" s="4"/>
      <c r="BC905" s="4"/>
      <c r="BD905" s="4"/>
      <c r="BE905" s="4"/>
      <c r="BF905" s="4"/>
      <c r="BG905" s="4"/>
      <c r="BH905" s="4"/>
      <c r="BI905" s="4"/>
      <c r="BJ905" s="4"/>
      <c r="BK905" s="4"/>
      <c r="BL905" s="4"/>
      <c r="BM905" s="4"/>
      <c r="BN905" s="4"/>
    </row>
    <row r="906" ht="12.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c r="AA906" s="4"/>
      <c r="AB906" s="4"/>
      <c r="AC906" s="4"/>
      <c r="AD906" s="4"/>
      <c r="AE906" s="4"/>
      <c r="AF906" s="4"/>
      <c r="AG906" s="4"/>
      <c r="AH906" s="4"/>
      <c r="AI906" s="4"/>
      <c r="AJ906" s="4"/>
      <c r="AK906" s="4"/>
      <c r="AL906" s="4"/>
      <c r="AM906" s="4"/>
      <c r="AN906" s="4"/>
      <c r="AO906" s="4"/>
      <c r="AP906" s="4"/>
      <c r="AQ906" s="4"/>
      <c r="AR906" s="4"/>
      <c r="AS906" s="4"/>
      <c r="AT906" s="4"/>
      <c r="AU906" s="4"/>
      <c r="AV906" s="4"/>
      <c r="AW906" s="4"/>
      <c r="AX906" s="4"/>
      <c r="AY906" s="4"/>
      <c r="AZ906" s="4"/>
      <c r="BA906" s="4"/>
      <c r="BB906" s="4"/>
      <c r="BC906" s="4"/>
      <c r="BD906" s="4"/>
      <c r="BE906" s="4"/>
      <c r="BF906" s="4"/>
      <c r="BG906" s="4"/>
      <c r="BH906" s="4"/>
      <c r="BI906" s="4"/>
      <c r="BJ906" s="4"/>
      <c r="BK906" s="4"/>
      <c r="BL906" s="4"/>
      <c r="BM906" s="4"/>
      <c r="BN906" s="4"/>
    </row>
    <row r="907" ht="12.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c r="AA907" s="4"/>
      <c r="AB907" s="4"/>
      <c r="AC907" s="4"/>
      <c r="AD907" s="4"/>
      <c r="AE907" s="4"/>
      <c r="AF907" s="4"/>
      <c r="AG907" s="4"/>
      <c r="AH907" s="4"/>
      <c r="AI907" s="4"/>
      <c r="AJ907" s="4"/>
      <c r="AK907" s="4"/>
      <c r="AL907" s="4"/>
      <c r="AM907" s="4"/>
      <c r="AN907" s="4"/>
      <c r="AO907" s="4"/>
      <c r="AP907" s="4"/>
      <c r="AQ907" s="4"/>
      <c r="AR907" s="4"/>
      <c r="AS907" s="4"/>
      <c r="AT907" s="4"/>
      <c r="AU907" s="4"/>
      <c r="AV907" s="4"/>
      <c r="AW907" s="4"/>
      <c r="AX907" s="4"/>
      <c r="AY907" s="4"/>
      <c r="AZ907" s="4"/>
      <c r="BA907" s="4"/>
      <c r="BB907" s="4"/>
      <c r="BC907" s="4"/>
      <c r="BD907" s="4"/>
      <c r="BE907" s="4"/>
      <c r="BF907" s="4"/>
      <c r="BG907" s="4"/>
      <c r="BH907" s="4"/>
      <c r="BI907" s="4"/>
      <c r="BJ907" s="4"/>
      <c r="BK907" s="4"/>
      <c r="BL907" s="4"/>
      <c r="BM907" s="4"/>
      <c r="BN907" s="4"/>
    </row>
    <row r="908" ht="12.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c r="AA908" s="4"/>
      <c r="AB908" s="4"/>
      <c r="AC908" s="4"/>
      <c r="AD908" s="4"/>
      <c r="AE908" s="4"/>
      <c r="AF908" s="4"/>
      <c r="AG908" s="4"/>
      <c r="AH908" s="4"/>
      <c r="AI908" s="4"/>
      <c r="AJ908" s="4"/>
      <c r="AK908" s="4"/>
      <c r="AL908" s="4"/>
      <c r="AM908" s="4"/>
      <c r="AN908" s="4"/>
      <c r="AO908" s="4"/>
      <c r="AP908" s="4"/>
      <c r="AQ908" s="4"/>
      <c r="AR908" s="4"/>
      <c r="AS908" s="4"/>
      <c r="AT908" s="4"/>
      <c r="AU908" s="4"/>
      <c r="AV908" s="4"/>
      <c r="AW908" s="4"/>
      <c r="AX908" s="4"/>
      <c r="AY908" s="4"/>
      <c r="AZ908" s="4"/>
      <c r="BA908" s="4"/>
      <c r="BB908" s="4"/>
      <c r="BC908" s="4"/>
      <c r="BD908" s="4"/>
      <c r="BE908" s="4"/>
      <c r="BF908" s="4"/>
      <c r="BG908" s="4"/>
      <c r="BH908" s="4"/>
      <c r="BI908" s="4"/>
      <c r="BJ908" s="4"/>
      <c r="BK908" s="4"/>
      <c r="BL908" s="4"/>
      <c r="BM908" s="4"/>
      <c r="BN908" s="4"/>
    </row>
    <row r="909" ht="12.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c r="AA909" s="4"/>
      <c r="AB909" s="4"/>
      <c r="AC909" s="4"/>
      <c r="AD909" s="4"/>
      <c r="AE909" s="4"/>
      <c r="AF909" s="4"/>
      <c r="AG909" s="4"/>
      <c r="AH909" s="4"/>
      <c r="AI909" s="4"/>
      <c r="AJ909" s="4"/>
      <c r="AK909" s="4"/>
      <c r="AL909" s="4"/>
      <c r="AM909" s="4"/>
      <c r="AN909" s="4"/>
      <c r="AO909" s="4"/>
      <c r="AP909" s="4"/>
      <c r="AQ909" s="4"/>
      <c r="AR909" s="4"/>
      <c r="AS909" s="4"/>
      <c r="AT909" s="4"/>
      <c r="AU909" s="4"/>
      <c r="AV909" s="4"/>
      <c r="AW909" s="4"/>
      <c r="AX909" s="4"/>
      <c r="AY909" s="4"/>
      <c r="AZ909" s="4"/>
      <c r="BA909" s="4"/>
      <c r="BB909" s="4"/>
      <c r="BC909" s="4"/>
      <c r="BD909" s="4"/>
      <c r="BE909" s="4"/>
      <c r="BF909" s="4"/>
      <c r="BG909" s="4"/>
      <c r="BH909" s="4"/>
      <c r="BI909" s="4"/>
      <c r="BJ909" s="4"/>
      <c r="BK909" s="4"/>
      <c r="BL909" s="4"/>
      <c r="BM909" s="4"/>
      <c r="BN909" s="4"/>
    </row>
    <row r="910" ht="12.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c r="AA910" s="4"/>
      <c r="AB910" s="4"/>
      <c r="AC910" s="4"/>
      <c r="AD910" s="4"/>
      <c r="AE910" s="4"/>
      <c r="AF910" s="4"/>
      <c r="AG910" s="4"/>
      <c r="AH910" s="4"/>
      <c r="AI910" s="4"/>
      <c r="AJ910" s="4"/>
      <c r="AK910" s="4"/>
      <c r="AL910" s="4"/>
      <c r="AM910" s="4"/>
      <c r="AN910" s="4"/>
      <c r="AO910" s="4"/>
      <c r="AP910" s="4"/>
      <c r="AQ910" s="4"/>
      <c r="AR910" s="4"/>
      <c r="AS910" s="4"/>
      <c r="AT910" s="4"/>
      <c r="AU910" s="4"/>
      <c r="AV910" s="4"/>
      <c r="AW910" s="4"/>
      <c r="AX910" s="4"/>
      <c r="AY910" s="4"/>
      <c r="AZ910" s="4"/>
      <c r="BA910" s="4"/>
      <c r="BB910" s="4"/>
      <c r="BC910" s="4"/>
      <c r="BD910" s="4"/>
      <c r="BE910" s="4"/>
      <c r="BF910" s="4"/>
      <c r="BG910" s="4"/>
      <c r="BH910" s="4"/>
      <c r="BI910" s="4"/>
      <c r="BJ910" s="4"/>
      <c r="BK910" s="4"/>
      <c r="BL910" s="4"/>
      <c r="BM910" s="4"/>
      <c r="BN910" s="4"/>
    </row>
    <row r="911" ht="12.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c r="AA911" s="4"/>
      <c r="AB911" s="4"/>
      <c r="AC911" s="4"/>
      <c r="AD911" s="4"/>
      <c r="AE911" s="4"/>
      <c r="AF911" s="4"/>
      <c r="AG911" s="4"/>
      <c r="AH911" s="4"/>
      <c r="AI911" s="4"/>
      <c r="AJ911" s="4"/>
      <c r="AK911" s="4"/>
      <c r="AL911" s="4"/>
      <c r="AM911" s="4"/>
      <c r="AN911" s="4"/>
      <c r="AO911" s="4"/>
      <c r="AP911" s="4"/>
      <c r="AQ911" s="4"/>
      <c r="AR911" s="4"/>
      <c r="AS911" s="4"/>
      <c r="AT911" s="4"/>
      <c r="AU911" s="4"/>
      <c r="AV911" s="4"/>
      <c r="AW911" s="4"/>
      <c r="AX911" s="4"/>
      <c r="AY911" s="4"/>
      <c r="AZ911" s="4"/>
      <c r="BA911" s="4"/>
      <c r="BB911" s="4"/>
      <c r="BC911" s="4"/>
      <c r="BD911" s="4"/>
      <c r="BE911" s="4"/>
      <c r="BF911" s="4"/>
      <c r="BG911" s="4"/>
      <c r="BH911" s="4"/>
      <c r="BI911" s="4"/>
      <c r="BJ911" s="4"/>
      <c r="BK911" s="4"/>
      <c r="BL911" s="4"/>
      <c r="BM911" s="4"/>
      <c r="BN911" s="4"/>
    </row>
    <row r="912" ht="12.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c r="AA912" s="4"/>
      <c r="AB912" s="4"/>
      <c r="AC912" s="4"/>
      <c r="AD912" s="4"/>
      <c r="AE912" s="4"/>
      <c r="AF912" s="4"/>
      <c r="AG912" s="4"/>
      <c r="AH912" s="4"/>
      <c r="AI912" s="4"/>
      <c r="AJ912" s="4"/>
      <c r="AK912" s="4"/>
      <c r="AL912" s="4"/>
      <c r="AM912" s="4"/>
      <c r="AN912" s="4"/>
      <c r="AO912" s="4"/>
      <c r="AP912" s="4"/>
      <c r="AQ912" s="4"/>
      <c r="AR912" s="4"/>
      <c r="AS912" s="4"/>
      <c r="AT912" s="4"/>
      <c r="AU912" s="4"/>
      <c r="AV912" s="4"/>
      <c r="AW912" s="4"/>
      <c r="AX912" s="4"/>
      <c r="AY912" s="4"/>
      <c r="AZ912" s="4"/>
      <c r="BA912" s="4"/>
      <c r="BB912" s="4"/>
      <c r="BC912" s="4"/>
      <c r="BD912" s="4"/>
      <c r="BE912" s="4"/>
      <c r="BF912" s="4"/>
      <c r="BG912" s="4"/>
      <c r="BH912" s="4"/>
      <c r="BI912" s="4"/>
      <c r="BJ912" s="4"/>
      <c r="BK912" s="4"/>
      <c r="BL912" s="4"/>
      <c r="BM912" s="4"/>
      <c r="BN912" s="4"/>
    </row>
    <row r="913" ht="12.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c r="AA913" s="4"/>
      <c r="AB913" s="4"/>
      <c r="AC913" s="4"/>
      <c r="AD913" s="4"/>
      <c r="AE913" s="4"/>
      <c r="AF913" s="4"/>
      <c r="AG913" s="4"/>
      <c r="AH913" s="4"/>
      <c r="AI913" s="4"/>
      <c r="AJ913" s="4"/>
      <c r="AK913" s="4"/>
      <c r="AL913" s="4"/>
      <c r="AM913" s="4"/>
      <c r="AN913" s="4"/>
      <c r="AO913" s="4"/>
      <c r="AP913" s="4"/>
      <c r="AQ913" s="4"/>
      <c r="AR913" s="4"/>
      <c r="AS913" s="4"/>
      <c r="AT913" s="4"/>
      <c r="AU913" s="4"/>
      <c r="AV913" s="4"/>
      <c r="AW913" s="4"/>
      <c r="AX913" s="4"/>
      <c r="AY913" s="4"/>
      <c r="AZ913" s="4"/>
      <c r="BA913" s="4"/>
      <c r="BB913" s="4"/>
      <c r="BC913" s="4"/>
      <c r="BD913" s="4"/>
      <c r="BE913" s="4"/>
      <c r="BF913" s="4"/>
      <c r="BG913" s="4"/>
      <c r="BH913" s="4"/>
      <c r="BI913" s="4"/>
      <c r="BJ913" s="4"/>
      <c r="BK913" s="4"/>
      <c r="BL913" s="4"/>
      <c r="BM913" s="4"/>
      <c r="BN913" s="4"/>
    </row>
    <row r="914" ht="12.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c r="AA914" s="4"/>
      <c r="AB914" s="4"/>
      <c r="AC914" s="4"/>
      <c r="AD914" s="4"/>
      <c r="AE914" s="4"/>
      <c r="AF914" s="4"/>
      <c r="AG914" s="4"/>
      <c r="AH914" s="4"/>
      <c r="AI914" s="4"/>
      <c r="AJ914" s="4"/>
      <c r="AK914" s="4"/>
      <c r="AL914" s="4"/>
      <c r="AM914" s="4"/>
      <c r="AN914" s="4"/>
      <c r="AO914" s="4"/>
      <c r="AP914" s="4"/>
      <c r="AQ914" s="4"/>
      <c r="AR914" s="4"/>
      <c r="AS914" s="4"/>
      <c r="AT914" s="4"/>
      <c r="AU914" s="4"/>
      <c r="AV914" s="4"/>
      <c r="AW914" s="4"/>
      <c r="AX914" s="4"/>
      <c r="AY914" s="4"/>
      <c r="AZ914" s="4"/>
      <c r="BA914" s="4"/>
      <c r="BB914" s="4"/>
      <c r="BC914" s="4"/>
      <c r="BD914" s="4"/>
      <c r="BE914" s="4"/>
      <c r="BF914" s="4"/>
      <c r="BG914" s="4"/>
      <c r="BH914" s="4"/>
      <c r="BI914" s="4"/>
      <c r="BJ914" s="4"/>
      <c r="BK914" s="4"/>
      <c r="BL914" s="4"/>
      <c r="BM914" s="4"/>
      <c r="BN914" s="4"/>
    </row>
    <row r="915" ht="12.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c r="AA915" s="4"/>
      <c r="AB915" s="4"/>
      <c r="AC915" s="4"/>
      <c r="AD915" s="4"/>
      <c r="AE915" s="4"/>
      <c r="AF915" s="4"/>
      <c r="AG915" s="4"/>
      <c r="AH915" s="4"/>
      <c r="AI915" s="4"/>
      <c r="AJ915" s="4"/>
      <c r="AK915" s="4"/>
      <c r="AL915" s="4"/>
      <c r="AM915" s="4"/>
      <c r="AN915" s="4"/>
      <c r="AO915" s="4"/>
      <c r="AP915" s="4"/>
      <c r="AQ915" s="4"/>
      <c r="AR915" s="4"/>
      <c r="AS915" s="4"/>
      <c r="AT915" s="4"/>
      <c r="AU915" s="4"/>
      <c r="AV915" s="4"/>
      <c r="AW915" s="4"/>
      <c r="AX915" s="4"/>
      <c r="AY915" s="4"/>
      <c r="AZ915" s="4"/>
      <c r="BA915" s="4"/>
      <c r="BB915" s="4"/>
      <c r="BC915" s="4"/>
      <c r="BD915" s="4"/>
      <c r="BE915" s="4"/>
      <c r="BF915" s="4"/>
      <c r="BG915" s="4"/>
      <c r="BH915" s="4"/>
      <c r="BI915" s="4"/>
      <c r="BJ915" s="4"/>
      <c r="BK915" s="4"/>
      <c r="BL915" s="4"/>
      <c r="BM915" s="4"/>
      <c r="BN915" s="4"/>
    </row>
    <row r="916" ht="12.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c r="AA916" s="4"/>
      <c r="AB916" s="4"/>
      <c r="AC916" s="4"/>
      <c r="AD916" s="4"/>
      <c r="AE916" s="4"/>
      <c r="AF916" s="4"/>
      <c r="AG916" s="4"/>
      <c r="AH916" s="4"/>
      <c r="AI916" s="4"/>
      <c r="AJ916" s="4"/>
      <c r="AK916" s="4"/>
      <c r="AL916" s="4"/>
      <c r="AM916" s="4"/>
      <c r="AN916" s="4"/>
      <c r="AO916" s="4"/>
      <c r="AP916" s="4"/>
      <c r="AQ916" s="4"/>
      <c r="AR916" s="4"/>
      <c r="AS916" s="4"/>
      <c r="AT916" s="4"/>
      <c r="AU916" s="4"/>
      <c r="AV916" s="4"/>
      <c r="AW916" s="4"/>
      <c r="AX916" s="4"/>
      <c r="AY916" s="4"/>
      <c r="AZ916" s="4"/>
      <c r="BA916" s="4"/>
      <c r="BB916" s="4"/>
      <c r="BC916" s="4"/>
      <c r="BD916" s="4"/>
      <c r="BE916" s="4"/>
      <c r="BF916" s="4"/>
      <c r="BG916" s="4"/>
      <c r="BH916" s="4"/>
      <c r="BI916" s="4"/>
      <c r="BJ916" s="4"/>
      <c r="BK916" s="4"/>
      <c r="BL916" s="4"/>
      <c r="BM916" s="4"/>
      <c r="BN916" s="4"/>
    </row>
    <row r="917" ht="12.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c r="AA917" s="4"/>
      <c r="AB917" s="4"/>
      <c r="AC917" s="4"/>
      <c r="AD917" s="4"/>
      <c r="AE917" s="4"/>
      <c r="AF917" s="4"/>
      <c r="AG917" s="4"/>
      <c r="AH917" s="4"/>
      <c r="AI917" s="4"/>
      <c r="AJ917" s="4"/>
      <c r="AK917" s="4"/>
      <c r="AL917" s="4"/>
      <c r="AM917" s="4"/>
      <c r="AN917" s="4"/>
      <c r="AO917" s="4"/>
      <c r="AP917" s="4"/>
      <c r="AQ917" s="4"/>
      <c r="AR917" s="4"/>
      <c r="AS917" s="4"/>
      <c r="AT917" s="4"/>
      <c r="AU917" s="4"/>
      <c r="AV917" s="4"/>
      <c r="AW917" s="4"/>
      <c r="AX917" s="4"/>
      <c r="AY917" s="4"/>
      <c r="AZ917" s="4"/>
      <c r="BA917" s="4"/>
      <c r="BB917" s="4"/>
      <c r="BC917" s="4"/>
      <c r="BD917" s="4"/>
      <c r="BE917" s="4"/>
      <c r="BF917" s="4"/>
      <c r="BG917" s="4"/>
      <c r="BH917" s="4"/>
      <c r="BI917" s="4"/>
      <c r="BJ917" s="4"/>
      <c r="BK917" s="4"/>
      <c r="BL917" s="4"/>
      <c r="BM917" s="4"/>
      <c r="BN917" s="4"/>
    </row>
    <row r="918" ht="12.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c r="AA918" s="4"/>
      <c r="AB918" s="4"/>
      <c r="AC918" s="4"/>
      <c r="AD918" s="4"/>
      <c r="AE918" s="4"/>
      <c r="AF918" s="4"/>
      <c r="AG918" s="4"/>
      <c r="AH918" s="4"/>
      <c r="AI918" s="4"/>
      <c r="AJ918" s="4"/>
      <c r="AK918" s="4"/>
      <c r="AL918" s="4"/>
      <c r="AM918" s="4"/>
      <c r="AN918" s="4"/>
      <c r="AO918" s="4"/>
      <c r="AP918" s="4"/>
      <c r="AQ918" s="4"/>
      <c r="AR918" s="4"/>
      <c r="AS918" s="4"/>
      <c r="AT918" s="4"/>
      <c r="AU918" s="4"/>
      <c r="AV918" s="4"/>
      <c r="AW918" s="4"/>
      <c r="AX918" s="4"/>
      <c r="AY918" s="4"/>
      <c r="AZ918" s="4"/>
      <c r="BA918" s="4"/>
      <c r="BB918" s="4"/>
      <c r="BC918" s="4"/>
      <c r="BD918" s="4"/>
      <c r="BE918" s="4"/>
      <c r="BF918" s="4"/>
      <c r="BG918" s="4"/>
      <c r="BH918" s="4"/>
      <c r="BI918" s="4"/>
      <c r="BJ918" s="4"/>
      <c r="BK918" s="4"/>
      <c r="BL918" s="4"/>
      <c r="BM918" s="4"/>
      <c r="BN918" s="4"/>
    </row>
    <row r="919" ht="12.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c r="AA919" s="4"/>
      <c r="AB919" s="4"/>
      <c r="AC919" s="4"/>
      <c r="AD919" s="4"/>
      <c r="AE919" s="4"/>
      <c r="AF919" s="4"/>
      <c r="AG919" s="4"/>
      <c r="AH919" s="4"/>
      <c r="AI919" s="4"/>
      <c r="AJ919" s="4"/>
      <c r="AK919" s="4"/>
      <c r="AL919" s="4"/>
      <c r="AM919" s="4"/>
      <c r="AN919" s="4"/>
      <c r="AO919" s="4"/>
      <c r="AP919" s="4"/>
      <c r="AQ919" s="4"/>
      <c r="AR919" s="4"/>
      <c r="AS919" s="4"/>
      <c r="AT919" s="4"/>
      <c r="AU919" s="4"/>
      <c r="AV919" s="4"/>
      <c r="AW919" s="4"/>
      <c r="AX919" s="4"/>
      <c r="AY919" s="4"/>
      <c r="AZ919" s="4"/>
      <c r="BA919" s="4"/>
      <c r="BB919" s="4"/>
      <c r="BC919" s="4"/>
      <c r="BD919" s="4"/>
      <c r="BE919" s="4"/>
      <c r="BF919" s="4"/>
      <c r="BG919" s="4"/>
      <c r="BH919" s="4"/>
      <c r="BI919" s="4"/>
      <c r="BJ919" s="4"/>
      <c r="BK919" s="4"/>
      <c r="BL919" s="4"/>
      <c r="BM919" s="4"/>
      <c r="BN919" s="4"/>
    </row>
    <row r="920" ht="12.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c r="AA920" s="4"/>
      <c r="AB920" s="4"/>
      <c r="AC920" s="4"/>
      <c r="AD920" s="4"/>
      <c r="AE920" s="4"/>
      <c r="AF920" s="4"/>
      <c r="AG920" s="4"/>
      <c r="AH920" s="4"/>
      <c r="AI920" s="4"/>
      <c r="AJ920" s="4"/>
      <c r="AK920" s="4"/>
      <c r="AL920" s="4"/>
      <c r="AM920" s="4"/>
      <c r="AN920" s="4"/>
      <c r="AO920" s="4"/>
      <c r="AP920" s="4"/>
      <c r="AQ920" s="4"/>
      <c r="AR920" s="4"/>
      <c r="AS920" s="4"/>
      <c r="AT920" s="4"/>
      <c r="AU920" s="4"/>
      <c r="AV920" s="4"/>
      <c r="AW920" s="4"/>
      <c r="AX920" s="4"/>
      <c r="AY920" s="4"/>
      <c r="AZ920" s="4"/>
      <c r="BA920" s="4"/>
      <c r="BB920" s="4"/>
      <c r="BC920" s="4"/>
      <c r="BD920" s="4"/>
      <c r="BE920" s="4"/>
      <c r="BF920" s="4"/>
      <c r="BG920" s="4"/>
      <c r="BH920" s="4"/>
      <c r="BI920" s="4"/>
      <c r="BJ920" s="4"/>
      <c r="BK920" s="4"/>
      <c r="BL920" s="4"/>
      <c r="BM920" s="4"/>
      <c r="BN920" s="4"/>
    </row>
    <row r="921" ht="12.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c r="AA921" s="4"/>
      <c r="AB921" s="4"/>
      <c r="AC921" s="4"/>
      <c r="AD921" s="4"/>
      <c r="AE921" s="4"/>
      <c r="AF921" s="4"/>
      <c r="AG921" s="4"/>
      <c r="AH921" s="4"/>
      <c r="AI921" s="4"/>
      <c r="AJ921" s="4"/>
      <c r="AK921" s="4"/>
      <c r="AL921" s="4"/>
      <c r="AM921" s="4"/>
      <c r="AN921" s="4"/>
      <c r="AO921" s="4"/>
      <c r="AP921" s="4"/>
      <c r="AQ921" s="4"/>
      <c r="AR921" s="4"/>
      <c r="AS921" s="4"/>
      <c r="AT921" s="4"/>
      <c r="AU921" s="4"/>
      <c r="AV921" s="4"/>
      <c r="AW921" s="4"/>
      <c r="AX921" s="4"/>
      <c r="AY921" s="4"/>
      <c r="AZ921" s="4"/>
      <c r="BA921" s="4"/>
      <c r="BB921" s="4"/>
      <c r="BC921" s="4"/>
      <c r="BD921" s="4"/>
      <c r="BE921" s="4"/>
      <c r="BF921" s="4"/>
      <c r="BG921" s="4"/>
      <c r="BH921" s="4"/>
      <c r="BI921" s="4"/>
      <c r="BJ921" s="4"/>
      <c r="BK921" s="4"/>
      <c r="BL921" s="4"/>
      <c r="BM921" s="4"/>
      <c r="BN921" s="4"/>
    </row>
    <row r="922" ht="12.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c r="AA922" s="4"/>
      <c r="AB922" s="4"/>
      <c r="AC922" s="4"/>
      <c r="AD922" s="4"/>
      <c r="AE922" s="4"/>
      <c r="AF922" s="4"/>
      <c r="AG922" s="4"/>
      <c r="AH922" s="4"/>
      <c r="AI922" s="4"/>
      <c r="AJ922" s="4"/>
      <c r="AK922" s="4"/>
      <c r="AL922" s="4"/>
      <c r="AM922" s="4"/>
      <c r="AN922" s="4"/>
      <c r="AO922" s="4"/>
      <c r="AP922" s="4"/>
      <c r="AQ922" s="4"/>
      <c r="AR922" s="4"/>
      <c r="AS922" s="4"/>
      <c r="AT922" s="4"/>
      <c r="AU922" s="4"/>
      <c r="AV922" s="4"/>
      <c r="AW922" s="4"/>
      <c r="AX922" s="4"/>
      <c r="AY922" s="4"/>
      <c r="AZ922" s="4"/>
      <c r="BA922" s="4"/>
      <c r="BB922" s="4"/>
      <c r="BC922" s="4"/>
      <c r="BD922" s="4"/>
      <c r="BE922" s="4"/>
      <c r="BF922" s="4"/>
      <c r="BG922" s="4"/>
      <c r="BH922" s="4"/>
      <c r="BI922" s="4"/>
      <c r="BJ922" s="4"/>
      <c r="BK922" s="4"/>
      <c r="BL922" s="4"/>
      <c r="BM922" s="4"/>
      <c r="BN922" s="4"/>
    </row>
    <row r="923" ht="12.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c r="AA923" s="4"/>
      <c r="AB923" s="4"/>
      <c r="AC923" s="4"/>
      <c r="AD923" s="4"/>
      <c r="AE923" s="4"/>
      <c r="AF923" s="4"/>
      <c r="AG923" s="4"/>
      <c r="AH923" s="4"/>
      <c r="AI923" s="4"/>
      <c r="AJ923" s="4"/>
      <c r="AK923" s="4"/>
      <c r="AL923" s="4"/>
      <c r="AM923" s="4"/>
      <c r="AN923" s="4"/>
      <c r="AO923" s="4"/>
      <c r="AP923" s="4"/>
      <c r="AQ923" s="4"/>
      <c r="AR923" s="4"/>
      <c r="AS923" s="4"/>
      <c r="AT923" s="4"/>
      <c r="AU923" s="4"/>
      <c r="AV923" s="4"/>
      <c r="AW923" s="4"/>
      <c r="AX923" s="4"/>
      <c r="AY923" s="4"/>
      <c r="AZ923" s="4"/>
      <c r="BA923" s="4"/>
      <c r="BB923" s="4"/>
      <c r="BC923" s="4"/>
      <c r="BD923" s="4"/>
      <c r="BE923" s="4"/>
      <c r="BF923" s="4"/>
      <c r="BG923" s="4"/>
      <c r="BH923" s="4"/>
      <c r="BI923" s="4"/>
      <c r="BJ923" s="4"/>
      <c r="BK923" s="4"/>
      <c r="BL923" s="4"/>
      <c r="BM923" s="4"/>
      <c r="BN923" s="4"/>
    </row>
    <row r="924" ht="12.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c r="AA924" s="4"/>
      <c r="AB924" s="4"/>
      <c r="AC924" s="4"/>
      <c r="AD924" s="4"/>
      <c r="AE924" s="4"/>
      <c r="AF924" s="4"/>
      <c r="AG924" s="4"/>
      <c r="AH924" s="4"/>
      <c r="AI924" s="4"/>
      <c r="AJ924" s="4"/>
      <c r="AK924" s="4"/>
      <c r="AL924" s="4"/>
      <c r="AM924" s="4"/>
      <c r="AN924" s="4"/>
      <c r="AO924" s="4"/>
      <c r="AP924" s="4"/>
      <c r="AQ924" s="4"/>
      <c r="AR924" s="4"/>
      <c r="AS924" s="4"/>
      <c r="AT924" s="4"/>
      <c r="AU924" s="4"/>
      <c r="AV924" s="4"/>
      <c r="AW924" s="4"/>
      <c r="AX924" s="4"/>
      <c r="AY924" s="4"/>
      <c r="AZ924" s="4"/>
      <c r="BA924" s="4"/>
      <c r="BB924" s="4"/>
      <c r="BC924" s="4"/>
      <c r="BD924" s="4"/>
      <c r="BE924" s="4"/>
      <c r="BF924" s="4"/>
      <c r="BG924" s="4"/>
      <c r="BH924" s="4"/>
      <c r="BI924" s="4"/>
      <c r="BJ924" s="4"/>
      <c r="BK924" s="4"/>
      <c r="BL924" s="4"/>
      <c r="BM924" s="4"/>
      <c r="BN924" s="4"/>
    </row>
    <row r="925" ht="12.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c r="AA925" s="4"/>
      <c r="AB925" s="4"/>
      <c r="AC925" s="4"/>
      <c r="AD925" s="4"/>
      <c r="AE925" s="4"/>
      <c r="AF925" s="4"/>
      <c r="AG925" s="4"/>
      <c r="AH925" s="4"/>
      <c r="AI925" s="4"/>
      <c r="AJ925" s="4"/>
      <c r="AK925" s="4"/>
      <c r="AL925" s="4"/>
      <c r="AM925" s="4"/>
      <c r="AN925" s="4"/>
      <c r="AO925" s="4"/>
      <c r="AP925" s="4"/>
      <c r="AQ925" s="4"/>
      <c r="AR925" s="4"/>
      <c r="AS925" s="4"/>
      <c r="AT925" s="4"/>
      <c r="AU925" s="4"/>
      <c r="AV925" s="4"/>
      <c r="AW925" s="4"/>
      <c r="AX925" s="4"/>
      <c r="AY925" s="4"/>
      <c r="AZ925" s="4"/>
      <c r="BA925" s="4"/>
      <c r="BB925" s="4"/>
      <c r="BC925" s="4"/>
      <c r="BD925" s="4"/>
      <c r="BE925" s="4"/>
      <c r="BF925" s="4"/>
      <c r="BG925" s="4"/>
      <c r="BH925" s="4"/>
      <c r="BI925" s="4"/>
      <c r="BJ925" s="4"/>
      <c r="BK925" s="4"/>
      <c r="BL925" s="4"/>
      <c r="BM925" s="4"/>
      <c r="BN925" s="4"/>
    </row>
    <row r="926" ht="12.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c r="AA926" s="4"/>
      <c r="AB926" s="4"/>
      <c r="AC926" s="4"/>
      <c r="AD926" s="4"/>
      <c r="AE926" s="4"/>
      <c r="AF926" s="4"/>
      <c r="AG926" s="4"/>
      <c r="AH926" s="4"/>
      <c r="AI926" s="4"/>
      <c r="AJ926" s="4"/>
      <c r="AK926" s="4"/>
      <c r="AL926" s="4"/>
      <c r="AM926" s="4"/>
      <c r="AN926" s="4"/>
      <c r="AO926" s="4"/>
      <c r="AP926" s="4"/>
      <c r="AQ926" s="4"/>
      <c r="AR926" s="4"/>
      <c r="AS926" s="4"/>
      <c r="AT926" s="4"/>
      <c r="AU926" s="4"/>
      <c r="AV926" s="4"/>
      <c r="AW926" s="4"/>
      <c r="AX926" s="4"/>
      <c r="AY926" s="4"/>
      <c r="AZ926" s="4"/>
      <c r="BA926" s="4"/>
      <c r="BB926" s="4"/>
      <c r="BC926" s="4"/>
      <c r="BD926" s="4"/>
      <c r="BE926" s="4"/>
      <c r="BF926" s="4"/>
      <c r="BG926" s="4"/>
      <c r="BH926" s="4"/>
      <c r="BI926" s="4"/>
      <c r="BJ926" s="4"/>
      <c r="BK926" s="4"/>
      <c r="BL926" s="4"/>
      <c r="BM926" s="4"/>
      <c r="BN926" s="4"/>
    </row>
    <row r="927" ht="12.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c r="AA927" s="4"/>
      <c r="AB927" s="4"/>
      <c r="AC927" s="4"/>
      <c r="AD927" s="4"/>
      <c r="AE927" s="4"/>
      <c r="AF927" s="4"/>
      <c r="AG927" s="4"/>
      <c r="AH927" s="4"/>
      <c r="AI927" s="4"/>
      <c r="AJ927" s="4"/>
      <c r="AK927" s="4"/>
      <c r="AL927" s="4"/>
      <c r="AM927" s="4"/>
      <c r="AN927" s="4"/>
      <c r="AO927" s="4"/>
      <c r="AP927" s="4"/>
      <c r="AQ927" s="4"/>
      <c r="AR927" s="4"/>
      <c r="AS927" s="4"/>
      <c r="AT927" s="4"/>
      <c r="AU927" s="4"/>
      <c r="AV927" s="4"/>
      <c r="AW927" s="4"/>
      <c r="AX927" s="4"/>
      <c r="AY927" s="4"/>
      <c r="AZ927" s="4"/>
      <c r="BA927" s="4"/>
      <c r="BB927" s="4"/>
      <c r="BC927" s="4"/>
      <c r="BD927" s="4"/>
      <c r="BE927" s="4"/>
      <c r="BF927" s="4"/>
      <c r="BG927" s="4"/>
      <c r="BH927" s="4"/>
      <c r="BI927" s="4"/>
      <c r="BJ927" s="4"/>
      <c r="BK927" s="4"/>
      <c r="BL927" s="4"/>
      <c r="BM927" s="4"/>
      <c r="BN927" s="4"/>
    </row>
    <row r="928" ht="12.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c r="AA928" s="4"/>
      <c r="AB928" s="4"/>
      <c r="AC928" s="4"/>
      <c r="AD928" s="4"/>
      <c r="AE928" s="4"/>
      <c r="AF928" s="4"/>
      <c r="AG928" s="4"/>
      <c r="AH928" s="4"/>
      <c r="AI928" s="4"/>
      <c r="AJ928" s="4"/>
      <c r="AK928" s="4"/>
      <c r="AL928" s="4"/>
      <c r="AM928" s="4"/>
      <c r="AN928" s="4"/>
      <c r="AO928" s="4"/>
      <c r="AP928" s="4"/>
      <c r="AQ928" s="4"/>
      <c r="AR928" s="4"/>
      <c r="AS928" s="4"/>
      <c r="AT928" s="4"/>
      <c r="AU928" s="4"/>
      <c r="AV928" s="4"/>
      <c r="AW928" s="4"/>
      <c r="AX928" s="4"/>
      <c r="AY928" s="4"/>
      <c r="AZ928" s="4"/>
      <c r="BA928" s="4"/>
      <c r="BB928" s="4"/>
      <c r="BC928" s="4"/>
      <c r="BD928" s="4"/>
      <c r="BE928" s="4"/>
      <c r="BF928" s="4"/>
      <c r="BG928" s="4"/>
      <c r="BH928" s="4"/>
      <c r="BI928" s="4"/>
      <c r="BJ928" s="4"/>
      <c r="BK928" s="4"/>
      <c r="BL928" s="4"/>
      <c r="BM928" s="4"/>
      <c r="BN928" s="4"/>
    </row>
    <row r="929" ht="12.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c r="AA929" s="4"/>
      <c r="AB929" s="4"/>
      <c r="AC929" s="4"/>
      <c r="AD929" s="4"/>
      <c r="AE929" s="4"/>
      <c r="AF929" s="4"/>
      <c r="AG929" s="4"/>
      <c r="AH929" s="4"/>
      <c r="AI929" s="4"/>
      <c r="AJ929" s="4"/>
      <c r="AK929" s="4"/>
      <c r="AL929" s="4"/>
      <c r="AM929" s="4"/>
      <c r="AN929" s="4"/>
      <c r="AO929" s="4"/>
      <c r="AP929" s="4"/>
      <c r="AQ929" s="4"/>
      <c r="AR929" s="4"/>
      <c r="AS929" s="4"/>
      <c r="AT929" s="4"/>
      <c r="AU929" s="4"/>
      <c r="AV929" s="4"/>
      <c r="AW929" s="4"/>
      <c r="AX929" s="4"/>
      <c r="AY929" s="4"/>
      <c r="AZ929" s="4"/>
      <c r="BA929" s="4"/>
      <c r="BB929" s="4"/>
      <c r="BC929" s="4"/>
      <c r="BD929" s="4"/>
      <c r="BE929" s="4"/>
      <c r="BF929" s="4"/>
      <c r="BG929" s="4"/>
      <c r="BH929" s="4"/>
      <c r="BI929" s="4"/>
      <c r="BJ929" s="4"/>
      <c r="BK929" s="4"/>
      <c r="BL929" s="4"/>
      <c r="BM929" s="4"/>
      <c r="BN929" s="4"/>
    </row>
    <row r="930" ht="12.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c r="AA930" s="4"/>
      <c r="AB930" s="4"/>
      <c r="AC930" s="4"/>
      <c r="AD930" s="4"/>
      <c r="AE930" s="4"/>
      <c r="AF930" s="4"/>
      <c r="AG930" s="4"/>
      <c r="AH930" s="4"/>
      <c r="AI930" s="4"/>
      <c r="AJ930" s="4"/>
      <c r="AK930" s="4"/>
      <c r="AL930" s="4"/>
      <c r="AM930" s="4"/>
      <c r="AN930" s="4"/>
      <c r="AO930" s="4"/>
      <c r="AP930" s="4"/>
      <c r="AQ930" s="4"/>
      <c r="AR930" s="4"/>
      <c r="AS930" s="4"/>
      <c r="AT930" s="4"/>
      <c r="AU930" s="4"/>
      <c r="AV930" s="4"/>
      <c r="AW930" s="4"/>
      <c r="AX930" s="4"/>
      <c r="AY930" s="4"/>
      <c r="AZ930" s="4"/>
      <c r="BA930" s="4"/>
      <c r="BB930" s="4"/>
      <c r="BC930" s="4"/>
      <c r="BD930" s="4"/>
      <c r="BE930" s="4"/>
      <c r="BF930" s="4"/>
      <c r="BG930" s="4"/>
      <c r="BH930" s="4"/>
      <c r="BI930" s="4"/>
      <c r="BJ930" s="4"/>
      <c r="BK930" s="4"/>
      <c r="BL930" s="4"/>
      <c r="BM930" s="4"/>
      <c r="BN930" s="4"/>
    </row>
    <row r="931" ht="12.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c r="AA931" s="4"/>
      <c r="AB931" s="4"/>
      <c r="AC931" s="4"/>
      <c r="AD931" s="4"/>
      <c r="AE931" s="4"/>
      <c r="AF931" s="4"/>
      <c r="AG931" s="4"/>
      <c r="AH931" s="4"/>
      <c r="AI931" s="4"/>
      <c r="AJ931" s="4"/>
      <c r="AK931" s="4"/>
      <c r="AL931" s="4"/>
      <c r="AM931" s="4"/>
      <c r="AN931" s="4"/>
      <c r="AO931" s="4"/>
      <c r="AP931" s="4"/>
      <c r="AQ931" s="4"/>
      <c r="AR931" s="4"/>
      <c r="AS931" s="4"/>
      <c r="AT931" s="4"/>
      <c r="AU931" s="4"/>
      <c r="AV931" s="4"/>
      <c r="AW931" s="4"/>
      <c r="AX931" s="4"/>
      <c r="AY931" s="4"/>
      <c r="AZ931" s="4"/>
      <c r="BA931" s="4"/>
      <c r="BB931" s="4"/>
      <c r="BC931" s="4"/>
      <c r="BD931" s="4"/>
      <c r="BE931" s="4"/>
      <c r="BF931" s="4"/>
      <c r="BG931" s="4"/>
      <c r="BH931" s="4"/>
      <c r="BI931" s="4"/>
      <c r="BJ931" s="4"/>
      <c r="BK931" s="4"/>
      <c r="BL931" s="4"/>
      <c r="BM931" s="4"/>
      <c r="BN931" s="4"/>
    </row>
    <row r="932" ht="12.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c r="AA932" s="4"/>
      <c r="AB932" s="4"/>
      <c r="AC932" s="4"/>
      <c r="AD932" s="4"/>
      <c r="AE932" s="4"/>
      <c r="AF932" s="4"/>
      <c r="AG932" s="4"/>
      <c r="AH932" s="4"/>
      <c r="AI932" s="4"/>
      <c r="AJ932" s="4"/>
      <c r="AK932" s="4"/>
      <c r="AL932" s="4"/>
      <c r="AM932" s="4"/>
      <c r="AN932" s="4"/>
      <c r="AO932" s="4"/>
      <c r="AP932" s="4"/>
      <c r="AQ932" s="4"/>
      <c r="AR932" s="4"/>
      <c r="AS932" s="4"/>
      <c r="AT932" s="4"/>
      <c r="AU932" s="4"/>
      <c r="AV932" s="4"/>
      <c r="AW932" s="4"/>
      <c r="AX932" s="4"/>
      <c r="AY932" s="4"/>
      <c r="AZ932" s="4"/>
      <c r="BA932" s="4"/>
      <c r="BB932" s="4"/>
      <c r="BC932" s="4"/>
      <c r="BD932" s="4"/>
      <c r="BE932" s="4"/>
      <c r="BF932" s="4"/>
      <c r="BG932" s="4"/>
      <c r="BH932" s="4"/>
      <c r="BI932" s="4"/>
      <c r="BJ932" s="4"/>
      <c r="BK932" s="4"/>
      <c r="BL932" s="4"/>
      <c r="BM932" s="4"/>
      <c r="BN932" s="4"/>
    </row>
    <row r="933" ht="12.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c r="AA933" s="4"/>
      <c r="AB933" s="4"/>
      <c r="AC933" s="4"/>
      <c r="AD933" s="4"/>
      <c r="AE933" s="4"/>
      <c r="AF933" s="4"/>
      <c r="AG933" s="4"/>
      <c r="AH933" s="4"/>
      <c r="AI933" s="4"/>
      <c r="AJ933" s="4"/>
      <c r="AK933" s="4"/>
      <c r="AL933" s="4"/>
      <c r="AM933" s="4"/>
      <c r="AN933" s="4"/>
      <c r="AO933" s="4"/>
      <c r="AP933" s="4"/>
      <c r="AQ933" s="4"/>
      <c r="AR933" s="4"/>
      <c r="AS933" s="4"/>
      <c r="AT933" s="4"/>
      <c r="AU933" s="4"/>
      <c r="AV933" s="4"/>
      <c r="AW933" s="4"/>
      <c r="AX933" s="4"/>
      <c r="AY933" s="4"/>
      <c r="AZ933" s="4"/>
      <c r="BA933" s="4"/>
      <c r="BB933" s="4"/>
      <c r="BC933" s="4"/>
      <c r="BD933" s="4"/>
      <c r="BE933" s="4"/>
      <c r="BF933" s="4"/>
      <c r="BG933" s="4"/>
      <c r="BH933" s="4"/>
      <c r="BI933" s="4"/>
      <c r="BJ933" s="4"/>
      <c r="BK933" s="4"/>
      <c r="BL933" s="4"/>
      <c r="BM933" s="4"/>
      <c r="BN933" s="4"/>
    </row>
    <row r="934" ht="12.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c r="AA934" s="4"/>
      <c r="AB934" s="4"/>
      <c r="AC934" s="4"/>
      <c r="AD934" s="4"/>
      <c r="AE934" s="4"/>
      <c r="AF934" s="4"/>
      <c r="AG934" s="4"/>
      <c r="AH934" s="4"/>
      <c r="AI934" s="4"/>
      <c r="AJ934" s="4"/>
      <c r="AK934" s="4"/>
      <c r="AL934" s="4"/>
      <c r="AM934" s="4"/>
      <c r="AN934" s="4"/>
      <c r="AO934" s="4"/>
      <c r="AP934" s="4"/>
      <c r="AQ934" s="4"/>
      <c r="AR934" s="4"/>
      <c r="AS934" s="4"/>
      <c r="AT934" s="4"/>
      <c r="AU934" s="4"/>
      <c r="AV934" s="4"/>
      <c r="AW934" s="4"/>
      <c r="AX934" s="4"/>
      <c r="AY934" s="4"/>
      <c r="AZ934" s="4"/>
      <c r="BA934" s="4"/>
      <c r="BB934" s="4"/>
      <c r="BC934" s="4"/>
      <c r="BD934" s="4"/>
      <c r="BE934" s="4"/>
      <c r="BF934" s="4"/>
      <c r="BG934" s="4"/>
      <c r="BH934" s="4"/>
      <c r="BI934" s="4"/>
      <c r="BJ934" s="4"/>
      <c r="BK934" s="4"/>
      <c r="BL934" s="4"/>
      <c r="BM934" s="4"/>
      <c r="BN934" s="4"/>
    </row>
    <row r="935" ht="12.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c r="AA935" s="4"/>
      <c r="AB935" s="4"/>
      <c r="AC935" s="4"/>
      <c r="AD935" s="4"/>
      <c r="AE935" s="4"/>
      <c r="AF935" s="4"/>
      <c r="AG935" s="4"/>
      <c r="AH935" s="4"/>
      <c r="AI935" s="4"/>
      <c r="AJ935" s="4"/>
      <c r="AK935" s="4"/>
      <c r="AL935" s="4"/>
      <c r="AM935" s="4"/>
      <c r="AN935" s="4"/>
      <c r="AO935" s="4"/>
      <c r="AP935" s="4"/>
      <c r="AQ935" s="4"/>
      <c r="AR935" s="4"/>
      <c r="AS935" s="4"/>
      <c r="AT935" s="4"/>
      <c r="AU935" s="4"/>
      <c r="AV935" s="4"/>
      <c r="AW935" s="4"/>
      <c r="AX935" s="4"/>
      <c r="AY935" s="4"/>
      <c r="AZ935" s="4"/>
      <c r="BA935" s="4"/>
      <c r="BB935" s="4"/>
      <c r="BC935" s="4"/>
      <c r="BD935" s="4"/>
      <c r="BE935" s="4"/>
      <c r="BF935" s="4"/>
      <c r="BG935" s="4"/>
      <c r="BH935" s="4"/>
      <c r="BI935" s="4"/>
      <c r="BJ935" s="4"/>
      <c r="BK935" s="4"/>
      <c r="BL935" s="4"/>
      <c r="BM935" s="4"/>
      <c r="BN935" s="4"/>
    </row>
    <row r="936" ht="12.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c r="AA936" s="4"/>
      <c r="AB936" s="4"/>
      <c r="AC936" s="4"/>
      <c r="AD936" s="4"/>
      <c r="AE936" s="4"/>
      <c r="AF936" s="4"/>
      <c r="AG936" s="4"/>
      <c r="AH936" s="4"/>
      <c r="AI936" s="4"/>
      <c r="AJ936" s="4"/>
      <c r="AK936" s="4"/>
      <c r="AL936" s="4"/>
      <c r="AM936" s="4"/>
      <c r="AN936" s="4"/>
      <c r="AO936" s="4"/>
      <c r="AP936" s="4"/>
      <c r="AQ936" s="4"/>
      <c r="AR936" s="4"/>
      <c r="AS936" s="4"/>
      <c r="AT936" s="4"/>
      <c r="AU936" s="4"/>
      <c r="AV936" s="4"/>
      <c r="AW936" s="4"/>
      <c r="AX936" s="4"/>
      <c r="AY936" s="4"/>
      <c r="AZ936" s="4"/>
      <c r="BA936" s="4"/>
      <c r="BB936" s="4"/>
      <c r="BC936" s="4"/>
      <c r="BD936" s="4"/>
      <c r="BE936" s="4"/>
      <c r="BF936" s="4"/>
      <c r="BG936" s="4"/>
      <c r="BH936" s="4"/>
      <c r="BI936" s="4"/>
      <c r="BJ936" s="4"/>
      <c r="BK936" s="4"/>
      <c r="BL936" s="4"/>
      <c r="BM936" s="4"/>
      <c r="BN936" s="4"/>
    </row>
    <row r="937" ht="12.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c r="AA937" s="4"/>
      <c r="AB937" s="4"/>
      <c r="AC937" s="4"/>
      <c r="AD937" s="4"/>
      <c r="AE937" s="4"/>
      <c r="AF937" s="4"/>
      <c r="AG937" s="4"/>
      <c r="AH937" s="4"/>
      <c r="AI937" s="4"/>
      <c r="AJ937" s="4"/>
      <c r="AK937" s="4"/>
      <c r="AL937" s="4"/>
      <c r="AM937" s="4"/>
      <c r="AN937" s="4"/>
      <c r="AO937" s="4"/>
      <c r="AP937" s="4"/>
      <c r="AQ937" s="4"/>
      <c r="AR937" s="4"/>
      <c r="AS937" s="4"/>
      <c r="AT937" s="4"/>
      <c r="AU937" s="4"/>
      <c r="AV937" s="4"/>
      <c r="AW937" s="4"/>
      <c r="AX937" s="4"/>
      <c r="AY937" s="4"/>
      <c r="AZ937" s="4"/>
      <c r="BA937" s="4"/>
      <c r="BB937" s="4"/>
      <c r="BC937" s="4"/>
      <c r="BD937" s="4"/>
      <c r="BE937" s="4"/>
      <c r="BF937" s="4"/>
      <c r="BG937" s="4"/>
      <c r="BH937" s="4"/>
      <c r="BI937" s="4"/>
      <c r="BJ937" s="4"/>
      <c r="BK937" s="4"/>
      <c r="BL937" s="4"/>
      <c r="BM937" s="4"/>
      <c r="BN937" s="4"/>
    </row>
    <row r="938" ht="12.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c r="AA938" s="4"/>
      <c r="AB938" s="4"/>
      <c r="AC938" s="4"/>
      <c r="AD938" s="4"/>
      <c r="AE938" s="4"/>
      <c r="AF938" s="4"/>
      <c r="AG938" s="4"/>
      <c r="AH938" s="4"/>
      <c r="AI938" s="4"/>
      <c r="AJ938" s="4"/>
      <c r="AK938" s="4"/>
      <c r="AL938" s="4"/>
      <c r="AM938" s="4"/>
      <c r="AN938" s="4"/>
      <c r="AO938" s="4"/>
      <c r="AP938" s="4"/>
      <c r="AQ938" s="4"/>
      <c r="AR938" s="4"/>
      <c r="AS938" s="4"/>
      <c r="AT938" s="4"/>
      <c r="AU938" s="4"/>
      <c r="AV938" s="4"/>
      <c r="AW938" s="4"/>
      <c r="AX938" s="4"/>
      <c r="AY938" s="4"/>
      <c r="AZ938" s="4"/>
      <c r="BA938" s="4"/>
      <c r="BB938" s="4"/>
      <c r="BC938" s="4"/>
      <c r="BD938" s="4"/>
      <c r="BE938" s="4"/>
      <c r="BF938" s="4"/>
      <c r="BG938" s="4"/>
      <c r="BH938" s="4"/>
      <c r="BI938" s="4"/>
      <c r="BJ938" s="4"/>
      <c r="BK938" s="4"/>
      <c r="BL938" s="4"/>
      <c r="BM938" s="4"/>
      <c r="BN938" s="4"/>
    </row>
    <row r="939" ht="12.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c r="AA939" s="4"/>
      <c r="AB939" s="4"/>
      <c r="AC939" s="4"/>
      <c r="AD939" s="4"/>
      <c r="AE939" s="4"/>
      <c r="AF939" s="4"/>
      <c r="AG939" s="4"/>
      <c r="AH939" s="4"/>
      <c r="AI939" s="4"/>
      <c r="AJ939" s="4"/>
      <c r="AK939" s="4"/>
      <c r="AL939" s="4"/>
      <c r="AM939" s="4"/>
      <c r="AN939" s="4"/>
      <c r="AO939" s="4"/>
      <c r="AP939" s="4"/>
      <c r="AQ939" s="4"/>
      <c r="AR939" s="4"/>
      <c r="AS939" s="4"/>
      <c r="AT939" s="4"/>
      <c r="AU939" s="4"/>
      <c r="AV939" s="4"/>
      <c r="AW939" s="4"/>
      <c r="AX939" s="4"/>
      <c r="AY939" s="4"/>
      <c r="AZ939" s="4"/>
      <c r="BA939" s="4"/>
      <c r="BB939" s="4"/>
      <c r="BC939" s="4"/>
      <c r="BD939" s="4"/>
      <c r="BE939" s="4"/>
      <c r="BF939" s="4"/>
      <c r="BG939" s="4"/>
      <c r="BH939" s="4"/>
      <c r="BI939" s="4"/>
      <c r="BJ939" s="4"/>
      <c r="BK939" s="4"/>
      <c r="BL939" s="4"/>
      <c r="BM939" s="4"/>
      <c r="BN939" s="4"/>
    </row>
    <row r="940" ht="12.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c r="AA940" s="4"/>
      <c r="AB940" s="4"/>
      <c r="AC940" s="4"/>
      <c r="AD940" s="4"/>
      <c r="AE940" s="4"/>
      <c r="AF940" s="4"/>
      <c r="AG940" s="4"/>
      <c r="AH940" s="4"/>
      <c r="AI940" s="4"/>
      <c r="AJ940" s="4"/>
      <c r="AK940" s="4"/>
      <c r="AL940" s="4"/>
      <c r="AM940" s="4"/>
      <c r="AN940" s="4"/>
      <c r="AO940" s="4"/>
      <c r="AP940" s="4"/>
      <c r="AQ940" s="4"/>
      <c r="AR940" s="4"/>
      <c r="AS940" s="4"/>
      <c r="AT940" s="4"/>
      <c r="AU940" s="4"/>
      <c r="AV940" s="4"/>
      <c r="AW940" s="4"/>
      <c r="AX940" s="4"/>
      <c r="AY940" s="4"/>
      <c r="AZ940" s="4"/>
      <c r="BA940" s="4"/>
      <c r="BB940" s="4"/>
      <c r="BC940" s="4"/>
      <c r="BD940" s="4"/>
      <c r="BE940" s="4"/>
      <c r="BF940" s="4"/>
      <c r="BG940" s="4"/>
      <c r="BH940" s="4"/>
      <c r="BI940" s="4"/>
      <c r="BJ940" s="4"/>
      <c r="BK940" s="4"/>
      <c r="BL940" s="4"/>
      <c r="BM940" s="4"/>
      <c r="BN940" s="4"/>
    </row>
    <row r="941" ht="12.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c r="AA941" s="4"/>
      <c r="AB941" s="4"/>
      <c r="AC941" s="4"/>
      <c r="AD941" s="4"/>
      <c r="AE941" s="4"/>
      <c r="AF941" s="4"/>
      <c r="AG941" s="4"/>
      <c r="AH941" s="4"/>
      <c r="AI941" s="4"/>
      <c r="AJ941" s="4"/>
      <c r="AK941" s="4"/>
      <c r="AL941" s="4"/>
      <c r="AM941" s="4"/>
      <c r="AN941" s="4"/>
      <c r="AO941" s="4"/>
      <c r="AP941" s="4"/>
      <c r="AQ941" s="4"/>
      <c r="AR941" s="4"/>
      <c r="AS941" s="4"/>
      <c r="AT941" s="4"/>
      <c r="AU941" s="4"/>
      <c r="AV941" s="4"/>
      <c r="AW941" s="4"/>
      <c r="AX941" s="4"/>
      <c r="AY941" s="4"/>
      <c r="AZ941" s="4"/>
      <c r="BA941" s="4"/>
      <c r="BB941" s="4"/>
      <c r="BC941" s="4"/>
      <c r="BD941" s="4"/>
      <c r="BE941" s="4"/>
      <c r="BF941" s="4"/>
      <c r="BG941" s="4"/>
      <c r="BH941" s="4"/>
      <c r="BI941" s="4"/>
      <c r="BJ941" s="4"/>
      <c r="BK941" s="4"/>
      <c r="BL941" s="4"/>
      <c r="BM941" s="4"/>
      <c r="BN941" s="4"/>
    </row>
    <row r="942" ht="12.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c r="AA942" s="4"/>
      <c r="AB942" s="4"/>
      <c r="AC942" s="4"/>
      <c r="AD942" s="4"/>
      <c r="AE942" s="4"/>
      <c r="AF942" s="4"/>
      <c r="AG942" s="4"/>
      <c r="AH942" s="4"/>
      <c r="AI942" s="4"/>
      <c r="AJ942" s="4"/>
      <c r="AK942" s="4"/>
      <c r="AL942" s="4"/>
      <c r="AM942" s="4"/>
      <c r="AN942" s="4"/>
      <c r="AO942" s="4"/>
      <c r="AP942" s="4"/>
      <c r="AQ942" s="4"/>
      <c r="AR942" s="4"/>
      <c r="AS942" s="4"/>
      <c r="AT942" s="4"/>
      <c r="AU942" s="4"/>
      <c r="AV942" s="4"/>
      <c r="AW942" s="4"/>
      <c r="AX942" s="4"/>
      <c r="AY942" s="4"/>
      <c r="AZ942" s="4"/>
      <c r="BA942" s="4"/>
      <c r="BB942" s="4"/>
      <c r="BC942" s="4"/>
      <c r="BD942" s="4"/>
      <c r="BE942" s="4"/>
      <c r="BF942" s="4"/>
      <c r="BG942" s="4"/>
      <c r="BH942" s="4"/>
      <c r="BI942" s="4"/>
      <c r="BJ942" s="4"/>
      <c r="BK942" s="4"/>
      <c r="BL942" s="4"/>
      <c r="BM942" s="4"/>
      <c r="BN942" s="4"/>
    </row>
    <row r="943" ht="12.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c r="AA943" s="4"/>
      <c r="AB943" s="4"/>
      <c r="AC943" s="4"/>
      <c r="AD943" s="4"/>
      <c r="AE943" s="4"/>
      <c r="AF943" s="4"/>
      <c r="AG943" s="4"/>
      <c r="AH943" s="4"/>
      <c r="AI943" s="4"/>
      <c r="AJ943" s="4"/>
      <c r="AK943" s="4"/>
      <c r="AL943" s="4"/>
      <c r="AM943" s="4"/>
      <c r="AN943" s="4"/>
      <c r="AO943" s="4"/>
      <c r="AP943" s="4"/>
      <c r="AQ943" s="4"/>
      <c r="AR943" s="4"/>
      <c r="AS943" s="4"/>
      <c r="AT943" s="4"/>
      <c r="AU943" s="4"/>
      <c r="AV943" s="4"/>
      <c r="AW943" s="4"/>
      <c r="AX943" s="4"/>
      <c r="AY943" s="4"/>
      <c r="AZ943" s="4"/>
      <c r="BA943" s="4"/>
      <c r="BB943" s="4"/>
      <c r="BC943" s="4"/>
      <c r="BD943" s="4"/>
      <c r="BE943" s="4"/>
      <c r="BF943" s="4"/>
      <c r="BG943" s="4"/>
      <c r="BH943" s="4"/>
      <c r="BI943" s="4"/>
      <c r="BJ943" s="4"/>
      <c r="BK943" s="4"/>
      <c r="BL943" s="4"/>
      <c r="BM943" s="4"/>
      <c r="BN943" s="4"/>
    </row>
    <row r="944" ht="12.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c r="AA944" s="4"/>
      <c r="AB944" s="4"/>
      <c r="AC944" s="4"/>
      <c r="AD944" s="4"/>
      <c r="AE944" s="4"/>
      <c r="AF944" s="4"/>
      <c r="AG944" s="4"/>
      <c r="AH944" s="4"/>
      <c r="AI944" s="4"/>
      <c r="AJ944" s="4"/>
      <c r="AK944" s="4"/>
      <c r="AL944" s="4"/>
      <c r="AM944" s="4"/>
      <c r="AN944" s="4"/>
      <c r="AO944" s="4"/>
      <c r="AP944" s="4"/>
      <c r="AQ944" s="4"/>
      <c r="AR944" s="4"/>
      <c r="AS944" s="4"/>
      <c r="AT944" s="4"/>
      <c r="AU944" s="4"/>
      <c r="AV944" s="4"/>
      <c r="AW944" s="4"/>
      <c r="AX944" s="4"/>
      <c r="AY944" s="4"/>
      <c r="AZ944" s="4"/>
      <c r="BA944" s="4"/>
      <c r="BB944" s="4"/>
      <c r="BC944" s="4"/>
      <c r="BD944" s="4"/>
      <c r="BE944" s="4"/>
      <c r="BF944" s="4"/>
      <c r="BG944" s="4"/>
      <c r="BH944" s="4"/>
      <c r="BI944" s="4"/>
      <c r="BJ944" s="4"/>
      <c r="BK944" s="4"/>
      <c r="BL944" s="4"/>
      <c r="BM944" s="4"/>
      <c r="BN944" s="4"/>
    </row>
    <row r="945" ht="12.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c r="AA945" s="4"/>
      <c r="AB945" s="4"/>
      <c r="AC945" s="4"/>
      <c r="AD945" s="4"/>
      <c r="AE945" s="4"/>
      <c r="AF945" s="4"/>
      <c r="AG945" s="4"/>
      <c r="AH945" s="4"/>
      <c r="AI945" s="4"/>
      <c r="AJ945" s="4"/>
      <c r="AK945" s="4"/>
      <c r="AL945" s="4"/>
      <c r="AM945" s="4"/>
      <c r="AN945" s="4"/>
      <c r="AO945" s="4"/>
      <c r="AP945" s="4"/>
      <c r="AQ945" s="4"/>
      <c r="AR945" s="4"/>
      <c r="AS945" s="4"/>
      <c r="AT945" s="4"/>
      <c r="AU945" s="4"/>
      <c r="AV945" s="4"/>
      <c r="AW945" s="4"/>
      <c r="AX945" s="4"/>
      <c r="AY945" s="4"/>
      <c r="AZ945" s="4"/>
      <c r="BA945" s="4"/>
      <c r="BB945" s="4"/>
      <c r="BC945" s="4"/>
      <c r="BD945" s="4"/>
      <c r="BE945" s="4"/>
      <c r="BF945" s="4"/>
      <c r="BG945" s="4"/>
      <c r="BH945" s="4"/>
      <c r="BI945" s="4"/>
      <c r="BJ945" s="4"/>
      <c r="BK945" s="4"/>
      <c r="BL945" s="4"/>
      <c r="BM945" s="4"/>
      <c r="BN945" s="4"/>
    </row>
    <row r="946" ht="12.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c r="AA946" s="4"/>
      <c r="AB946" s="4"/>
      <c r="AC946" s="4"/>
      <c r="AD946" s="4"/>
      <c r="AE946" s="4"/>
      <c r="AF946" s="4"/>
      <c r="AG946" s="4"/>
      <c r="AH946" s="4"/>
      <c r="AI946" s="4"/>
      <c r="AJ946" s="4"/>
      <c r="AK946" s="4"/>
      <c r="AL946" s="4"/>
      <c r="AM946" s="4"/>
      <c r="AN946" s="4"/>
      <c r="AO946" s="4"/>
      <c r="AP946" s="4"/>
      <c r="AQ946" s="4"/>
      <c r="AR946" s="4"/>
      <c r="AS946" s="4"/>
      <c r="AT946" s="4"/>
      <c r="AU946" s="4"/>
      <c r="AV946" s="4"/>
      <c r="AW946" s="4"/>
      <c r="AX946" s="4"/>
      <c r="AY946" s="4"/>
      <c r="AZ946" s="4"/>
      <c r="BA946" s="4"/>
      <c r="BB946" s="4"/>
      <c r="BC946" s="4"/>
      <c r="BD946" s="4"/>
      <c r="BE946" s="4"/>
      <c r="BF946" s="4"/>
      <c r="BG946" s="4"/>
      <c r="BH946" s="4"/>
      <c r="BI946" s="4"/>
      <c r="BJ946" s="4"/>
      <c r="BK946" s="4"/>
      <c r="BL946" s="4"/>
      <c r="BM946" s="4"/>
      <c r="BN946" s="4"/>
    </row>
    <row r="947" ht="12.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c r="AA947" s="4"/>
      <c r="AB947" s="4"/>
      <c r="AC947" s="4"/>
      <c r="AD947" s="4"/>
      <c r="AE947" s="4"/>
      <c r="AF947" s="4"/>
      <c r="AG947" s="4"/>
      <c r="AH947" s="4"/>
      <c r="AI947" s="4"/>
      <c r="AJ947" s="4"/>
      <c r="AK947" s="4"/>
      <c r="AL947" s="4"/>
      <c r="AM947" s="4"/>
      <c r="AN947" s="4"/>
      <c r="AO947" s="4"/>
      <c r="AP947" s="4"/>
      <c r="AQ947" s="4"/>
      <c r="AR947" s="4"/>
      <c r="AS947" s="4"/>
      <c r="AT947" s="4"/>
      <c r="AU947" s="4"/>
      <c r="AV947" s="4"/>
      <c r="AW947" s="4"/>
      <c r="AX947" s="4"/>
      <c r="AY947" s="4"/>
      <c r="AZ947" s="4"/>
      <c r="BA947" s="4"/>
      <c r="BB947" s="4"/>
      <c r="BC947" s="4"/>
      <c r="BD947" s="4"/>
      <c r="BE947" s="4"/>
      <c r="BF947" s="4"/>
      <c r="BG947" s="4"/>
      <c r="BH947" s="4"/>
      <c r="BI947" s="4"/>
      <c r="BJ947" s="4"/>
      <c r="BK947" s="4"/>
      <c r="BL947" s="4"/>
      <c r="BM947" s="4"/>
      <c r="BN947" s="4"/>
    </row>
    <row r="948" ht="12.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c r="AA948" s="4"/>
      <c r="AB948" s="4"/>
      <c r="AC948" s="4"/>
      <c r="AD948" s="4"/>
      <c r="AE948" s="4"/>
      <c r="AF948" s="4"/>
      <c r="AG948" s="4"/>
      <c r="AH948" s="4"/>
      <c r="AI948" s="4"/>
      <c r="AJ948" s="4"/>
      <c r="AK948" s="4"/>
      <c r="AL948" s="4"/>
      <c r="AM948" s="4"/>
      <c r="AN948" s="4"/>
      <c r="AO948" s="4"/>
      <c r="AP948" s="4"/>
      <c r="AQ948" s="4"/>
      <c r="AR948" s="4"/>
      <c r="AS948" s="4"/>
      <c r="AT948" s="4"/>
      <c r="AU948" s="4"/>
      <c r="AV948" s="4"/>
      <c r="AW948" s="4"/>
      <c r="AX948" s="4"/>
      <c r="AY948" s="4"/>
      <c r="AZ948" s="4"/>
      <c r="BA948" s="4"/>
      <c r="BB948" s="4"/>
      <c r="BC948" s="4"/>
      <c r="BD948" s="4"/>
      <c r="BE948" s="4"/>
      <c r="BF948" s="4"/>
      <c r="BG948" s="4"/>
      <c r="BH948" s="4"/>
      <c r="BI948" s="4"/>
      <c r="BJ948" s="4"/>
      <c r="BK948" s="4"/>
      <c r="BL948" s="4"/>
      <c r="BM948" s="4"/>
      <c r="BN948" s="4"/>
    </row>
    <row r="949" ht="12.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c r="AA949" s="4"/>
      <c r="AB949" s="4"/>
      <c r="AC949" s="4"/>
      <c r="AD949" s="4"/>
      <c r="AE949" s="4"/>
      <c r="AF949" s="4"/>
      <c r="AG949" s="4"/>
      <c r="AH949" s="4"/>
      <c r="AI949" s="4"/>
      <c r="AJ949" s="4"/>
      <c r="AK949" s="4"/>
      <c r="AL949" s="4"/>
      <c r="AM949" s="4"/>
      <c r="AN949" s="4"/>
      <c r="AO949" s="4"/>
      <c r="AP949" s="4"/>
      <c r="AQ949" s="4"/>
      <c r="AR949" s="4"/>
      <c r="AS949" s="4"/>
      <c r="AT949" s="4"/>
      <c r="AU949" s="4"/>
      <c r="AV949" s="4"/>
      <c r="AW949" s="4"/>
      <c r="AX949" s="4"/>
      <c r="AY949" s="4"/>
      <c r="AZ949" s="4"/>
      <c r="BA949" s="4"/>
      <c r="BB949" s="4"/>
      <c r="BC949" s="4"/>
      <c r="BD949" s="4"/>
      <c r="BE949" s="4"/>
      <c r="BF949" s="4"/>
      <c r="BG949" s="4"/>
      <c r="BH949" s="4"/>
      <c r="BI949" s="4"/>
      <c r="BJ949" s="4"/>
      <c r="BK949" s="4"/>
      <c r="BL949" s="4"/>
      <c r="BM949" s="4"/>
      <c r="BN949" s="4"/>
    </row>
    <row r="950" ht="12.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c r="AA950" s="4"/>
      <c r="AB950" s="4"/>
      <c r="AC950" s="4"/>
      <c r="AD950" s="4"/>
      <c r="AE950" s="4"/>
      <c r="AF950" s="4"/>
      <c r="AG950" s="4"/>
      <c r="AH950" s="4"/>
      <c r="AI950" s="4"/>
      <c r="AJ950" s="4"/>
      <c r="AK950" s="4"/>
      <c r="AL950" s="4"/>
      <c r="AM950" s="4"/>
      <c r="AN950" s="4"/>
      <c r="AO950" s="4"/>
      <c r="AP950" s="4"/>
      <c r="AQ950" s="4"/>
      <c r="AR950" s="4"/>
      <c r="AS950" s="4"/>
      <c r="AT950" s="4"/>
      <c r="AU950" s="4"/>
      <c r="AV950" s="4"/>
      <c r="AW950" s="4"/>
      <c r="AX950" s="4"/>
      <c r="AY950" s="4"/>
      <c r="AZ950" s="4"/>
      <c r="BA950" s="4"/>
      <c r="BB950" s="4"/>
      <c r="BC950" s="4"/>
      <c r="BD950" s="4"/>
      <c r="BE950" s="4"/>
      <c r="BF950" s="4"/>
      <c r="BG950" s="4"/>
      <c r="BH950" s="4"/>
      <c r="BI950" s="4"/>
      <c r="BJ950" s="4"/>
      <c r="BK950" s="4"/>
      <c r="BL950" s="4"/>
      <c r="BM950" s="4"/>
      <c r="BN950" s="4"/>
    </row>
    <row r="951" ht="12.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c r="AA951" s="4"/>
      <c r="AB951" s="4"/>
      <c r="AC951" s="4"/>
      <c r="AD951" s="4"/>
      <c r="AE951" s="4"/>
      <c r="AF951" s="4"/>
      <c r="AG951" s="4"/>
      <c r="AH951" s="4"/>
      <c r="AI951" s="4"/>
      <c r="AJ951" s="4"/>
      <c r="AK951" s="4"/>
      <c r="AL951" s="4"/>
      <c r="AM951" s="4"/>
      <c r="AN951" s="4"/>
      <c r="AO951" s="4"/>
      <c r="AP951" s="4"/>
      <c r="AQ951" s="4"/>
      <c r="AR951" s="4"/>
      <c r="AS951" s="4"/>
      <c r="AT951" s="4"/>
      <c r="AU951" s="4"/>
      <c r="AV951" s="4"/>
      <c r="AW951" s="4"/>
      <c r="AX951" s="4"/>
      <c r="AY951" s="4"/>
      <c r="AZ951" s="4"/>
      <c r="BA951" s="4"/>
      <c r="BB951" s="4"/>
      <c r="BC951" s="4"/>
      <c r="BD951" s="4"/>
      <c r="BE951" s="4"/>
      <c r="BF951" s="4"/>
      <c r="BG951" s="4"/>
      <c r="BH951" s="4"/>
      <c r="BI951" s="4"/>
      <c r="BJ951" s="4"/>
      <c r="BK951" s="4"/>
      <c r="BL951" s="4"/>
      <c r="BM951" s="4"/>
      <c r="BN951" s="4"/>
    </row>
    <row r="952" ht="12.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c r="AA952" s="4"/>
      <c r="AB952" s="4"/>
      <c r="AC952" s="4"/>
      <c r="AD952" s="4"/>
      <c r="AE952" s="4"/>
      <c r="AF952" s="4"/>
      <c r="AG952" s="4"/>
      <c r="AH952" s="4"/>
      <c r="AI952" s="4"/>
      <c r="AJ952" s="4"/>
      <c r="AK952" s="4"/>
      <c r="AL952" s="4"/>
      <c r="AM952" s="4"/>
      <c r="AN952" s="4"/>
      <c r="AO952" s="4"/>
      <c r="AP952" s="4"/>
      <c r="AQ952" s="4"/>
      <c r="AR952" s="4"/>
      <c r="AS952" s="4"/>
      <c r="AT952" s="4"/>
      <c r="AU952" s="4"/>
      <c r="AV952" s="4"/>
      <c r="AW952" s="4"/>
      <c r="AX952" s="4"/>
      <c r="AY952" s="4"/>
      <c r="AZ952" s="4"/>
      <c r="BA952" s="4"/>
      <c r="BB952" s="4"/>
      <c r="BC952" s="4"/>
      <c r="BD952" s="4"/>
      <c r="BE952" s="4"/>
      <c r="BF952" s="4"/>
      <c r="BG952" s="4"/>
      <c r="BH952" s="4"/>
      <c r="BI952" s="4"/>
      <c r="BJ952" s="4"/>
      <c r="BK952" s="4"/>
      <c r="BL952" s="4"/>
      <c r="BM952" s="4"/>
      <c r="BN952" s="4"/>
    </row>
    <row r="953" ht="12.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c r="AA953" s="4"/>
      <c r="AB953" s="4"/>
      <c r="AC953" s="4"/>
      <c r="AD953" s="4"/>
      <c r="AE953" s="4"/>
      <c r="AF953" s="4"/>
      <c r="AG953" s="4"/>
      <c r="AH953" s="4"/>
      <c r="AI953" s="4"/>
      <c r="AJ953" s="4"/>
      <c r="AK953" s="4"/>
      <c r="AL953" s="4"/>
      <c r="AM953" s="4"/>
      <c r="AN953" s="4"/>
      <c r="AO953" s="4"/>
      <c r="AP953" s="4"/>
      <c r="AQ953" s="4"/>
      <c r="AR953" s="4"/>
      <c r="AS953" s="4"/>
      <c r="AT953" s="4"/>
      <c r="AU953" s="4"/>
      <c r="AV953" s="4"/>
      <c r="AW953" s="4"/>
      <c r="AX953" s="4"/>
      <c r="AY953" s="4"/>
      <c r="AZ953" s="4"/>
      <c r="BA953" s="4"/>
      <c r="BB953" s="4"/>
      <c r="BC953" s="4"/>
      <c r="BD953" s="4"/>
      <c r="BE953" s="4"/>
      <c r="BF953" s="4"/>
      <c r="BG953" s="4"/>
      <c r="BH953" s="4"/>
      <c r="BI953" s="4"/>
      <c r="BJ953" s="4"/>
      <c r="BK953" s="4"/>
      <c r="BL953" s="4"/>
      <c r="BM953" s="4"/>
      <c r="BN953" s="4"/>
    </row>
    <row r="954" ht="12.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c r="AA954" s="4"/>
      <c r="AB954" s="4"/>
      <c r="AC954" s="4"/>
      <c r="AD954" s="4"/>
      <c r="AE954" s="4"/>
      <c r="AF954" s="4"/>
      <c r="AG954" s="4"/>
      <c r="AH954" s="4"/>
      <c r="AI954" s="4"/>
      <c r="AJ954" s="4"/>
      <c r="AK954" s="4"/>
      <c r="AL954" s="4"/>
      <c r="AM954" s="4"/>
      <c r="AN954" s="4"/>
      <c r="AO954" s="4"/>
      <c r="AP954" s="4"/>
      <c r="AQ954" s="4"/>
      <c r="AR954" s="4"/>
      <c r="AS954" s="4"/>
      <c r="AT954" s="4"/>
      <c r="AU954" s="4"/>
      <c r="AV954" s="4"/>
      <c r="AW954" s="4"/>
      <c r="AX954" s="4"/>
      <c r="AY954" s="4"/>
      <c r="AZ954" s="4"/>
      <c r="BA954" s="4"/>
      <c r="BB954" s="4"/>
      <c r="BC954" s="4"/>
      <c r="BD954" s="4"/>
      <c r="BE954" s="4"/>
      <c r="BF954" s="4"/>
      <c r="BG954" s="4"/>
      <c r="BH954" s="4"/>
      <c r="BI954" s="4"/>
      <c r="BJ954" s="4"/>
      <c r="BK954" s="4"/>
      <c r="BL954" s="4"/>
      <c r="BM954" s="4"/>
      <c r="BN954" s="4"/>
    </row>
    <row r="955" ht="12.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c r="AA955" s="4"/>
      <c r="AB955" s="4"/>
      <c r="AC955" s="4"/>
      <c r="AD955" s="4"/>
      <c r="AE955" s="4"/>
      <c r="AF955" s="4"/>
      <c r="AG955" s="4"/>
      <c r="AH955" s="4"/>
      <c r="AI955" s="4"/>
      <c r="AJ955" s="4"/>
      <c r="AK955" s="4"/>
      <c r="AL955" s="4"/>
      <c r="AM955" s="4"/>
      <c r="AN955" s="4"/>
      <c r="AO955" s="4"/>
      <c r="AP955" s="4"/>
      <c r="AQ955" s="4"/>
      <c r="AR955" s="4"/>
      <c r="AS955" s="4"/>
      <c r="AT955" s="4"/>
      <c r="AU955" s="4"/>
      <c r="AV955" s="4"/>
      <c r="AW955" s="4"/>
      <c r="AX955" s="4"/>
      <c r="AY955" s="4"/>
      <c r="AZ955" s="4"/>
      <c r="BA955" s="4"/>
      <c r="BB955" s="4"/>
      <c r="BC955" s="4"/>
      <c r="BD955" s="4"/>
      <c r="BE955" s="4"/>
      <c r="BF955" s="4"/>
      <c r="BG955" s="4"/>
      <c r="BH955" s="4"/>
      <c r="BI955" s="4"/>
      <c r="BJ955" s="4"/>
      <c r="BK955" s="4"/>
      <c r="BL955" s="4"/>
      <c r="BM955" s="4"/>
      <c r="BN955" s="4"/>
    </row>
    <row r="956" ht="12.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c r="AA956" s="4"/>
      <c r="AB956" s="4"/>
      <c r="AC956" s="4"/>
      <c r="AD956" s="4"/>
      <c r="AE956" s="4"/>
      <c r="AF956" s="4"/>
      <c r="AG956" s="4"/>
      <c r="AH956" s="4"/>
      <c r="AI956" s="4"/>
      <c r="AJ956" s="4"/>
      <c r="AK956" s="4"/>
      <c r="AL956" s="4"/>
      <c r="AM956" s="4"/>
      <c r="AN956" s="4"/>
      <c r="AO956" s="4"/>
      <c r="AP956" s="4"/>
      <c r="AQ956" s="4"/>
      <c r="AR956" s="4"/>
      <c r="AS956" s="4"/>
      <c r="AT956" s="4"/>
      <c r="AU956" s="4"/>
      <c r="AV956" s="4"/>
      <c r="AW956" s="4"/>
      <c r="AX956" s="4"/>
      <c r="AY956" s="4"/>
      <c r="AZ956" s="4"/>
      <c r="BA956" s="4"/>
      <c r="BB956" s="4"/>
      <c r="BC956" s="4"/>
      <c r="BD956" s="4"/>
      <c r="BE956" s="4"/>
      <c r="BF956" s="4"/>
      <c r="BG956" s="4"/>
      <c r="BH956" s="4"/>
      <c r="BI956" s="4"/>
      <c r="BJ956" s="4"/>
      <c r="BK956" s="4"/>
      <c r="BL956" s="4"/>
      <c r="BM956" s="4"/>
      <c r="BN956" s="4"/>
    </row>
    <row r="957" ht="12.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c r="AA957" s="4"/>
      <c r="AB957" s="4"/>
      <c r="AC957" s="4"/>
      <c r="AD957" s="4"/>
      <c r="AE957" s="4"/>
      <c r="AF957" s="4"/>
      <c r="AG957" s="4"/>
      <c r="AH957" s="4"/>
      <c r="AI957" s="4"/>
      <c r="AJ957" s="4"/>
      <c r="AK957" s="4"/>
      <c r="AL957" s="4"/>
      <c r="AM957" s="4"/>
      <c r="AN957" s="4"/>
      <c r="AO957" s="4"/>
      <c r="AP957" s="4"/>
      <c r="AQ957" s="4"/>
      <c r="AR957" s="4"/>
      <c r="AS957" s="4"/>
      <c r="AT957" s="4"/>
      <c r="AU957" s="4"/>
      <c r="AV957" s="4"/>
      <c r="AW957" s="4"/>
      <c r="AX957" s="4"/>
      <c r="AY957" s="4"/>
      <c r="AZ957" s="4"/>
      <c r="BA957" s="4"/>
      <c r="BB957" s="4"/>
      <c r="BC957" s="4"/>
      <c r="BD957" s="4"/>
      <c r="BE957" s="4"/>
      <c r="BF957" s="4"/>
      <c r="BG957" s="4"/>
      <c r="BH957" s="4"/>
      <c r="BI957" s="4"/>
      <c r="BJ957" s="4"/>
      <c r="BK957" s="4"/>
      <c r="BL957" s="4"/>
      <c r="BM957" s="4"/>
      <c r="BN957" s="4"/>
    </row>
    <row r="958" ht="12.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c r="AA958" s="4"/>
      <c r="AB958" s="4"/>
      <c r="AC958" s="4"/>
      <c r="AD958" s="4"/>
      <c r="AE958" s="4"/>
      <c r="AF958" s="4"/>
      <c r="AG958" s="4"/>
      <c r="AH958" s="4"/>
      <c r="AI958" s="4"/>
      <c r="AJ958" s="4"/>
      <c r="AK958" s="4"/>
      <c r="AL958" s="4"/>
      <c r="AM958" s="4"/>
      <c r="AN958" s="4"/>
      <c r="AO958" s="4"/>
      <c r="AP958" s="4"/>
      <c r="AQ958" s="4"/>
      <c r="AR958" s="4"/>
      <c r="AS958" s="4"/>
      <c r="AT958" s="4"/>
      <c r="AU958" s="4"/>
      <c r="AV958" s="4"/>
      <c r="AW958" s="4"/>
      <c r="AX958" s="4"/>
      <c r="AY958" s="4"/>
      <c r="AZ958" s="4"/>
      <c r="BA958" s="4"/>
      <c r="BB958" s="4"/>
      <c r="BC958" s="4"/>
      <c r="BD958" s="4"/>
      <c r="BE958" s="4"/>
      <c r="BF958" s="4"/>
      <c r="BG958" s="4"/>
      <c r="BH958" s="4"/>
      <c r="BI958" s="4"/>
      <c r="BJ958" s="4"/>
      <c r="BK958" s="4"/>
      <c r="BL958" s="4"/>
      <c r="BM958" s="4"/>
      <c r="BN958" s="4"/>
    </row>
    <row r="959" ht="12.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c r="AA959" s="4"/>
      <c r="AB959" s="4"/>
      <c r="AC959" s="4"/>
      <c r="AD959" s="4"/>
      <c r="AE959" s="4"/>
      <c r="AF959" s="4"/>
      <c r="AG959" s="4"/>
      <c r="AH959" s="4"/>
      <c r="AI959" s="4"/>
      <c r="AJ959" s="4"/>
      <c r="AK959" s="4"/>
      <c r="AL959" s="4"/>
      <c r="AM959" s="4"/>
      <c r="AN959" s="4"/>
      <c r="AO959" s="4"/>
      <c r="AP959" s="4"/>
      <c r="AQ959" s="4"/>
      <c r="AR959" s="4"/>
      <c r="AS959" s="4"/>
      <c r="AT959" s="4"/>
      <c r="AU959" s="4"/>
      <c r="AV959" s="4"/>
      <c r="AW959" s="4"/>
      <c r="AX959" s="4"/>
      <c r="AY959" s="4"/>
      <c r="AZ959" s="4"/>
      <c r="BA959" s="4"/>
      <c r="BB959" s="4"/>
      <c r="BC959" s="4"/>
      <c r="BD959" s="4"/>
      <c r="BE959" s="4"/>
      <c r="BF959" s="4"/>
      <c r="BG959" s="4"/>
      <c r="BH959" s="4"/>
      <c r="BI959" s="4"/>
      <c r="BJ959" s="4"/>
      <c r="BK959" s="4"/>
      <c r="BL959" s="4"/>
      <c r="BM959" s="4"/>
      <c r="BN959" s="4"/>
    </row>
  </sheetData>
  <autoFilter ref="$A$1:$BN$102">
    <sortState ref="A1:BN102">
      <sortCondition ref="AP1:AP102"/>
    </sortState>
  </autoFilter>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file>