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ajan\Desktop\Nutrients\Manuscript\x-accepted\nutrients-940703\supplementary\Foodprint Supplement\"/>
    </mc:Choice>
  </mc:AlternateContent>
  <xr:revisionPtr revIDLastSave="0" documentId="13_ncr:1_{FA32B1E2-39B0-46E5-B6C7-85437C15AA74}" xr6:coauthVersionLast="45" xr6:coauthVersionMax="45" xr10:uidLastSave="{00000000-0000-0000-0000-000000000000}"/>
  <bookViews>
    <workbookView xWindow="-108" yWindow="-108" windowWidth="23256" windowHeight="12576" activeTab="1" xr2:uid="{DA2E3B3D-A021-8B49-8F98-198188D14C62}"/>
  </bookViews>
  <sheets>
    <sheet name="FFQ Frequency Conversions" sheetId="1" r:id="rId1"/>
    <sheet name="Kcal, g, protein, CO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2" l="1"/>
  <c r="F39" i="2"/>
  <c r="G39" i="2" s="1"/>
  <c r="E39" i="2"/>
  <c r="D39" i="2"/>
  <c r="E38" i="2"/>
  <c r="B38" i="2"/>
  <c r="D38" i="2" s="1"/>
  <c r="G37" i="2"/>
  <c r="D37" i="2"/>
  <c r="G36" i="2"/>
  <c r="D36" i="2"/>
  <c r="G35" i="2"/>
  <c r="D35" i="2"/>
  <c r="G34" i="2"/>
  <c r="D34" i="2"/>
  <c r="F33" i="2"/>
  <c r="G33" i="2" s="1"/>
  <c r="D33" i="2"/>
  <c r="F32" i="2"/>
  <c r="G32" i="2" s="1"/>
  <c r="E32" i="2"/>
  <c r="B32" i="2"/>
  <c r="D32" i="2" s="1"/>
  <c r="F31" i="2"/>
  <c r="G31" i="2" s="1"/>
  <c r="D31" i="2"/>
  <c r="F30" i="2"/>
  <c r="G30" i="2" s="1"/>
  <c r="E30" i="2"/>
  <c r="C30" i="2"/>
  <c r="D30" i="2" s="1"/>
  <c r="F29" i="2"/>
  <c r="G29" i="2" s="1"/>
  <c r="D29" i="2"/>
  <c r="F28" i="2"/>
  <c r="G28" i="2" s="1"/>
  <c r="D28" i="2"/>
  <c r="E27" i="2"/>
  <c r="B27" i="2"/>
  <c r="F27" i="2" s="1"/>
  <c r="G27" i="2" s="1"/>
  <c r="F26" i="2"/>
  <c r="G26" i="2" s="1"/>
  <c r="D26" i="2"/>
  <c r="F25" i="2"/>
  <c r="G25" i="2" s="1"/>
  <c r="D25" i="2"/>
  <c r="G24" i="2"/>
  <c r="F24" i="2"/>
  <c r="D24" i="2"/>
  <c r="F23" i="2"/>
  <c r="G23" i="2" s="1"/>
  <c r="D23" i="2"/>
  <c r="F22" i="2"/>
  <c r="G22" i="2" s="1"/>
  <c r="D22" i="2"/>
  <c r="F21" i="2"/>
  <c r="G21" i="2" s="1"/>
  <c r="D21" i="2"/>
  <c r="F20" i="2"/>
  <c r="G20" i="2" s="1"/>
  <c r="D20" i="2"/>
  <c r="E19" i="2"/>
  <c r="B19" i="2"/>
  <c r="D19" i="2" s="1"/>
  <c r="F18" i="2"/>
  <c r="G18" i="2" s="1"/>
  <c r="D18" i="2"/>
  <c r="F17" i="2"/>
  <c r="G17" i="2" s="1"/>
  <c r="D17" i="2"/>
  <c r="F16" i="2"/>
  <c r="G16" i="2" s="1"/>
  <c r="D16" i="2"/>
  <c r="F15" i="2"/>
  <c r="G15" i="2" s="1"/>
  <c r="C15" i="2"/>
  <c r="D15" i="2" s="1"/>
  <c r="F14" i="2"/>
  <c r="G14" i="2" s="1"/>
  <c r="D14" i="2"/>
  <c r="G13" i="2"/>
  <c r="F13" i="2"/>
  <c r="C13" i="2"/>
  <c r="D13" i="2" s="1"/>
  <c r="G12" i="2"/>
  <c r="D12" i="2"/>
  <c r="F11" i="2"/>
  <c r="G11" i="2" s="1"/>
  <c r="D11" i="2"/>
  <c r="F10" i="2"/>
  <c r="G10" i="2" s="1"/>
  <c r="D10" i="2"/>
  <c r="F9" i="2"/>
  <c r="G9" i="2" s="1"/>
  <c r="D9" i="2"/>
  <c r="F8" i="2"/>
  <c r="G8" i="2" s="1"/>
  <c r="D8" i="2"/>
  <c r="F7" i="2"/>
  <c r="G7" i="2" s="1"/>
  <c r="C7" i="2"/>
  <c r="D7" i="2" s="1"/>
  <c r="F6" i="2"/>
  <c r="G6" i="2" s="1"/>
  <c r="D6" i="2"/>
  <c r="F5" i="2"/>
  <c r="G5" i="2" s="1"/>
  <c r="C5" i="2"/>
  <c r="D5" i="2" s="1"/>
  <c r="F4" i="2"/>
  <c r="G4" i="2" s="1"/>
  <c r="D4" i="2"/>
  <c r="G3" i="2"/>
  <c r="D3" i="2"/>
  <c r="G2" i="2"/>
  <c r="D2" i="2"/>
  <c r="B11" i="1"/>
  <c r="B10" i="1"/>
  <c r="B9" i="1"/>
  <c r="B8" i="1"/>
  <c r="B7" i="1"/>
  <c r="B6" i="1"/>
  <c r="B5" i="1"/>
  <c r="B4" i="1"/>
  <c r="B3" i="1"/>
  <c r="B2" i="1"/>
  <c r="F19" i="2" l="1"/>
  <c r="G19" i="2" s="1"/>
  <c r="D27" i="2"/>
  <c r="F38" i="2"/>
  <c r="G38" i="2" s="1"/>
</calcChain>
</file>

<file path=xl/sharedStrings.xml><?xml version="1.0" encoding="utf-8"?>
<sst xmlns="http://schemas.openxmlformats.org/spreadsheetml/2006/main" count="119" uniqueCount="79">
  <si>
    <t>Frequency</t>
  </si>
  <si>
    <t>Serving/wk</t>
  </si>
  <si>
    <t>Serving/day</t>
  </si>
  <si>
    <t>Never/rarely</t>
  </si>
  <si>
    <t>Once/month</t>
  </si>
  <si>
    <t>Twice/month</t>
  </si>
  <si>
    <t>Once/week</t>
  </si>
  <si>
    <t>Twice/week</t>
  </si>
  <si>
    <t>Few times/week</t>
  </si>
  <si>
    <t>5-6 times/week</t>
  </si>
  <si>
    <t>Once/day</t>
  </si>
  <si>
    <t>Twice/day</t>
  </si>
  <si>
    <t>Several times/day</t>
  </si>
  <si>
    <t>Food item</t>
  </si>
  <si>
    <t>g/serving</t>
  </si>
  <si>
    <t>g CO2-eq/g</t>
  </si>
  <si>
    <t>g CO2-eq/serving</t>
  </si>
  <si>
    <t>kcal/serving</t>
  </si>
  <si>
    <t>protein/g</t>
  </si>
  <si>
    <t>protein/serving</t>
  </si>
  <si>
    <t>CO2 Reference</t>
  </si>
  <si>
    <t>CO2 Notes</t>
  </si>
  <si>
    <t>fruittemp</t>
  </si>
  <si>
    <t>Jay et al. (2019)</t>
  </si>
  <si>
    <t>fruittrop</t>
  </si>
  <si>
    <t>fruitjuice</t>
  </si>
  <si>
    <t>Heller &amp; Keoleian (2014)</t>
  </si>
  <si>
    <t>veggreen</t>
  </si>
  <si>
    <t xml:space="preserve">Average of available green veg </t>
  </si>
  <si>
    <t>vegother</t>
  </si>
  <si>
    <t>All fresh veg</t>
  </si>
  <si>
    <t>fries</t>
  </si>
  <si>
    <t>vegjuice</t>
  </si>
  <si>
    <t>poultry</t>
  </si>
  <si>
    <t>ruminant</t>
  </si>
  <si>
    <t>Nijdam et al. (2012)</t>
  </si>
  <si>
    <t>pork</t>
  </si>
  <si>
    <t>fish</t>
  </si>
  <si>
    <t>seafood</t>
  </si>
  <si>
    <t>eggs</t>
  </si>
  <si>
    <t>nutbutter</t>
  </si>
  <si>
    <t>Average peanuts and tree nuts</t>
  </si>
  <si>
    <t>lentils</t>
  </si>
  <si>
    <t>Legumes</t>
  </si>
  <si>
    <t>tofu</t>
  </si>
  <si>
    <t>beans</t>
  </si>
  <si>
    <t>nutseed</t>
  </si>
  <si>
    <t>altmeat</t>
  </si>
  <si>
    <t>milk</t>
  </si>
  <si>
    <t>yogurt</t>
  </si>
  <si>
    <t>cheese</t>
  </si>
  <si>
    <t>Total cheese</t>
  </si>
  <si>
    <t>soymilk</t>
  </si>
  <si>
    <t>almondmilk</t>
  </si>
  <si>
    <t>altdairy</t>
  </si>
  <si>
    <t>bread</t>
  </si>
  <si>
    <t>Wheat flour</t>
  </si>
  <si>
    <t>bagels</t>
  </si>
  <si>
    <t>rice</t>
  </si>
  <si>
    <t>tortillas</t>
  </si>
  <si>
    <t>Average corn and wheat flour</t>
  </si>
  <si>
    <t>pasta</t>
  </si>
  <si>
    <t>cereal</t>
  </si>
  <si>
    <t>Breakfast cereals</t>
  </si>
  <si>
    <t>grains</t>
  </si>
  <si>
    <t>Average grain products</t>
  </si>
  <si>
    <t>ssb</t>
  </si>
  <si>
    <t>Soft drinks</t>
  </si>
  <si>
    <t>ssbdiet</t>
  </si>
  <si>
    <t>coffee</t>
  </si>
  <si>
    <t>tea</t>
  </si>
  <si>
    <t>sweets</t>
  </si>
  <si>
    <t>Cakes and pastries</t>
  </si>
  <si>
    <t>snacks</t>
  </si>
  <si>
    <t>Chips and snacks</t>
  </si>
  <si>
    <t>bottledwater</t>
  </si>
  <si>
    <t>Note: Nutrient data from USDA Food Composition Database, assuming standard serving sizes (https://fdc.nal.usda.gov/)</t>
  </si>
  <si>
    <t>Drewnowski et al. (2015)</t>
  </si>
  <si>
    <t>Typical US beef 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</si>
</sst>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>
    <font>
      <sz val="12"/>
      <color theme="1"/>
      <name val="Calibri"/>
      <family val="2"/>
      <scheme val="minor"/>
    </font>
    <font>
      <b/>
      <sz val="10"/>
      <color theme="1"/>
      <name val="Palatino"/>
      <family val="1"/>
    </font>
    <font>
      <sz val="10"/>
      <color rgb="FF333333"/>
      <name val="Palatino"/>
      <family val="1"/>
    </font>
    <font>
      <sz val="10"/>
      <color theme="1"/>
      <name val="Palatino"/>
      <family val="1"/>
    </font>
    <font>
      <b/>
      <sz val="10"/>
      <color rgb="FF333333"/>
      <name val="Palatino"/>
      <family val="1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EAEAE8"/>
        <bgColor rgb="FFEAEAE8"/>
      </patternFill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/>
      <right/>
      <top style="thin">
        <color indexed="64"/>
      </top>
      <bottom style="medium">
        <color rgb="FF666666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" fontId="1" fillId="2" borderId="1" xfId="0" applyNumberFormat="1" applyFont="1" applyFill="1" applyBorder="1"/>
    <xf numFmtId="2" fontId="1" fillId="2" borderId="1" xfId="0" applyNumberFormat="1" applyFont="1" applyFill="1" applyBorder="1"/>
    <xf numFmtId="164" fontId="1" fillId="2" borderId="1" xfId="0" applyNumberFormat="1" applyFont="1" applyFill="1" applyBorder="1"/>
    <xf numFmtId="2" fontId="1" fillId="2" borderId="0" xfId="0" applyNumberFormat="1" applyFont="1" applyFill="1"/>
    <xf numFmtId="0" fontId="4" fillId="3" borderId="2" xfId="0" applyFont="1" applyFill="1" applyBorder="1"/>
    <xf numFmtId="1" fontId="3" fillId="0" borderId="0" xfId="0" applyNumberFormat="1" applyFont="1"/>
    <xf numFmtId="2" fontId="3" fillId="0" borderId="0" xfId="0" applyNumberFormat="1" applyFont="1"/>
    <xf numFmtId="164" fontId="3" fillId="0" borderId="0" xfId="0" applyNumberFormat="1" applyFont="1"/>
    <xf numFmtId="1" fontId="3" fillId="0" borderId="0" xfId="0" applyNumberFormat="1" applyFont="1" applyFill="1"/>
    <xf numFmtId="2" fontId="3" fillId="0" borderId="0" xfId="0" applyNumberFormat="1" applyFont="1" applyFill="1"/>
    <xf numFmtId="164" fontId="3" fillId="0" borderId="0" xfId="0" applyNumberFormat="1" applyFont="1" applyFill="1"/>
    <xf numFmtId="0" fontId="3" fillId="0" borderId="0" xfId="0" applyFont="1" applyFill="1"/>
    <xf numFmtId="0" fontId="0" fillId="0" borderId="0" xfId="0" applyFill="1"/>
    <xf numFmtId="0" fontId="0" fillId="4" borderId="0" xfId="0" applyFill="1" applyBorder="1" applyAlignment="1">
      <alignment vertical="center"/>
    </xf>
    <xf numFmtId="0" fontId="0" fillId="0" borderId="0" xfId="0" applyBorder="1" applyAlignment="1">
      <alignment vertical="center" wrapText="1"/>
    </xf>
    <xf numFmtId="0" fontId="4" fillId="5" borderId="3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5EEF5-E5EE-A643-BACB-14DA3E528536}">
  <dimension ref="A1:C11"/>
  <sheetViews>
    <sheetView workbookViewId="0">
      <selection activeCell="E15" sqref="E15"/>
    </sheetView>
  </sheetViews>
  <sheetFormatPr defaultColWidth="11.19921875" defaultRowHeight="15.6"/>
  <cols>
    <col min="1" max="1" width="15" bestFit="1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2" t="s">
        <v>3</v>
      </c>
      <c r="B2" s="3">
        <f>C2*7</f>
        <v>0</v>
      </c>
      <c r="C2" s="3">
        <v>0</v>
      </c>
    </row>
    <row r="3" spans="1:3">
      <c r="A3" s="2" t="s">
        <v>4</v>
      </c>
      <c r="B3" s="3">
        <f t="shared" ref="B3:B11" si="0">C3*7</f>
        <v>0.252</v>
      </c>
      <c r="C3" s="3">
        <v>3.5999999999999997E-2</v>
      </c>
    </row>
    <row r="4" spans="1:3">
      <c r="A4" s="2" t="s">
        <v>5</v>
      </c>
      <c r="B4" s="3">
        <f t="shared" si="0"/>
        <v>0.49699999999999994</v>
      </c>
      <c r="C4" s="3">
        <v>7.0999999999999994E-2</v>
      </c>
    </row>
    <row r="5" spans="1:3">
      <c r="A5" s="2" t="s">
        <v>6</v>
      </c>
      <c r="B5" s="3">
        <f t="shared" si="0"/>
        <v>1.0009999999999999</v>
      </c>
      <c r="C5" s="3">
        <v>0.14299999999999999</v>
      </c>
    </row>
    <row r="6" spans="1:3">
      <c r="A6" s="2" t="s">
        <v>7</v>
      </c>
      <c r="B6" s="3">
        <f t="shared" si="0"/>
        <v>2.0019999999999998</v>
      </c>
      <c r="C6" s="3">
        <v>0.28599999999999998</v>
      </c>
    </row>
    <row r="7" spans="1:3">
      <c r="A7" s="2" t="s">
        <v>8</v>
      </c>
      <c r="B7" s="3">
        <f t="shared" si="0"/>
        <v>3.0030000000000001</v>
      </c>
      <c r="C7" s="3">
        <v>0.42899999999999999</v>
      </c>
    </row>
    <row r="8" spans="1:3">
      <c r="A8" s="2" t="s">
        <v>9</v>
      </c>
      <c r="B8" s="3">
        <f t="shared" si="0"/>
        <v>5.5020000000000007</v>
      </c>
      <c r="C8" s="3">
        <v>0.78600000000000003</v>
      </c>
    </row>
    <row r="9" spans="1:3">
      <c r="A9" s="2" t="s">
        <v>10</v>
      </c>
      <c r="B9" s="3">
        <f t="shared" si="0"/>
        <v>7</v>
      </c>
      <c r="C9" s="3">
        <v>1</v>
      </c>
    </row>
    <row r="10" spans="1:3">
      <c r="A10" s="2" t="s">
        <v>11</v>
      </c>
      <c r="B10" s="3">
        <f t="shared" si="0"/>
        <v>14</v>
      </c>
      <c r="C10" s="3">
        <v>2</v>
      </c>
    </row>
    <row r="11" spans="1:3">
      <c r="A11" s="2" t="s">
        <v>12</v>
      </c>
      <c r="B11" s="3">
        <f t="shared" si="0"/>
        <v>21</v>
      </c>
      <c r="C11" s="3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C0F42-6C4E-214C-953F-E8A2A27F8CF9}">
  <dimension ref="A1:I42"/>
  <sheetViews>
    <sheetView tabSelected="1" workbookViewId="0">
      <selection activeCell="J14" sqref="J14"/>
    </sheetView>
  </sheetViews>
  <sheetFormatPr defaultColWidth="11.19921875" defaultRowHeight="15.6"/>
  <cols>
    <col min="8" max="8" width="19.69921875" bestFit="1" customWidth="1"/>
    <col min="9" max="9" width="25.796875" bestFit="1" customWidth="1"/>
  </cols>
  <sheetData>
    <row r="1" spans="1:9">
      <c r="A1" s="4" t="s">
        <v>13</v>
      </c>
      <c r="B1" s="4" t="s">
        <v>14</v>
      </c>
      <c r="C1" s="5" t="s">
        <v>15</v>
      </c>
      <c r="D1" s="5" t="s">
        <v>16</v>
      </c>
      <c r="E1" s="4" t="s">
        <v>17</v>
      </c>
      <c r="F1" s="6" t="s">
        <v>18</v>
      </c>
      <c r="G1" s="7" t="s">
        <v>19</v>
      </c>
      <c r="H1" s="7" t="s">
        <v>20</v>
      </c>
      <c r="I1" s="7" t="s">
        <v>21</v>
      </c>
    </row>
    <row r="2" spans="1:9">
      <c r="A2" s="8" t="s">
        <v>22</v>
      </c>
      <c r="B2" s="9">
        <v>140</v>
      </c>
      <c r="C2" s="10">
        <v>0.34</v>
      </c>
      <c r="D2" s="10">
        <f>C2*B2</f>
        <v>47.6</v>
      </c>
      <c r="E2" s="9">
        <v>72</v>
      </c>
      <c r="F2" s="11">
        <v>7.4999999999999997E-3</v>
      </c>
      <c r="G2" s="10">
        <f>F2*B2</f>
        <v>1.05</v>
      </c>
      <c r="H2" s="10" t="s">
        <v>23</v>
      </c>
      <c r="I2" s="3"/>
    </row>
    <row r="3" spans="1:9">
      <c r="A3" s="8" t="s">
        <v>24</v>
      </c>
      <c r="B3" s="9">
        <v>177</v>
      </c>
      <c r="C3" s="10">
        <v>0.86</v>
      </c>
      <c r="D3" s="10">
        <f t="shared" ref="D3:D39" si="0">C3*B3</f>
        <v>152.22</v>
      </c>
      <c r="E3" s="9">
        <v>119</v>
      </c>
      <c r="F3" s="11">
        <v>1.1599999999999999E-2</v>
      </c>
      <c r="G3" s="10">
        <f>F3*B3</f>
        <v>2.0531999999999999</v>
      </c>
      <c r="H3" s="10" t="s">
        <v>23</v>
      </c>
      <c r="I3" s="3"/>
    </row>
    <row r="4" spans="1:9">
      <c r="A4" s="8" t="s">
        <v>25</v>
      </c>
      <c r="B4" s="9">
        <v>240</v>
      </c>
      <c r="C4" s="10">
        <v>1.03</v>
      </c>
      <c r="D4" s="10">
        <f t="shared" si="0"/>
        <v>247.20000000000002</v>
      </c>
      <c r="E4" s="9">
        <v>110</v>
      </c>
      <c r="F4" s="11">
        <f>1.99/B4</f>
        <v>8.2916666666666659E-3</v>
      </c>
      <c r="G4" s="10">
        <f>F4*B4</f>
        <v>1.9899999999999998</v>
      </c>
      <c r="H4" s="10" t="s">
        <v>26</v>
      </c>
      <c r="I4" s="3"/>
    </row>
    <row r="5" spans="1:9">
      <c r="A5" s="8" t="s">
        <v>27</v>
      </c>
      <c r="B5" s="9">
        <v>85</v>
      </c>
      <c r="C5" s="10">
        <f>(0.4+0.12+0.33+1.08+0.13)/5</f>
        <v>0.41200000000000003</v>
      </c>
      <c r="D5" s="10">
        <f t="shared" si="0"/>
        <v>35.020000000000003</v>
      </c>
      <c r="E5" s="9">
        <v>25</v>
      </c>
      <c r="F5" s="11">
        <f>2/B5</f>
        <v>2.3529411764705882E-2</v>
      </c>
      <c r="G5" s="10">
        <f t="shared" ref="G5:G40" si="1">F5*B5</f>
        <v>2</v>
      </c>
      <c r="H5" s="10" t="s">
        <v>26</v>
      </c>
      <c r="I5" s="3" t="s">
        <v>28</v>
      </c>
    </row>
    <row r="6" spans="1:9">
      <c r="A6" s="8" t="s">
        <v>29</v>
      </c>
      <c r="B6" s="9">
        <v>85</v>
      </c>
      <c r="C6" s="10">
        <v>0.73</v>
      </c>
      <c r="D6" s="10">
        <f t="shared" si="0"/>
        <v>62.05</v>
      </c>
      <c r="E6" s="9">
        <v>25</v>
      </c>
      <c r="F6" s="11">
        <f>2/B6</f>
        <v>2.3529411764705882E-2</v>
      </c>
      <c r="G6" s="10">
        <f t="shared" si="1"/>
        <v>2</v>
      </c>
      <c r="H6" s="10" t="s">
        <v>26</v>
      </c>
      <c r="I6" s="3" t="s">
        <v>30</v>
      </c>
    </row>
    <row r="7" spans="1:9">
      <c r="A7" s="8" t="s">
        <v>31</v>
      </c>
      <c r="B7" s="9">
        <v>85</v>
      </c>
      <c r="C7" s="10">
        <f>(0.21+1.63)/2</f>
        <v>0.91999999999999993</v>
      </c>
      <c r="D7" s="10">
        <f t="shared" si="0"/>
        <v>78.199999999999989</v>
      </c>
      <c r="E7" s="9">
        <v>130</v>
      </c>
      <c r="F7" s="11">
        <f>2/B7</f>
        <v>2.3529411764705882E-2</v>
      </c>
      <c r="G7" s="10">
        <f t="shared" si="1"/>
        <v>2</v>
      </c>
      <c r="H7" s="10" t="s">
        <v>23</v>
      </c>
      <c r="I7" s="3"/>
    </row>
    <row r="8" spans="1:9">
      <c r="A8" s="8" t="s">
        <v>32</v>
      </c>
      <c r="B8" s="9">
        <v>240</v>
      </c>
      <c r="C8" s="10">
        <v>0.73</v>
      </c>
      <c r="D8" s="10">
        <f t="shared" si="0"/>
        <v>175.2</v>
      </c>
      <c r="E8" s="9">
        <v>67</v>
      </c>
      <c r="F8" s="11">
        <f>2.04/B8</f>
        <v>8.5000000000000006E-3</v>
      </c>
      <c r="G8" s="10">
        <f t="shared" si="1"/>
        <v>2.04</v>
      </c>
      <c r="H8" s="10" t="s">
        <v>26</v>
      </c>
      <c r="I8" s="3" t="s">
        <v>30</v>
      </c>
    </row>
    <row r="9" spans="1:9">
      <c r="A9" s="8" t="s">
        <v>33</v>
      </c>
      <c r="B9" s="9">
        <v>110</v>
      </c>
      <c r="C9" s="10">
        <v>5.05</v>
      </c>
      <c r="D9" s="10">
        <f t="shared" si="0"/>
        <v>555.5</v>
      </c>
      <c r="E9" s="9">
        <v>114</v>
      </c>
      <c r="F9" s="11">
        <f>22/110</f>
        <v>0.2</v>
      </c>
      <c r="G9" s="10">
        <f t="shared" si="1"/>
        <v>22</v>
      </c>
      <c r="H9" s="10" t="s">
        <v>26</v>
      </c>
      <c r="I9" s="3"/>
    </row>
    <row r="10" spans="1:9" s="16" customFormat="1">
      <c r="A10" s="8" t="s">
        <v>34</v>
      </c>
      <c r="B10" s="12">
        <v>110</v>
      </c>
      <c r="C10" s="13">
        <v>40.200000000000003</v>
      </c>
      <c r="D10" s="13">
        <f t="shared" si="0"/>
        <v>4422</v>
      </c>
      <c r="E10" s="12">
        <v>273</v>
      </c>
      <c r="F10" s="14">
        <f>35.5/B10</f>
        <v>0.32272727272727275</v>
      </c>
      <c r="G10" s="13">
        <f t="shared" si="1"/>
        <v>35.5</v>
      </c>
      <c r="H10" s="13" t="s">
        <v>35</v>
      </c>
      <c r="I10" s="15" t="s">
        <v>78</v>
      </c>
    </row>
    <row r="11" spans="1:9">
      <c r="A11" s="8" t="s">
        <v>36</v>
      </c>
      <c r="B11" s="9">
        <v>110</v>
      </c>
      <c r="C11" s="10">
        <v>6.87</v>
      </c>
      <c r="D11" s="10">
        <f t="shared" si="0"/>
        <v>755.7</v>
      </c>
      <c r="E11" s="9">
        <v>118</v>
      </c>
      <c r="F11" s="11">
        <f>19.65/B11</f>
        <v>0.17863636363636362</v>
      </c>
      <c r="G11" s="10">
        <f t="shared" si="1"/>
        <v>19.649999999999999</v>
      </c>
      <c r="H11" s="10" t="s">
        <v>26</v>
      </c>
      <c r="I11" s="3"/>
    </row>
    <row r="12" spans="1:9">
      <c r="A12" s="8" t="s">
        <v>37</v>
      </c>
      <c r="B12" s="9">
        <v>110</v>
      </c>
      <c r="C12" s="10">
        <v>3.83</v>
      </c>
      <c r="D12" s="10">
        <f t="shared" si="0"/>
        <v>421.3</v>
      </c>
      <c r="E12" s="9">
        <v>121</v>
      </c>
      <c r="F12" s="11">
        <v>0.2019</v>
      </c>
      <c r="G12" s="10">
        <f t="shared" si="1"/>
        <v>22.209</v>
      </c>
      <c r="H12" s="10" t="s">
        <v>26</v>
      </c>
      <c r="I12" s="3"/>
    </row>
    <row r="13" spans="1:9">
      <c r="A13" s="8" t="s">
        <v>38</v>
      </c>
      <c r="B13" s="9">
        <v>110</v>
      </c>
      <c r="C13" s="10">
        <f>(11.74+4.11)/2</f>
        <v>7.9250000000000007</v>
      </c>
      <c r="D13" s="10">
        <f t="shared" si="0"/>
        <v>871.75000000000011</v>
      </c>
      <c r="E13" s="9">
        <v>110</v>
      </c>
      <c r="F13" s="11">
        <f>16/112</f>
        <v>0.14285714285714285</v>
      </c>
      <c r="G13" s="10">
        <f t="shared" si="1"/>
        <v>15.714285714285714</v>
      </c>
      <c r="H13" s="10" t="s">
        <v>26</v>
      </c>
      <c r="I13" s="3"/>
    </row>
    <row r="14" spans="1:9">
      <c r="A14" s="8" t="s">
        <v>39</v>
      </c>
      <c r="B14" s="9">
        <v>50</v>
      </c>
      <c r="C14" s="10">
        <v>3.54</v>
      </c>
      <c r="D14" s="10">
        <f t="shared" si="0"/>
        <v>177</v>
      </c>
      <c r="E14" s="9">
        <v>78</v>
      </c>
      <c r="F14" s="11">
        <f>6.29/50</f>
        <v>0.1258</v>
      </c>
      <c r="G14" s="10">
        <f t="shared" si="1"/>
        <v>6.29</v>
      </c>
      <c r="H14" s="10" t="s">
        <v>26</v>
      </c>
      <c r="I14" s="3"/>
    </row>
    <row r="15" spans="1:9">
      <c r="A15" s="8" t="s">
        <v>40</v>
      </c>
      <c r="B15" s="9">
        <v>32</v>
      </c>
      <c r="C15" s="10">
        <f>(1.94+1.17)/2</f>
        <v>1.5549999999999999</v>
      </c>
      <c r="D15" s="10">
        <f t="shared" si="0"/>
        <v>49.76</v>
      </c>
      <c r="E15" s="9">
        <v>210</v>
      </c>
      <c r="F15" s="11">
        <f>8/B15</f>
        <v>0.25</v>
      </c>
      <c r="G15" s="10">
        <f t="shared" si="1"/>
        <v>8</v>
      </c>
      <c r="H15" s="10" t="s">
        <v>26</v>
      </c>
      <c r="I15" s="3" t="s">
        <v>41</v>
      </c>
    </row>
    <row r="16" spans="1:9">
      <c r="A16" s="8" t="s">
        <v>42</v>
      </c>
      <c r="B16" s="9">
        <v>35</v>
      </c>
      <c r="C16" s="10">
        <v>0.78</v>
      </c>
      <c r="D16" s="10">
        <f t="shared" si="0"/>
        <v>27.3</v>
      </c>
      <c r="E16" s="9">
        <v>115</v>
      </c>
      <c r="F16" s="11">
        <f>8.32/B16</f>
        <v>0.23771428571428571</v>
      </c>
      <c r="G16" s="10">
        <f t="shared" si="1"/>
        <v>8.32</v>
      </c>
      <c r="H16" s="10" t="s">
        <v>26</v>
      </c>
      <c r="I16" s="3" t="s">
        <v>43</v>
      </c>
    </row>
    <row r="17" spans="1:9">
      <c r="A17" s="8" t="s">
        <v>44</v>
      </c>
      <c r="B17" s="9">
        <v>85</v>
      </c>
      <c r="C17" s="10">
        <v>1.5</v>
      </c>
      <c r="D17" s="10">
        <f t="shared" si="0"/>
        <v>127.5</v>
      </c>
      <c r="E17" s="9">
        <v>80</v>
      </c>
      <c r="F17" s="11">
        <f>8/B17</f>
        <v>9.4117647058823528E-2</v>
      </c>
      <c r="G17" s="10">
        <f t="shared" si="1"/>
        <v>8</v>
      </c>
      <c r="H17" s="10" t="s">
        <v>23</v>
      </c>
      <c r="I17" s="3"/>
    </row>
    <row r="18" spans="1:9">
      <c r="A18" s="8" t="s">
        <v>45</v>
      </c>
      <c r="B18" s="9">
        <v>35</v>
      </c>
      <c r="C18" s="10">
        <v>0.78</v>
      </c>
      <c r="D18" s="10">
        <f t="shared" si="0"/>
        <v>27.3</v>
      </c>
      <c r="E18" s="9">
        <v>119</v>
      </c>
      <c r="F18" s="11">
        <f>7.7/B18</f>
        <v>0.22</v>
      </c>
      <c r="G18" s="10">
        <f t="shared" si="1"/>
        <v>7.7</v>
      </c>
      <c r="H18" s="10" t="s">
        <v>26</v>
      </c>
      <c r="I18" s="3" t="s">
        <v>43</v>
      </c>
    </row>
    <row r="19" spans="1:9">
      <c r="A19" s="8" t="s">
        <v>46</v>
      </c>
      <c r="B19" s="9">
        <f>(12+28+30)/3</f>
        <v>23.333333333333332</v>
      </c>
      <c r="C19" s="10">
        <v>1.05</v>
      </c>
      <c r="D19" s="10">
        <f t="shared" si="0"/>
        <v>24.5</v>
      </c>
      <c r="E19" s="9">
        <f>(60+180+160)/3</f>
        <v>133.33333333333334</v>
      </c>
      <c r="F19" s="11">
        <f>(2+4+6+7)/4/B19</f>
        <v>0.20357142857142857</v>
      </c>
      <c r="G19" s="10">
        <f t="shared" si="1"/>
        <v>4.75</v>
      </c>
      <c r="H19" s="10" t="s">
        <v>26</v>
      </c>
      <c r="I19" s="3"/>
    </row>
    <row r="20" spans="1:9">
      <c r="A20" s="8" t="s">
        <v>47</v>
      </c>
      <c r="B20" s="9">
        <v>110</v>
      </c>
      <c r="C20" s="10">
        <v>1.5</v>
      </c>
      <c r="D20" s="10">
        <f t="shared" si="0"/>
        <v>165</v>
      </c>
      <c r="E20" s="9">
        <v>172</v>
      </c>
      <c r="F20" s="11">
        <f>14.66/B20</f>
        <v>0.13327272727272726</v>
      </c>
      <c r="G20" s="10">
        <f t="shared" si="1"/>
        <v>14.659999999999998</v>
      </c>
      <c r="H20" s="10" t="s">
        <v>23</v>
      </c>
      <c r="I20" s="3"/>
    </row>
    <row r="21" spans="1:9">
      <c r="A21" s="8" t="s">
        <v>48</v>
      </c>
      <c r="B21" s="9">
        <v>240</v>
      </c>
      <c r="C21" s="10">
        <v>1.34</v>
      </c>
      <c r="D21" s="10">
        <f t="shared" si="0"/>
        <v>321.60000000000002</v>
      </c>
      <c r="E21" s="9">
        <v>139</v>
      </c>
      <c r="F21" s="11">
        <f>10.01/B21</f>
        <v>4.1708333333333333E-2</v>
      </c>
      <c r="G21" s="10">
        <f t="shared" si="1"/>
        <v>10.01</v>
      </c>
      <c r="H21" s="10" t="s">
        <v>26</v>
      </c>
      <c r="I21" s="3"/>
    </row>
    <row r="22" spans="1:9">
      <c r="A22" s="8" t="s">
        <v>49</v>
      </c>
      <c r="B22" s="9">
        <v>170</v>
      </c>
      <c r="C22" s="10">
        <v>2.02</v>
      </c>
      <c r="D22" s="10">
        <f t="shared" si="0"/>
        <v>343.4</v>
      </c>
      <c r="E22" s="9">
        <v>105</v>
      </c>
      <c r="F22" s="11">
        <f>5.66/B22</f>
        <v>3.3294117647058821E-2</v>
      </c>
      <c r="G22" s="10">
        <f t="shared" si="1"/>
        <v>5.6599999999999993</v>
      </c>
      <c r="H22" s="10" t="s">
        <v>26</v>
      </c>
      <c r="I22" s="3"/>
    </row>
    <row r="23" spans="1:9">
      <c r="A23" s="8" t="s">
        <v>50</v>
      </c>
      <c r="B23" s="9">
        <v>28</v>
      </c>
      <c r="C23" s="10">
        <v>9.7799999999999994</v>
      </c>
      <c r="D23" s="10">
        <f t="shared" si="0"/>
        <v>273.83999999999997</v>
      </c>
      <c r="E23" s="9">
        <v>110</v>
      </c>
      <c r="F23" s="11">
        <f>7/B23</f>
        <v>0.25</v>
      </c>
      <c r="G23" s="10">
        <f t="shared" si="1"/>
        <v>7</v>
      </c>
      <c r="H23" s="10" t="s">
        <v>26</v>
      </c>
      <c r="I23" s="3" t="s">
        <v>51</v>
      </c>
    </row>
    <row r="24" spans="1:9">
      <c r="A24" s="8" t="s">
        <v>52</v>
      </c>
      <c r="B24" s="9">
        <v>240</v>
      </c>
      <c r="C24" s="10">
        <v>0.7</v>
      </c>
      <c r="D24" s="10">
        <f t="shared" si="0"/>
        <v>168</v>
      </c>
      <c r="E24" s="9">
        <v>100</v>
      </c>
      <c r="F24" s="11">
        <f>7/B24</f>
        <v>2.9166666666666667E-2</v>
      </c>
      <c r="G24" s="10">
        <f t="shared" si="1"/>
        <v>7</v>
      </c>
      <c r="H24" s="10" t="s">
        <v>23</v>
      </c>
      <c r="I24" s="3"/>
    </row>
    <row r="25" spans="1:9">
      <c r="A25" s="8" t="s">
        <v>53</v>
      </c>
      <c r="B25" s="9">
        <v>240</v>
      </c>
      <c r="C25" s="10">
        <v>0.7</v>
      </c>
      <c r="D25" s="10">
        <f t="shared" si="0"/>
        <v>168</v>
      </c>
      <c r="E25" s="9">
        <v>101</v>
      </c>
      <c r="F25" s="11">
        <f>1.01/B25</f>
        <v>4.208333333333333E-3</v>
      </c>
      <c r="G25" s="10">
        <f t="shared" si="1"/>
        <v>1.01</v>
      </c>
      <c r="H25" s="10" t="s">
        <v>23</v>
      </c>
      <c r="I25" s="3"/>
    </row>
    <row r="26" spans="1:9">
      <c r="A26" s="8" t="s">
        <v>54</v>
      </c>
      <c r="B26" s="9">
        <v>28</v>
      </c>
      <c r="C26" s="10">
        <v>0.7</v>
      </c>
      <c r="D26" s="10">
        <f t="shared" si="0"/>
        <v>19.599999999999998</v>
      </c>
      <c r="E26" s="9">
        <v>60</v>
      </c>
      <c r="F26" s="11">
        <f>7/B26</f>
        <v>0.25</v>
      </c>
      <c r="G26" s="10">
        <f t="shared" si="1"/>
        <v>7</v>
      </c>
      <c r="H26" s="10" t="s">
        <v>23</v>
      </c>
      <c r="I26" s="3"/>
    </row>
    <row r="27" spans="1:9">
      <c r="A27" s="8" t="s">
        <v>55</v>
      </c>
      <c r="B27" s="9">
        <f>(50+85)/2</f>
        <v>67.5</v>
      </c>
      <c r="C27" s="10">
        <v>0.57999999999999996</v>
      </c>
      <c r="D27" s="10">
        <f t="shared" si="0"/>
        <v>39.15</v>
      </c>
      <c r="E27" s="9">
        <f>(128+220)/2</f>
        <v>174</v>
      </c>
      <c r="F27" s="11">
        <f>(4.65+8)/2/B27</f>
        <v>9.3703703703703706E-2</v>
      </c>
      <c r="G27" s="10">
        <f t="shared" si="1"/>
        <v>6.3250000000000002</v>
      </c>
      <c r="H27" s="10" t="s">
        <v>26</v>
      </c>
      <c r="I27" s="3" t="s">
        <v>56</v>
      </c>
    </row>
    <row r="28" spans="1:9">
      <c r="A28" s="8" t="s">
        <v>57</v>
      </c>
      <c r="B28" s="9">
        <v>110</v>
      </c>
      <c r="C28" s="10">
        <v>0.57999999999999996</v>
      </c>
      <c r="D28" s="10">
        <f t="shared" si="0"/>
        <v>63.8</v>
      </c>
      <c r="E28" s="9">
        <v>239</v>
      </c>
      <c r="F28" s="11">
        <f>7.78/B28</f>
        <v>7.0727272727272736E-2</v>
      </c>
      <c r="G28" s="10">
        <f t="shared" si="1"/>
        <v>7.7800000000000011</v>
      </c>
      <c r="H28" s="10" t="s">
        <v>26</v>
      </c>
      <c r="I28" s="3" t="s">
        <v>56</v>
      </c>
    </row>
    <row r="29" spans="1:9">
      <c r="A29" s="8" t="s">
        <v>58</v>
      </c>
      <c r="B29" s="9">
        <v>45</v>
      </c>
      <c r="C29" s="10">
        <v>1.1399999999999999</v>
      </c>
      <c r="D29" s="10">
        <f t="shared" si="0"/>
        <v>51.3</v>
      </c>
      <c r="E29" s="9">
        <v>160</v>
      </c>
      <c r="F29" s="11">
        <f>3/B29</f>
        <v>6.6666666666666666E-2</v>
      </c>
      <c r="G29" s="10">
        <f t="shared" si="1"/>
        <v>3</v>
      </c>
      <c r="H29" s="10" t="s">
        <v>26</v>
      </c>
      <c r="I29" s="3"/>
    </row>
    <row r="30" spans="1:9">
      <c r="A30" s="8" t="s">
        <v>59</v>
      </c>
      <c r="B30" s="9">
        <v>55</v>
      </c>
      <c r="C30" s="10">
        <f>(0.53+0.66)/2</f>
        <v>0.59499999999999997</v>
      </c>
      <c r="D30" s="10">
        <f t="shared" si="0"/>
        <v>32.725000000000001</v>
      </c>
      <c r="E30" s="9">
        <f>(178+103)/2</f>
        <v>140.5</v>
      </c>
      <c r="F30" s="11">
        <f>(1.72+3.55)/2/B30</f>
        <v>4.7909090909090908E-2</v>
      </c>
      <c r="G30" s="10">
        <f t="shared" si="1"/>
        <v>2.6349999999999998</v>
      </c>
      <c r="H30" s="10" t="s">
        <v>26</v>
      </c>
      <c r="I30" s="3" t="s">
        <v>60</v>
      </c>
    </row>
    <row r="31" spans="1:9">
      <c r="A31" s="8" t="s">
        <v>61</v>
      </c>
      <c r="B31" s="9">
        <v>55</v>
      </c>
      <c r="C31" s="10">
        <v>0.57999999999999996</v>
      </c>
      <c r="D31" s="10">
        <f t="shared" si="0"/>
        <v>31.9</v>
      </c>
      <c r="E31" s="9">
        <v>210</v>
      </c>
      <c r="F31" s="11">
        <f>8/B31</f>
        <v>0.14545454545454545</v>
      </c>
      <c r="G31" s="10">
        <f t="shared" si="1"/>
        <v>8</v>
      </c>
      <c r="H31" s="10" t="s">
        <v>26</v>
      </c>
      <c r="I31" s="3" t="s">
        <v>56</v>
      </c>
    </row>
    <row r="32" spans="1:9">
      <c r="A32" s="8" t="s">
        <v>62</v>
      </c>
      <c r="B32" s="9">
        <f>(55+27)/2</f>
        <v>41</v>
      </c>
      <c r="C32" s="10">
        <v>2.97</v>
      </c>
      <c r="D32" s="10">
        <f t="shared" si="0"/>
        <v>121.77000000000001</v>
      </c>
      <c r="E32" s="9">
        <f>(200+110)/2</f>
        <v>155</v>
      </c>
      <c r="F32" s="11">
        <f>(4+1)/2/B32</f>
        <v>6.097560975609756E-2</v>
      </c>
      <c r="G32" s="10">
        <f t="shared" si="1"/>
        <v>2.5</v>
      </c>
      <c r="H32" s="10" t="s">
        <v>77</v>
      </c>
      <c r="I32" s="3" t="s">
        <v>63</v>
      </c>
    </row>
    <row r="33" spans="1:9">
      <c r="A33" s="8" t="s">
        <v>64</v>
      </c>
      <c r="B33" s="9">
        <v>45</v>
      </c>
      <c r="C33" s="10">
        <v>0.57999999999999996</v>
      </c>
      <c r="D33" s="10">
        <f t="shared" si="0"/>
        <v>26.099999999999998</v>
      </c>
      <c r="E33" s="9">
        <v>160</v>
      </c>
      <c r="F33" s="11">
        <f>6/B33</f>
        <v>0.13333333333333333</v>
      </c>
      <c r="G33" s="10">
        <f t="shared" si="1"/>
        <v>6</v>
      </c>
      <c r="H33" s="10" t="s">
        <v>26</v>
      </c>
      <c r="I33" s="3" t="s">
        <v>65</v>
      </c>
    </row>
    <row r="34" spans="1:9">
      <c r="A34" s="8" t="s">
        <v>66</v>
      </c>
      <c r="B34" s="9">
        <v>240</v>
      </c>
      <c r="C34" s="10">
        <v>2.84</v>
      </c>
      <c r="D34" s="10">
        <f t="shared" si="0"/>
        <v>681.59999999999991</v>
      </c>
      <c r="E34" s="9">
        <v>135</v>
      </c>
      <c r="F34" s="11">
        <v>0</v>
      </c>
      <c r="G34" s="10">
        <f t="shared" si="1"/>
        <v>0</v>
      </c>
      <c r="H34" s="10" t="s">
        <v>77</v>
      </c>
      <c r="I34" s="3" t="s">
        <v>67</v>
      </c>
    </row>
    <row r="35" spans="1:9">
      <c r="A35" s="8" t="s">
        <v>68</v>
      </c>
      <c r="B35" s="9">
        <v>240</v>
      </c>
      <c r="C35" s="10">
        <v>2.84</v>
      </c>
      <c r="D35" s="10">
        <f t="shared" si="0"/>
        <v>681.59999999999991</v>
      </c>
      <c r="E35" s="9">
        <v>0</v>
      </c>
      <c r="F35" s="11">
        <v>0</v>
      </c>
      <c r="G35" s="10">
        <f t="shared" si="1"/>
        <v>0</v>
      </c>
      <c r="H35" s="10" t="s">
        <v>77</v>
      </c>
      <c r="I35" s="3" t="s">
        <v>67</v>
      </c>
    </row>
    <row r="36" spans="1:9">
      <c r="A36" s="8" t="s">
        <v>69</v>
      </c>
      <c r="B36" s="9">
        <v>1</v>
      </c>
      <c r="C36" s="10">
        <v>23</v>
      </c>
      <c r="D36" s="10">
        <f t="shared" si="0"/>
        <v>23</v>
      </c>
      <c r="E36" s="9">
        <v>0</v>
      </c>
      <c r="F36" s="11">
        <v>0</v>
      </c>
      <c r="G36" s="10">
        <f t="shared" si="1"/>
        <v>0</v>
      </c>
      <c r="H36" s="10" t="s">
        <v>23</v>
      </c>
      <c r="I36" s="3"/>
    </row>
    <row r="37" spans="1:9">
      <c r="A37" s="8" t="s">
        <v>70</v>
      </c>
      <c r="B37" s="9">
        <v>1</v>
      </c>
      <c r="C37" s="10">
        <v>23</v>
      </c>
      <c r="D37" s="10">
        <f t="shared" si="0"/>
        <v>23</v>
      </c>
      <c r="E37" s="9">
        <v>0</v>
      </c>
      <c r="F37" s="11">
        <v>0</v>
      </c>
      <c r="G37" s="10">
        <f t="shared" si="1"/>
        <v>0</v>
      </c>
      <c r="H37" s="10" t="s">
        <v>23</v>
      </c>
      <c r="I37" s="3"/>
    </row>
    <row r="38" spans="1:9">
      <c r="A38" s="8" t="s">
        <v>71</v>
      </c>
      <c r="B38" s="9">
        <f>(45+66)/2</f>
        <v>55.5</v>
      </c>
      <c r="C38" s="10">
        <v>3.26</v>
      </c>
      <c r="D38" s="10">
        <f t="shared" si="0"/>
        <v>180.92999999999998</v>
      </c>
      <c r="E38" s="9">
        <f>(234+170+137)/3</f>
        <v>180.33333333333334</v>
      </c>
      <c r="F38" s="11">
        <f>(1.8+2+2.3)/3/B38</f>
        <v>3.6636636636636633E-2</v>
      </c>
      <c r="G38" s="10">
        <f t="shared" si="1"/>
        <v>2.0333333333333332</v>
      </c>
      <c r="H38" s="10" t="s">
        <v>77</v>
      </c>
      <c r="I38" s="3" t="s">
        <v>72</v>
      </c>
    </row>
    <row r="39" spans="1:9">
      <c r="A39" s="8" t="s">
        <v>73</v>
      </c>
      <c r="B39" s="9">
        <v>45</v>
      </c>
      <c r="C39" s="10">
        <v>1.1599999999999999</v>
      </c>
      <c r="D39" s="10">
        <f t="shared" si="0"/>
        <v>52.199999999999996</v>
      </c>
      <c r="E39" s="9">
        <f>(240+224+192)/3</f>
        <v>218.66666666666666</v>
      </c>
      <c r="F39" s="11">
        <f>(1.8+3.2+3.83)/3/B39</f>
        <v>6.5407407407407414E-2</v>
      </c>
      <c r="G39" s="10">
        <f t="shared" si="1"/>
        <v>2.9433333333333338</v>
      </c>
      <c r="H39" s="10" t="s">
        <v>77</v>
      </c>
      <c r="I39" s="3" t="s">
        <v>74</v>
      </c>
    </row>
    <row r="40" spans="1:9">
      <c r="A40" s="8" t="s">
        <v>75</v>
      </c>
      <c r="B40" s="9">
        <v>0</v>
      </c>
      <c r="C40" s="10"/>
      <c r="D40" s="10">
        <v>586</v>
      </c>
      <c r="E40" s="9">
        <v>0</v>
      </c>
      <c r="F40" s="11">
        <v>0</v>
      </c>
      <c r="G40" s="10">
        <f t="shared" si="1"/>
        <v>0</v>
      </c>
      <c r="H40" s="10" t="s">
        <v>23</v>
      </c>
      <c r="I40" s="3"/>
    </row>
    <row r="41" spans="1:9">
      <c r="A41" s="17"/>
      <c r="B41" s="17"/>
      <c r="C41" s="17"/>
      <c r="D41" s="17"/>
      <c r="E41" s="17"/>
      <c r="F41" s="18"/>
    </row>
    <row r="42" spans="1:9" ht="16.2" thickBot="1">
      <c r="A42" s="19" t="s">
        <v>76</v>
      </c>
      <c r="B42" s="19"/>
      <c r="C42" s="19"/>
      <c r="D42" s="19"/>
      <c r="E42" s="19"/>
      <c r="F42" s="19"/>
      <c r="G42" s="19"/>
      <c r="H42" s="19"/>
      <c r="I42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FFQ Frequency Conversions</vt:lpstr>
      <vt:lpstr>Kcal, g, protein, CO2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 Malan</dc:creator>
  <cp:lastModifiedBy>Alina Alexandra Jantea</cp:lastModifiedBy>
  <dcterms:created xsi:type="dcterms:W3CDTF">2020-06-11T17:24:40Z</dcterms:created>
  <dcterms:modified xsi:type="dcterms:W3CDTF">2020-09-22T06:14:20Z</dcterms:modified>
</cp:coreProperties>
</file>