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/>
  <xr:revisionPtr revIDLastSave="0" documentId="13_ncr:1_{082828A4-E038-40CC-A9D8-CD4BF67AE940}" xr6:coauthVersionLast="36" xr6:coauthVersionMax="47" xr10:uidLastSave="{00000000-0000-0000-0000-000000000000}"/>
  <bookViews>
    <workbookView xWindow="-120" yWindow="-120" windowWidth="20640" windowHeight="11160" activeTab="1" xr2:uid="{00000000-000D-0000-FFFF-FFFF00000000}"/>
  </bookViews>
  <sheets>
    <sheet name="Table S1 Aphid Raw Data" sheetId="3" r:id="rId1"/>
    <sheet name="Table S2 Cytotox Raw Data" sheetId="4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7" i="4" l="1"/>
  <c r="J136" i="4"/>
  <c r="J132" i="4"/>
  <c r="J131" i="4"/>
  <c r="D134" i="4" s="1"/>
  <c r="J130" i="4"/>
  <c r="C133" i="4" s="1"/>
  <c r="J127" i="4"/>
  <c r="J126" i="4"/>
  <c r="D123" i="4"/>
  <c r="J122" i="4"/>
  <c r="D124" i="4" s="1"/>
  <c r="J121" i="4"/>
  <c r="D121" i="4"/>
  <c r="J120" i="4"/>
  <c r="C123" i="4" s="1"/>
  <c r="E123" i="4" s="1"/>
  <c r="J117" i="4"/>
  <c r="J116" i="4"/>
  <c r="J112" i="4"/>
  <c r="J111" i="4"/>
  <c r="D113" i="4" s="1"/>
  <c r="J110" i="4"/>
  <c r="C114" i="4" s="1"/>
  <c r="J107" i="4"/>
  <c r="J106" i="4"/>
  <c r="D104" i="4"/>
  <c r="D103" i="4"/>
  <c r="C103" i="4"/>
  <c r="E103" i="4" s="1"/>
  <c r="J102" i="4"/>
  <c r="D102" i="4"/>
  <c r="J101" i="4"/>
  <c r="D101" i="4"/>
  <c r="C101" i="4"/>
  <c r="E101" i="4" s="1"/>
  <c r="J100" i="4"/>
  <c r="C104" i="4" s="1"/>
  <c r="E104" i="4" s="1"/>
  <c r="J97" i="4"/>
  <c r="J96" i="4"/>
  <c r="D95" i="4"/>
  <c r="D94" i="4"/>
  <c r="D93" i="4"/>
  <c r="C93" i="4"/>
  <c r="E93" i="4" s="1"/>
  <c r="J92" i="4"/>
  <c r="D92" i="4"/>
  <c r="J91" i="4"/>
  <c r="D96" i="4" s="1"/>
  <c r="D91" i="4"/>
  <c r="C91" i="4"/>
  <c r="E91" i="4" s="1"/>
  <c r="J90" i="4"/>
  <c r="C94" i="4" s="1"/>
  <c r="E94" i="4" s="1"/>
  <c r="J87" i="4"/>
  <c r="J86" i="4"/>
  <c r="J82" i="4"/>
  <c r="J81" i="4"/>
  <c r="D84" i="4" s="1"/>
  <c r="J80" i="4"/>
  <c r="C83" i="4" s="1"/>
  <c r="J77" i="4"/>
  <c r="J76" i="4"/>
  <c r="D74" i="4"/>
  <c r="C74" i="4"/>
  <c r="E74" i="4" s="1"/>
  <c r="D73" i="4"/>
  <c r="J72" i="4"/>
  <c r="D72" i="4"/>
  <c r="C72" i="4"/>
  <c r="E72" i="4" s="1"/>
  <c r="J71" i="4"/>
  <c r="D71" i="4"/>
  <c r="J70" i="4"/>
  <c r="C73" i="4" s="1"/>
  <c r="E73" i="4" s="1"/>
  <c r="J67" i="4"/>
  <c r="J66" i="4"/>
  <c r="J62" i="4"/>
  <c r="J61" i="4"/>
  <c r="D63" i="4" s="1"/>
  <c r="J60" i="4"/>
  <c r="C64" i="4" s="1"/>
  <c r="J57" i="4"/>
  <c r="C57" i="4"/>
  <c r="J56" i="4"/>
  <c r="C56" i="4"/>
  <c r="C54" i="4"/>
  <c r="D53" i="4"/>
  <c r="J52" i="4"/>
  <c r="C52" i="4"/>
  <c r="J51" i="4"/>
  <c r="D57" i="4" s="1"/>
  <c r="D51" i="4"/>
  <c r="J50" i="4"/>
  <c r="C55" i="4" s="1"/>
  <c r="J47" i="4"/>
  <c r="J46" i="4"/>
  <c r="C46" i="4"/>
  <c r="C44" i="4"/>
  <c r="D43" i="4"/>
  <c r="J42" i="4"/>
  <c r="C42" i="4"/>
  <c r="J41" i="4"/>
  <c r="D44" i="4" s="1"/>
  <c r="E44" i="4" s="1"/>
  <c r="D41" i="4"/>
  <c r="J40" i="4"/>
  <c r="C45" i="4" s="1"/>
  <c r="J37" i="4"/>
  <c r="J36" i="4"/>
  <c r="C34" i="4"/>
  <c r="C33" i="4"/>
  <c r="E33" i="4" s="1"/>
  <c r="J32" i="4"/>
  <c r="C32" i="4"/>
  <c r="J31" i="4"/>
  <c r="D33" i="4" s="1"/>
  <c r="C31" i="4"/>
  <c r="J30" i="4"/>
  <c r="J27" i="4"/>
  <c r="J26" i="4"/>
  <c r="D24" i="4"/>
  <c r="J22" i="4"/>
  <c r="D23" i="4" s="1"/>
  <c r="D22" i="4"/>
  <c r="J21" i="4"/>
  <c r="J20" i="4"/>
  <c r="C23" i="4" s="1"/>
  <c r="E23" i="4" s="1"/>
  <c r="J17" i="4"/>
  <c r="J16" i="4"/>
  <c r="D13" i="4"/>
  <c r="J12" i="4"/>
  <c r="D12" i="4"/>
  <c r="C12" i="4"/>
  <c r="E12" i="4" s="1"/>
  <c r="J11" i="4"/>
  <c r="D11" i="4"/>
  <c r="J10" i="4"/>
  <c r="C13" i="4" s="1"/>
  <c r="E13" i="4" s="1"/>
  <c r="D10" i="4"/>
  <c r="C10" i="4"/>
  <c r="E10" i="4" s="1"/>
  <c r="J4" i="4"/>
  <c r="D5" i="4" s="1"/>
  <c r="J3" i="4"/>
  <c r="D6" i="4" s="1"/>
  <c r="J2" i="4"/>
  <c r="C4" i="4" s="1"/>
  <c r="E57" i="4" l="1"/>
  <c r="E46" i="4"/>
  <c r="E64" i="4"/>
  <c r="E83" i="4"/>
  <c r="E4" i="4"/>
  <c r="E114" i="4"/>
  <c r="C6" i="4"/>
  <c r="E6" i="4" s="1"/>
  <c r="D4" i="4"/>
  <c r="C22" i="4"/>
  <c r="E22" i="4" s="1"/>
  <c r="C24" i="4"/>
  <c r="E24" i="4" s="1"/>
  <c r="C41" i="4"/>
  <c r="E41" i="4" s="1"/>
  <c r="C43" i="4"/>
  <c r="E43" i="4" s="1"/>
  <c r="D45" i="4"/>
  <c r="E45" i="4" s="1"/>
  <c r="C51" i="4"/>
  <c r="E51" i="4" s="1"/>
  <c r="C53" i="4"/>
  <c r="E53" i="4" s="1"/>
  <c r="D55" i="4"/>
  <c r="E55" i="4" s="1"/>
  <c r="D62" i="4"/>
  <c r="D64" i="4"/>
  <c r="D81" i="4"/>
  <c r="D83" i="4"/>
  <c r="C95" i="4"/>
  <c r="E95" i="4" s="1"/>
  <c r="D112" i="4"/>
  <c r="D114" i="4"/>
  <c r="D131" i="4"/>
  <c r="D133" i="4"/>
  <c r="E133" i="4" s="1"/>
  <c r="C122" i="4"/>
  <c r="C124" i="4"/>
  <c r="E124" i="4" s="1"/>
  <c r="D122" i="4"/>
  <c r="C3" i="4"/>
  <c r="C5" i="4"/>
  <c r="E5" i="4" s="1"/>
  <c r="D3" i="4"/>
  <c r="D32" i="4"/>
  <c r="E32" i="4" s="1"/>
  <c r="D34" i="4"/>
  <c r="E34" i="4" s="1"/>
  <c r="D46" i="4"/>
  <c r="D56" i="4"/>
  <c r="E56" i="4" s="1"/>
  <c r="C61" i="4"/>
  <c r="C63" i="4"/>
  <c r="E63" i="4" s="1"/>
  <c r="C82" i="4"/>
  <c r="C84" i="4"/>
  <c r="E84" i="4" s="1"/>
  <c r="C96" i="4"/>
  <c r="E96" i="4" s="1"/>
  <c r="C111" i="4"/>
  <c r="E111" i="4" s="1"/>
  <c r="J113" i="4" s="1"/>
  <c r="C113" i="4"/>
  <c r="E113" i="4" s="1"/>
  <c r="C132" i="4"/>
  <c r="C134" i="4"/>
  <c r="E134" i="4" s="1"/>
  <c r="D61" i="4"/>
  <c r="D82" i="4"/>
  <c r="D111" i="4"/>
  <c r="D132" i="4"/>
  <c r="C21" i="4"/>
  <c r="E21" i="4" s="1"/>
  <c r="J23" i="4" s="1"/>
  <c r="C11" i="4"/>
  <c r="E11" i="4" s="1"/>
  <c r="J13" i="4" s="1"/>
  <c r="D21" i="4"/>
  <c r="D42" i="4"/>
  <c r="E42" i="4" s="1"/>
  <c r="D52" i="4"/>
  <c r="E52" i="4" s="1"/>
  <c r="D54" i="4"/>
  <c r="E54" i="4" s="1"/>
  <c r="C71" i="4"/>
  <c r="E71" i="4" s="1"/>
  <c r="J73" i="4" s="1"/>
  <c r="C92" i="4"/>
  <c r="E92" i="4" s="1"/>
  <c r="J93" i="4" s="1"/>
  <c r="C102" i="4"/>
  <c r="E102" i="4" s="1"/>
  <c r="J103" i="4" s="1"/>
  <c r="C121" i="4"/>
  <c r="E121" i="4" s="1"/>
  <c r="D31" i="4"/>
  <c r="E31" i="4" s="1"/>
  <c r="J33" i="4" s="1"/>
  <c r="C62" i="4"/>
  <c r="C81" i="4"/>
  <c r="E81" i="4" s="1"/>
  <c r="C112" i="4"/>
  <c r="E112" i="4" s="1"/>
  <c r="C131" i="4"/>
  <c r="J83" i="4" l="1"/>
  <c r="E3" i="4"/>
  <c r="J5" i="4" s="1"/>
  <c r="E82" i="4"/>
  <c r="E62" i="4"/>
  <c r="E61" i="4"/>
  <c r="J63" i="4" s="1"/>
  <c r="E132" i="4"/>
  <c r="J43" i="4"/>
  <c r="J53" i="4"/>
  <c r="J123" i="4"/>
  <c r="E122" i="4"/>
  <c r="E131" i="4"/>
  <c r="J133" i="4" l="1"/>
  <c r="C23" i="3" l="1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B24" i="3"/>
  <c r="B25" i="3"/>
  <c r="B26" i="3"/>
  <c r="B27" i="3"/>
  <c r="B28" i="3"/>
  <c r="B23" i="3"/>
</calcChain>
</file>

<file path=xl/sharedStrings.xml><?xml version="1.0" encoding="utf-8"?>
<sst xmlns="http://schemas.openxmlformats.org/spreadsheetml/2006/main" count="263" uniqueCount="48">
  <si>
    <t>d1</t>
  </si>
  <si>
    <t>d2</t>
  </si>
  <si>
    <t>d3</t>
  </si>
  <si>
    <t>10% MeOH</t>
  </si>
  <si>
    <t>d0</t>
  </si>
  <si>
    <t>First run</t>
  </si>
  <si>
    <t>Second run</t>
  </si>
  <si>
    <t>Mean</t>
  </si>
  <si>
    <t>Treatment</t>
  </si>
  <si>
    <t>P-Value</t>
  </si>
  <si>
    <t>Spinosad</t>
  </si>
  <si>
    <t>Checacin1</t>
  </si>
  <si>
    <t>LogRank Test in comparison to negative control (10% methanol)</t>
  </si>
  <si>
    <r>
      <t>Checacin1</t>
    </r>
    <r>
      <rPr>
        <sz val="11"/>
        <color theme="1"/>
        <rFont val="Calibri"/>
        <family val="2"/>
      </rPr>
      <t>¹²¯²⁵</t>
    </r>
  </si>
  <si>
    <r>
      <t>Checacin1</t>
    </r>
    <r>
      <rPr>
        <sz val="11"/>
        <color theme="1"/>
        <rFont val="Calibri"/>
        <family val="2"/>
      </rPr>
      <t>¹¯¹¹</t>
    </r>
  </si>
  <si>
    <r>
      <t>Checacin1</t>
    </r>
    <r>
      <rPr>
        <sz val="11"/>
        <color theme="1"/>
        <rFont val="Calibri"/>
        <family val="2"/>
      </rPr>
      <t>¹¯²¹</t>
    </r>
  </si>
  <si>
    <t>Checacin1¹¯¹¹</t>
  </si>
  <si>
    <t>Checacin1¹²¯²⁵</t>
  </si>
  <si>
    <t>Checacin1¹¯²¹</t>
  </si>
  <si>
    <t xml:space="preserve">Untreated </t>
  </si>
  <si>
    <t>Kolmogorov-Smirnov test to verify normal distribution</t>
  </si>
  <si>
    <t>Values</t>
  </si>
  <si>
    <t>rank</t>
  </si>
  <si>
    <t>(rank-1)/n</t>
  </si>
  <si>
    <t>cumulative share</t>
  </si>
  <si>
    <t>difference</t>
  </si>
  <si>
    <t>quantity</t>
  </si>
  <si>
    <t>mean</t>
  </si>
  <si>
    <t>standard deviation</t>
  </si>
  <si>
    <t>maximal difference</t>
  </si>
  <si>
    <t>critical value (alpha=0.05)</t>
  </si>
  <si>
    <t>normal distribution</t>
  </si>
  <si>
    <t>Yes</t>
  </si>
  <si>
    <t>Ionomycin</t>
  </si>
  <si>
    <t>F-Test</t>
  </si>
  <si>
    <t>T-Test</t>
  </si>
  <si>
    <r>
      <t>Checacin1</t>
    </r>
    <r>
      <rPr>
        <vertAlign val="superscript"/>
        <sz val="11"/>
        <color theme="1"/>
        <rFont val="Calibri"/>
        <family val="2"/>
        <scheme val="minor"/>
      </rPr>
      <t>1-11</t>
    </r>
    <r>
      <rPr>
        <sz val="11"/>
        <color theme="1"/>
        <rFont val="Calibri"/>
        <family val="2"/>
        <scheme val="minor"/>
      </rPr>
      <t>_100µM</t>
    </r>
  </si>
  <si>
    <r>
      <t>Checacin1</t>
    </r>
    <r>
      <rPr>
        <vertAlign val="superscript"/>
        <sz val="11"/>
        <color theme="1"/>
        <rFont val="Calibri"/>
        <family val="2"/>
        <scheme val="minor"/>
      </rPr>
      <t>12-25</t>
    </r>
    <r>
      <rPr>
        <sz val="11"/>
        <color theme="1"/>
        <rFont val="Calibri"/>
        <family val="2"/>
        <scheme val="minor"/>
      </rPr>
      <t>_100µM</t>
    </r>
  </si>
  <si>
    <r>
      <t>Checacin1</t>
    </r>
    <r>
      <rPr>
        <vertAlign val="superscript"/>
        <sz val="11"/>
        <color theme="1"/>
        <rFont val="Calibri"/>
        <family val="2"/>
        <scheme val="minor"/>
      </rPr>
      <t>1-21</t>
    </r>
    <r>
      <rPr>
        <sz val="11"/>
        <color theme="1"/>
        <rFont val="Calibri"/>
        <family val="2"/>
        <scheme val="minor"/>
      </rPr>
      <t>_100µM</t>
    </r>
  </si>
  <si>
    <t>Checacin1_100µM</t>
  </si>
  <si>
    <r>
      <t>Checacin1</t>
    </r>
    <r>
      <rPr>
        <vertAlign val="superscript"/>
        <sz val="11"/>
        <color theme="1"/>
        <rFont val="Calibri"/>
        <family val="2"/>
        <scheme val="minor"/>
      </rPr>
      <t>1-21</t>
    </r>
    <r>
      <rPr>
        <sz val="11"/>
        <color theme="1"/>
        <rFont val="Calibri"/>
        <family val="2"/>
        <scheme val="minor"/>
      </rPr>
      <t>_50µM</t>
    </r>
  </si>
  <si>
    <t>Checacin1_50µM</t>
  </si>
  <si>
    <r>
      <t>Checacin1</t>
    </r>
    <r>
      <rPr>
        <vertAlign val="superscript"/>
        <sz val="11"/>
        <color theme="1"/>
        <rFont val="Calibri"/>
        <family val="2"/>
        <scheme val="minor"/>
      </rPr>
      <t>1-21</t>
    </r>
    <r>
      <rPr>
        <sz val="11"/>
        <color theme="1"/>
        <rFont val="Calibri"/>
        <family val="2"/>
        <scheme val="minor"/>
      </rPr>
      <t>_25µM</t>
    </r>
  </si>
  <si>
    <t>Checacin1_25µM</t>
  </si>
  <si>
    <r>
      <t>Checacin1</t>
    </r>
    <r>
      <rPr>
        <vertAlign val="superscript"/>
        <sz val="11"/>
        <color theme="1"/>
        <rFont val="Calibri"/>
        <family val="2"/>
        <scheme val="minor"/>
      </rPr>
      <t>1-21</t>
    </r>
    <r>
      <rPr>
        <sz val="11"/>
        <color theme="1"/>
        <rFont val="Calibri"/>
        <family val="2"/>
        <scheme val="minor"/>
      </rPr>
      <t>_12.5µM</t>
    </r>
  </si>
  <si>
    <t>Checacin1_12.5µM</t>
  </si>
  <si>
    <r>
      <t>Checacin1</t>
    </r>
    <r>
      <rPr>
        <vertAlign val="superscript"/>
        <sz val="11"/>
        <color theme="1"/>
        <rFont val="Calibri"/>
        <family val="2"/>
        <scheme val="minor"/>
      </rPr>
      <t>1-21</t>
    </r>
    <r>
      <rPr>
        <sz val="11"/>
        <color theme="1"/>
        <rFont val="Calibri"/>
        <family val="2"/>
        <scheme val="minor"/>
      </rPr>
      <t>_6.25</t>
    </r>
  </si>
  <si>
    <t>Checacin1_6.25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</si>
</sst>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  <font>
      <vertAlign val="superscript"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9" fontId="0" fillId="0" borderId="1" xfId="0" applyNumberFormat="1" applyBorder="1"/>
    <xf numFmtId="0" fontId="0" fillId="0" borderId="3" xfId="0" applyBorder="1"/>
    <xf numFmtId="9" fontId="0" fillId="0" borderId="3" xfId="0" applyNumberFormat="1" applyBorder="1"/>
    <xf numFmtId="0" fontId="0" fillId="0" borderId="2" xfId="0" applyBorder="1"/>
    <xf numFmtId="11" fontId="0" fillId="0" borderId="0" xfId="0" applyNumberFormat="1"/>
    <xf numFmtId="9" fontId="0" fillId="0" borderId="0" xfId="0" applyNumberFormat="1"/>
    <xf numFmtId="0" fontId="2" fillId="0" borderId="4" xfId="0" applyFont="1" applyBorder="1"/>
    <xf numFmtId="0" fontId="2" fillId="0" borderId="0" xfId="0" applyFont="1"/>
    <xf numFmtId="0" fontId="0" fillId="2" borderId="0" xfId="0" applyFill="1"/>
    <xf numFmtId="0" fontId="2" fillId="0" borderId="0" xfId="0" applyFont="1" applyBorder="1"/>
    <xf numFmtId="0" fontId="0" fillId="3" borderId="0" xfId="0" applyFill="1"/>
    <xf numFmtId="0" fontId="4" fillId="0" borderId="0" xfId="0" applyFont="1" applyBorder="1"/>
    <xf numFmtId="0" fontId="4" fillId="0" borderId="4" xfId="0" applyFont="1" applyBorder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Survival Second Run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S1 Aphid Raw Data'!$B$12</c:f>
              <c:strCache>
                <c:ptCount val="1"/>
                <c:pt idx="0">
                  <c:v>d0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S1 Aphid Raw Data'!$A$13:$A$18</c:f>
              <c:strCache>
                <c:ptCount val="6"/>
                <c:pt idx="0">
                  <c:v>10% MeOH</c:v>
                </c:pt>
                <c:pt idx="1">
                  <c:v>Spinosad</c:v>
                </c:pt>
                <c:pt idx="2">
                  <c:v>Checacin1</c:v>
                </c:pt>
                <c:pt idx="3">
                  <c:v>Checacin1¹¯¹¹</c:v>
                </c:pt>
                <c:pt idx="4">
                  <c:v>Checacin1¹²¯²⁵</c:v>
                </c:pt>
                <c:pt idx="5">
                  <c:v>Checacin1¹¯²¹</c:v>
                </c:pt>
              </c:strCache>
            </c:strRef>
          </c:cat>
          <c:val>
            <c:numRef>
              <c:f>'Table S1 Aphid Raw Data'!$B$13:$B$18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D7-4D44-9350-049A133A5AB0}"/>
            </c:ext>
          </c:extLst>
        </c:ser>
        <c:ser>
          <c:idx val="1"/>
          <c:order val="1"/>
          <c:tx>
            <c:strRef>
              <c:f>'Table S1 Aphid Raw Data'!$C$12</c:f>
              <c:strCache>
                <c:ptCount val="1"/>
                <c:pt idx="0">
                  <c:v>d1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S1 Aphid Raw Data'!$A$13:$A$18</c:f>
              <c:strCache>
                <c:ptCount val="6"/>
                <c:pt idx="0">
                  <c:v>10% MeOH</c:v>
                </c:pt>
                <c:pt idx="1">
                  <c:v>Spinosad</c:v>
                </c:pt>
                <c:pt idx="2">
                  <c:v>Checacin1</c:v>
                </c:pt>
                <c:pt idx="3">
                  <c:v>Checacin1¹¯¹¹</c:v>
                </c:pt>
                <c:pt idx="4">
                  <c:v>Checacin1¹²¯²⁵</c:v>
                </c:pt>
                <c:pt idx="5">
                  <c:v>Checacin1¹¯²¹</c:v>
                </c:pt>
              </c:strCache>
            </c:strRef>
          </c:cat>
          <c:val>
            <c:numRef>
              <c:f>'Table S1 Aphid Raw Data'!$C$13:$C$18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D7-4D44-9350-049A133A5AB0}"/>
            </c:ext>
          </c:extLst>
        </c:ser>
        <c:ser>
          <c:idx val="2"/>
          <c:order val="2"/>
          <c:tx>
            <c:strRef>
              <c:f>'Table S1 Aphid Raw Data'!$D$12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'Table S1 Aphid Raw Data'!$A$13:$A$18</c:f>
              <c:strCache>
                <c:ptCount val="6"/>
                <c:pt idx="0">
                  <c:v>10% MeOH</c:v>
                </c:pt>
                <c:pt idx="1">
                  <c:v>Spinosad</c:v>
                </c:pt>
                <c:pt idx="2">
                  <c:v>Checacin1</c:v>
                </c:pt>
                <c:pt idx="3">
                  <c:v>Checacin1¹¯¹¹</c:v>
                </c:pt>
                <c:pt idx="4">
                  <c:v>Checacin1¹²¯²⁵</c:v>
                </c:pt>
                <c:pt idx="5">
                  <c:v>Checacin1¹¯²¹</c:v>
                </c:pt>
              </c:strCache>
            </c:strRef>
          </c:cat>
          <c:val>
            <c:numRef>
              <c:f>'Table S1 Aphid Raw Data'!$D$13:$D$18</c:f>
              <c:numCache>
                <c:formatCode>0%</c:formatCode>
                <c:ptCount val="6"/>
                <c:pt idx="0">
                  <c:v>1</c:v>
                </c:pt>
                <c:pt idx="1">
                  <c:v>0.98</c:v>
                </c:pt>
                <c:pt idx="2">
                  <c:v>0.98</c:v>
                </c:pt>
                <c:pt idx="3">
                  <c:v>1</c:v>
                </c:pt>
                <c:pt idx="4">
                  <c:v>1</c:v>
                </c:pt>
                <c:pt idx="5">
                  <c:v>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D7-4D44-9350-049A133A5AB0}"/>
            </c:ext>
          </c:extLst>
        </c:ser>
        <c:ser>
          <c:idx val="3"/>
          <c:order val="3"/>
          <c:tx>
            <c:strRef>
              <c:f>'Table S1 Aphid Raw Data'!$E$12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'Table S1 Aphid Raw Data'!$A$13:$A$18</c:f>
              <c:strCache>
                <c:ptCount val="6"/>
                <c:pt idx="0">
                  <c:v>10% MeOH</c:v>
                </c:pt>
                <c:pt idx="1">
                  <c:v>Spinosad</c:v>
                </c:pt>
                <c:pt idx="2">
                  <c:v>Checacin1</c:v>
                </c:pt>
                <c:pt idx="3">
                  <c:v>Checacin1¹¯¹¹</c:v>
                </c:pt>
                <c:pt idx="4">
                  <c:v>Checacin1¹²¯²⁵</c:v>
                </c:pt>
                <c:pt idx="5">
                  <c:v>Checacin1¹¯²¹</c:v>
                </c:pt>
              </c:strCache>
            </c:strRef>
          </c:cat>
          <c:val>
            <c:numRef>
              <c:f>'Table S1 Aphid Raw Data'!$E$13:$E$18</c:f>
              <c:numCache>
                <c:formatCode>0%</c:formatCode>
                <c:ptCount val="6"/>
                <c:pt idx="0">
                  <c:v>0.93</c:v>
                </c:pt>
                <c:pt idx="1">
                  <c:v>0.7</c:v>
                </c:pt>
                <c:pt idx="2">
                  <c:v>0.65</c:v>
                </c:pt>
                <c:pt idx="3">
                  <c:v>0.88</c:v>
                </c:pt>
                <c:pt idx="4">
                  <c:v>0.95</c:v>
                </c:pt>
                <c:pt idx="5">
                  <c:v>0.82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D7-4D44-9350-049A133A5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6426880"/>
        <c:axId val="466435408"/>
      </c:barChart>
      <c:catAx>
        <c:axId val="466426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435408"/>
        <c:crosses val="autoZero"/>
        <c:auto val="1"/>
        <c:lblAlgn val="ctr"/>
        <c:lblOffset val="100"/>
        <c:noMultiLvlLbl val="0"/>
      </c:catAx>
      <c:valAx>
        <c:axId val="46643540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6426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Survival</a:t>
            </a:r>
            <a:r>
              <a:rPr lang="de-DE" baseline="0"/>
              <a:t> Mean of both runs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S1 Aphid Raw Data'!$B$22</c:f>
              <c:strCache>
                <c:ptCount val="1"/>
                <c:pt idx="0">
                  <c:v>d0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S1 Aphid Raw Data'!$A$23:$A$28</c:f>
              <c:strCache>
                <c:ptCount val="6"/>
                <c:pt idx="0">
                  <c:v>10% MeOH</c:v>
                </c:pt>
                <c:pt idx="1">
                  <c:v>Spinosad</c:v>
                </c:pt>
                <c:pt idx="2">
                  <c:v>Checacin1</c:v>
                </c:pt>
                <c:pt idx="3">
                  <c:v>Checacin1¹¯¹¹</c:v>
                </c:pt>
                <c:pt idx="4">
                  <c:v>Checacin1¹²¯²⁵</c:v>
                </c:pt>
                <c:pt idx="5">
                  <c:v>Checacin1¹¯²¹</c:v>
                </c:pt>
              </c:strCache>
            </c:strRef>
          </c:cat>
          <c:val>
            <c:numRef>
              <c:f>'Table S1 Aphid Raw Data'!$B$23:$B$28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0-4A86-8E58-8B512FE1CFD4}"/>
            </c:ext>
          </c:extLst>
        </c:ser>
        <c:ser>
          <c:idx val="1"/>
          <c:order val="1"/>
          <c:tx>
            <c:strRef>
              <c:f>'Table S1 Aphid Raw Data'!$C$22</c:f>
              <c:strCache>
                <c:ptCount val="1"/>
                <c:pt idx="0">
                  <c:v>d1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S1 Aphid Raw Data'!$A$23:$A$28</c:f>
              <c:strCache>
                <c:ptCount val="6"/>
                <c:pt idx="0">
                  <c:v>10% MeOH</c:v>
                </c:pt>
                <c:pt idx="1">
                  <c:v>Spinosad</c:v>
                </c:pt>
                <c:pt idx="2">
                  <c:v>Checacin1</c:v>
                </c:pt>
                <c:pt idx="3">
                  <c:v>Checacin1¹¯¹¹</c:v>
                </c:pt>
                <c:pt idx="4">
                  <c:v>Checacin1¹²¯²⁵</c:v>
                </c:pt>
                <c:pt idx="5">
                  <c:v>Checacin1¹¯²¹</c:v>
                </c:pt>
              </c:strCache>
            </c:strRef>
          </c:cat>
          <c:val>
            <c:numRef>
              <c:f>'Table S1 Aphid Raw Data'!$C$23:$C$28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0-4A86-8E58-8B512FE1CFD4}"/>
            </c:ext>
          </c:extLst>
        </c:ser>
        <c:ser>
          <c:idx val="2"/>
          <c:order val="2"/>
          <c:tx>
            <c:strRef>
              <c:f>'Table S1 Aphid Raw Data'!$D$22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'Table S1 Aphid Raw Data'!$A$23:$A$28</c:f>
              <c:strCache>
                <c:ptCount val="6"/>
                <c:pt idx="0">
                  <c:v>10% MeOH</c:v>
                </c:pt>
                <c:pt idx="1">
                  <c:v>Spinosad</c:v>
                </c:pt>
                <c:pt idx="2">
                  <c:v>Checacin1</c:v>
                </c:pt>
                <c:pt idx="3">
                  <c:v>Checacin1¹¯¹¹</c:v>
                </c:pt>
                <c:pt idx="4">
                  <c:v>Checacin1¹²¯²⁵</c:v>
                </c:pt>
                <c:pt idx="5">
                  <c:v>Checacin1¹¯²¹</c:v>
                </c:pt>
              </c:strCache>
            </c:strRef>
          </c:cat>
          <c:val>
            <c:numRef>
              <c:f>'Table S1 Aphid Raw Data'!$D$23:$D$28</c:f>
              <c:numCache>
                <c:formatCode>0%</c:formatCode>
                <c:ptCount val="6"/>
                <c:pt idx="0">
                  <c:v>1</c:v>
                </c:pt>
                <c:pt idx="1">
                  <c:v>0.95500000000000007</c:v>
                </c:pt>
                <c:pt idx="2">
                  <c:v>0.97</c:v>
                </c:pt>
                <c:pt idx="3">
                  <c:v>0.99</c:v>
                </c:pt>
                <c:pt idx="4">
                  <c:v>0.99</c:v>
                </c:pt>
                <c:pt idx="5">
                  <c:v>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0-4A86-8E58-8B512FE1CFD4}"/>
            </c:ext>
          </c:extLst>
        </c:ser>
        <c:ser>
          <c:idx val="3"/>
          <c:order val="3"/>
          <c:tx>
            <c:strRef>
              <c:f>'Table S1 Aphid Raw Data'!$E$22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'Table S1 Aphid Raw Data'!$A$23:$A$28</c:f>
              <c:strCache>
                <c:ptCount val="6"/>
                <c:pt idx="0">
                  <c:v>10% MeOH</c:v>
                </c:pt>
                <c:pt idx="1">
                  <c:v>Spinosad</c:v>
                </c:pt>
                <c:pt idx="2">
                  <c:v>Checacin1</c:v>
                </c:pt>
                <c:pt idx="3">
                  <c:v>Checacin1¹¯¹¹</c:v>
                </c:pt>
                <c:pt idx="4">
                  <c:v>Checacin1¹²¯²⁵</c:v>
                </c:pt>
                <c:pt idx="5">
                  <c:v>Checacin1¹¯²¹</c:v>
                </c:pt>
              </c:strCache>
            </c:strRef>
          </c:cat>
          <c:val>
            <c:numRef>
              <c:f>'Table S1 Aphid Raw Data'!$E$23:$E$28</c:f>
              <c:numCache>
                <c:formatCode>0%</c:formatCode>
                <c:ptCount val="6"/>
                <c:pt idx="0">
                  <c:v>0.91500000000000004</c:v>
                </c:pt>
                <c:pt idx="1">
                  <c:v>0.54</c:v>
                </c:pt>
                <c:pt idx="2">
                  <c:v>0.56499999999999995</c:v>
                </c:pt>
                <c:pt idx="3">
                  <c:v>0.77</c:v>
                </c:pt>
                <c:pt idx="4">
                  <c:v>0.80499999999999994</c:v>
                </c:pt>
                <c:pt idx="5">
                  <c:v>0.57499999999999996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0-4A86-8E58-8B512FE1CF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4541663"/>
        <c:axId val="1854544575"/>
      </c:barChart>
      <c:catAx>
        <c:axId val="1854541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44575"/>
        <c:crosses val="autoZero"/>
        <c:auto val="1"/>
        <c:lblAlgn val="ctr"/>
        <c:lblOffset val="100"/>
        <c:noMultiLvlLbl val="0"/>
      </c:catAx>
      <c:valAx>
        <c:axId val="1854544575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416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Survival</a:t>
            </a:r>
            <a:r>
              <a:rPr lang="de-DE" baseline="0"/>
              <a:t> First Run</a:t>
            </a:r>
            <a:endParaRPr lang="de-DE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S1 Aphid Raw Data'!$B$2</c:f>
              <c:strCache>
                <c:ptCount val="1"/>
                <c:pt idx="0">
                  <c:v>d0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S1 Aphid Raw Data'!$A$3:$A$8</c:f>
              <c:strCache>
                <c:ptCount val="6"/>
                <c:pt idx="0">
                  <c:v>10% MeOH</c:v>
                </c:pt>
                <c:pt idx="1">
                  <c:v>Spinosad</c:v>
                </c:pt>
                <c:pt idx="2">
                  <c:v>Checacin1</c:v>
                </c:pt>
                <c:pt idx="3">
                  <c:v>Checacin1¹¯¹¹</c:v>
                </c:pt>
                <c:pt idx="4">
                  <c:v>Checacin1¹²¯²⁵</c:v>
                </c:pt>
                <c:pt idx="5">
                  <c:v>Checacin1¹¯²¹</c:v>
                </c:pt>
              </c:strCache>
            </c:strRef>
          </c:cat>
          <c:val>
            <c:numRef>
              <c:f>'Table S1 Aphid Raw Data'!$B$3:$B$8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7D-4332-8BDC-A60099CE7F82}"/>
            </c:ext>
          </c:extLst>
        </c:ser>
        <c:ser>
          <c:idx val="1"/>
          <c:order val="1"/>
          <c:tx>
            <c:strRef>
              <c:f>'Table S1 Aphid Raw Data'!$C$2</c:f>
              <c:strCache>
                <c:ptCount val="1"/>
                <c:pt idx="0">
                  <c:v>d1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'Table S1 Aphid Raw Data'!$A$3:$A$8</c:f>
              <c:strCache>
                <c:ptCount val="6"/>
                <c:pt idx="0">
                  <c:v>10% MeOH</c:v>
                </c:pt>
                <c:pt idx="1">
                  <c:v>Spinosad</c:v>
                </c:pt>
                <c:pt idx="2">
                  <c:v>Checacin1</c:v>
                </c:pt>
                <c:pt idx="3">
                  <c:v>Checacin1¹¯¹¹</c:v>
                </c:pt>
                <c:pt idx="4">
                  <c:v>Checacin1¹²¯²⁵</c:v>
                </c:pt>
                <c:pt idx="5">
                  <c:v>Checacin1¹¯²¹</c:v>
                </c:pt>
              </c:strCache>
            </c:strRef>
          </c:cat>
          <c:val>
            <c:numRef>
              <c:f>'Table S1 Aphid Raw Data'!$C$3:$C$8</c:f>
              <c:numCache>
                <c:formatCode>0%</c:formatCode>
                <c:ptCount val="6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7D-4332-8BDC-A60099CE7F82}"/>
            </c:ext>
          </c:extLst>
        </c:ser>
        <c:ser>
          <c:idx val="2"/>
          <c:order val="2"/>
          <c:tx>
            <c:strRef>
              <c:f>'Table S1 Aphid Raw Data'!$D$2</c:f>
              <c:strCache>
                <c:ptCount val="1"/>
                <c:pt idx="0">
                  <c:v>d2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'Table S1 Aphid Raw Data'!$A$3:$A$8</c:f>
              <c:strCache>
                <c:ptCount val="6"/>
                <c:pt idx="0">
                  <c:v>10% MeOH</c:v>
                </c:pt>
                <c:pt idx="1">
                  <c:v>Spinosad</c:v>
                </c:pt>
                <c:pt idx="2">
                  <c:v>Checacin1</c:v>
                </c:pt>
                <c:pt idx="3">
                  <c:v>Checacin1¹¯¹¹</c:v>
                </c:pt>
                <c:pt idx="4">
                  <c:v>Checacin1¹²¯²⁵</c:v>
                </c:pt>
                <c:pt idx="5">
                  <c:v>Checacin1¹¯²¹</c:v>
                </c:pt>
              </c:strCache>
            </c:strRef>
          </c:cat>
          <c:val>
            <c:numRef>
              <c:f>'Table S1 Aphid Raw Data'!$D$3:$D$8</c:f>
              <c:numCache>
                <c:formatCode>0%</c:formatCode>
                <c:ptCount val="6"/>
                <c:pt idx="0">
                  <c:v>1</c:v>
                </c:pt>
                <c:pt idx="1">
                  <c:v>0.93</c:v>
                </c:pt>
                <c:pt idx="2">
                  <c:v>0.96</c:v>
                </c:pt>
                <c:pt idx="3">
                  <c:v>0.98</c:v>
                </c:pt>
                <c:pt idx="4">
                  <c:v>0.98</c:v>
                </c:pt>
                <c:pt idx="5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7D-4332-8BDC-A60099CE7F82}"/>
            </c:ext>
          </c:extLst>
        </c:ser>
        <c:ser>
          <c:idx val="3"/>
          <c:order val="3"/>
          <c:tx>
            <c:strRef>
              <c:f>'Table S1 Aphid Raw Data'!$E$2</c:f>
              <c:strCache>
                <c:ptCount val="1"/>
                <c:pt idx="0">
                  <c:v>d3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'Table S1 Aphid Raw Data'!$A$3:$A$8</c:f>
              <c:strCache>
                <c:ptCount val="6"/>
                <c:pt idx="0">
                  <c:v>10% MeOH</c:v>
                </c:pt>
                <c:pt idx="1">
                  <c:v>Spinosad</c:v>
                </c:pt>
                <c:pt idx="2">
                  <c:v>Checacin1</c:v>
                </c:pt>
                <c:pt idx="3">
                  <c:v>Checacin1¹¯¹¹</c:v>
                </c:pt>
                <c:pt idx="4">
                  <c:v>Checacin1¹²¯²⁵</c:v>
                </c:pt>
                <c:pt idx="5">
                  <c:v>Checacin1¹¯²¹</c:v>
                </c:pt>
              </c:strCache>
            </c:strRef>
          </c:cat>
          <c:val>
            <c:numRef>
              <c:f>'Table S1 Aphid Raw Data'!$E$3:$E$8</c:f>
              <c:numCache>
                <c:formatCode>0%</c:formatCode>
                <c:ptCount val="6"/>
                <c:pt idx="0">
                  <c:v>0.9</c:v>
                </c:pt>
                <c:pt idx="1">
                  <c:v>0.38</c:v>
                </c:pt>
                <c:pt idx="2">
                  <c:v>0.48</c:v>
                </c:pt>
                <c:pt idx="3">
                  <c:v>0.66</c:v>
                </c:pt>
                <c:pt idx="4">
                  <c:v>0.66</c:v>
                </c:pt>
                <c:pt idx="5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B7D-4332-8BDC-A60099CE7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54549983"/>
        <c:axId val="1854535007"/>
      </c:barChart>
      <c:catAx>
        <c:axId val="18545499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35007"/>
        <c:crosses val="autoZero"/>
        <c:auto val="1"/>
        <c:lblAlgn val="ctr"/>
        <c:lblOffset val="100"/>
        <c:noMultiLvlLbl val="0"/>
      </c:catAx>
      <c:valAx>
        <c:axId val="185453500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545499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707570</xdr:colOff>
      <xdr:row>16</xdr:row>
      <xdr:rowOff>48986</xdr:rowOff>
    </xdr:from>
    <xdr:to>
      <xdr:col>14</xdr:col>
      <xdr:colOff>412295</xdr:colOff>
      <xdr:row>27</xdr:row>
      <xdr:rowOff>176892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730363</xdr:colOff>
      <xdr:row>29</xdr:row>
      <xdr:rowOff>122125</xdr:rowOff>
    </xdr:from>
    <xdr:to>
      <xdr:col>14</xdr:col>
      <xdr:colOff>374197</xdr:colOff>
      <xdr:row>41</xdr:row>
      <xdr:rowOff>110897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751793</xdr:colOff>
      <xdr:row>0</xdr:row>
      <xdr:rowOff>176212</xdr:rowOff>
    </xdr:from>
    <xdr:to>
      <xdr:col>14</xdr:col>
      <xdr:colOff>428625</xdr:colOff>
      <xdr:row>15</xdr:row>
      <xdr:rowOff>54429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7"/>
  <sheetViews>
    <sheetView topLeftCell="A4" zoomScale="85" zoomScaleNormal="85" workbookViewId="0">
      <selection activeCell="R28" sqref="R28"/>
    </sheetView>
  </sheetViews>
  <sheetFormatPr defaultColWidth="11" defaultRowHeight="14.5" x14ac:dyDescent="0.35"/>
  <cols>
    <col min="1" max="1" width="16.54296875" bestFit="1" customWidth="1"/>
  </cols>
  <sheetData>
    <row r="1" spans="1:5" x14ac:dyDescent="0.35">
      <c r="A1" t="s">
        <v>5</v>
      </c>
    </row>
    <row r="2" spans="1:5" ht="15" thickBot="1" x14ac:dyDescent="0.4">
      <c r="A2" s="5"/>
      <c r="B2" s="5" t="s">
        <v>4</v>
      </c>
      <c r="C2" s="5" t="s">
        <v>0</v>
      </c>
      <c r="D2" s="5" t="s">
        <v>1</v>
      </c>
      <c r="E2" s="5" t="s">
        <v>2</v>
      </c>
    </row>
    <row r="3" spans="1:5" x14ac:dyDescent="0.35">
      <c r="A3" s="3" t="s">
        <v>3</v>
      </c>
      <c r="B3" s="4">
        <v>1</v>
      </c>
      <c r="C3" s="4">
        <v>1</v>
      </c>
      <c r="D3" s="4">
        <v>1</v>
      </c>
      <c r="E3" s="4">
        <v>0.9</v>
      </c>
    </row>
    <row r="4" spans="1:5" x14ac:dyDescent="0.35">
      <c r="A4" s="1" t="s">
        <v>10</v>
      </c>
      <c r="B4" s="2">
        <v>1</v>
      </c>
      <c r="C4" s="2">
        <v>1</v>
      </c>
      <c r="D4" s="2">
        <v>0.93</v>
      </c>
      <c r="E4" s="2">
        <v>0.38</v>
      </c>
    </row>
    <row r="5" spans="1:5" x14ac:dyDescent="0.35">
      <c r="A5" s="1" t="s">
        <v>11</v>
      </c>
      <c r="B5" s="2">
        <v>1</v>
      </c>
      <c r="C5" s="2">
        <v>1</v>
      </c>
      <c r="D5" s="2">
        <v>0.96</v>
      </c>
      <c r="E5" s="2">
        <v>0.48</v>
      </c>
    </row>
    <row r="6" spans="1:5" x14ac:dyDescent="0.35">
      <c r="A6" s="1" t="s">
        <v>14</v>
      </c>
      <c r="B6" s="2">
        <v>1</v>
      </c>
      <c r="C6" s="2">
        <v>1</v>
      </c>
      <c r="D6" s="2">
        <v>0.98</v>
      </c>
      <c r="E6" s="2">
        <v>0.66</v>
      </c>
    </row>
    <row r="7" spans="1:5" x14ac:dyDescent="0.35">
      <c r="A7" s="1" t="s">
        <v>13</v>
      </c>
      <c r="B7" s="2">
        <v>1</v>
      </c>
      <c r="C7" s="2">
        <v>1</v>
      </c>
      <c r="D7" s="2">
        <v>0.98</v>
      </c>
      <c r="E7" s="2">
        <v>0.66</v>
      </c>
    </row>
    <row r="8" spans="1:5" x14ac:dyDescent="0.35">
      <c r="A8" s="1" t="s">
        <v>15</v>
      </c>
      <c r="B8" s="2">
        <v>1</v>
      </c>
      <c r="C8" s="2">
        <v>1</v>
      </c>
      <c r="D8" s="2">
        <v>0.9</v>
      </c>
      <c r="E8" s="2">
        <v>0.33</v>
      </c>
    </row>
    <row r="11" spans="1:5" x14ac:dyDescent="0.35">
      <c r="A11" t="s">
        <v>6</v>
      </c>
    </row>
    <row r="12" spans="1:5" ht="15" thickBot="1" x14ac:dyDescent="0.4">
      <c r="A12" s="5"/>
      <c r="B12" s="5" t="s">
        <v>4</v>
      </c>
      <c r="C12" s="5" t="s">
        <v>0</v>
      </c>
      <c r="D12" s="5" t="s">
        <v>1</v>
      </c>
      <c r="E12" s="5" t="s">
        <v>2</v>
      </c>
    </row>
    <row r="13" spans="1:5" x14ac:dyDescent="0.35">
      <c r="A13" s="3" t="s">
        <v>3</v>
      </c>
      <c r="B13" s="4">
        <v>1</v>
      </c>
      <c r="C13" s="4">
        <v>1</v>
      </c>
      <c r="D13" s="4">
        <v>1</v>
      </c>
      <c r="E13" s="4">
        <v>0.93</v>
      </c>
    </row>
    <row r="14" spans="1:5" x14ac:dyDescent="0.35">
      <c r="A14" s="1" t="s">
        <v>10</v>
      </c>
      <c r="B14" s="2">
        <v>1</v>
      </c>
      <c r="C14" s="2">
        <v>1</v>
      </c>
      <c r="D14" s="2">
        <v>0.98</v>
      </c>
      <c r="E14" s="2">
        <v>0.7</v>
      </c>
    </row>
    <row r="15" spans="1:5" x14ac:dyDescent="0.35">
      <c r="A15" s="1" t="s">
        <v>11</v>
      </c>
      <c r="B15" s="2">
        <v>1</v>
      </c>
      <c r="C15" s="2">
        <v>1</v>
      </c>
      <c r="D15" s="2">
        <v>0.98</v>
      </c>
      <c r="E15" s="2">
        <v>0.65</v>
      </c>
    </row>
    <row r="16" spans="1:5" x14ac:dyDescent="0.35">
      <c r="A16" s="1" t="s">
        <v>16</v>
      </c>
      <c r="B16" s="2">
        <v>1</v>
      </c>
      <c r="C16" s="2">
        <v>1</v>
      </c>
      <c r="D16" s="2">
        <v>1</v>
      </c>
      <c r="E16" s="2">
        <v>0.88</v>
      </c>
    </row>
    <row r="17" spans="1:5" x14ac:dyDescent="0.35">
      <c r="A17" s="1" t="s">
        <v>17</v>
      </c>
      <c r="B17" s="2">
        <v>1</v>
      </c>
      <c r="C17" s="2">
        <v>1</v>
      </c>
      <c r="D17" s="2">
        <v>1</v>
      </c>
      <c r="E17" s="2">
        <v>0.95</v>
      </c>
    </row>
    <row r="18" spans="1:5" x14ac:dyDescent="0.35">
      <c r="A18" s="1" t="s">
        <v>18</v>
      </c>
      <c r="B18" s="2">
        <v>1</v>
      </c>
      <c r="C18" s="2">
        <v>1</v>
      </c>
      <c r="D18" s="2">
        <v>0.98</v>
      </c>
      <c r="E18" s="2">
        <v>0.82</v>
      </c>
    </row>
    <row r="21" spans="1:5" x14ac:dyDescent="0.35">
      <c r="A21" t="s">
        <v>7</v>
      </c>
    </row>
    <row r="22" spans="1:5" ht="15" thickBot="1" x14ac:dyDescent="0.4">
      <c r="B22" s="5" t="s">
        <v>4</v>
      </c>
      <c r="C22" s="5" t="s">
        <v>0</v>
      </c>
      <c r="D22" s="5" t="s">
        <v>1</v>
      </c>
      <c r="E22" s="5" t="s">
        <v>2</v>
      </c>
    </row>
    <row r="23" spans="1:5" x14ac:dyDescent="0.35">
      <c r="A23" s="3" t="s">
        <v>3</v>
      </c>
      <c r="B23" s="7">
        <f>(B3+B13)/2</f>
        <v>1</v>
      </c>
      <c r="C23" s="7">
        <f t="shared" ref="C23:E23" si="0">(C3+C13)/2</f>
        <v>1</v>
      </c>
      <c r="D23" s="7">
        <f t="shared" si="0"/>
        <v>1</v>
      </c>
      <c r="E23" s="7">
        <f t="shared" si="0"/>
        <v>0.91500000000000004</v>
      </c>
    </row>
    <row r="24" spans="1:5" x14ac:dyDescent="0.35">
      <c r="A24" s="1" t="s">
        <v>10</v>
      </c>
      <c r="B24" s="7">
        <f t="shared" ref="B24:E28" si="1">(B4+B14)/2</f>
        <v>1</v>
      </c>
      <c r="C24" s="7">
        <f t="shared" si="1"/>
        <v>1</v>
      </c>
      <c r="D24" s="7">
        <f t="shared" si="1"/>
        <v>0.95500000000000007</v>
      </c>
      <c r="E24" s="7">
        <f t="shared" si="1"/>
        <v>0.54</v>
      </c>
    </row>
    <row r="25" spans="1:5" x14ac:dyDescent="0.35">
      <c r="A25" s="1" t="s">
        <v>11</v>
      </c>
      <c r="B25" s="7">
        <f t="shared" si="1"/>
        <v>1</v>
      </c>
      <c r="C25" s="7">
        <f t="shared" si="1"/>
        <v>1</v>
      </c>
      <c r="D25" s="7">
        <f t="shared" si="1"/>
        <v>0.97</v>
      </c>
      <c r="E25" s="7">
        <f t="shared" si="1"/>
        <v>0.56499999999999995</v>
      </c>
    </row>
    <row r="26" spans="1:5" x14ac:dyDescent="0.35">
      <c r="A26" s="1" t="s">
        <v>16</v>
      </c>
      <c r="B26" s="7">
        <f t="shared" si="1"/>
        <v>1</v>
      </c>
      <c r="C26" s="7">
        <f t="shared" si="1"/>
        <v>1</v>
      </c>
      <c r="D26" s="7">
        <f t="shared" si="1"/>
        <v>0.99</v>
      </c>
      <c r="E26" s="7">
        <f t="shared" si="1"/>
        <v>0.77</v>
      </c>
    </row>
    <row r="27" spans="1:5" x14ac:dyDescent="0.35">
      <c r="A27" s="1" t="s">
        <v>17</v>
      </c>
      <c r="B27" s="7">
        <f t="shared" si="1"/>
        <v>1</v>
      </c>
      <c r="C27" s="7">
        <f t="shared" si="1"/>
        <v>1</v>
      </c>
      <c r="D27" s="7">
        <f t="shared" si="1"/>
        <v>0.99</v>
      </c>
      <c r="E27" s="7">
        <f t="shared" si="1"/>
        <v>0.80499999999999994</v>
      </c>
    </row>
    <row r="28" spans="1:5" x14ac:dyDescent="0.35">
      <c r="A28" s="1" t="s">
        <v>18</v>
      </c>
      <c r="B28" s="7">
        <f t="shared" si="1"/>
        <v>1</v>
      </c>
      <c r="C28" s="7">
        <f t="shared" si="1"/>
        <v>1</v>
      </c>
      <c r="D28" s="7">
        <f t="shared" si="1"/>
        <v>0.94</v>
      </c>
      <c r="E28" s="7">
        <f t="shared" si="1"/>
        <v>0.57499999999999996</v>
      </c>
    </row>
    <row r="31" spans="1:5" x14ac:dyDescent="0.35">
      <c r="A31" t="s">
        <v>12</v>
      </c>
    </row>
    <row r="32" spans="1:5" x14ac:dyDescent="0.35">
      <c r="A32" t="s">
        <v>8</v>
      </c>
      <c r="B32" t="s">
        <v>9</v>
      </c>
    </row>
    <row r="33" spans="1:5" x14ac:dyDescent="0.35">
      <c r="A33" t="s">
        <v>10</v>
      </c>
      <c r="B33" s="6">
        <v>6.7991252078582502E-4</v>
      </c>
    </row>
    <row r="34" spans="1:5" x14ac:dyDescent="0.35">
      <c r="A34" t="s">
        <v>11</v>
      </c>
      <c r="B34" s="6">
        <v>6.8037543748702896E-5</v>
      </c>
    </row>
    <row r="35" spans="1:5" x14ac:dyDescent="0.35">
      <c r="A35" t="s">
        <v>16</v>
      </c>
      <c r="B35" s="6">
        <v>2.53249104126864E-3</v>
      </c>
    </row>
    <row r="36" spans="1:5" x14ac:dyDescent="0.35">
      <c r="A36" t="s">
        <v>17</v>
      </c>
      <c r="B36" s="6">
        <v>1.5476806937239899E-2</v>
      </c>
      <c r="E36" s="6"/>
    </row>
    <row r="37" spans="1:5" x14ac:dyDescent="0.35">
      <c r="A37" t="s">
        <v>18</v>
      </c>
      <c r="B37" s="6">
        <v>1.13270642449793E-6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1C3ED-3CC3-42B9-AE1A-079FE810CCC1}">
  <dimension ref="A1:J137"/>
  <sheetViews>
    <sheetView tabSelected="1" workbookViewId="0">
      <selection activeCell="E116" sqref="E116"/>
    </sheetView>
  </sheetViews>
  <sheetFormatPr defaultColWidth="10.90625" defaultRowHeight="14.5" x14ac:dyDescent="0.35"/>
  <cols>
    <col min="1" max="1" width="11.54296875" bestFit="1" customWidth="1"/>
    <col min="10" max="10" width="11.54296875" bestFit="1" customWidth="1"/>
  </cols>
  <sheetData>
    <row r="1" spans="1:10" x14ac:dyDescent="0.35">
      <c r="A1" t="s">
        <v>19</v>
      </c>
      <c r="I1" t="s">
        <v>20</v>
      </c>
    </row>
    <row r="2" spans="1:10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I2" t="s">
        <v>26</v>
      </c>
      <c r="J2">
        <f>COUNT(A3:A6)</f>
        <v>4</v>
      </c>
    </row>
    <row r="3" spans="1:10" x14ac:dyDescent="0.35">
      <c r="A3" s="8">
        <v>102.683759404651</v>
      </c>
      <c r="B3">
        <v>1</v>
      </c>
      <c r="C3">
        <f>(B3-1)/$J$2</f>
        <v>0</v>
      </c>
      <c r="D3">
        <f>_xlfn.NORM.DIST(A3,$J$3,$J$4,1)</f>
        <v>6.6807201268858016E-2</v>
      </c>
      <c r="E3">
        <f>ABS(C3-D3)</f>
        <v>6.6807201268858016E-2</v>
      </c>
      <c r="I3" t="s">
        <v>27</v>
      </c>
      <c r="J3">
        <f>AVERAGE(A3:A6)</f>
        <v>114.10566330230125</v>
      </c>
    </row>
    <row r="4" spans="1:10" x14ac:dyDescent="0.35">
      <c r="A4" s="9">
        <v>117.912964601518</v>
      </c>
      <c r="B4">
        <v>2</v>
      </c>
      <c r="C4">
        <f>(B4-1)/$J$2</f>
        <v>0.25</v>
      </c>
      <c r="D4">
        <f>_xlfn.NORM.DIST(A4,$J$3,$J$4,1)</f>
        <v>0.69146246127401301</v>
      </c>
      <c r="E4">
        <f>ABS(C4-D4)</f>
        <v>0.44146246127401301</v>
      </c>
      <c r="I4" t="s">
        <v>28</v>
      </c>
      <c r="J4">
        <f>_xlfn.STDEV.S(A3:A6)</f>
        <v>7.6146025984334997</v>
      </c>
    </row>
    <row r="5" spans="1:10" x14ac:dyDescent="0.35">
      <c r="A5" s="9">
        <v>117.912964601518</v>
      </c>
      <c r="B5">
        <v>3</v>
      </c>
      <c r="C5">
        <f>(B5-1)/$J$2</f>
        <v>0.5</v>
      </c>
      <c r="D5">
        <f>_xlfn.NORM.DIST(A5,$J$3,$J$4,1)</f>
        <v>0.69146246127401301</v>
      </c>
      <c r="E5">
        <f>ABS(C5-D5)</f>
        <v>0.19146246127401301</v>
      </c>
      <c r="I5" t="s">
        <v>29</v>
      </c>
      <c r="J5" s="10">
        <f>MAX(E3:E6)</f>
        <v>0.44146246127401301</v>
      </c>
    </row>
    <row r="6" spans="1:10" x14ac:dyDescent="0.35">
      <c r="A6" s="9">
        <v>117.912964601518</v>
      </c>
      <c r="B6">
        <v>4</v>
      </c>
      <c r="C6">
        <f>(B6-1)/$J$2</f>
        <v>0.75</v>
      </c>
      <c r="D6">
        <f>_xlfn.NORM.DIST(A6,$J$3,$J$4,1)</f>
        <v>0.69146246127401301</v>
      </c>
      <c r="E6">
        <f>ABS(C6-D6)</f>
        <v>5.8537538725986993E-2</v>
      </c>
      <c r="I6" t="s">
        <v>30</v>
      </c>
      <c r="J6" s="10">
        <v>0.62390000000000001</v>
      </c>
    </row>
    <row r="7" spans="1:10" x14ac:dyDescent="0.35">
      <c r="I7" t="s">
        <v>31</v>
      </c>
      <c r="J7" t="s">
        <v>32</v>
      </c>
    </row>
    <row r="8" spans="1:10" x14ac:dyDescent="0.35">
      <c r="A8" t="s">
        <v>33</v>
      </c>
    </row>
    <row r="9" spans="1:10" x14ac:dyDescent="0.35">
      <c r="A9" t="s">
        <v>21</v>
      </c>
      <c r="B9" t="s">
        <v>22</v>
      </c>
      <c r="C9" t="s">
        <v>23</v>
      </c>
      <c r="D9" t="s">
        <v>24</v>
      </c>
      <c r="E9" t="s">
        <v>25</v>
      </c>
      <c r="I9" t="s">
        <v>20</v>
      </c>
    </row>
    <row r="10" spans="1:10" x14ac:dyDescent="0.35">
      <c r="A10" s="8">
        <v>6.3854728038325301E-2</v>
      </c>
      <c r="B10">
        <v>1</v>
      </c>
      <c r="C10">
        <f>(B10-1)/$J$10</f>
        <v>0</v>
      </c>
      <c r="D10">
        <f>_xlfn.NORM.DIST(A10,$J$11,$J$12,1)</f>
        <v>0.30853753872598699</v>
      </c>
      <c r="E10">
        <f>ABS(C10-D10)</f>
        <v>0.30853753872598699</v>
      </c>
      <c r="I10" t="s">
        <v>26</v>
      </c>
      <c r="J10">
        <f>COUNT(A10:A13)</f>
        <v>4</v>
      </c>
    </row>
    <row r="11" spans="1:10" x14ac:dyDescent="0.35">
      <c r="A11" s="9">
        <v>6.3854728038325301E-2</v>
      </c>
      <c r="B11">
        <v>2</v>
      </c>
      <c r="C11">
        <f t="shared" ref="C11:C13" si="0">(B11-1)/$J$10</f>
        <v>0.25</v>
      </c>
      <c r="D11">
        <f t="shared" ref="D11:D13" si="1">_xlfn.NORM.DIST(A11,$J$11,$J$12,1)</f>
        <v>0.30853753872598699</v>
      </c>
      <c r="E11">
        <f t="shared" ref="E11:E13" si="2">ABS(C11-D11)</f>
        <v>5.8537538725986993E-2</v>
      </c>
      <c r="I11" t="s">
        <v>27</v>
      </c>
      <c r="J11">
        <f>AVERAGE(A10:A13)</f>
        <v>8.1653530613570974E-2</v>
      </c>
    </row>
    <row r="12" spans="1:10" x14ac:dyDescent="0.35">
      <c r="A12" s="9">
        <v>6.3854728038325301E-2</v>
      </c>
      <c r="B12">
        <v>3</v>
      </c>
      <c r="C12">
        <f t="shared" si="0"/>
        <v>0.5</v>
      </c>
      <c r="D12">
        <f t="shared" si="1"/>
        <v>0.30853753872598699</v>
      </c>
      <c r="E12">
        <f t="shared" si="2"/>
        <v>0.19146246127401301</v>
      </c>
      <c r="I12" t="s">
        <v>28</v>
      </c>
      <c r="J12">
        <f>_xlfn.STDEV.S(A10:A13)</f>
        <v>3.5597605150491367E-2</v>
      </c>
    </row>
    <row r="13" spans="1:10" x14ac:dyDescent="0.35">
      <c r="A13" s="11">
        <v>0.13504993833930801</v>
      </c>
      <c r="B13">
        <v>4</v>
      </c>
      <c r="C13">
        <f t="shared" si="0"/>
        <v>0.75</v>
      </c>
      <c r="D13">
        <f t="shared" si="1"/>
        <v>0.93319279873114191</v>
      </c>
      <c r="E13">
        <f t="shared" si="2"/>
        <v>0.18319279873114191</v>
      </c>
      <c r="I13" t="s">
        <v>29</v>
      </c>
      <c r="J13" s="10">
        <f>MAX(E10:E13)</f>
        <v>0.30853753872598699</v>
      </c>
    </row>
    <row r="14" spans="1:10" x14ac:dyDescent="0.35">
      <c r="I14" t="s">
        <v>30</v>
      </c>
      <c r="J14" s="10">
        <v>0.62390000000000001</v>
      </c>
    </row>
    <row r="15" spans="1:10" x14ac:dyDescent="0.35">
      <c r="I15" t="s">
        <v>31</v>
      </c>
      <c r="J15" t="s">
        <v>32</v>
      </c>
    </row>
    <row r="16" spans="1:10" x14ac:dyDescent="0.35">
      <c r="I16" t="s">
        <v>34</v>
      </c>
      <c r="J16" s="12">
        <f>_xlfn.F.TEST(A3:A6,A10:A13)</f>
        <v>3.4688249406629832E-7</v>
      </c>
    </row>
    <row r="17" spans="1:10" x14ac:dyDescent="0.35">
      <c r="I17" t="s">
        <v>35</v>
      </c>
      <c r="J17" s="12">
        <f>_xlfn.T.TEST(A3:A6,A10:A13,1,2)</f>
        <v>4.5964897674052976E-8</v>
      </c>
    </row>
    <row r="19" spans="1:10" ht="16.5" x14ac:dyDescent="0.35">
      <c r="A19" t="s">
        <v>36</v>
      </c>
      <c r="I19" t="s">
        <v>20</v>
      </c>
    </row>
    <row r="20" spans="1:10" x14ac:dyDescent="0.35">
      <c r="A20" t="s">
        <v>21</v>
      </c>
      <c r="B20" t="s">
        <v>22</v>
      </c>
      <c r="C20" t="s">
        <v>23</v>
      </c>
      <c r="D20" t="s">
        <v>24</v>
      </c>
      <c r="E20" t="s">
        <v>25</v>
      </c>
      <c r="I20" t="s">
        <v>26</v>
      </c>
      <c r="J20">
        <f>COUNT(A21:A24)</f>
        <v>4</v>
      </c>
    </row>
    <row r="21" spans="1:10" x14ac:dyDescent="0.35">
      <c r="A21" s="8">
        <v>101.805620874295</v>
      </c>
      <c r="B21">
        <v>1</v>
      </c>
      <c r="C21">
        <f>(B21-1)/$J$20</f>
        <v>0</v>
      </c>
      <c r="D21">
        <f>_xlfn.NORM.DIST(A21,$J$21,$J$22,1)</f>
        <v>0.12885965387218085</v>
      </c>
      <c r="E21">
        <f>ABS(C21-D21)</f>
        <v>0.12885965387218085</v>
      </c>
      <c r="I21" t="s">
        <v>27</v>
      </c>
      <c r="J21">
        <f>AVERAGE(A21:A24)</f>
        <v>106.83732095790926</v>
      </c>
    </row>
    <row r="22" spans="1:10" x14ac:dyDescent="0.35">
      <c r="A22" s="11">
        <v>104.616058021928</v>
      </c>
      <c r="B22">
        <v>2</v>
      </c>
      <c r="C22">
        <f>(B22-1)/$J$20</f>
        <v>0.25</v>
      </c>
      <c r="D22">
        <f>_xlfn.NORM.DIST(A22,$J$21,$J$22,1)</f>
        <v>0.30866550846791307</v>
      </c>
      <c r="E22">
        <f>ABS(C22-D22)</f>
        <v>5.8665508467913074E-2</v>
      </c>
      <c r="I22" t="s">
        <v>28</v>
      </c>
      <c r="J22">
        <f>_xlfn.STDEV.S(A21:A24)</f>
        <v>4.445757492438112</v>
      </c>
    </row>
    <row r="23" spans="1:10" x14ac:dyDescent="0.35">
      <c r="A23" s="11">
        <v>109.293433295033</v>
      </c>
      <c r="B23">
        <v>3</v>
      </c>
      <c r="C23">
        <f>(B23-1)/$J$20</f>
        <v>0.5</v>
      </c>
      <c r="D23">
        <f>_xlfn.NORM.DIST(A23,$J$21,$J$22,1)</f>
        <v>0.70968408886846235</v>
      </c>
      <c r="E23">
        <f>ABS(C23-D23)</f>
        <v>0.20968408886846235</v>
      </c>
      <c r="I23" t="s">
        <v>29</v>
      </c>
      <c r="J23" s="10">
        <f>MAX(E21:E24)</f>
        <v>0.20968408886846235</v>
      </c>
    </row>
    <row r="24" spans="1:10" x14ac:dyDescent="0.35">
      <c r="A24" s="13">
        <v>111.634171640381</v>
      </c>
      <c r="B24">
        <v>4</v>
      </c>
      <c r="C24">
        <f>(B24-1)/$J$20</f>
        <v>0.75</v>
      </c>
      <c r="D24">
        <f>_xlfn.NORM.DIST(A24,$J$21,$J$22,1)</f>
        <v>0.85970003690464558</v>
      </c>
      <c r="E24">
        <f>ABS(C24-D24)</f>
        <v>0.10970003690464558</v>
      </c>
      <c r="I24" t="s">
        <v>30</v>
      </c>
      <c r="J24" s="10">
        <v>0.62390000000000001</v>
      </c>
    </row>
    <row r="25" spans="1:10" x14ac:dyDescent="0.35">
      <c r="I25" t="s">
        <v>31</v>
      </c>
      <c r="J25" t="s">
        <v>32</v>
      </c>
    </row>
    <row r="26" spans="1:10" x14ac:dyDescent="0.35">
      <c r="I26" t="s">
        <v>34</v>
      </c>
      <c r="J26" s="12">
        <f>_xlfn.F.TEST(A3:A6,A21:A24)</f>
        <v>0.40033276960596537</v>
      </c>
    </row>
    <row r="27" spans="1:10" x14ac:dyDescent="0.35">
      <c r="I27" t="s">
        <v>35</v>
      </c>
      <c r="J27" s="12">
        <f>_xlfn.T.TEST(A3:A6,A21:A24,1,3)</f>
        <v>8.1081116843325154E-2</v>
      </c>
    </row>
    <row r="29" spans="1:10" ht="16.5" x14ac:dyDescent="0.35">
      <c r="A29" t="s">
        <v>37</v>
      </c>
      <c r="I29" t="s">
        <v>20</v>
      </c>
    </row>
    <row r="30" spans="1:10" x14ac:dyDescent="0.35">
      <c r="A30" t="s">
        <v>21</v>
      </c>
      <c r="B30" t="s">
        <v>22</v>
      </c>
      <c r="C30" t="s">
        <v>23</v>
      </c>
      <c r="D30" t="s">
        <v>24</v>
      </c>
      <c r="E30" t="s">
        <v>25</v>
      </c>
      <c r="I30" t="s">
        <v>26</v>
      </c>
      <c r="J30">
        <f>COUNT(A31:A34)</f>
        <v>4</v>
      </c>
    </row>
    <row r="31" spans="1:10" x14ac:dyDescent="0.35">
      <c r="A31" s="14">
        <v>109.72414086182999</v>
      </c>
      <c r="B31">
        <v>1</v>
      </c>
      <c r="C31">
        <f>(B31-1)/$J$30</f>
        <v>0</v>
      </c>
      <c r="D31">
        <f>_xlfn.NORM.DIST(A31,$J$31,$J$32,1)</f>
        <v>0.1124162652476761</v>
      </c>
      <c r="E31">
        <f>ABS(C31-D31)</f>
        <v>0.1124162652476761</v>
      </c>
      <c r="I31" t="s">
        <v>27</v>
      </c>
      <c r="J31">
        <f>AVERAGE(A31:A34)</f>
        <v>116.28272501700476</v>
      </c>
    </row>
    <row r="32" spans="1:10" x14ac:dyDescent="0.35">
      <c r="A32" s="11">
        <v>116.134515681219</v>
      </c>
      <c r="B32">
        <v>2</v>
      </c>
      <c r="C32">
        <f>(B32-1)/$J$30</f>
        <v>0.25</v>
      </c>
      <c r="D32">
        <f>_xlfn.NORM.DIST(A32,$J$31,$J$32,1)</f>
        <v>0.48905891680682867</v>
      </c>
      <c r="E32">
        <f>ABS(C32-D32)</f>
        <v>0.23905891680682867</v>
      </c>
      <c r="I32" t="s">
        <v>28</v>
      </c>
      <c r="J32">
        <f>_xlfn.STDEV.S(A31:A34)</f>
        <v>5.4034464721642648</v>
      </c>
    </row>
    <row r="33" spans="1:10" x14ac:dyDescent="0.35">
      <c r="A33" s="11">
        <v>116.314663518</v>
      </c>
      <c r="B33">
        <v>3</v>
      </c>
      <c r="C33">
        <f>(B33-1)/$J$30</f>
        <v>0.5</v>
      </c>
      <c r="D33">
        <f>_xlfn.NORM.DIST(A33,$J$31,$J$32,1)</f>
        <v>0.50235804024210329</v>
      </c>
      <c r="E33">
        <f>ABS(C33-D33)</f>
        <v>2.3580402421032876E-3</v>
      </c>
      <c r="I33" t="s">
        <v>29</v>
      </c>
      <c r="J33" s="10">
        <f>MAX(E31:E34)</f>
        <v>0.23905891680682867</v>
      </c>
    </row>
    <row r="34" spans="1:10" x14ac:dyDescent="0.35">
      <c r="A34" s="11">
        <v>122.95758000697001</v>
      </c>
      <c r="B34">
        <v>4</v>
      </c>
      <c r="C34">
        <f>(B34-1)/$J$30</f>
        <v>0.75</v>
      </c>
      <c r="D34">
        <f>_xlfn.NORM.DIST(A34,$J$31,$J$32,1)</f>
        <v>0.89163979071763577</v>
      </c>
      <c r="E34">
        <f>ABS(C34-D34)</f>
        <v>0.14163979071763577</v>
      </c>
      <c r="I34" t="s">
        <v>30</v>
      </c>
      <c r="J34" s="10">
        <v>0.62390000000000001</v>
      </c>
    </row>
    <row r="35" spans="1:10" x14ac:dyDescent="0.35">
      <c r="I35" t="s">
        <v>31</v>
      </c>
      <c r="J35" t="s">
        <v>32</v>
      </c>
    </row>
    <row r="36" spans="1:10" x14ac:dyDescent="0.35">
      <c r="I36" t="s">
        <v>34</v>
      </c>
      <c r="J36" s="12">
        <f>_xlfn.F.TEST(A3:A6,A31:A34)</f>
        <v>0.58736978558319941</v>
      </c>
    </row>
    <row r="37" spans="1:10" x14ac:dyDescent="0.35">
      <c r="I37" t="s">
        <v>35</v>
      </c>
      <c r="J37" s="12">
        <f>_xlfn.T.TEST(A3:A6,A31:A34,1,3)</f>
        <v>0.32957890936668705</v>
      </c>
    </row>
    <row r="39" spans="1:10" ht="16.5" x14ac:dyDescent="0.35">
      <c r="A39" t="s">
        <v>38</v>
      </c>
      <c r="I39" t="s">
        <v>20</v>
      </c>
    </row>
    <row r="40" spans="1:10" x14ac:dyDescent="0.35">
      <c r="A40" t="s">
        <v>21</v>
      </c>
      <c r="B40" t="s">
        <v>22</v>
      </c>
      <c r="C40" t="s">
        <v>23</v>
      </c>
      <c r="D40" t="s">
        <v>24</v>
      </c>
      <c r="E40" t="s">
        <v>25</v>
      </c>
      <c r="I40" t="s">
        <v>26</v>
      </c>
      <c r="J40">
        <f>COUNT(A41:A45)</f>
        <v>5</v>
      </c>
    </row>
    <row r="41" spans="1:10" x14ac:dyDescent="0.35">
      <c r="A41" s="14">
        <v>1.55322353423589E-2</v>
      </c>
      <c r="B41">
        <v>1</v>
      </c>
      <c r="C41">
        <f t="shared" ref="C41:C46" si="3">(B41-1)/$J$40</f>
        <v>0</v>
      </c>
      <c r="D41">
        <f t="shared" ref="D41:D46" si="4">_xlfn.NORM.DIST(A41,$J$41,$J$42,1)</f>
        <v>0.13492216885647082</v>
      </c>
      <c r="E41">
        <f t="shared" ref="E41:E46" si="5">ABS(C41-D41)</f>
        <v>0.13492216885647082</v>
      </c>
      <c r="I41" t="s">
        <v>27</v>
      </c>
      <c r="J41">
        <f>AVERAGE(A41:A45)</f>
        <v>3.7717417170890645E-2</v>
      </c>
    </row>
    <row r="42" spans="1:10" x14ac:dyDescent="0.35">
      <c r="A42" s="13">
        <v>1.9294029516929899E-2</v>
      </c>
      <c r="B42">
        <v>2</v>
      </c>
      <c r="C42">
        <f t="shared" si="3"/>
        <v>0.2</v>
      </c>
      <c r="D42">
        <f t="shared" si="4"/>
        <v>0.17974919947861964</v>
      </c>
      <c r="E42">
        <f t="shared" si="5"/>
        <v>2.0250800521380369E-2</v>
      </c>
      <c r="I42" t="s">
        <v>28</v>
      </c>
      <c r="J42">
        <f>_xlfn.STDEV.S(A41:A45)</f>
        <v>2.0105816196598649E-2</v>
      </c>
    </row>
    <row r="43" spans="1:10" x14ac:dyDescent="0.35">
      <c r="A43" s="13">
        <v>3.8719069609315197E-2</v>
      </c>
      <c r="B43">
        <v>3</v>
      </c>
      <c r="C43">
        <f t="shared" si="3"/>
        <v>0.4</v>
      </c>
      <c r="D43">
        <f t="shared" si="4"/>
        <v>0.51986670264793011</v>
      </c>
      <c r="E43">
        <f t="shared" si="5"/>
        <v>0.11986670264793009</v>
      </c>
      <c r="I43" t="s">
        <v>29</v>
      </c>
      <c r="J43" s="10">
        <f>MAX(E41:E46)</f>
        <v>0.23663164914099655</v>
      </c>
    </row>
    <row r="44" spans="1:10" x14ac:dyDescent="0.35">
      <c r="A44" s="11">
        <v>5.7435354241615999E-2</v>
      </c>
      <c r="B44">
        <v>4</v>
      </c>
      <c r="C44">
        <f t="shared" si="3"/>
        <v>0.6</v>
      </c>
      <c r="D44">
        <f t="shared" si="4"/>
        <v>0.83663164914099653</v>
      </c>
      <c r="E44">
        <f t="shared" si="5"/>
        <v>0.23663164914099655</v>
      </c>
      <c r="I44" t="s">
        <v>30</v>
      </c>
      <c r="J44" s="10">
        <v>0.51929999999999998</v>
      </c>
    </row>
    <row r="45" spans="1:10" x14ac:dyDescent="0.35">
      <c r="A45" s="11">
        <v>5.7606397144233198E-2</v>
      </c>
      <c r="B45">
        <v>5</v>
      </c>
      <c r="C45">
        <f t="shared" si="3"/>
        <v>0.8</v>
      </c>
      <c r="D45">
        <f t="shared" si="4"/>
        <v>0.83872108039445881</v>
      </c>
      <c r="E45">
        <f t="shared" si="5"/>
        <v>3.8721080394458762E-2</v>
      </c>
      <c r="I45" t="s">
        <v>31</v>
      </c>
      <c r="J45" t="s">
        <v>32</v>
      </c>
    </row>
    <row r="46" spans="1:10" x14ac:dyDescent="0.35">
      <c r="A46" s="11">
        <v>5.8675607711651298E-2</v>
      </c>
      <c r="B46">
        <v>6</v>
      </c>
      <c r="C46">
        <f t="shared" si="3"/>
        <v>1</v>
      </c>
      <c r="D46">
        <f t="shared" si="4"/>
        <v>0.85138557293155581</v>
      </c>
      <c r="E46">
        <f t="shared" si="5"/>
        <v>0.14861442706844419</v>
      </c>
      <c r="I46" t="s">
        <v>34</v>
      </c>
      <c r="J46" s="12">
        <f>_xlfn.F.TEST(A3:A6,A41:A46)</f>
        <v>1.7878076075574877E-12</v>
      </c>
    </row>
    <row r="47" spans="1:10" x14ac:dyDescent="0.35">
      <c r="I47" t="s">
        <v>35</v>
      </c>
      <c r="J47" s="12">
        <f>_xlfn.T.TEST(A3:A6,A41:A46,1,2)</f>
        <v>1.2905579868560023E-10</v>
      </c>
    </row>
    <row r="49" spans="1:10" x14ac:dyDescent="0.35">
      <c r="A49" t="s">
        <v>39</v>
      </c>
      <c r="I49" t="s">
        <v>20</v>
      </c>
    </row>
    <row r="50" spans="1:10" x14ac:dyDescent="0.35">
      <c r="A50" t="s">
        <v>21</v>
      </c>
      <c r="B50" t="s">
        <v>22</v>
      </c>
      <c r="C50" t="s">
        <v>23</v>
      </c>
      <c r="D50" t="s">
        <v>24</v>
      </c>
      <c r="E50" t="s">
        <v>25</v>
      </c>
      <c r="I50" t="s">
        <v>26</v>
      </c>
      <c r="J50">
        <f>COUNT(A51:A57)</f>
        <v>7</v>
      </c>
    </row>
    <row r="51" spans="1:10" x14ac:dyDescent="0.35">
      <c r="A51" s="14">
        <v>1.03548235615726E-2</v>
      </c>
      <c r="B51">
        <v>1</v>
      </c>
      <c r="C51">
        <f t="shared" ref="C51:C57" si="6">(B51-1)/$J$50</f>
        <v>0</v>
      </c>
      <c r="D51">
        <f t="shared" ref="D51:D57" si="7">_xlfn.NORM.DIST(A51,$J$51,$J$52,1)</f>
        <v>0.20087815845431706</v>
      </c>
      <c r="E51">
        <f>ABS(C51-D51)</f>
        <v>0.20087815845431706</v>
      </c>
      <c r="I51" t="s">
        <v>27</v>
      </c>
      <c r="J51">
        <f>AVERAGE(A51:A57)</f>
        <v>3.8255592065863535E-2</v>
      </c>
    </row>
    <row r="52" spans="1:10" x14ac:dyDescent="0.35">
      <c r="A52" s="11">
        <v>1.55322353423589E-2</v>
      </c>
      <c r="B52">
        <v>2</v>
      </c>
      <c r="C52">
        <f t="shared" si="6"/>
        <v>0.14285714285714285</v>
      </c>
      <c r="D52">
        <f t="shared" si="7"/>
        <v>0.24733680630219512</v>
      </c>
      <c r="E52">
        <f t="shared" ref="E52:E57" si="8">ABS(C52-D52)</f>
        <v>0.10447966344505227</v>
      </c>
      <c r="I52" t="s">
        <v>28</v>
      </c>
      <c r="J52">
        <f>_xlfn.STDEV.S(A51:A57)</f>
        <v>3.3275069790230406E-2</v>
      </c>
    </row>
    <row r="53" spans="1:10" x14ac:dyDescent="0.35">
      <c r="A53" s="11">
        <v>1.89855690001434E-2</v>
      </c>
      <c r="B53">
        <v>3</v>
      </c>
      <c r="C53">
        <f t="shared" si="6"/>
        <v>0.2857142857142857</v>
      </c>
      <c r="D53">
        <f t="shared" si="7"/>
        <v>0.28125648900730893</v>
      </c>
      <c r="E53">
        <f t="shared" si="8"/>
        <v>4.4577967069767688E-3</v>
      </c>
      <c r="I53" t="s">
        <v>29</v>
      </c>
      <c r="J53" s="10">
        <f>MAX(E51:E57)</f>
        <v>0.20087815845431706</v>
      </c>
    </row>
    <row r="54" spans="1:10" x14ac:dyDescent="0.35">
      <c r="A54" s="11">
        <v>1.9294029516929899E-2</v>
      </c>
      <c r="B54">
        <v>4</v>
      </c>
      <c r="C54">
        <f t="shared" si="6"/>
        <v>0.42857142857142855</v>
      </c>
      <c r="D54">
        <f t="shared" si="7"/>
        <v>0.28439212498722322</v>
      </c>
      <c r="E54">
        <f t="shared" si="8"/>
        <v>0.14417930358420533</v>
      </c>
      <c r="I54" t="s">
        <v>30</v>
      </c>
      <c r="J54" s="10">
        <v>0.4834</v>
      </c>
    </row>
    <row r="55" spans="1:10" x14ac:dyDescent="0.35">
      <c r="A55" s="13">
        <v>4.5329631413434601E-2</v>
      </c>
      <c r="B55">
        <v>5</v>
      </c>
      <c r="C55">
        <f t="shared" si="6"/>
        <v>0.5714285714285714</v>
      </c>
      <c r="D55">
        <f t="shared" si="7"/>
        <v>0.58417769541913833</v>
      </c>
      <c r="E55">
        <f t="shared" si="8"/>
        <v>1.2749123990566935E-2</v>
      </c>
      <c r="I55" t="s">
        <v>31</v>
      </c>
      <c r="J55" t="s">
        <v>32</v>
      </c>
    </row>
    <row r="56" spans="1:10" x14ac:dyDescent="0.35">
      <c r="A56" s="13">
        <v>5.4412440860478299E-2</v>
      </c>
      <c r="B56">
        <v>6</v>
      </c>
      <c r="C56">
        <f t="shared" si="6"/>
        <v>0.7142857142857143</v>
      </c>
      <c r="D56">
        <f t="shared" si="7"/>
        <v>0.68635835047626226</v>
      </c>
      <c r="E56">
        <f t="shared" si="8"/>
        <v>2.7927363809452044E-2</v>
      </c>
      <c r="I56" t="s">
        <v>34</v>
      </c>
      <c r="J56" s="12">
        <f>_xlfn.F.TEST(A3:A6,A51:A57)</f>
        <v>2.4369266624864871E-13</v>
      </c>
    </row>
    <row r="57" spans="1:10" x14ac:dyDescent="0.35">
      <c r="A57" s="13">
        <v>0.103880414766127</v>
      </c>
      <c r="B57">
        <v>7</v>
      </c>
      <c r="C57">
        <f t="shared" si="6"/>
        <v>0.8571428571428571</v>
      </c>
      <c r="D57">
        <f t="shared" si="7"/>
        <v>0.97570614729585481</v>
      </c>
      <c r="E57">
        <f t="shared" si="8"/>
        <v>0.11856329015299771</v>
      </c>
      <c r="I57" t="s">
        <v>35</v>
      </c>
      <c r="J57" s="12">
        <f>_xlfn.T.TEST(A3:A6,A51:A57,1,2)</f>
        <v>6.9821545971638153E-12</v>
      </c>
    </row>
    <row r="59" spans="1:10" ht="16.5" x14ac:dyDescent="0.35">
      <c r="A59" t="s">
        <v>40</v>
      </c>
      <c r="I59" t="s">
        <v>20</v>
      </c>
    </row>
    <row r="60" spans="1:10" x14ac:dyDescent="0.35">
      <c r="A60" t="s">
        <v>21</v>
      </c>
      <c r="B60" t="s">
        <v>22</v>
      </c>
      <c r="C60" t="s">
        <v>23</v>
      </c>
      <c r="D60" t="s">
        <v>24</v>
      </c>
      <c r="E60" t="s">
        <v>25</v>
      </c>
      <c r="I60" t="s">
        <v>26</v>
      </c>
      <c r="J60">
        <f>COUNT(A61:A64)</f>
        <v>4</v>
      </c>
    </row>
    <row r="61" spans="1:10" x14ac:dyDescent="0.35">
      <c r="A61" s="8">
        <v>94.818034929426005</v>
      </c>
      <c r="B61">
        <v>1</v>
      </c>
      <c r="C61">
        <f>(B61-1)/$J$60</f>
        <v>0</v>
      </c>
      <c r="D61">
        <f>_xlfn.NORM.DIST(A61,$J$61,$J$62,1)</f>
        <v>0.14878103034643339</v>
      </c>
      <c r="E61">
        <f>ABS(C61-D61)</f>
        <v>0.14878103034643339</v>
      </c>
      <c r="I61" t="s">
        <v>27</v>
      </c>
      <c r="J61">
        <f>AVERAGE(A61:A64)</f>
        <v>104.850799900499</v>
      </c>
    </row>
    <row r="62" spans="1:10" x14ac:dyDescent="0.35">
      <c r="A62" s="11">
        <v>101.29564701584199</v>
      </c>
      <c r="B62">
        <v>2</v>
      </c>
      <c r="C62">
        <f>(B62-1)/$J$60</f>
        <v>0.25</v>
      </c>
      <c r="D62">
        <f>_xlfn.NORM.DIST(A62,$J$61,$J$62,1)</f>
        <v>0.35601831831631281</v>
      </c>
      <c r="E62">
        <f t="shared" ref="E62:E64" si="9">ABS(C62-D62)</f>
        <v>0.10601831831631281</v>
      </c>
      <c r="I62" t="s">
        <v>28</v>
      </c>
      <c r="J62">
        <f>_xlfn.STDEV.S(A61:A64)</f>
        <v>9.6313708862261489</v>
      </c>
    </row>
    <row r="63" spans="1:10" x14ac:dyDescent="0.35">
      <c r="A63" s="11">
        <v>105.61654704463299</v>
      </c>
      <c r="B63">
        <v>3</v>
      </c>
      <c r="C63">
        <f>(B63-1)/$J$60</f>
        <v>0.5</v>
      </c>
      <c r="D63">
        <f>_xlfn.NORM.DIST(A63,$J$61,$J$62,1)</f>
        <v>0.53168472913766807</v>
      </c>
      <c r="E63">
        <f t="shared" si="9"/>
        <v>3.1684729137668066E-2</v>
      </c>
      <c r="I63" t="s">
        <v>29</v>
      </c>
      <c r="J63" s="10">
        <f>MAX(E61:E64)</f>
        <v>0.15845358844392543</v>
      </c>
    </row>
    <row r="64" spans="1:10" x14ac:dyDescent="0.35">
      <c r="A64" s="13">
        <v>117.672970612095</v>
      </c>
      <c r="B64">
        <v>4</v>
      </c>
      <c r="C64">
        <f>(B64-1)/$J$60</f>
        <v>0.75</v>
      </c>
      <c r="D64">
        <f>_xlfn.NORM.DIST(A64,$J$61,$J$62,1)</f>
        <v>0.90845358844392543</v>
      </c>
      <c r="E64">
        <f t="shared" si="9"/>
        <v>0.15845358844392543</v>
      </c>
      <c r="I64" t="s">
        <v>30</v>
      </c>
      <c r="J64" s="10">
        <v>0.62390000000000001</v>
      </c>
    </row>
    <row r="65" spans="1:10" x14ac:dyDescent="0.35">
      <c r="I65" t="s">
        <v>31</v>
      </c>
      <c r="J65" t="s">
        <v>32</v>
      </c>
    </row>
    <row r="66" spans="1:10" x14ac:dyDescent="0.35">
      <c r="I66" t="s">
        <v>34</v>
      </c>
      <c r="J66" s="12">
        <f>_xlfn.F.TEST(A3:A6,A61:A64)</f>
        <v>0.70885629565610675</v>
      </c>
    </row>
    <row r="67" spans="1:10" x14ac:dyDescent="0.35">
      <c r="I67" t="s">
        <v>35</v>
      </c>
      <c r="J67" s="12">
        <f>_xlfn.T.TEST(A3:A6,A61:A64,1,3)</f>
        <v>9.2485751909796368E-2</v>
      </c>
    </row>
    <row r="69" spans="1:10" x14ac:dyDescent="0.35">
      <c r="A69" t="s">
        <v>41</v>
      </c>
      <c r="I69" t="s">
        <v>20</v>
      </c>
    </row>
    <row r="70" spans="1:10" x14ac:dyDescent="0.35">
      <c r="A70" t="s">
        <v>21</v>
      </c>
      <c r="B70" t="s">
        <v>22</v>
      </c>
      <c r="C70" t="s">
        <v>23</v>
      </c>
      <c r="D70" t="s">
        <v>24</v>
      </c>
      <c r="E70" t="s">
        <v>25</v>
      </c>
      <c r="I70" t="s">
        <v>26</v>
      </c>
      <c r="J70">
        <f>COUNT(A71:A74)</f>
        <v>4</v>
      </c>
    </row>
    <row r="71" spans="1:10" x14ac:dyDescent="0.35">
      <c r="A71" s="8">
        <v>0.69716008734359003</v>
      </c>
      <c r="B71">
        <v>1</v>
      </c>
      <c r="C71">
        <f>(B71-1)/$J$70</f>
        <v>0</v>
      </c>
      <c r="D71">
        <f>_xlfn.NORM.DIST(A71,$J$71,$J$72,1)</f>
        <v>0.25656683042362399</v>
      </c>
      <c r="E71">
        <f>ABS(C71-D71)</f>
        <v>0.25656683042362399</v>
      </c>
      <c r="I71" t="s">
        <v>27</v>
      </c>
      <c r="J71">
        <f>AVERAGE(A71:A74)</f>
        <v>2.1838122442113965</v>
      </c>
    </row>
    <row r="72" spans="1:10" x14ac:dyDescent="0.35">
      <c r="A72" s="11">
        <v>0.83807215769549603</v>
      </c>
      <c r="B72">
        <v>2</v>
      </c>
      <c r="C72">
        <f>(B72-1)/$J$70</f>
        <v>0.25</v>
      </c>
      <c r="D72">
        <f>_xlfn.NORM.DIST(A72,$J$71,$J$72,1)</f>
        <v>0.27693198565212335</v>
      </c>
      <c r="E72">
        <f t="shared" ref="E72:E74" si="10">ABS(C72-D72)</f>
        <v>2.6931985652123347E-2</v>
      </c>
      <c r="I72" t="s">
        <v>28</v>
      </c>
      <c r="J72">
        <f>_xlfn.STDEV.S(A71:A74)</f>
        <v>2.2732863492876794</v>
      </c>
    </row>
    <row r="73" spans="1:10" x14ac:dyDescent="0.35">
      <c r="A73" s="11">
        <v>1.66724886826684</v>
      </c>
      <c r="B73">
        <v>3</v>
      </c>
      <c r="C73">
        <f>(B73-1)/$J$70</f>
        <v>0.5</v>
      </c>
      <c r="D73">
        <f>_xlfn.NORM.DIST(A73,$J$71,$J$72,1)</f>
        <v>0.41012167776751773</v>
      </c>
      <c r="E73">
        <f t="shared" si="10"/>
        <v>8.9878322232482266E-2</v>
      </c>
      <c r="I73" t="s">
        <v>29</v>
      </c>
      <c r="J73" s="10">
        <f>MAX(E71:E74)</f>
        <v>0.25656683042362399</v>
      </c>
    </row>
    <row r="74" spans="1:10" x14ac:dyDescent="0.35">
      <c r="A74" s="13">
        <v>5.53276786353966</v>
      </c>
      <c r="B74">
        <v>4</v>
      </c>
      <c r="C74">
        <f>(B74-1)/$J$70</f>
        <v>0.75</v>
      </c>
      <c r="D74">
        <f>_xlfn.NORM.DIST(A74,$J$71,$J$72,1)</f>
        <v>0.92964848798771693</v>
      </c>
      <c r="E74">
        <f t="shared" si="10"/>
        <v>0.17964848798771693</v>
      </c>
      <c r="I74" t="s">
        <v>30</v>
      </c>
      <c r="J74" s="10">
        <v>0.62390000000000001</v>
      </c>
    </row>
    <row r="75" spans="1:10" x14ac:dyDescent="0.35">
      <c r="I75" t="s">
        <v>31</v>
      </c>
      <c r="J75" t="s">
        <v>32</v>
      </c>
    </row>
    <row r="76" spans="1:10" x14ac:dyDescent="0.35">
      <c r="I76" t="s">
        <v>34</v>
      </c>
      <c r="J76" s="12">
        <f>_xlfn.F.TEST(A3:A6,A71:A74)</f>
        <v>7.7503451383376318E-2</v>
      </c>
    </row>
    <row r="77" spans="1:10" x14ac:dyDescent="0.35">
      <c r="I77" t="s">
        <v>35</v>
      </c>
      <c r="J77" s="12">
        <f>_xlfn.T.TEST(A3:A6,A71:A74,1,3)</f>
        <v>1.388263376549646E-5</v>
      </c>
    </row>
    <row r="79" spans="1:10" ht="16.5" x14ac:dyDescent="0.35">
      <c r="A79" t="s">
        <v>42</v>
      </c>
      <c r="I79" t="s">
        <v>20</v>
      </c>
    </row>
    <row r="80" spans="1:10" x14ac:dyDescent="0.35">
      <c r="A80" t="s">
        <v>21</v>
      </c>
      <c r="B80" t="s">
        <v>22</v>
      </c>
      <c r="C80" t="s">
        <v>23</v>
      </c>
      <c r="D80" t="s">
        <v>24</v>
      </c>
      <c r="E80" t="s">
        <v>25</v>
      </c>
      <c r="I80" t="s">
        <v>26</v>
      </c>
      <c r="J80">
        <f>COUNT(A81:A84)</f>
        <v>4</v>
      </c>
    </row>
    <row r="81" spans="1:10" x14ac:dyDescent="0.35">
      <c r="A81" s="8">
        <v>108.65884336047699</v>
      </c>
      <c r="B81">
        <v>1</v>
      </c>
      <c r="C81">
        <f>(B81-1)/$J$80</f>
        <v>0</v>
      </c>
      <c r="D81">
        <f>_xlfn.NORM.DIST(A81,$J$81,$J$82,1)</f>
        <v>0.25223299226422774</v>
      </c>
      <c r="E81">
        <f>ABS(C81-D81)</f>
        <v>0.25223299226422774</v>
      </c>
      <c r="I81" t="s">
        <v>27</v>
      </c>
      <c r="J81">
        <f>AVERAGE(A81:A84)</f>
        <v>112.48061491168849</v>
      </c>
    </row>
    <row r="82" spans="1:10" x14ac:dyDescent="0.35">
      <c r="A82" s="11">
        <v>109.108288162647</v>
      </c>
      <c r="B82">
        <v>2</v>
      </c>
      <c r="C82">
        <f>(B82-1)/$J$80</f>
        <v>0.25</v>
      </c>
      <c r="D82">
        <f>_xlfn.NORM.DIST(A82,$J$81,$J$82,1)</f>
        <v>0.2779363342916169</v>
      </c>
      <c r="E82">
        <f t="shared" ref="E82:E84" si="11">ABS(C82-D82)</f>
        <v>2.7936334291616904E-2</v>
      </c>
      <c r="I82" t="s">
        <v>28</v>
      </c>
      <c r="J82">
        <f>_xlfn.STDEV.S(A81:A84)</f>
        <v>5.7256774334397438</v>
      </c>
    </row>
    <row r="83" spans="1:10" x14ac:dyDescent="0.35">
      <c r="A83" s="11">
        <v>111.256144822685</v>
      </c>
      <c r="B83">
        <v>3</v>
      </c>
      <c r="C83">
        <f>(B83-1)/$J$80</f>
        <v>0.5</v>
      </c>
      <c r="D83">
        <f>_xlfn.NORM.DIST(A83,$J$81,$J$82,1)</f>
        <v>0.41532970281680304</v>
      </c>
      <c r="E83">
        <f t="shared" si="11"/>
        <v>8.4670297183196963E-2</v>
      </c>
      <c r="I83" t="s">
        <v>29</v>
      </c>
      <c r="J83" s="10">
        <f>MAX(E81:E84)</f>
        <v>0.25223299226422774</v>
      </c>
    </row>
    <row r="84" spans="1:10" x14ac:dyDescent="0.35">
      <c r="A84" s="13">
        <v>120.899183300945</v>
      </c>
      <c r="B84">
        <v>4</v>
      </c>
      <c r="C84">
        <f>(B84-1)/$J$80</f>
        <v>0.75</v>
      </c>
      <c r="D84">
        <f>_xlfn.NORM.DIST(A84,$J$81,$J$82,1)</f>
        <v>0.92926221836097489</v>
      </c>
      <c r="E84">
        <f t="shared" si="11"/>
        <v>0.17926221836097489</v>
      </c>
      <c r="I84" t="s">
        <v>30</v>
      </c>
      <c r="J84" s="10">
        <v>0.62390000000000001</v>
      </c>
    </row>
    <row r="85" spans="1:10" x14ac:dyDescent="0.35">
      <c r="I85" t="s">
        <v>31</v>
      </c>
      <c r="J85" t="s">
        <v>32</v>
      </c>
    </row>
    <row r="86" spans="1:10" x14ac:dyDescent="0.35">
      <c r="I86" t="s">
        <v>34</v>
      </c>
      <c r="J86" s="12">
        <f>_xlfn.F.TEST(A3:A6,A81:A84)</f>
        <v>0.65111164701732949</v>
      </c>
    </row>
    <row r="87" spans="1:10" x14ac:dyDescent="0.35">
      <c r="I87" t="s">
        <v>35</v>
      </c>
      <c r="J87" s="12">
        <f>_xlfn.T.TEST(A3:A6,A81:A84,1,3)</f>
        <v>0.37274608185007441</v>
      </c>
    </row>
    <row r="89" spans="1:10" x14ac:dyDescent="0.35">
      <c r="A89" t="s">
        <v>43</v>
      </c>
      <c r="I89" t="s">
        <v>20</v>
      </c>
    </row>
    <row r="90" spans="1:10" x14ac:dyDescent="0.35">
      <c r="A90" t="s">
        <v>21</v>
      </c>
      <c r="B90" t="s">
        <v>22</v>
      </c>
      <c r="C90" t="s">
        <v>23</v>
      </c>
      <c r="D90" t="s">
        <v>24</v>
      </c>
      <c r="E90" t="s">
        <v>25</v>
      </c>
      <c r="I90" t="s">
        <v>26</v>
      </c>
      <c r="J90">
        <f>COUNT(A91:A96)</f>
        <v>6</v>
      </c>
    </row>
    <row r="91" spans="1:10" x14ac:dyDescent="0.35">
      <c r="A91" s="15">
        <v>31.842349893223499</v>
      </c>
      <c r="B91">
        <v>1</v>
      </c>
      <c r="C91">
        <f t="shared" ref="C91:C96" si="12">(B91-1)/$J$90</f>
        <v>0</v>
      </c>
      <c r="D91">
        <f t="shared" ref="D91:D96" si="13">_xlfn.NORM.DIST(A91,$J$91,$J$92,1)</f>
        <v>0.10720668974926184</v>
      </c>
      <c r="E91">
        <f>ABS(C91-D91)</f>
        <v>0.10720668974926184</v>
      </c>
      <c r="I91" t="s">
        <v>27</v>
      </c>
      <c r="J91">
        <f>AVERAGE(A91:A96)</f>
        <v>56.874173937916623</v>
      </c>
    </row>
    <row r="92" spans="1:10" x14ac:dyDescent="0.35">
      <c r="A92" s="15">
        <v>32.475724418247097</v>
      </c>
      <c r="B92">
        <v>2</v>
      </c>
      <c r="C92">
        <f t="shared" si="12"/>
        <v>0.16666666666666666</v>
      </c>
      <c r="D92">
        <f t="shared" si="13"/>
        <v>0.11311892111332228</v>
      </c>
      <c r="E92">
        <f t="shared" ref="E92:E96" si="14">ABS(C92-D92)</f>
        <v>5.3547745553344378E-2</v>
      </c>
      <c r="I92" t="s">
        <v>28</v>
      </c>
      <c r="J92">
        <f>_xlfn.STDEV.S(A91:A96)</f>
        <v>20.162225133391715</v>
      </c>
    </row>
    <row r="93" spans="1:10" x14ac:dyDescent="0.35">
      <c r="A93" s="15">
        <v>59.4082814432251</v>
      </c>
      <c r="B93">
        <v>3</v>
      </c>
      <c r="C93">
        <f t="shared" si="12"/>
        <v>0.33333333333333331</v>
      </c>
      <c r="D93">
        <f t="shared" si="13"/>
        <v>0.55000972007338622</v>
      </c>
      <c r="E93">
        <f t="shared" si="14"/>
        <v>0.21667638674005291</v>
      </c>
      <c r="I93" t="s">
        <v>29</v>
      </c>
      <c r="J93" s="10">
        <f>MAX(E91:E96)</f>
        <v>0.21667638674005291</v>
      </c>
    </row>
    <row r="94" spans="1:10" x14ac:dyDescent="0.35">
      <c r="A94" s="9">
        <v>65.675321964901499</v>
      </c>
      <c r="B94">
        <v>4</v>
      </c>
      <c r="C94">
        <f t="shared" si="12"/>
        <v>0.5</v>
      </c>
      <c r="D94">
        <f t="shared" si="13"/>
        <v>0.66876905814818466</v>
      </c>
      <c r="E94">
        <f t="shared" si="14"/>
        <v>0.16876905814818466</v>
      </c>
      <c r="I94" t="s">
        <v>30</v>
      </c>
      <c r="J94" s="10">
        <v>0.51929999999999998</v>
      </c>
    </row>
    <row r="95" spans="1:10" x14ac:dyDescent="0.35">
      <c r="A95" s="9">
        <v>75.146134500813702</v>
      </c>
      <c r="B95">
        <v>5</v>
      </c>
      <c r="C95">
        <f t="shared" si="12"/>
        <v>0.66666666666666663</v>
      </c>
      <c r="D95">
        <f t="shared" si="13"/>
        <v>0.81759749374555246</v>
      </c>
      <c r="E95">
        <f t="shared" si="14"/>
        <v>0.15093082707888583</v>
      </c>
      <c r="I95" t="s">
        <v>31</v>
      </c>
      <c r="J95" t="s">
        <v>32</v>
      </c>
    </row>
    <row r="96" spans="1:10" x14ac:dyDescent="0.35">
      <c r="A96" s="9">
        <v>76.697231407088793</v>
      </c>
      <c r="B96">
        <v>6</v>
      </c>
      <c r="C96">
        <f t="shared" si="12"/>
        <v>0.83333333333333337</v>
      </c>
      <c r="D96">
        <f t="shared" si="13"/>
        <v>0.83724009546620892</v>
      </c>
      <c r="E96">
        <f t="shared" si="14"/>
        <v>3.906762132875552E-3</v>
      </c>
      <c r="I96" t="s">
        <v>34</v>
      </c>
      <c r="J96" s="12">
        <f>_xlfn.F.TEST(A3:A6,A91:A96)</f>
        <v>0.1397914285654368</v>
      </c>
    </row>
    <row r="97" spans="1:10" x14ac:dyDescent="0.35">
      <c r="I97" t="s">
        <v>35</v>
      </c>
      <c r="J97" s="12">
        <f>_xlfn.T.TEST(A3:A6,A91:A96,1,3)</f>
        <v>2.1890886491501924E-4</v>
      </c>
    </row>
    <row r="99" spans="1:10" ht="16.5" x14ac:dyDescent="0.35">
      <c r="A99" t="s">
        <v>44</v>
      </c>
      <c r="I99" t="s">
        <v>20</v>
      </c>
    </row>
    <row r="100" spans="1:10" x14ac:dyDescent="0.35">
      <c r="A100" t="s">
        <v>21</v>
      </c>
      <c r="B100" t="s">
        <v>22</v>
      </c>
      <c r="C100" t="s">
        <v>23</v>
      </c>
      <c r="D100" t="s">
        <v>24</v>
      </c>
      <c r="E100" t="s">
        <v>25</v>
      </c>
      <c r="I100" t="s">
        <v>26</v>
      </c>
      <c r="J100">
        <f>COUNT(A101:A104)</f>
        <v>4</v>
      </c>
    </row>
    <row r="101" spans="1:10" x14ac:dyDescent="0.35">
      <c r="A101" s="8">
        <v>113.01979292609499</v>
      </c>
      <c r="B101">
        <v>1</v>
      </c>
      <c r="C101">
        <f>(B101-1)/$J$100</f>
        <v>0</v>
      </c>
      <c r="D101">
        <f>_xlfn.NORM.DIST(A101,$J$101,$J$102,1)</f>
        <v>0.13543543004359204</v>
      </c>
      <c r="E101">
        <f>ABS(C101-D101)</f>
        <v>0.13543543004359204</v>
      </c>
      <c r="I101" t="s">
        <v>27</v>
      </c>
      <c r="J101">
        <f>AVERAGE(A101:A104)</f>
        <v>118.7123895912145</v>
      </c>
    </row>
    <row r="102" spans="1:10" x14ac:dyDescent="0.35">
      <c r="A102" s="11">
        <v>116.44625329908099</v>
      </c>
      <c r="B102">
        <v>2</v>
      </c>
      <c r="C102">
        <f>(B102-1)/$J$100</f>
        <v>0.25</v>
      </c>
      <c r="D102">
        <f>_xlfn.NORM.DIST(A102,$J$101,$J$102,1)</f>
        <v>0.3305789848422846</v>
      </c>
      <c r="E102">
        <f t="shared" ref="E102:E104" si="15">ABS(C102-D102)</f>
        <v>8.0578984842284596E-2</v>
      </c>
      <c r="I102" t="s">
        <v>28</v>
      </c>
      <c r="J102">
        <f>_xlfn.STDEV.S(A101:A104)</f>
        <v>5.1701091803249009</v>
      </c>
    </row>
    <row r="103" spans="1:10" x14ac:dyDescent="0.35">
      <c r="A103" s="11">
        <v>120.348858165455</v>
      </c>
      <c r="B103">
        <v>3</v>
      </c>
      <c r="C103">
        <f>(B103-1)/$J$100</f>
        <v>0.5</v>
      </c>
      <c r="D103">
        <f>_xlfn.NORM.DIST(A103,$J$101,$J$102,1)</f>
        <v>0.62419795652309962</v>
      </c>
      <c r="E103">
        <f t="shared" si="15"/>
        <v>0.12419795652309962</v>
      </c>
      <c r="I103" t="s">
        <v>29</v>
      </c>
      <c r="J103" s="10">
        <f>MAX(E101:E104)</f>
        <v>0.13930668922600986</v>
      </c>
    </row>
    <row r="104" spans="1:10" x14ac:dyDescent="0.35">
      <c r="A104" s="13">
        <v>125.034653974227</v>
      </c>
      <c r="B104">
        <v>4</v>
      </c>
      <c r="C104">
        <f>(B104-1)/$J$100</f>
        <v>0.75</v>
      </c>
      <c r="D104">
        <f>_xlfn.NORM.DIST(A104,$J$101,$J$102,1)</f>
        <v>0.88930668922600986</v>
      </c>
      <c r="E104">
        <f t="shared" si="15"/>
        <v>0.13930668922600986</v>
      </c>
      <c r="I104" t="s">
        <v>30</v>
      </c>
      <c r="J104" s="10">
        <v>0.62390000000000001</v>
      </c>
    </row>
    <row r="105" spans="1:10" x14ac:dyDescent="0.35">
      <c r="I105" t="s">
        <v>31</v>
      </c>
      <c r="J105" t="s">
        <v>32</v>
      </c>
    </row>
    <row r="106" spans="1:10" x14ac:dyDescent="0.35">
      <c r="I106" t="s">
        <v>34</v>
      </c>
      <c r="J106" s="12">
        <f>_xlfn.F.TEST(A3:A6,A101:A104)</f>
        <v>0.5411587218574806</v>
      </c>
    </row>
    <row r="107" spans="1:10" x14ac:dyDescent="0.35">
      <c r="I107" t="s">
        <v>35</v>
      </c>
      <c r="J107" s="12">
        <f>_xlfn.T.TEST(A3:A6,A101:A104,1,3)</f>
        <v>0.18022190377365982</v>
      </c>
    </row>
    <row r="109" spans="1:10" x14ac:dyDescent="0.35">
      <c r="A109" t="s">
        <v>45</v>
      </c>
      <c r="I109" t="s">
        <v>20</v>
      </c>
    </row>
    <row r="110" spans="1:10" x14ac:dyDescent="0.35">
      <c r="A110" t="s">
        <v>21</v>
      </c>
      <c r="B110" t="s">
        <v>22</v>
      </c>
      <c r="C110" t="s">
        <v>23</v>
      </c>
      <c r="D110" t="s">
        <v>24</v>
      </c>
      <c r="E110" t="s">
        <v>25</v>
      </c>
      <c r="I110" t="s">
        <v>26</v>
      </c>
      <c r="J110">
        <f>COUNT(A111:A114)</f>
        <v>4</v>
      </c>
    </row>
    <row r="111" spans="1:10" x14ac:dyDescent="0.35">
      <c r="A111" s="8">
        <v>90.790831504033605</v>
      </c>
      <c r="B111">
        <v>1</v>
      </c>
      <c r="C111">
        <f>(B111-1)/$J$110</f>
        <v>0</v>
      </c>
      <c r="D111">
        <f>_xlfn.NORM.DIST(A111,$J$111,$J$112,1)</f>
        <v>0.18083875263275534</v>
      </c>
      <c r="E111">
        <f>ABS(C111-D111)</f>
        <v>0.18083875263275534</v>
      </c>
      <c r="I111" t="s">
        <v>27</v>
      </c>
      <c r="J111">
        <f>AVERAGE(A111:A114)</f>
        <v>97.38489874364609</v>
      </c>
    </row>
    <row r="112" spans="1:10" x14ac:dyDescent="0.35">
      <c r="A112" s="11">
        <v>93.196740679694102</v>
      </c>
      <c r="B112">
        <v>2</v>
      </c>
      <c r="C112">
        <f>(B112-1)/$J$110</f>
        <v>0.25</v>
      </c>
      <c r="D112">
        <f>_xlfn.NORM.DIST(A112,$J$111,$J$112,1)</f>
        <v>0.28117380401131192</v>
      </c>
      <c r="E112">
        <f t="shared" ref="E112:E114" si="16">ABS(C112-D112)</f>
        <v>3.1173804011311923E-2</v>
      </c>
      <c r="I112" t="s">
        <v>28</v>
      </c>
      <c r="J112">
        <f>_xlfn.STDEV.S(A111:A114)</f>
        <v>7.2289633505215782</v>
      </c>
    </row>
    <row r="113" spans="1:10" x14ac:dyDescent="0.35">
      <c r="A113" s="11">
        <v>98.438780055508701</v>
      </c>
      <c r="B113">
        <v>3</v>
      </c>
      <c r="C113">
        <f>(B113-1)/$J$110</f>
        <v>0.5</v>
      </c>
      <c r="D113">
        <f>_xlfn.NORM.DIST(A113,$J$111,$J$112,1)</f>
        <v>0.55795481738097785</v>
      </c>
      <c r="E113">
        <f t="shared" si="16"/>
        <v>5.7954817380977852E-2</v>
      </c>
      <c r="I113" t="s">
        <v>29</v>
      </c>
      <c r="J113" s="10">
        <f>MAX(E111:E114)</f>
        <v>0.18083875263275534</v>
      </c>
    </row>
    <row r="114" spans="1:10" x14ac:dyDescent="0.35">
      <c r="A114" s="13">
        <v>107.113242735348</v>
      </c>
      <c r="B114">
        <v>4</v>
      </c>
      <c r="C114">
        <f>(B114-1)/$J$110</f>
        <v>0.75</v>
      </c>
      <c r="D114">
        <f>_xlfn.NORM.DIST(A114,$J$111,$J$112,1)</f>
        <v>0.91080767620309089</v>
      </c>
      <c r="E114">
        <f t="shared" si="16"/>
        <v>0.16080767620309089</v>
      </c>
      <c r="I114" t="s">
        <v>30</v>
      </c>
      <c r="J114" s="10">
        <v>0.62390000000000001</v>
      </c>
    </row>
    <row r="115" spans="1:10" x14ac:dyDescent="0.35">
      <c r="I115" t="s">
        <v>31</v>
      </c>
      <c r="J115" t="s">
        <v>32</v>
      </c>
    </row>
    <row r="116" spans="1:10" x14ac:dyDescent="0.35">
      <c r="I116" t="s">
        <v>34</v>
      </c>
      <c r="J116" s="12">
        <f>_xlfn.F.TEST(A3:A6,A111:A114)</f>
        <v>0.93391623571742488</v>
      </c>
    </row>
    <row r="117" spans="1:10" x14ac:dyDescent="0.35">
      <c r="I117" t="s">
        <v>35</v>
      </c>
      <c r="J117" s="12">
        <f>_xlfn.T.TEST(A3:A6,A111:A114,1,3)</f>
        <v>9.5122890730178159E-3</v>
      </c>
    </row>
    <row r="119" spans="1:10" ht="16.5" x14ac:dyDescent="0.35">
      <c r="A119" t="s">
        <v>46</v>
      </c>
      <c r="I119" t="s">
        <v>20</v>
      </c>
    </row>
    <row r="120" spans="1:10" x14ac:dyDescent="0.35">
      <c r="A120" t="s">
        <v>21</v>
      </c>
      <c r="B120" t="s">
        <v>22</v>
      </c>
      <c r="C120" t="s">
        <v>23</v>
      </c>
      <c r="D120" t="s">
        <v>24</v>
      </c>
      <c r="E120" t="s">
        <v>25</v>
      </c>
      <c r="I120" t="s">
        <v>26</v>
      </c>
      <c r="J120">
        <f>COUNT(A121:A124)</f>
        <v>4</v>
      </c>
    </row>
    <row r="121" spans="1:10" x14ac:dyDescent="0.35">
      <c r="A121" s="8">
        <v>113.676916826457</v>
      </c>
      <c r="B121">
        <v>1</v>
      </c>
      <c r="C121">
        <f>(B121-1)/$J$120</f>
        <v>0</v>
      </c>
      <c r="D121">
        <f>_xlfn.NORM.DIST(A121,$J$121,$J$122,1)</f>
        <v>0.22556506394128997</v>
      </c>
      <c r="E121">
        <f>ABS(C121-D121)</f>
        <v>0.22556506394128997</v>
      </c>
      <c r="I121" t="s">
        <v>27</v>
      </c>
      <c r="J121">
        <f>AVERAGE(A121:A124)</f>
        <v>115.11312659169126</v>
      </c>
    </row>
    <row r="122" spans="1:10" x14ac:dyDescent="0.35">
      <c r="A122" s="11">
        <v>113.688753689564</v>
      </c>
      <c r="B122">
        <v>2</v>
      </c>
      <c r="C122">
        <f>(B122-1)/$J$120</f>
        <v>0.25</v>
      </c>
      <c r="D122">
        <f>_xlfn.NORM.DIST(A122,$J$121,$J$122,1)</f>
        <v>0.22743465189119089</v>
      </c>
      <c r="E122">
        <f t="shared" ref="E122:E124" si="17">ABS(C122-D122)</f>
        <v>2.2565348108809113E-2</v>
      </c>
      <c r="I122" t="s">
        <v>28</v>
      </c>
      <c r="J122">
        <f>_xlfn.STDEV.S(A121:A124)</f>
        <v>1.9059698231621069</v>
      </c>
    </row>
    <row r="123" spans="1:10" x14ac:dyDescent="0.35">
      <c r="A123" s="11">
        <v>115.378265650358</v>
      </c>
      <c r="B123">
        <v>3</v>
      </c>
      <c r="C123">
        <f>(B123-1)/$J$120</f>
        <v>0.5</v>
      </c>
      <c r="D123">
        <f>_xlfn.NORM.DIST(A123,$J$121,$J$122,1)</f>
        <v>0.55531830326733489</v>
      </c>
      <c r="E123">
        <f t="shared" si="17"/>
        <v>5.531830326733489E-2</v>
      </c>
      <c r="I123" t="s">
        <v>29</v>
      </c>
      <c r="J123" s="10">
        <f>MAX(E121:E124)</f>
        <v>0.22556506394128997</v>
      </c>
    </row>
    <row r="124" spans="1:10" x14ac:dyDescent="0.35">
      <c r="A124" s="13">
        <v>117.70857020038601</v>
      </c>
      <c r="B124">
        <v>4</v>
      </c>
      <c r="C124">
        <f>(B124-1)/$J$120</f>
        <v>0.75</v>
      </c>
      <c r="D124">
        <f>_xlfn.NORM.DIST(A124,$J$121,$J$122,1)</f>
        <v>0.91336070778226741</v>
      </c>
      <c r="E124">
        <f t="shared" si="17"/>
        <v>0.16336070778226741</v>
      </c>
      <c r="I124" t="s">
        <v>30</v>
      </c>
      <c r="J124" s="10">
        <v>0.62390000000000001</v>
      </c>
    </row>
    <row r="125" spans="1:10" x14ac:dyDescent="0.35">
      <c r="I125" t="s">
        <v>31</v>
      </c>
      <c r="J125" t="s">
        <v>32</v>
      </c>
    </row>
    <row r="126" spans="1:10" x14ac:dyDescent="0.35">
      <c r="I126" t="s">
        <v>34</v>
      </c>
      <c r="J126" s="12">
        <f>_xlfn.F.TEST(A3:A6,A121:A124)</f>
        <v>4.7737945139626488E-2</v>
      </c>
    </row>
    <row r="127" spans="1:10" x14ac:dyDescent="0.35">
      <c r="I127" t="s">
        <v>35</v>
      </c>
      <c r="J127" s="12">
        <f>_xlfn.T.TEST(A3:A6,A121:A124,1,2)</f>
        <v>0.40299500048465287</v>
      </c>
    </row>
    <row r="129" spans="1:10" x14ac:dyDescent="0.35">
      <c r="A129" t="s">
        <v>47</v>
      </c>
      <c r="I129" t="s">
        <v>20</v>
      </c>
    </row>
    <row r="130" spans="1:10" x14ac:dyDescent="0.35">
      <c r="A130" t="s">
        <v>21</v>
      </c>
      <c r="B130" t="s">
        <v>22</v>
      </c>
      <c r="C130" t="s">
        <v>23</v>
      </c>
      <c r="D130" t="s">
        <v>24</v>
      </c>
      <c r="E130" t="s">
        <v>25</v>
      </c>
      <c r="I130" t="s">
        <v>26</v>
      </c>
      <c r="J130">
        <f>COUNT(A131:A134)</f>
        <v>4</v>
      </c>
    </row>
    <row r="131" spans="1:10" x14ac:dyDescent="0.35">
      <c r="A131" s="14">
        <v>90.345836650399093</v>
      </c>
      <c r="B131">
        <v>1</v>
      </c>
      <c r="C131">
        <f>(B131-1)/$J$130</f>
        <v>0</v>
      </c>
      <c r="D131">
        <f>_xlfn.NORM.DIST(A131,$J$131,$J$132,1)</f>
        <v>9.980498949510519E-2</v>
      </c>
      <c r="E131">
        <f>ABS(C131-D131)</f>
        <v>9.980498949510519E-2</v>
      </c>
      <c r="I131" t="s">
        <v>27</v>
      </c>
      <c r="J131">
        <f>AVERAGE(A131:A134)</f>
        <v>100.29219474576769</v>
      </c>
    </row>
    <row r="132" spans="1:10" x14ac:dyDescent="0.35">
      <c r="A132" s="11">
        <v>98.0234663586116</v>
      </c>
      <c r="B132">
        <v>2</v>
      </c>
      <c r="C132">
        <f>(B132-1)/$J$130</f>
        <v>0.25</v>
      </c>
      <c r="D132">
        <f>_xlfn.NORM.DIST(A132,$J$131,$J$132,1)</f>
        <v>0.38492507034146456</v>
      </c>
      <c r="E132">
        <f t="shared" ref="E132:E134" si="18">ABS(C132-D132)</f>
        <v>0.13492507034146456</v>
      </c>
      <c r="I132" t="s">
        <v>28</v>
      </c>
      <c r="J132">
        <f>_xlfn.STDEV.S(A131:A134)</f>
        <v>7.7544560916477918</v>
      </c>
    </row>
    <row r="133" spans="1:10" x14ac:dyDescent="0.35">
      <c r="A133" s="11">
        <v>105.47414869147001</v>
      </c>
      <c r="B133">
        <v>3</v>
      </c>
      <c r="C133">
        <f>(B133-1)/$J$130</f>
        <v>0.5</v>
      </c>
      <c r="D133">
        <f>_xlfn.NORM.DIST(A133,$J$131,$J$132,1)</f>
        <v>0.74801457909600533</v>
      </c>
      <c r="E133">
        <f t="shared" si="18"/>
        <v>0.24801457909600533</v>
      </c>
      <c r="I133" t="s">
        <v>29</v>
      </c>
      <c r="J133" s="10">
        <f>MAX(E131:E134)</f>
        <v>0.24801457909600533</v>
      </c>
    </row>
    <row r="134" spans="1:10" x14ac:dyDescent="0.35">
      <c r="A134" s="11">
        <v>107.32532728259</v>
      </c>
      <c r="B134">
        <v>4</v>
      </c>
      <c r="C134">
        <f>(B134-1)/$J$130</f>
        <v>0.75</v>
      </c>
      <c r="D134">
        <f>_xlfn.NORM.DIST(A134,$J$131,$J$132,1)</f>
        <v>0.81779117511347998</v>
      </c>
      <c r="E134">
        <f t="shared" si="18"/>
        <v>6.7791175113479984E-2</v>
      </c>
      <c r="I134" t="s">
        <v>30</v>
      </c>
      <c r="J134" s="10">
        <v>0.62390000000000001</v>
      </c>
    </row>
    <row r="135" spans="1:10" x14ac:dyDescent="0.35">
      <c r="I135" t="s">
        <v>31</v>
      </c>
      <c r="J135" t="s">
        <v>32</v>
      </c>
    </row>
    <row r="136" spans="1:10" x14ac:dyDescent="0.35">
      <c r="I136" t="s">
        <v>34</v>
      </c>
      <c r="J136" s="12">
        <f>_xlfn.F.TEST(A3:A6,A131:A134)</f>
        <v>0.97683105643397394</v>
      </c>
    </row>
    <row r="137" spans="1:10" x14ac:dyDescent="0.35">
      <c r="I137" t="s">
        <v>35</v>
      </c>
      <c r="J137" s="12">
        <f>_xlfn.T.TEST(A3:A6,A131:A134,1,3)</f>
        <v>2.1986242405323424E-2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S1 Aphid Raw Data</vt:lpstr>
      <vt:lpstr>Table S2 Cytotox 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2021-12-27T17:57:19Z</dcterms:created>
  <dcterms:modified xsi:type="dcterms:W3CDTF">2022-01-14T06:43:04Z</dcterms:modified>
</cp:coreProperties>
</file>