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ing2023\3.12\toxins-2260107\toxins-2260107-supplementary\toxins-2260107-SM\"/>
    </mc:Choice>
  </mc:AlternateContent>
  <xr:revisionPtr revIDLastSave="0" documentId="13_ncr:1_{2A84114B-9120-4ABC-AF2C-3E6B9E265345}" xr6:coauthVersionLast="47" xr6:coauthVersionMax="47" xr10:uidLastSave="{00000000-0000-0000-0000-000000000000}"/>
  <bookViews>
    <workbookView xWindow="-120" yWindow="-120" windowWidth="29040" windowHeight="15840" activeTab="5" xr2:uid="{E400A7EA-50DF-4FEF-814C-3B6A3D6C4953}"/>
  </bookViews>
  <sheets>
    <sheet name="Toxin Discoveries" sheetId="1" r:id="rId1"/>
    <sheet name="Calliactis Discoveries" sheetId="8" r:id="rId2"/>
    <sheet name="MS Matches" sheetId="2" r:id="rId3"/>
    <sheet name="DIA Peaking" sheetId="3" r:id="rId4"/>
    <sheet name="DDA Raw Peaking" sheetId="7" r:id="rId5"/>
    <sheet name="DDA Raw Peaking 2" sheetId="10" r:id="rId6"/>
  </sheets>
  <definedNames>
    <definedName name="_xlnm._FilterDatabase" localSheetId="1" hidden="1">'Calliactis Discoveries'!$A$1:$K$19</definedName>
    <definedName name="_xlnm._FilterDatabase" localSheetId="0" hidden="1">'Toxin Discoveries'!$A$5:$I$126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2" i="7" l="1"/>
  <c r="S32" i="7"/>
  <c r="T29" i="7"/>
  <c r="T27" i="7"/>
  <c r="T21" i="7"/>
  <c r="S29" i="7"/>
  <c r="S27" i="7"/>
  <c r="S21" i="7"/>
  <c r="T17" i="7"/>
  <c r="S17" i="7"/>
  <c r="T15" i="7"/>
  <c r="S15" i="7"/>
  <c r="T13" i="7"/>
  <c r="S13" i="7"/>
  <c r="T11" i="7"/>
  <c r="S11" i="7"/>
  <c r="T5" i="7"/>
  <c r="S5" i="7"/>
  <c r="T3" i="7"/>
  <c r="S3" i="7"/>
  <c r="D14" i="8"/>
  <c r="D4" i="8"/>
  <c r="D5" i="8"/>
  <c r="D9" i="8"/>
  <c r="D18" i="8"/>
  <c r="D15" i="8"/>
  <c r="D7" i="8"/>
  <c r="D11" i="8"/>
  <c r="D16" i="8"/>
  <c r="D6" i="8"/>
  <c r="D12" i="8"/>
  <c r="D3" i="8"/>
  <c r="D2" i="8"/>
  <c r="D19" i="8"/>
  <c r="D13" i="8"/>
  <c r="D17" i="8"/>
  <c r="D10" i="8"/>
  <c r="D8" i="8"/>
  <c r="E14" i="8"/>
  <c r="E18" i="8"/>
  <c r="E16" i="8"/>
  <c r="E15" i="8"/>
  <c r="E13" i="8"/>
  <c r="E11" i="8"/>
  <c r="E9" i="8"/>
  <c r="E7" i="8"/>
  <c r="E6" i="8"/>
  <c r="E5" i="8"/>
  <c r="E4" i="8"/>
  <c r="E12" i="8"/>
  <c r="E3" i="8"/>
  <c r="E2" i="8"/>
  <c r="E19" i="8"/>
  <c r="E10" i="8"/>
  <c r="E8" i="8"/>
  <c r="E17" i="8"/>
  <c r="D20" i="10"/>
  <c r="C20" i="10"/>
  <c r="D19" i="10"/>
  <c r="C19" i="10"/>
  <c r="D18" i="10"/>
  <c r="C18" i="10"/>
  <c r="D17" i="10"/>
  <c r="C17" i="10"/>
  <c r="D16" i="10"/>
  <c r="C16" i="10"/>
  <c r="D15" i="10"/>
  <c r="C15" i="10"/>
  <c r="D14" i="10"/>
  <c r="C14" i="10"/>
  <c r="D13" i="10"/>
  <c r="C13" i="10"/>
  <c r="D12" i="10"/>
  <c r="C12" i="10"/>
  <c r="D11" i="10"/>
  <c r="C11" i="10"/>
  <c r="D10" i="10"/>
  <c r="C10" i="10"/>
  <c r="D9" i="10"/>
  <c r="C9" i="10"/>
  <c r="D8" i="10"/>
  <c r="C8" i="10"/>
  <c r="D7" i="10"/>
  <c r="C7" i="10"/>
  <c r="D6" i="10"/>
  <c r="C6" i="10"/>
  <c r="D5" i="10"/>
  <c r="C5" i="10"/>
  <c r="E5" i="10" s="1"/>
  <c r="D4" i="10"/>
  <c r="C4" i="10"/>
  <c r="D3" i="10"/>
  <c r="C3" i="10"/>
  <c r="D13" i="3"/>
  <c r="E13" i="3" s="1"/>
  <c r="D10" i="3"/>
  <c r="E10" i="3" s="1"/>
  <c r="D9" i="3"/>
  <c r="E9" i="3" s="1"/>
  <c r="D15" i="3"/>
  <c r="E15" i="3" s="1"/>
  <c r="D17" i="3"/>
  <c r="E17" i="3" s="1"/>
  <c r="D23" i="3"/>
  <c r="E23" i="3" s="1"/>
  <c r="D19" i="3"/>
  <c r="E19" i="3" s="1"/>
  <c r="C13" i="7"/>
  <c r="D32" i="7"/>
  <c r="C32" i="7"/>
  <c r="D36" i="3" s="1"/>
  <c r="E36" i="3" s="1"/>
  <c r="D31" i="7"/>
  <c r="C31" i="7"/>
  <c r="D30" i="7"/>
  <c r="C30" i="7"/>
  <c r="D29" i="7"/>
  <c r="C29" i="7"/>
  <c r="D28" i="3" s="1"/>
  <c r="E28" i="3" s="1"/>
  <c r="D28" i="7"/>
  <c r="C28" i="7"/>
  <c r="D27" i="7"/>
  <c r="C27" i="7"/>
  <c r="D24" i="3" s="1"/>
  <c r="E24" i="3" s="1"/>
  <c r="D26" i="7"/>
  <c r="C26" i="7"/>
  <c r="D25" i="7"/>
  <c r="C25" i="7"/>
  <c r="D22" i="3" s="1"/>
  <c r="E22" i="3" s="1"/>
  <c r="D24" i="7"/>
  <c r="C24" i="7"/>
  <c r="D21" i="3" s="1"/>
  <c r="E21" i="3" s="1"/>
  <c r="D23" i="7"/>
  <c r="C23" i="7"/>
  <c r="D20" i="3" s="1"/>
  <c r="E20" i="3" s="1"/>
  <c r="D22" i="7"/>
  <c r="C22" i="7"/>
  <c r="D21" i="7"/>
  <c r="C21" i="7"/>
  <c r="D20" i="7"/>
  <c r="C20" i="7"/>
  <c r="D19" i="7"/>
  <c r="C19" i="7"/>
  <c r="D18" i="3" s="1"/>
  <c r="E18" i="3" s="1"/>
  <c r="D18" i="7"/>
  <c r="C18" i="7"/>
  <c r="D17" i="7"/>
  <c r="C17" i="7"/>
  <c r="D16" i="7"/>
  <c r="C16" i="7"/>
  <c r="D15" i="7"/>
  <c r="C15" i="7"/>
  <c r="D14" i="7"/>
  <c r="C14" i="7"/>
  <c r="D14" i="3" s="1"/>
  <c r="E14" i="3" s="1"/>
  <c r="D13" i="7"/>
  <c r="D12" i="7"/>
  <c r="C12" i="7"/>
  <c r="D12" i="3" s="1"/>
  <c r="E12" i="3" s="1"/>
  <c r="D11" i="7"/>
  <c r="C11" i="7"/>
  <c r="D11" i="3" s="1"/>
  <c r="E11" i="3" s="1"/>
  <c r="D10" i="7"/>
  <c r="C10" i="7"/>
  <c r="D9" i="7"/>
  <c r="C9" i="7"/>
  <c r="D8" i="7"/>
  <c r="C8" i="7"/>
  <c r="D7" i="7"/>
  <c r="C7" i="7"/>
  <c r="D6" i="7"/>
  <c r="C6" i="7"/>
  <c r="D8" i="3" s="1"/>
  <c r="E8" i="3" s="1"/>
  <c r="D5" i="7"/>
  <c r="C5" i="7"/>
  <c r="D7" i="3" s="1"/>
  <c r="E7" i="3" s="1"/>
  <c r="D4" i="7"/>
  <c r="C4" i="7"/>
  <c r="D6" i="3" s="1"/>
  <c r="E6" i="3" s="1"/>
  <c r="D3" i="7"/>
  <c r="C3" i="7"/>
  <c r="D5" i="3" s="1"/>
  <c r="E5" i="3" s="1"/>
  <c r="E15" i="10" l="1"/>
  <c r="E18" i="10"/>
  <c r="E6" i="10"/>
  <c r="E3" i="10"/>
  <c r="E9" i="10"/>
  <c r="E13" i="10"/>
  <c r="E14" i="10"/>
  <c r="E4" i="10"/>
  <c r="E16" i="10"/>
  <c r="V3" i="7"/>
  <c r="V13" i="7"/>
  <c r="V21" i="7"/>
  <c r="V32" i="7"/>
  <c r="V5" i="7"/>
  <c r="V15" i="7"/>
  <c r="V11" i="7"/>
  <c r="V17" i="7"/>
  <c r="V29" i="7"/>
  <c r="E12" i="10"/>
  <c r="E17" i="10"/>
  <c r="E7" i="10"/>
  <c r="V27" i="7"/>
  <c r="E10" i="10"/>
  <c r="E11" i="10"/>
  <c r="E8" i="10"/>
  <c r="E19" i="10"/>
  <c r="E20" i="10"/>
  <c r="E30" i="7"/>
  <c r="E13" i="7"/>
  <c r="E31" i="7"/>
  <c r="E8" i="7"/>
  <c r="E14" i="7"/>
  <c r="E20" i="7"/>
  <c r="E26" i="7"/>
  <c r="E32" i="7"/>
  <c r="E19" i="7"/>
  <c r="E5" i="7"/>
  <c r="E17" i="7"/>
  <c r="E29" i="7"/>
  <c r="E7" i="7"/>
  <c r="E25" i="7"/>
  <c r="E11" i="7"/>
  <c r="E23" i="7"/>
  <c r="E3" i="7"/>
  <c r="E28" i="7"/>
  <c r="E22" i="7"/>
  <c r="E4" i="7"/>
  <c r="E15" i="7"/>
  <c r="E18" i="7"/>
  <c r="E21" i="7"/>
  <c r="E10" i="7"/>
  <c r="E12" i="7"/>
  <c r="E24" i="7"/>
  <c r="E9" i="7"/>
  <c r="E6" i="7"/>
  <c r="E27" i="7"/>
  <c r="E16" i="7"/>
  <c r="W3" i="7" l="1"/>
  <c r="W13" i="7"/>
  <c r="W21" i="7"/>
  <c r="W32" i="7"/>
  <c r="W5" i="7"/>
  <c r="W15" i="7"/>
  <c r="W27" i="7"/>
  <c r="W11" i="7"/>
  <c r="W17" i="7"/>
  <c r="W29" i="7"/>
</calcChain>
</file>

<file path=xl/sharedStrings.xml><?xml version="1.0" encoding="utf-8"?>
<sst xmlns="http://schemas.openxmlformats.org/spreadsheetml/2006/main" count="1292" uniqueCount="736">
  <si>
    <t>Contig</t>
  </si>
  <si>
    <t>Toxin Family</t>
  </si>
  <si>
    <t>Sequence</t>
  </si>
  <si>
    <t>c8939_g1_i1</t>
  </si>
  <si>
    <t>c32422_g1_i1</t>
  </si>
  <si>
    <t>c44161_g1_i1</t>
  </si>
  <si>
    <t>c47095_g1_i1</t>
  </si>
  <si>
    <t>c50551_g1_i1</t>
  </si>
  <si>
    <t>c50240_g1_i1</t>
  </si>
  <si>
    <t>c56806_g1_i1</t>
  </si>
  <si>
    <t>c60596_g1_i1</t>
  </si>
  <si>
    <t>c63393_g1_i1</t>
  </si>
  <si>
    <t>KTx Type III</t>
  </si>
  <si>
    <t>KTx Type I (ShK)</t>
  </si>
  <si>
    <t>Unknown</t>
  </si>
  <si>
    <t>Sea anemone toxin 8</t>
  </si>
  <si>
    <t>FA58C</t>
  </si>
  <si>
    <t>NaTx Type I</t>
  </si>
  <si>
    <t>c56947_g1_i1</t>
  </si>
  <si>
    <t>Phospholipase A2</t>
  </si>
  <si>
    <t>Jellyfish Type II</t>
  </si>
  <si>
    <t>Peptidase M13</t>
  </si>
  <si>
    <t>R.ILIADCPEFWGR.C</t>
  </si>
  <si>
    <t>K.CKLTCDKC</t>
  </si>
  <si>
    <t>R.LPDLCEVQVK.I</t>
  </si>
  <si>
    <t>K.IDPHYCQDHFSSCPR.T</t>
  </si>
  <si>
    <t>R.AMHSYGMDICR.E</t>
  </si>
  <si>
    <t>K.FNICGELVSR.K</t>
  </si>
  <si>
    <t>R.QHCQFMCGLC</t>
  </si>
  <si>
    <t>K.CSAYHANDECWTENAR.K</t>
  </si>
  <si>
    <t>R.TCESCGSECYDADPK.C</t>
  </si>
  <si>
    <t>K.DMIGAAYLMCPR.S</t>
  </si>
  <si>
    <t>K.NRYLSVMPTLQK.L</t>
  </si>
  <si>
    <t>K.FTCDNCGTTEIK.E</t>
  </si>
  <si>
    <t>K.HELVPPLVGR.Y</t>
  </si>
  <si>
    <t>R.NFAQFAAMTYHTTHR.W</t>
  </si>
  <si>
    <t>K.CQMEVCKCDSVAAK.C</t>
  </si>
  <si>
    <t>K.GKCDPSFTLS</t>
  </si>
  <si>
    <t>R.ATALISATSNIPK.L</t>
  </si>
  <si>
    <t>K.SMLAFLYDPSEGSK.L</t>
  </si>
  <si>
    <t>K.TNNKEETNVDIDALLATVK.G</t>
  </si>
  <si>
    <t>K.DLGSWSIDK.D</t>
  </si>
  <si>
    <t>K.CLVEQFSSYK.I</t>
  </si>
  <si>
    <t>K.LFFLGYAQK.E</t>
  </si>
  <si>
    <t>N.EKILLESLKK.D</t>
  </si>
  <si>
    <t>K.TMWYWVVPGECCTQ.K</t>
  </si>
  <si>
    <t>K.GCTCNDGTTTGIFWAGSCPGGWSYCK.T</t>
  </si>
  <si>
    <t>R.NGKGCTCNDGTTTGIFWAGSCPGGWSYCK.T</t>
  </si>
  <si>
    <t>K.TWDFQETLTK.M</t>
  </si>
  <si>
    <t>K.LALISVPK.I</t>
  </si>
  <si>
    <t>K.LTNAIPEFPWKK.H</t>
  </si>
  <si>
    <t>K.HLQDVFAPK.E</t>
  </si>
  <si>
    <t>K.LIVLANDYLPNMIELLR.K</t>
  </si>
  <si>
    <t>L.FVKNAFSPE.S</t>
  </si>
  <si>
    <t>K.FHIDGLK.T</t>
  </si>
  <si>
    <t>R.TSPAAEFLAVMEDVHPLSK.Y</t>
  </si>
  <si>
    <t>*Missed or premature cleavage</t>
  </si>
  <si>
    <t>K.EGEPGWLEELLR.K</t>
  </si>
  <si>
    <t>K.KPKPIGEIVR.E</t>
  </si>
  <si>
    <t>LEADLLSHESCR.Y</t>
  </si>
  <si>
    <t>K.DVLSEFSCGVLK.K</t>
  </si>
  <si>
    <t>K.LCNTTCNCK.D</t>
  </si>
  <si>
    <t>K.CQMEVCK.C</t>
  </si>
  <si>
    <t>K.YAGYDKK.G</t>
  </si>
  <si>
    <t>K.YKDIFNEK.Y</t>
  </si>
  <si>
    <t>K.TFACNDVLSHK.S</t>
  </si>
  <si>
    <t>K.SCNILEASGACTK.D</t>
  </si>
  <si>
    <t>MKSLFAFLLLLVFCIAMVTAWNDWDDADSTANAKRGIDCTCKGKSGTYWWTLDRCHRPAAGRILIADCPEFWGRCCVYGRKS</t>
  </si>
  <si>
    <t>MKTTLVVVVLACIVALTSALEADLLSHESCRYISSNRYCGHDYMDKLCNTTCNCKDVLSEFSCGVLKKDGQCNKADIQAKCKLTCDKC</t>
  </si>
  <si>
    <t>MMSALFLVLSVSLLVSGLQGIGEATSEIKESPLCSLMEERLPDLCEVQVKIDPHYCQDHFSSCPRTCLRCKRPQKPPAPPRECKDLRTDCPRAMHSYGMDICREMSSYASMYCKSYCKLCNKR</t>
  </si>
  <si>
    <t>MKYLAIVFVALIGVVAISASHEEDLYELVREFANDANPRAGRCANRFKFNICGELVSRKQCAQGSRMGKFARQHCQFMCGLC</t>
  </si>
  <si>
    <t>MKIALLAVICVLLVVKDTEGRRMCRDKAPKSKCSAYHANDECWTENARKNCQRTCESCGSECYDADPKCQREDIKADLCPTKDMIGAAYLMCPRSCGLCIDE</t>
  </si>
  <si>
    <t>MKLILILALSLATEVIMAEPQRQASQSDNVEKRATENKDLLSHISCRYLKKNRYLSVMPTLQKLCNKTFACNDVLSHKSCNILEASGACTKDSSLSEKYCKFTCDNCGTTEIKESSSKCEKPLGMESGAIPDSSISASSFYGRDFRPAIARLHHNNIGWSARSNAVGQWIQVDLGKVMSVSGIATQGRGQETPPNGQWVTSYILQYSGDGKAFKGYQGGKIFQGNTDTNKVVKHELVPPLVGRYIRLLPKTWHAWITLRMELYGLC</t>
  </si>
  <si>
    <t>MNRMLIIFVVVTVFGLASGLGPNMPAPDLAKRNGKGCTCNDGTTTGIFWAGSCPGGWSYCKTMWYWVVPGECCTQK*</t>
  </si>
  <si>
    <t>MKVLQMFFCVILLCVTSVLVEAKSTTKGDETASKRNFAQFAAMTYHTTHRWPKKYVGYGCYCGLGGYGIPVDPIDECCKTHDACYKKVEDSGICSYSWAIYLTIYKRKGGAECSEDNEKCQMEVCKCDSVAAKCLGKYKDIFNEKYAGYDKKGKCDPSFTLS*</t>
  </si>
  <si>
    <t>MMKRAVLILLAVISIQAEGYKSDIDLLTSEGEEGWMEKVIEKGKTNGQKQNEEIIRETRTTTDPYTSEKLSPQMQALDLAITKDFQPNAAKRPKRWLGKFKENWNSKNFNERQARATALISATSNIPKLANAKEDPVGAVQGVLNIMASVAQVAGPTGQLVSIGFMFVSSLLGLFGLGKKPKPIGEIVREQIDEALSEFHDRQISDEASAAVYSFRISKGYVDGAGQNRDKITDNDVGPLATNVPVLSGLRVMGLLAAQIEKFKTANDPKDVKKCFKYVELYCQLATMRSMIMSQVIGLIPDSFPSTIDGYANARVVLKDATKSMLAFLYDPSEGSKLMPYFDGESYPFTESYLKTTLGLSRPNHFPGSGYCITAFGWGKNYLGKFYESYVSPRMSHPLAQVSSKAYCKWRVVPHGNNLFSIISEDGMLSYDNGDVPVVSIEKDDPVLWEIRSAGGSSYWIKVKYFCGSGNRCNYGLRYKRYDKFYVFSGGFMASYHRIPIIAAYLHPVSNSMVPWVIYKGSSDMPTADDVNGNDKQGENDGNESWLLQDGNFMRGNISEPIIKINNTEKQPKKSGDFPSAKRIANNNDGGEEILTKEGEPGWLEELLRKAKNKSKSPKENPSQPPNPESRKTVIHKKKQENRKE*</t>
  </si>
  <si>
    <t>MRLPGYSEISYLLFLFFFIHHASPRQIRVLNTSNQPSSNEAIVKVIGTVPESSFITQPAVITTGITQLQTNDQQSAVASQTTPIYQKQTAAFQQNVGCASQDPAQVNPQPNKPNEGKSLCTQTQAKDAASSTTPESVQKSTPKVTKAAKDTAVTPSNQEAAITSQERTKEGQAASAKISKPIKTNPPKVNDEAAKQHEATIVSQKTAKEEESKEEVKVEPLEKQQNKAKKEDSAENKKQDNQAGKAEAEEHKEKVTVEETNTEEHKEEVTVTEEESSKTNNKEETNVDIDALLATVKGRKICQSSHCKAVSQSIQDSLNKSADPCENYYDYACGKWIKEHKIPKFHSQYSRISELSENNEKILLESLKKDQVTDNKTLKKLKMFFQSCMDRSGIEKDGVKPLQHYVKDLGSWSIDKDWKSKTWDFQETLTKMHREYPAEVFFTVDVHTDPAAEDHAHAENIPLIDQATLNLPQIVYFTSPKIVRLVTRYMTRIINLSGCNEKTAEEKVRDIMKFETKLALISVPKIAKKYVRIDVEKLTNAIPEFPWKKHLQDVFAPKEVTNSTKLIVLANDYLPNMIELLRKTDKSTLSNYMVWRLVKDVVPLLPKDFRREHFKLKQKLLGVKKDKPREKKCFSYANNLLGPMMGTLFVKNAFSPESKHKVETMLKGIIKAFKDNIEHVDWVDNVTVSAVEEKTDNAHYKVGYPEYLWDDEKFDKRYAQLNISGLHWFDNVLETDKFASLQTFQKLNTITDERQWITTPHLVNAFYVITKNEIVIPAGILQPPFFYPEEIPRSLSYGAIGHVLGHELTHGFDTTGRKYNKYGEPIDPSNHTNTWSNSSIKAFEKRAKCLVEQFSSYKILGKFHIDGLKTLGENIADGGGVKLAFRAYKEYLETHQDEEILPDLDMPHEKLFFLGYAQKECVRTSPAAEFLAVMEDVHPLSKYRVIGTLSNMKEFSDVYKCKKGSKMNPETKCEVW*</t>
  </si>
  <si>
    <t>R.VIGTLSNMK.E [68]</t>
  </si>
  <si>
    <t>K.AEAEEHKEK.V [66.5]</t>
  </si>
  <si>
    <t>K.STLSNYMVWR.L [63.4]</t>
  </si>
  <si>
    <t>K.LMPYFDGE.S [68.7]</t>
  </si>
  <si>
    <t>K.DVLSEFSCGVLKK.D [69.6]</t>
  </si>
  <si>
    <t>F.NICGELVSR.K [64.8]</t>
  </si>
  <si>
    <t>K.VMSVSGIATQGR.G [69.6]</t>
  </si>
  <si>
    <t>K.KYVGYGCYCGLGGY.G [89.3]</t>
  </si>
  <si>
    <t>K.KYVGYGCYCGLGGYGIPVDPIDECCK.T [67.8]</t>
  </si>
  <si>
    <t>K.YKDIFNEKY.A [64.8]</t>
  </si>
  <si>
    <t>K.TMWYWVVPGECCTQK [72.9, 69.8]</t>
  </si>
  <si>
    <t>R.NGKGCTCNDGTTTGIF.W [72.5]</t>
  </si>
  <si>
    <t>G.SCPGGWSYCK.T [64.5]</t>
  </si>
  <si>
    <t>Blast e-value</t>
  </si>
  <si>
    <t>Toxin Type</t>
  </si>
  <si>
    <t>Proteome (Acontia Tissue)</t>
  </si>
  <si>
    <t>Transcriptome (Whole Tissue)</t>
  </si>
  <si>
    <t>SMART Hit</t>
  </si>
  <si>
    <t>SMART e-value</t>
  </si>
  <si>
    <t>Kazal</t>
  </si>
  <si>
    <t>c56014_g1_i1</t>
  </si>
  <si>
    <t>c53974_g1_i1</t>
  </si>
  <si>
    <t>ShK</t>
  </si>
  <si>
    <t>c48176_g1_i1</t>
  </si>
  <si>
    <t>c52694_g1_i1</t>
  </si>
  <si>
    <t>Potassium channel toxin</t>
  </si>
  <si>
    <t>Type I (ShK)</t>
  </si>
  <si>
    <t>Sodium channel toxin</t>
  </si>
  <si>
    <t>c40761_g1_i1</t>
  </si>
  <si>
    <t>Toxin_4</t>
  </si>
  <si>
    <t>Type I</t>
  </si>
  <si>
    <t>Poreforming</t>
  </si>
  <si>
    <t>c6503_g1_i1</t>
  </si>
  <si>
    <t>c57583_g1_i1</t>
  </si>
  <si>
    <t>c62673_g1_i1</t>
  </si>
  <si>
    <t>Sea anemone type 8</t>
  </si>
  <si>
    <t>c1250_g1_i1</t>
  </si>
  <si>
    <t>c6665_g1_i1</t>
  </si>
  <si>
    <t>c49869_g1_i1</t>
  </si>
  <si>
    <t>c50253_g1_i1</t>
  </si>
  <si>
    <t>c124144_g1_i1</t>
  </si>
  <si>
    <t>Sea anemone type 9</t>
  </si>
  <si>
    <t>c44591_g1_i1</t>
  </si>
  <si>
    <t>Structural class peptide</t>
  </si>
  <si>
    <t>c7776_g1_i1</t>
  </si>
  <si>
    <t>c20575_g1_i1</t>
  </si>
  <si>
    <t>c42918_g1_i1</t>
  </si>
  <si>
    <t>c54833_g1_i1</t>
  </si>
  <si>
    <t>Peptidase M12A</t>
  </si>
  <si>
    <t>Metalloprotease</t>
  </si>
  <si>
    <t>c53470_g1_i1</t>
  </si>
  <si>
    <t>c54207_g1_i1</t>
  </si>
  <si>
    <t>c56734_g1_i4</t>
  </si>
  <si>
    <t>c57901_g1_i1</t>
  </si>
  <si>
    <t>c65095_g1_i4</t>
  </si>
  <si>
    <t>c65859_g3_i2</t>
  </si>
  <si>
    <t>N/A</t>
  </si>
  <si>
    <t>ZnMc</t>
  </si>
  <si>
    <t>Jellyfish type II</t>
  </si>
  <si>
    <t>c54065_g1_i1</t>
  </si>
  <si>
    <t>c41197_g1_i1</t>
  </si>
  <si>
    <t>c56939_g1_i1</t>
  </si>
  <si>
    <t>c58430_g1_i1</t>
  </si>
  <si>
    <t>c61733_g1_i1</t>
  </si>
  <si>
    <t>c63286_g5_i1</t>
  </si>
  <si>
    <t>c63420_g1_i1</t>
  </si>
  <si>
    <t>c53389_g1_i2</t>
  </si>
  <si>
    <t>c55600_g1_i1</t>
  </si>
  <si>
    <t>c55847_g1_i3</t>
  </si>
  <si>
    <t>c60135_g1_i1</t>
  </si>
  <si>
    <t>KU</t>
  </si>
  <si>
    <t>CUB | KU</t>
  </si>
  <si>
    <t>KU | TY</t>
  </si>
  <si>
    <t>c45607_g1_i1</t>
  </si>
  <si>
    <t>c49341_g1_i3</t>
  </si>
  <si>
    <t>c49481_g1_i2</t>
  </si>
  <si>
    <t>c50529_g1_i1</t>
  </si>
  <si>
    <t>c54010_g1_i1</t>
  </si>
  <si>
    <t>c56135_g1_i1</t>
  </si>
  <si>
    <t>c59865_g1_i1</t>
  </si>
  <si>
    <t>c60421_g2_i1</t>
  </si>
  <si>
    <t>c60589_g1_i1</t>
  </si>
  <si>
    <t>c61315_g2_i1</t>
  </si>
  <si>
    <t>c61327_g1_i4</t>
  </si>
  <si>
    <t>c62461_g1_i1</t>
  </si>
  <si>
    <t>c65095_g1_i1</t>
  </si>
  <si>
    <t>c65937_g1_i2</t>
  </si>
  <si>
    <t>ZnMc | FA58C</t>
  </si>
  <si>
    <t>ZnMc | TSP1</t>
  </si>
  <si>
    <t>ZnMc | TSP1 | MAM</t>
  </si>
  <si>
    <t>ZnMc | 5x CUB | 2x EGF_CA</t>
  </si>
  <si>
    <t>ZnMc | 2x TSP_1 | 2x CUB | CLECT</t>
  </si>
  <si>
    <t>ZnMc | 2x TSP1 | MAM</t>
  </si>
  <si>
    <t>ZnMc | 4x CUB | 3x EGF_CA</t>
  </si>
  <si>
    <t>2x ZnMc</t>
  </si>
  <si>
    <t>Calglandulin</t>
  </si>
  <si>
    <t>c51189_g1_i1</t>
  </si>
  <si>
    <t>Cephalotoxin</t>
  </si>
  <si>
    <t>c66541_g1_i1</t>
  </si>
  <si>
    <t>Multicopper oxidase</t>
  </si>
  <si>
    <t>c42414_g1_i1</t>
  </si>
  <si>
    <t>c54817_g1_i1</t>
  </si>
  <si>
    <t>c56399_g1_i1</t>
  </si>
  <si>
    <t>Lectin</t>
  </si>
  <si>
    <t>C-type</t>
  </si>
  <si>
    <t>Ficolin</t>
  </si>
  <si>
    <t>c45856_g1_i1</t>
  </si>
  <si>
    <t>c52826_g1_i3</t>
  </si>
  <si>
    <t>c53265_g1_i1</t>
  </si>
  <si>
    <t>c53552_g1_i1</t>
  </si>
  <si>
    <t>c55476_g1_i2</t>
  </si>
  <si>
    <t>c60639_g1_i1</t>
  </si>
  <si>
    <t>c61248_g1_i2</t>
  </si>
  <si>
    <t>c56486_g1_i1</t>
  </si>
  <si>
    <t>c64004_g1_i1</t>
  </si>
  <si>
    <t>C-type lectin | PAN_1</t>
  </si>
  <si>
    <t>C-type lectin</t>
  </si>
  <si>
    <t>2x C-type lectin | VWA</t>
  </si>
  <si>
    <t>FBG</t>
  </si>
  <si>
    <t>Lipase</t>
  </si>
  <si>
    <t>AB hydrolase</t>
  </si>
  <si>
    <t>Type B carboxylesterase</t>
  </si>
  <si>
    <t>c52646_g1_i1</t>
  </si>
  <si>
    <t>c55380_g1_i1</t>
  </si>
  <si>
    <t>c55508_g1_i2</t>
  </si>
  <si>
    <t>VP302</t>
  </si>
  <si>
    <t>c32582_g1_i2</t>
  </si>
  <si>
    <t>c50444_g1_i1</t>
  </si>
  <si>
    <t>c51352_g1_i1</t>
  </si>
  <si>
    <t>c54521_g1_i1</t>
  </si>
  <si>
    <t>c79440_g1_i1</t>
  </si>
  <si>
    <t>IB</t>
  </si>
  <si>
    <t>IB | Kazal | KU</t>
  </si>
  <si>
    <t>c51518_g1_i1</t>
  </si>
  <si>
    <t>c52289_g1_i1</t>
  </si>
  <si>
    <t>c55104_g1_i1</t>
  </si>
  <si>
    <t>c58101_g1_i1</t>
  </si>
  <si>
    <t>c60488_g1_i1</t>
  </si>
  <si>
    <t>c44255_g1_i1</t>
  </si>
  <si>
    <t>c58442_g1_i1</t>
  </si>
  <si>
    <t>c59195_g1_i1</t>
  </si>
  <si>
    <t>c112435_g1_i1</t>
  </si>
  <si>
    <t>3x ShK | SCP</t>
  </si>
  <si>
    <t>1x ShK | SCP</t>
  </si>
  <si>
    <t>SCP</t>
  </si>
  <si>
    <t>Cysteine-rich venom protein opanin</t>
  </si>
  <si>
    <t>Neurotoxin</t>
  </si>
  <si>
    <t>Cystatin</t>
  </si>
  <si>
    <t>c28774_g1_i1</t>
  </si>
  <si>
    <t>CY | Inhibitor I29 | Pept_C1</t>
  </si>
  <si>
    <t>EGF</t>
  </si>
  <si>
    <t>c62653_g1_i6</t>
  </si>
  <si>
    <t>EGF | 2x EGF_CA</t>
  </si>
  <si>
    <t>Trypsin serine protease</t>
  </si>
  <si>
    <t>c35451_g1_i1</t>
  </si>
  <si>
    <t>c37991_g1_i1</t>
  </si>
  <si>
    <t>c49461_g1_i1</t>
  </si>
  <si>
    <t>c50451_g1_i1</t>
  </si>
  <si>
    <t>c52359_g1_i1</t>
  </si>
  <si>
    <t>c54311_g1_i1</t>
  </si>
  <si>
    <t>c55159_g1_i1</t>
  </si>
  <si>
    <t>c56193_g1_i1</t>
  </si>
  <si>
    <t>c60161_g1_i4</t>
  </si>
  <si>
    <t>c62725_g1_i1</t>
  </si>
  <si>
    <t>c64299_g2_i3</t>
  </si>
  <si>
    <t>Prokineticin</t>
  </si>
  <si>
    <t>c54442_g1_i1</t>
  </si>
  <si>
    <t>Hydrolase 18</t>
  </si>
  <si>
    <t>c48930_g1_i1</t>
  </si>
  <si>
    <t>c54066_g1_i1</t>
  </si>
  <si>
    <t>Glyco_18</t>
  </si>
  <si>
    <t>c60634_g1_i1</t>
  </si>
  <si>
    <t>2x peptidase M13</t>
  </si>
  <si>
    <t>c51770_g1_i1</t>
  </si>
  <si>
    <t>Phospholipase B</t>
  </si>
  <si>
    <t>c52135_g1_i1</t>
  </si>
  <si>
    <t>c58162_g1_i2</t>
  </si>
  <si>
    <t>Type III</t>
  </si>
  <si>
    <t>Type II (venom kunitz)</t>
  </si>
  <si>
    <t>c62290_g1_i2</t>
  </si>
  <si>
    <t>c57055_g1_i1</t>
  </si>
  <si>
    <r>
      <t xml:space="preserve">Peptide Hits (Conf </t>
    </r>
    <r>
      <rPr>
        <i/>
        <sz val="10"/>
        <color theme="1"/>
        <rFont val="Calibri"/>
        <family val="2"/>
      </rPr>
      <t>≥</t>
    </r>
    <r>
      <rPr>
        <i/>
        <sz val="10"/>
        <color theme="1"/>
        <rFont val="Calibri"/>
        <family val="2"/>
        <scheme val="minor"/>
      </rPr>
      <t>95)</t>
    </r>
  </si>
  <si>
    <r>
      <t xml:space="preserve">Peptide Match (Conf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>95)</t>
    </r>
  </si>
  <si>
    <r>
      <t xml:space="preserve">Peptide Match (Conf </t>
    </r>
    <r>
      <rPr>
        <b/>
        <sz val="11"/>
        <color theme="1"/>
        <rFont val="Calibri"/>
        <family val="2"/>
      </rPr>
      <t>≥6</t>
    </r>
    <r>
      <rPr>
        <b/>
        <sz val="11"/>
        <color theme="1"/>
        <rFont val="Calibri"/>
        <family val="2"/>
        <scheme val="minor"/>
      </rPr>
      <t>0) [Conf]</t>
    </r>
  </si>
  <si>
    <t>Tryp_SPc</t>
  </si>
  <si>
    <t>K.ESPLCSLMEER.L</t>
  </si>
  <si>
    <t>K.YVGYGCYCGLGGYGIPVDPIDECCK.T</t>
  </si>
  <si>
    <t>c56815_g1_i2</t>
  </si>
  <si>
    <t>MKFVFALFMLACTVAIIEGLGCGCGEKLRLKADNNKYWSRIWISGVNYIEPAKTELDVHSHFTVYNTDREGTVLLKADNGMYVSRIHRNGIDYIEAAKSSPDVHCRFQVIPQSDGTLAFKADNGKYLSRIYRLNTGRNTIEAAKSSIDQYCKFKPSFQCPAQ</t>
  </si>
  <si>
    <t>R.IWISGVNYIEPAK.T</t>
  </si>
  <si>
    <t>K.ADNGMYVSR.I</t>
  </si>
  <si>
    <t>R.IHRNGIDYIEAAK.S</t>
  </si>
  <si>
    <t>K.SSPDVHCR.F</t>
  </si>
  <si>
    <t>K.SSIDQYCK.F</t>
  </si>
  <si>
    <t>K.FKPSFQCPAQ</t>
  </si>
  <si>
    <t>R.FQVIPQSDGTLAFK.A [86.8]</t>
  </si>
  <si>
    <t>G.LGCGCGEK.L [74.6]</t>
  </si>
  <si>
    <t>K.TELDVHSHFTVYNTDR.E [63.1]</t>
  </si>
  <si>
    <t>R.FQVIPQSDGTLAFK.A</t>
  </si>
  <si>
    <t>Ficolin Lectin</t>
  </si>
  <si>
    <t>MKAVAISVILLLVGWINAEIIQRKRYKRYQPLVDCCDCNAATKLFLAAIKNIDTKLTQCLRQGHVENDCKCINVPRNCKEILKCGCSTSGVYSVDPDGKGLFKVYCDQTTKGGGWTVIQRRKDGSVDFYQGWNDYKEGFGNLKGELWLGLDKIHRLTHQTRNRLRVELDDFTGKTNTAFAEYDNFVVSNEKNLYKLTTLGSYSGTAGDSLNYHKGFSFSTKDRDHDKSSGNCAVQYKGAWWYNDCHHSNLNGYYYHGAHKTYADGVDWKAWRGYHYSAKTAEMKIRPI</t>
  </si>
  <si>
    <t>K.CINVPRNCK.E [65.3]</t>
  </si>
  <si>
    <t>K.GGGWTVIQR.R</t>
  </si>
  <si>
    <t>R.LRVELDDFTGK.T</t>
  </si>
  <si>
    <t>K.SSGNCAVQYK.G</t>
  </si>
  <si>
    <t>c32422</t>
  </si>
  <si>
    <t>Peptide</t>
  </si>
  <si>
    <t>Peak Area</t>
  </si>
  <si>
    <t>StdErr</t>
  </si>
  <si>
    <t>c44161</t>
  </si>
  <si>
    <t>c47095</t>
  </si>
  <si>
    <t>c50240</t>
  </si>
  <si>
    <t>c50551</t>
  </si>
  <si>
    <t>c56806</t>
  </si>
  <si>
    <t>c56815</t>
  </si>
  <si>
    <t>c56947</t>
  </si>
  <si>
    <t>c60596</t>
  </si>
  <si>
    <t>Peak Area (mean)</t>
  </si>
  <si>
    <t>StdErr (mean)</t>
  </si>
  <si>
    <r>
      <t>K.L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NTT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K.D [47, 55] (rank 1)</t>
    </r>
  </si>
  <si>
    <r>
      <t>K.DVLSEFS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GVLK.K [56, 67] (rank 2)</t>
    </r>
  </si>
  <si>
    <r>
      <t>K.ESPL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SLMEER.L [30, 40] (rank 2)</t>
    </r>
  </si>
  <si>
    <r>
      <t>R.LPDL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EVQVK.I [41, 50] (rank 1)</t>
    </r>
  </si>
  <si>
    <t>K.IDPHYCQDHFSSCPR.T [51, 65] (rank 3) +++</t>
  </si>
  <si>
    <t>K.IDPHYCQDHFSSCPR.T [51, 65] (rank 3) ++++</t>
  </si>
  <si>
    <t>R.AMHSYGMDICR.E [93, 103] (rank 4) ++</t>
  </si>
  <si>
    <r>
      <t>K.FNI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GELVSR.K [49, 58] (rank 1)</t>
    </r>
  </si>
  <si>
    <r>
      <t>R.QH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QFM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.- [73, 82] (rank 2)</t>
    </r>
  </si>
  <si>
    <r>
      <t>K.G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NDGTTTGIFWAGS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PGGWSY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K.T [36, 61] (rank 1)</t>
    </r>
  </si>
  <si>
    <r>
      <t>K.TMWYWVVPGE</t>
    </r>
    <r>
      <rPr>
        <b/>
        <u/>
        <sz val="11"/>
        <color rgb="FF000000"/>
        <rFont val="Calibri"/>
        <family val="2"/>
        <scheme val="minor"/>
      </rPr>
      <t>CC</t>
    </r>
    <r>
      <rPr>
        <sz val="11"/>
        <color rgb="FF000000"/>
        <rFont val="Calibri"/>
        <family val="2"/>
        <scheme val="minor"/>
      </rPr>
      <t>TQK.- [62, 76] (rank 2)</t>
    </r>
  </si>
  <si>
    <r>
      <t>K.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SAYHANDE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WTENAR.K [33, 48] (rank 1)</t>
    </r>
  </si>
  <si>
    <r>
      <t>R.T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ES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GSE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YDADPK.C [54, 68] (rank 2)</t>
    </r>
  </si>
  <si>
    <t>R.NFAQFAAMTYHTTHR.W [36, 50] (rank 2)</t>
  </si>
  <si>
    <r>
      <t>K.YVGYG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Y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GLGGYGIPVDPIDE</t>
    </r>
    <r>
      <rPr>
        <b/>
        <u/>
        <sz val="11"/>
        <color rgb="FF000000"/>
        <rFont val="Calibri"/>
        <family val="2"/>
        <scheme val="minor"/>
      </rPr>
      <t>CC</t>
    </r>
    <r>
      <rPr>
        <sz val="11"/>
        <color rgb="FF000000"/>
        <rFont val="Calibri"/>
        <family val="2"/>
        <scheme val="minor"/>
      </rPr>
      <t>K.T [55, 79] (rank 3)</t>
    </r>
  </si>
  <si>
    <r>
      <t>K.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QMEV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K.C [120, 126] (rank 1)</t>
    </r>
  </si>
  <si>
    <r>
      <t>K.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</t>
    </r>
    <r>
      <rPr>
        <b/>
        <u/>
        <sz val="11"/>
        <color rgb="FF000000"/>
        <rFont val="Calibri"/>
        <family val="2"/>
        <scheme val="minor"/>
      </rPr>
      <t>M</t>
    </r>
    <r>
      <rPr>
        <sz val="11"/>
        <color rgb="FF000000"/>
        <rFont val="Calibri"/>
        <family val="2"/>
        <scheme val="minor"/>
      </rPr>
      <t>EV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K.C [120, 126] (rank 4)</t>
    </r>
  </si>
  <si>
    <t>R.IWISGVNYIEPAK.T [41, 53] (rank 4)</t>
  </si>
  <si>
    <r>
      <t>K.ADNG</t>
    </r>
    <r>
      <rPr>
        <b/>
        <u/>
        <sz val="11"/>
        <color rgb="FF000000"/>
        <rFont val="Calibri"/>
        <family val="2"/>
        <scheme val="minor"/>
      </rPr>
      <t>M</t>
    </r>
    <r>
      <rPr>
        <sz val="11"/>
        <color rgb="FF000000"/>
        <rFont val="Calibri"/>
        <family val="2"/>
        <scheme val="minor"/>
      </rPr>
      <t>YVSR.I [77, 85] (rank 1)</t>
    </r>
  </si>
  <si>
    <r>
      <t>K.SSPDVH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R.F [99, 106] (rank 5)</t>
    </r>
  </si>
  <si>
    <t>R.FQVIPQSDGTLAFK.A [107, 120] (rank 2)</t>
  </si>
  <si>
    <r>
      <t>K.SSIDQY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K.F [145, 152] (rank 6)</t>
    </r>
  </si>
  <si>
    <r>
      <t>K.FKPSFQ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PAQ.- [153, 162] (rank 3)</t>
    </r>
  </si>
  <si>
    <r>
      <t>K.S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NILEASGA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TK.D [79, 91] (rank 1)</t>
    </r>
  </si>
  <si>
    <r>
      <t>K.FT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DN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GTTEIK.E [102, 113] (rank 2)</t>
    </r>
  </si>
  <si>
    <t>R.ATALISATSNIPK.L [116, 128] (rank 1)</t>
  </si>
  <si>
    <t>K.SMLAFLYDPSEGSK.L [324, 337] (rank 2)</t>
  </si>
  <si>
    <t>K.EGEPGWLEELLR.K [598, 609] (rank 3)</t>
  </si>
  <si>
    <t>StdErr (%)</t>
  </si>
  <si>
    <t>R.AMHSYGMDICR.E [93, 103] (rank 4) +++</t>
  </si>
  <si>
    <t>K.IDPHYCQDHFSSCPR.T +++</t>
  </si>
  <si>
    <t>R.AMHSYGMDICR.E ++</t>
  </si>
  <si>
    <t>c60639</t>
  </si>
  <si>
    <t>K.GGGWTVIQR.R [112, 120] (rank 1)</t>
  </si>
  <si>
    <t>Peptide Abundance (Mean Area)</t>
  </si>
  <si>
    <t>Peptide Abundance (Log Mean Area)</t>
  </si>
  <si>
    <t>ATY39980.1</t>
  </si>
  <si>
    <t>Blast Accession</t>
  </si>
  <si>
    <t>Blast Decriptor</t>
  </si>
  <si>
    <t>Delta-actitoxin-Nan sodium channel inhibitory toxin</t>
  </si>
  <si>
    <t>Toxin Descriptors</t>
  </si>
  <si>
    <t>4x Kazal</t>
  </si>
  <si>
    <t>6.45e-8 | 1.54e-14 | 5.07e-15 | 1.2e-7</t>
  </si>
  <si>
    <t>follistatin-related protein 1-like</t>
  </si>
  <si>
    <t>XP_031569839.1</t>
  </si>
  <si>
    <t>Not significant</t>
  </si>
  <si>
    <t>0.19 | 0.014</t>
  </si>
  <si>
    <t>Calitoxin</t>
  </si>
  <si>
    <t>P49127.1</t>
  </si>
  <si>
    <t>PA2c</t>
  </si>
  <si>
    <t>XP_020900455.1</t>
  </si>
  <si>
    <t>XP_031552196.1</t>
  </si>
  <si>
    <t>XP_020910776.1</t>
  </si>
  <si>
    <t>Q8WS88.1</t>
  </si>
  <si>
    <t>Phospholipase A2 isozyme PA3/5</t>
  </si>
  <si>
    <t>XP_020914887.1</t>
  </si>
  <si>
    <t>Pfam:Phospholip_A2_2</t>
  </si>
  <si>
    <t>XP_020911062.1</t>
  </si>
  <si>
    <t>XP_020902707.1</t>
  </si>
  <si>
    <t>Acidic phospholipase A2 natratoxin</t>
  </si>
  <si>
    <t>Basic phospholipase A2 pseudexin A chain</t>
  </si>
  <si>
    <t>XP_020902715.1</t>
  </si>
  <si>
    <t>Pfam:Phospholip_B</t>
  </si>
  <si>
    <t>Phospholipase B-like 2</t>
  </si>
  <si>
    <t>KXJ21471.1</t>
  </si>
  <si>
    <t>Phospholipase B-like 1</t>
  </si>
  <si>
    <t>XP_020904124.1</t>
  </si>
  <si>
    <t>U-actitoxin-Avd8e</t>
  </si>
  <si>
    <t>XP_020894247.1</t>
  </si>
  <si>
    <t>U-actitoxin-Nan8a</t>
  </si>
  <si>
    <t>ATY39983.1</t>
  </si>
  <si>
    <t>U-actitoxin-Avd8d-like</t>
  </si>
  <si>
    <t>XP_031551814.1</t>
  </si>
  <si>
    <t>XP_031549483.1</t>
  </si>
  <si>
    <t>uncharacterized protein</t>
  </si>
  <si>
    <t>XP_020904154.1</t>
  </si>
  <si>
    <t>RecName: Full=U-actitoxin-Avd13a/b</t>
  </si>
  <si>
    <t>P0DMZ8.1</t>
  </si>
  <si>
    <t>c60005_g1_i3</t>
  </si>
  <si>
    <t>P0DN15.1</t>
  </si>
  <si>
    <t>5x KU</t>
  </si>
  <si>
    <t>2x KU</t>
  </si>
  <si>
    <t>Kunitz-type serine protease inhibitor B5</t>
  </si>
  <si>
    <t>A8Y7P5.1</t>
  </si>
  <si>
    <t>XP_028517843.1</t>
  </si>
  <si>
    <t>1.62e-23 | 3.11e-25</t>
  </si>
  <si>
    <t>GFY51441.1</t>
  </si>
  <si>
    <t>2.17e-24 | 1.1e-7 | 7.73e-21 | 1.85e-18 | 1.04e-17</t>
  </si>
  <si>
    <t>Protease inhibitors</t>
  </si>
  <si>
    <t>Kunitz-type serine protease inhibitor</t>
  </si>
  <si>
    <t>KappaPI-actitoxin-Avd3b</t>
  </si>
  <si>
    <t>U-actitoxin-Avd3n</t>
  </si>
  <si>
    <t>XP_043200236.1</t>
  </si>
  <si>
    <t>1.1e-25 | 2.49E-5 | 1.36E-6</t>
  </si>
  <si>
    <t>Thyroglobulin</t>
  </si>
  <si>
    <t>XP_020905524.1</t>
  </si>
  <si>
    <t>2.04e-16 | 8.54e-23</t>
  </si>
  <si>
    <t>XP_020892696.1</t>
  </si>
  <si>
    <t>PREDICTED: trans-Golgi network integral membrane protein 2-like isoform</t>
  </si>
  <si>
    <t>XP_015752579.1</t>
  </si>
  <si>
    <t>&lt; 2.01E-6 | 6.59E-14|4.69E-20</t>
  </si>
  <si>
    <t>6x CCP | Kazal | KU</t>
  </si>
  <si>
    <t>CUB and sushi domain-containing protein</t>
  </si>
  <si>
    <t>XP_031574707.1</t>
  </si>
  <si>
    <t>Blastula protease 10</t>
  </si>
  <si>
    <t>XP_020906559.1</t>
  </si>
  <si>
    <t>Meprin A subunit beta</t>
  </si>
  <si>
    <t>XP_031573188.1</t>
  </si>
  <si>
    <t>XP_020893266.1</t>
  </si>
  <si>
    <t>Zinc metalloproteinase nas-4-like isoform</t>
  </si>
  <si>
    <t>XP_031571615.1</t>
  </si>
  <si>
    <t>Tolloid-like protein</t>
  </si>
  <si>
    <t>XP_020913508.1</t>
  </si>
  <si>
    <t>Zinc metalloproteinase nas-4</t>
  </si>
  <si>
    <t>XP_031556843.1</t>
  </si>
  <si>
    <t xml:space="preserve">	5.41e-42 | 9.93E-5 | 2.79E-8 | 2.39E-20</t>
  </si>
  <si>
    <t>ZnMc | 2x ShKT | FA58C</t>
  </si>
  <si>
    <t>Zinc metalloproteinase nas-6-like isoform</t>
  </si>
  <si>
    <t>XP_031566063.1</t>
  </si>
  <si>
    <t>1.37E-43 | 5.1E-11 | 8.24E-48</t>
  </si>
  <si>
    <t>KXJ29032.1</t>
  </si>
  <si>
    <t>XP_031571902.1</t>
  </si>
  <si>
    <t>XP_020904350.1</t>
  </si>
  <si>
    <t>2.37E-47 | 9.41E-6</t>
  </si>
  <si>
    <t>ZnMc | ShKT</t>
  </si>
  <si>
    <t>XP_020891862.1</t>
  </si>
  <si>
    <t>1.51e-40 | 2.63E-13</t>
  </si>
  <si>
    <t>MAM and LDL-receptor class A domain-containing protein</t>
  </si>
  <si>
    <t>XP_031568761.1</t>
  </si>
  <si>
    <t>3.78e-32 | 1.01e-14 | 6.19e-52</t>
  </si>
  <si>
    <t>XP_031559878.1</t>
  </si>
  <si>
    <t>8.44e-53 | 6.55e-38 | 5.74e-43 | 1.56e-7 | 6.6e-43 | 3.01e-9 | 9.86e-33 | 6.87e-32</t>
  </si>
  <si>
    <t>Zinc metalloproteinase nas-13</t>
  </si>
  <si>
    <t>XP_020914948.1</t>
  </si>
  <si>
    <t>1.93e-47 | 1.1E-6 | 3.27e-18</t>
  </si>
  <si>
    <t>ZnMc | ShKT | FA58C</t>
  </si>
  <si>
    <t>5.16e-48 | 5.42e-15 | 4.17e-16 | 5.49e-40 | 2.52e-39 | 7.77e-31</t>
  </si>
  <si>
    <t>XP_031574920.1</t>
  </si>
  <si>
    <t>XP_020908967.2</t>
  </si>
  <si>
    <t>1.59e-39 | 9.51E-38</t>
  </si>
  <si>
    <t>XP_031565641.1</t>
  </si>
  <si>
    <t>3.69e-35 | 2.59e-12 | 4.02e-19 | 9.41E-6 | 1.11e-7 | 4.1E-6</t>
  </si>
  <si>
    <t>ZnMc | TSP1 | MAM | 3x ShK</t>
  </si>
  <si>
    <t>2.1e-39 | 3.9e-7 | 2.32e-14 | 6.42e-27</t>
  </si>
  <si>
    <t>4.13e-47 | 4.08e-16 | 3.57e-30 | 6.98E-4 | 4.43E-35 | 2.68E-6 | 2.76E-8 | 2.96E-8</t>
  </si>
  <si>
    <t>XP_020900616.2</t>
  </si>
  <si>
    <t>2.73E-29 | 1.36E-15</t>
  </si>
  <si>
    <t>XP_020910086.1</t>
  </si>
  <si>
    <t>Endothelin-converting enzyme</t>
  </si>
  <si>
    <t>XP_031554434.1</t>
  </si>
  <si>
    <t>6.5e-72 | 2.5e-69</t>
  </si>
  <si>
    <t>Neprilysin-1 isoform</t>
  </si>
  <si>
    <t>XP_020897178.1</t>
  </si>
  <si>
    <t>KXJ11796.1</t>
  </si>
  <si>
    <t>Ectonucleotide pyrophosphatase/phosphodiesterase family member 5</t>
  </si>
  <si>
    <t>XP_031566464.1</t>
  </si>
  <si>
    <t>Pfam:Phosphodiest</t>
  </si>
  <si>
    <t>3.3e-69 | 2.8E-61</t>
  </si>
  <si>
    <t>5.7e-96 | 4.8E-59</t>
  </si>
  <si>
    <t>3x Pfam: EF-hand_7</t>
  </si>
  <si>
    <t>8.1E-8 | 1.4E-6 | 5.9E-8</t>
  </si>
  <si>
    <t>Calumenin</t>
  </si>
  <si>
    <t>XP_031559709.1</t>
  </si>
  <si>
    <t>SE-cephalotoxin</t>
  </si>
  <si>
    <t>XP_031568134.1</t>
  </si>
  <si>
    <t>Blast: CCP | LDLa</t>
  </si>
  <si>
    <t>2E-6 | 6.53E-9</t>
  </si>
  <si>
    <t xml:space="preserve">	1.64e-32</t>
  </si>
  <si>
    <t>Lactadherin</t>
  </si>
  <si>
    <t>XP_028516040.1</t>
  </si>
  <si>
    <t>XP_020912655.1</t>
  </si>
  <si>
    <t>Epithelial discoidin domain-containing receptor 1 isoform</t>
  </si>
  <si>
    <t>XP_020903774.1</t>
  </si>
  <si>
    <t>Venom prothrombin activator oscutarin-C non-catalytic subunit isoform</t>
  </si>
  <si>
    <t>XP_028512984.1</t>
  </si>
  <si>
    <t>3.57e-30 | 4e-8</t>
  </si>
  <si>
    <t>C-type mannose receptor</t>
  </si>
  <si>
    <t>XP_031559201.1</t>
  </si>
  <si>
    <t>XP_028518745.1</t>
  </si>
  <si>
    <t>3.52e-20 | 2.07e-17 | 7.74e-38</t>
  </si>
  <si>
    <t>Snaclec coagulation factor IX-binding protein subunit A</t>
  </si>
  <si>
    <t>XP_020910587.1</t>
  </si>
  <si>
    <t>4.04e-29 | 2.3E-6</t>
  </si>
  <si>
    <t>Secretory phospholipase A2 receptor</t>
  </si>
  <si>
    <t>XP_020894921.1</t>
  </si>
  <si>
    <t>XP_020913629.1</t>
  </si>
  <si>
    <t>Fibrinogen C domain-containing protein</t>
  </si>
  <si>
    <t>XP_031556939.1</t>
  </si>
  <si>
    <t>XP_031553545.1</t>
  </si>
  <si>
    <t>Fibroleukin</t>
  </si>
  <si>
    <t>KXJ19051.1</t>
  </si>
  <si>
    <t>Pfam: Abhydrolase_1</t>
  </si>
  <si>
    <t>Pfam: COesterase</t>
  </si>
  <si>
    <t>Gastric triacylglycerol lipase</t>
  </si>
  <si>
    <t>XP_028513084.1</t>
  </si>
  <si>
    <t>XP_020909772.1</t>
  </si>
  <si>
    <t>Acetylcholinesterase</t>
  </si>
  <si>
    <t>KXJ28348.1</t>
  </si>
  <si>
    <t>5e-7 | 1.27E-6 | 8.36E-17</t>
  </si>
  <si>
    <t>Venom protein 302</t>
  </si>
  <si>
    <t>XP_023234363.1</t>
  </si>
  <si>
    <t>KXJ12747.1</t>
  </si>
  <si>
    <t>API81350.1</t>
  </si>
  <si>
    <t>Venom toxin</t>
  </si>
  <si>
    <t>XP_045601889.1</t>
  </si>
  <si>
    <t>Cysteine-rich motor neuron 1 protein</t>
  </si>
  <si>
    <t>XP_028654658.1</t>
  </si>
  <si>
    <t>Type III potassium channel toxin protein</t>
  </si>
  <si>
    <t>ALL34535.1</t>
  </si>
  <si>
    <t>XP_031562063.1</t>
  </si>
  <si>
    <t>XP_027044931.1</t>
  </si>
  <si>
    <t>3x Pfam:EF-hand_7</t>
  </si>
  <si>
    <t>5.5E-4 | 7.9E-6 | 8.4E-4</t>
  </si>
  <si>
    <t>XP_020899587.1</t>
  </si>
  <si>
    <t>2x Pfam:EF-hand_7</t>
  </si>
  <si>
    <t>4.7E-3 | 2.4E-6 | 1.3E-7</t>
  </si>
  <si>
    <t>8.2e-7 | 2.6E-5</t>
  </si>
  <si>
    <t>1.8E-4 | 9.5e-10 | 1.3E-6</t>
  </si>
  <si>
    <t>2.4E-6 | 1.3E-7</t>
  </si>
  <si>
    <t>XP_020907325.1</t>
  </si>
  <si>
    <t>XP_020915628.1</t>
  </si>
  <si>
    <t>XP_020903128.1</t>
  </si>
  <si>
    <t>3.93E-18 | 1.38E-13 | 2.68E-100</t>
  </si>
  <si>
    <t>Cathepsin L</t>
  </si>
  <si>
    <t>XP_020897050.1</t>
  </si>
  <si>
    <t>Protease</t>
  </si>
  <si>
    <t>7.64E-6 | 3.76E-5 | 2.13E-4 | 4.52E-35</t>
  </si>
  <si>
    <t>Ectin</t>
  </si>
  <si>
    <t>XP_020910722.1</t>
  </si>
  <si>
    <t>1.64E-5 | 4.39E-33</t>
  </si>
  <si>
    <t>XP_031559463.1</t>
  </si>
  <si>
    <t>XP_020622456.1</t>
  </si>
  <si>
    <t>XP_031569962.1</t>
  </si>
  <si>
    <t>7.35E-4 | 2.28E-9 | 1.28E-12</t>
  </si>
  <si>
    <t>Neurogenic locus notch homolog protein</t>
  </si>
  <si>
    <t>XP_040202200.1</t>
  </si>
  <si>
    <t>Acidic mammalian chitinase</t>
  </si>
  <si>
    <t>XP_020902061.1</t>
  </si>
  <si>
    <t>Sea anemone sodium channel toxin</t>
  </si>
  <si>
    <t>KXJ28479.1</t>
  </si>
  <si>
    <t>XP_031561293.1</t>
  </si>
  <si>
    <t>Chymotrypsin-like elastase family member</t>
  </si>
  <si>
    <t>XP_031571312.1</t>
  </si>
  <si>
    <t>Transmembrane protease serine</t>
  </si>
  <si>
    <t>XP_020894948.2</t>
  </si>
  <si>
    <t>Chymotrypsinogen B</t>
  </si>
  <si>
    <t>XP_031571313.1</t>
  </si>
  <si>
    <t>XP_020913614.1</t>
  </si>
  <si>
    <t>Trypsin-1</t>
  </si>
  <si>
    <t>KXJ17491.1</t>
  </si>
  <si>
    <t>Serine protease hepsin</t>
  </si>
  <si>
    <t>XP_031552036.1</t>
  </si>
  <si>
    <t>CUB and peptidase domain-containing protein</t>
  </si>
  <si>
    <t>XP_031573700.1</t>
  </si>
  <si>
    <t>XP_028513970.1</t>
  </si>
  <si>
    <t>XP_031550564.1</t>
  </si>
  <si>
    <t>XP_020907044.1</t>
  </si>
  <si>
    <t>XP_020898191.1</t>
  </si>
  <si>
    <t>XP_020912074.1</t>
  </si>
  <si>
    <t>Peptidase S1</t>
  </si>
  <si>
    <t>AVIT</t>
  </si>
  <si>
    <t>Peptidase</t>
  </si>
  <si>
    <t>Phospholipase D</t>
  </si>
  <si>
    <t>Calmodulin / Alpha-actinin</t>
  </si>
  <si>
    <t>CREC</t>
  </si>
  <si>
    <t>Calcium ion binding</t>
  </si>
  <si>
    <t>Unlikely to be a toxin</t>
  </si>
  <si>
    <t>Uncharacterized function</t>
  </si>
  <si>
    <t>Peptide hits</t>
  </si>
  <si>
    <t>Possible toxin</t>
  </si>
  <si>
    <t>*Variant to known structure</t>
  </si>
  <si>
    <t>NA</t>
  </si>
  <si>
    <t>Peptide Match (high confidence)</t>
  </si>
  <si>
    <t>2x Pfam: ShK</t>
  </si>
  <si>
    <t>0.0063 | 0.97</t>
  </si>
  <si>
    <t>Sequence coverage (%)</t>
  </si>
  <si>
    <t>Known toxin</t>
  </si>
  <si>
    <t>Candidate toxin</t>
  </si>
  <si>
    <t>NaTx type I</t>
  </si>
  <si>
    <t>KTx type III</t>
  </si>
  <si>
    <t>KTx type I (ShK)</t>
  </si>
  <si>
    <t>Ficolin-type lectin</t>
  </si>
  <si>
    <t>Av Peak</t>
  </si>
  <si>
    <t>Av Err</t>
  </si>
  <si>
    <t>Comp to NaTx</t>
  </si>
  <si>
    <r>
      <t>K.L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NTT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…</t>
    </r>
  </si>
  <si>
    <t>K.DVLSEF…</t>
  </si>
  <si>
    <r>
      <t>K.ESPL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S…</t>
    </r>
  </si>
  <si>
    <r>
      <t>R.LPDL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E…</t>
    </r>
  </si>
  <si>
    <t>K.IDPHYC…</t>
  </si>
  <si>
    <t>R.AMHSYG…</t>
  </si>
  <si>
    <r>
      <t>K.FNI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GE…</t>
    </r>
  </si>
  <si>
    <r>
      <t>R.QH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QFM...</t>
    </r>
  </si>
  <si>
    <r>
      <t>K.G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T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ND…</t>
    </r>
  </si>
  <si>
    <t>K.TMWYWV…</t>
  </si>
  <si>
    <r>
      <t>K.YVGYG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…</t>
    </r>
  </si>
  <si>
    <r>
      <t>K.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QMEV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…</t>
    </r>
  </si>
  <si>
    <r>
      <t>K.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Q</t>
    </r>
    <r>
      <rPr>
        <b/>
        <u/>
        <sz val="11"/>
        <color rgb="FF000000"/>
        <rFont val="Calibri"/>
        <family val="2"/>
        <scheme val="minor"/>
      </rPr>
      <t>M</t>
    </r>
    <r>
      <rPr>
        <sz val="11"/>
        <color rgb="FF000000"/>
        <rFont val="Calibri"/>
        <family val="2"/>
        <scheme val="minor"/>
      </rPr>
      <t>EV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…</t>
    </r>
  </si>
  <si>
    <r>
      <t>K.S</t>
    </r>
    <r>
      <rPr>
        <b/>
        <u/>
        <sz val="11"/>
        <color rgb="FF00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NILE…</t>
    </r>
  </si>
  <si>
    <t>R.ATALIS…</t>
  </si>
  <si>
    <t>K.GGGWTV…</t>
  </si>
  <si>
    <t>c58770_g1_i1</t>
  </si>
  <si>
    <t>c59360_g1_i1</t>
  </si>
  <si>
    <t>c62072_g1_i1</t>
  </si>
  <si>
    <t>c26461_g1_i1</t>
  </si>
  <si>
    <t>SCP (CRISP)</t>
  </si>
  <si>
    <t>91% coverage for expected mature protein</t>
  </si>
  <si>
    <t>PFAM: Toxin_4</t>
  </si>
  <si>
    <t>2006280B</t>
  </si>
  <si>
    <t>ectin-like</t>
  </si>
  <si>
    <t>ZnMc | 2x TSP1 | MAM | PFAM: WSC</t>
  </si>
  <si>
    <t xml:space="preserve"> 1.37e-43 | 5.56e-3 | 5.1e-11 | 8.24e-48 | 1.8e-4</t>
  </si>
  <si>
    <t>TR_FER</t>
  </si>
  <si>
    <t>Ovotransferrin</t>
  </si>
  <si>
    <t>XP_028516671.1</t>
  </si>
  <si>
    <t>Zinc metalloproteinase nas-15</t>
  </si>
  <si>
    <t>KXJ06057.1</t>
  </si>
  <si>
    <t>A disintegrin and metalloproteinase with thrombospondin motifs 6-like</t>
  </si>
  <si>
    <t>XP_031559226.1</t>
  </si>
  <si>
    <t>A disintegrin and metalloproteinase with thrombospondin motifs 6</t>
  </si>
  <si>
    <t>KXJ25151.1</t>
  </si>
  <si>
    <t xml:space="preserve">	1.5e-19 | 4.1e-17 | 2e-4 | 7.85e-12 | 1.6e-10 | 3.19e-2 | 4.52e-3 | 3.92e-2</t>
  </si>
  <si>
    <t>PFAM: Pep_M12B_propep | PFAM: Reprolysin | ACR | TSP1 | PFAM: ADAM_spacer1 | 3x TSP1</t>
  </si>
  <si>
    <t>2.3e-21 | 2.9e-12 | 3.26e-2 | 3.61e-11 | 3.9e-7 | 8.11e-5 | 4.28e-4 | 1.15e-4</t>
  </si>
  <si>
    <t>Disintegrin and Metalloproteinase</t>
  </si>
  <si>
    <t>Metalloproteinase</t>
  </si>
  <si>
    <t>NaTx</t>
  </si>
  <si>
    <t>100% coverage for expected mature protein</t>
  </si>
  <si>
    <t>Sea anemone putative toxin</t>
  </si>
  <si>
    <t>Lower quality (&lt;3 peptides / &lt;20% coverage)</t>
  </si>
  <si>
    <t>*ONLY present in pooled DDA data</t>
  </si>
  <si>
    <t>K.SGTYWWTLDR.C</t>
  </si>
  <si>
    <t>K.CKGDAPDLSHMSGTIYFSCEGGDNSWK.K</t>
  </si>
  <si>
    <t>K.CNSISVFADCCHKKPT</t>
  </si>
  <si>
    <t>K.CKGDAPDLSHMSGTIYFSCEGGDNSWKK.C</t>
  </si>
  <si>
    <t>MKTQVLVVLVLCVVFCLAESRNSMTSEERGLVSLMRQRDDIAKRLQCKCKGDAPDLSHMSGTIYFSCEGGDNSWKKCNSISVFADCCHKKPT</t>
  </si>
  <si>
    <t>R.EMSSYASMYCK.S</t>
  </si>
  <si>
    <t>A.TSEIKESPLCSLMEERLPDLCEVQVK.I</t>
  </si>
  <si>
    <t>A.TSEIKESPLCSLMEER.L</t>
  </si>
  <si>
    <t>MDCFLLVLLVFSMLTYSVAVPIEDGKRLAVEENVHEKIYKVNKKDDLNLYEGDIIITSQHKGPADLRNTGDVNSKRNAVRDRKRLWLQKVVPYEFGYGFPAAYQETVLAAIKEYHSKTCIRFKPKTNENQWIVFVHKKGCWSAVGRSYWLDGAGQEVSLGEGCNNIGTILHEIMHALGFWHEQSRPDRNQYVEVLWENIIEGESYNFNKYSHGVVDTLKVPYDFQSIMHYGTKSFTKNGQPTIRAIRTPGRDLGQKVGFTDLDIRELNSLYDCKQSDSPWSSWSDFGPCSLSDCNKYRQRFCISNNPNTDCPGADYYGVQTDILKCSDAECFAPIDGHWSRWSGWSPCSASCSYGTQTRTRICDDPKPQFNGKNCVGNSTQGRQCKIKTCGLDPDDCEFDADVMCHWKNAKSNSKFYSWRRVTGRTPTTGTGPSGDHSTNTGFYLYTEASSPAAKGNKARLESKEFKATEGRCLSFWYHMYGAGMGSLNVVILDANGEQKEWQESGDKGNQWKLGQMTISSKVPYKVVFESVRGPDFRGDIGLDDIKFESGPCIEEVGCYRDNPQHRTFPKMYSNLRPKINWFDLRKTVKDCATEGLKKGYKIYGVQFWGECWGGDDQSVSIPLKTDPDKCQSGVGKSYANFVYKIQ</t>
  </si>
  <si>
    <t>K.INWFDL.RK</t>
  </si>
  <si>
    <t>K.LGQMTISSK.V</t>
  </si>
  <si>
    <t>N.TDCPGADYYGVQTDILK.C</t>
  </si>
  <si>
    <t>K.VGFTDLDIR.E</t>
  </si>
  <si>
    <t>MSVRIFLLLAILVHCRVSTLGKPMFDIEAVKDVNTEENYVEDPEIEEIAKREYETVHGQILAVNMAHWEKRKMKMRDEEENSTNVFESIEKDNDRHHLNLYQGDIKMDEDLENYLHMPVRSRTKRNAQRTRTRLWTSRIIPYTVPSFMQKIRKNLMIAIGEYHKYTCLRFVPYKPSVHRNYITFDQSDGCSSRIGKKYFAPGRQTVSIGPGCNYPGTIIHELLHALGFFHEQARSDRDKYVEIKWENILRGFDDQFEKYDWRDIDQLGQSYDFESIMHYDRKAFSKNNQPTIVAIGNENQRFGTKDKRLSKMDIIEINALYDCKVKQYGWTKWSEFTPCNAKCYRIRERYCFHPGNLKYCGGKVNNYGIEKDERKCTKLECLARNAINGHWGHWSSWTDCSVKCNDGVRSRVRQCINPAPSKYGKKCKGKSKDVELCSVNRCSKDFEDTDFDDRKRPLGMWKNKPGTQIQWARHKGFTQTMETGPMRDHTTGKGYYLYMESSGYGMKGKQAKLISPLLKSKPGGQCLKFYYTMYGKTMGSLEVRVIQNGRKVRMPFFKKGDQGPTWHLATGTLDIKGKFKLEFIATVGDRGYSDIAIDDVYIDDGKCSSQDKYFSCRA</t>
  </si>
  <si>
    <t>M.DIIEINALYDCK.V</t>
  </si>
  <si>
    <t>K.KGDQGPTWHLATGTLDIK.G</t>
  </si>
  <si>
    <t>R.CSKDFEDTDFDDR.K</t>
  </si>
  <si>
    <t>K.DVELCSVNR.C</t>
  </si>
  <si>
    <t>K.VNNYGIEK.D</t>
  </si>
  <si>
    <t>R.NYITFDQSDGCSSR.I</t>
  </si>
  <si>
    <t>K.GNEADFITLDTGK.V</t>
  </si>
  <si>
    <t>K.KIKGNEADFITLDTGK.V</t>
  </si>
  <si>
    <t>K.IKGNEADFITLDTGK.V</t>
  </si>
  <si>
    <t>K.DYGLVPIAYEETETGYK.G</t>
  </si>
  <si>
    <t>K.GYYAVAVAK.K</t>
  </si>
  <si>
    <t>R.TSGWNMPVGYFLNQMNDFR.Q</t>
  </si>
  <si>
    <t>Y.FLNQMNDFR.Q</t>
  </si>
  <si>
    <t>R.QCGNPSDAASASK.Y</t>
  </si>
  <si>
    <t>K.YFGQSCVPGAPAGFDNLCSLCK.T</t>
  </si>
  <si>
    <t>K.HLTTAEVVGSSMTK.D</t>
  </si>
  <si>
    <t>K.VVTANSHVNCNFGFSPSHTVVAR.S</t>
  </si>
  <si>
    <t>R.SGDNTDYVKILTK.A</t>
  </si>
  <si>
    <t>K.YGGKNLLFK.D</t>
  </si>
  <si>
    <t>K.NLLFKDSTK.K</t>
  </si>
  <si>
    <t>K.KLLSVGDKNTYQK.W</t>
  </si>
  <si>
    <t>K.LLSVGDKNTYQK.W</t>
  </si>
  <si>
    <t>K.WLGEYSK.S</t>
  </si>
  <si>
    <t>MLWIPALVCAASLVAIVEPAKQFRWCTVNNNEKAKCADFVKGLQVVSNLTNLAIDPSCVAGNDDVDCMKKIKGNEADFITLDTGKVYTAGKDYGLVPIAYEETETGYKGYYAVAVAKKDTSVTLKTLKGKKTCHTGYRRTSGWNMPVGYFLNQMNDFRQCGNPSDAASASKYFGQSCVPGAPAGFDNLCSLCKTKTCDKTDGYSGYHGAFNCTMDGVGDVAFVKHLTTAEVVGSSMTKDYKYLCTDGSSKVVTANSHVNCNFGFSPSHTVVARSGDNTDYVKILTKAAESCQANTSSCGGFEIFSSSKYGGKNLLFKDSTKKLLSVGDKNTYQKWLGEYSKSLDALYKSDPCSSSVIITSCYGLVVAMFVLVKAIL</t>
  </si>
  <si>
    <t>MAFMYPTFICILAVATFSEAKLTETQFEHKLHHRMTKRELQTFFGVDSHDKVPEYDVTMPYQGHPHSGDFATYKLNKHARHRRSTEPNVWYYNIQALGLNLNLNLSRTRNVIGPKVLVETHHRNGSISYSPQSDLNILEGHVDTEPSSFAVINNNRGLTGMISLLDQLLFIHPLPTHLAKHHGKQNGGGQLHVVHRHPSNDATNERRSCHMDDSKVKRSSRSRRSVDEHAQSSSNKVMELALIADKGVVEHKGDDHEVVEFLSMVAHIIEGLFRDSSIGDRKLHLEVVKIALDKENKLNYTNKASNRHKLDKLSEWGVRNIVLDNGKHGHADILVLISRSGSGGLALGSSTCKSQFGLTVSTDIGLATALIAAHEIAHSLGIGHDGGKPECPDHVYLMATSVPSGKRAMTWSQCSKEEFQEFLESSDSSCLDNEAPKSIGYSGVEHNILPAEYLRKLPGQVYDGKAQCQLQYGAKYYHCAQSLSDCGRLFCTKNGIECHSLTAPPMDGTRCGERHWCIKGECVDDGSPMIDGEWSTWSDYTVCTRTCGGGLKWRTRACTNPRPQGGGKNCEGSDKGHHAICNPQDCPKGTKDFRQAQCDIKNPGSRNYWTSIPCQLSCLKDSVFNSYGHAADGSRCSGDPRLKHVCAQGKCLPAGCDNKLFSGVEHDRCGVCGGDSSSCSVVKGTYTKDWRGWGRDNPDKIVDVPAGSSNVKASMRDFTNQLLGVQNTKNEYLYNVGYTWSTVVKAAGTKVAYDHEEYVYKDKVFIRGPTTEPLKIVYIGYLKKNPGVDYEFFASRIKSVVTPDQVYWSTTDWSLCTEKCATGIEKRTVRCLRKDDKSWVSASVCEKSSKKPEASRKCNTNPCSPSWYVSSWRPCSQTCGRGKQIREIVCREKVAAGKYNTLPDDKCNLDDKPKGLQERDCNMIGCPADWVPSKWSKCSASCGPKGVMQRELKCKRLNAEGAHVLVNERFCDHAAQLPTRESCNTDVNCPDKIVAPNGKIFLPVGCFKDFPGERALPEMVANLRKKINWFHMSKTVKECADKVRHKNGTYRVFSVQFYGECWSGSDAAKTYAEYGFSKNCWKGVGGEHSNYVYTFV</t>
  </si>
  <si>
    <t>K.CNLDDKPK.G</t>
  </si>
  <si>
    <t>K.GVGGEHSNYVYTFV</t>
  </si>
  <si>
    <t>K.TYAEYGFSK.N</t>
  </si>
  <si>
    <t>R.ALPEMVANLR.K</t>
  </si>
  <si>
    <t>K.IFLPVGCFK.D</t>
  </si>
  <si>
    <t>R.FCDHAAQLPTR.E</t>
  </si>
  <si>
    <t>R.LNAEGAHVLVNER.F</t>
  </si>
  <si>
    <t>K.SWVSASVCEK.S</t>
  </si>
  <si>
    <t>K.KNPGVDYEFFASR.I</t>
  </si>
  <si>
    <t>K.IVYIGYLK.K</t>
  </si>
  <si>
    <t>R.DFTNQLLGVQNTK.N</t>
  </si>
  <si>
    <t>R.NYWTSIPCQLSCLK.D</t>
  </si>
  <si>
    <t>R.SGSGGLALGSSTCK.S</t>
  </si>
  <si>
    <t>K.LSEWGVR.N</t>
  </si>
  <si>
    <t>K.VLVETHHR.N</t>
  </si>
  <si>
    <t>MIVERSLRLLLLSILFIVSFVVELQAQGSGKIVPLHERMTNQELKKYFGADSRYEVPKYEVVHPFQSDHKGDFLTYKLNHPTQHSLDEPRYFNMKAMGKNLHLKVKKSKGILAPGAKVHVIEPNGSKFVSDAKESDYYEGHVVSQPSSKVAISNDGGLAGMIQHLGDAMFIKPLPSHLARDYGLLGGAQPHVIHRRSVSNLVDCVQTKERTRRGLMPLSDASLTKRSGTPKYLETHLIADQYYFNSHGEDTQKQLLMLAHITRSFFVDPSIGDIPVNIVIVGITIKKDFTYAQSASNQDRMTALGNYLSTNVIPSSDSEAAHPDVVVLHSRGNSGGLAHESSICQATFGRTVVADIGLGSAITVAHEIAHAFGVQHDGNRADCPATFIMAPTLPGGENAFRFSPCSKEFFQNLFSGSSCNAINDVPGTEVPFLADMDAKLPGVVYDGHQQCKMQYGDSYYHCKQKISNCQSLYCSNDGVTCSSNVAPPMDGTRCGDRNWCIKGQCVDDGSPIINGGWSEWGGWSACSYSCDGGVQYRARTCTNPEPKNGGANCVGKSKGHWRICNPEACSTGTNSYRDVQCKAYKSAYTSYPVPDTPCKLYCKEGNIRHDHGNAKDGSRCSSADKFTKNVCIENKCQNVGCDNVLDSGKVPDRCGTCDGDGSSCNANQGTIDTPCTTWGPSGACLILTVPVGSTNVVIAKTVADWDLLAAKGANDAWIWSVPSWSTKVEFAGTVVKYEHEQSQYKDRITIDGPTNAIIKIYRVYINSGSSQITYKLLQPVNNAPALTPADVQWTSSSWSACTRSCAKGKQTRTVKCQRKDDQTPVRSSTCNQSTKPTSEQECNVQPCPAAFYTSPWSPCSQTCGLGTQTRSIVCRNEIAEGQYEIVADSLCPGTKPKDATTMQCNKVACPAQWTAGSWSACSATCGNAVKTRALTCNIRTESGALKQVVKKYCANAPKPTEQEACTNLPACEPQIKGCYNDKHNDGARPFPSYKSFRDSIIWTNMQLTVDACAAHAKQQNPEEKFFGIEYYGECMYGPGSSTTYNIDGVAPDDGCWNGVGKASTIQVYEFP</t>
  </si>
  <si>
    <t>R.NEIAEGQYEIVADSLCPGTKPK.D</t>
  </si>
  <si>
    <t>R.CSSADKFTK.N</t>
  </si>
  <si>
    <t>K.EGNIRHDHGNAKDGSR.C</t>
  </si>
  <si>
    <t>R.ITIDGPTNAIIK.I</t>
  </si>
  <si>
    <t>K.TVADWDLLAAK.G</t>
  </si>
  <si>
    <t>K.CQNVGCDNVLDSGKVPDR.C</t>
  </si>
  <si>
    <t>K.SAYTSYPVPDTPCK.L</t>
  </si>
  <si>
    <t>R.GNSGGLAHESSICQATFGR.T</t>
  </si>
  <si>
    <t>R.SVSNLVDCVQTK.E</t>
  </si>
  <si>
    <t>K.IVPLHER.M</t>
  </si>
  <si>
    <t>R.DNPDKIVDVPAGSSNVK.A [94.2]</t>
  </si>
  <si>
    <t>K.SIGYSGVEHNILPAEYLR.K [70.1]</t>
  </si>
  <si>
    <t>R.NIVLDNGK.H [69.1]</t>
  </si>
  <si>
    <t>P.DKIVAPNGK.I [60.0]</t>
  </si>
  <si>
    <t>R.VYINSGSSQITYK.L [81.5]</t>
  </si>
  <si>
    <t>K.TVADWDLLAAK.G [78.7]</t>
  </si>
  <si>
    <t>P.LSDASLTKR.S [69.3]</t>
  </si>
  <si>
    <t>K.FTKNVCIENK.C [66.3]</t>
  </si>
  <si>
    <t>K.QLLMLAHITR.S [60.0]</t>
  </si>
  <si>
    <t>R.WCTVNNNEK.A [94.5]</t>
  </si>
  <si>
    <t>K.YFGQSCVPGAPAGFDNLCSLCK.T [91.5]</t>
  </si>
  <si>
    <t>K.GNEADFITLDTGK.V [82.8]</t>
  </si>
  <si>
    <t>K.YLCTDGSSK.V [86.0]</t>
  </si>
  <si>
    <t>K.VVTANSHVNCNFGFSPSHTVVAR.S [91.0]</t>
  </si>
  <si>
    <t>R.SGDNTDYVK.I [93.0]</t>
  </si>
  <si>
    <t>R.TSGWNMPVGY.F [66.3]</t>
  </si>
  <si>
    <t>K.SLDALYK.S [63.0]</t>
  </si>
  <si>
    <t>K.TNENQWIVFVHK.K [75.6]</t>
  </si>
  <si>
    <t>K.SYANFVYK.I [70.1]</t>
  </si>
  <si>
    <t>K.ESPLCSLMEERLPDLCEVQVK.I [86.4]</t>
  </si>
  <si>
    <t>R.EMSSYASMYCK.S [92.7]</t>
  </si>
  <si>
    <t>A.TSEIKESPLCSLMEER.L [81.0]</t>
  </si>
  <si>
    <t>R.AMHSYGMDICR.E [75.9]</t>
  </si>
  <si>
    <t>K.CNSISVFADCCHK.K [92.3]</t>
  </si>
  <si>
    <t>K.CKGDAPDLSHMSGTIYFSCEGGDNSWKK.C [91.0]</t>
  </si>
  <si>
    <t>K.CNSISVFADCCHKKPT [81.5]</t>
  </si>
  <si>
    <t>K.NKPGTQIQWAR.H [86.1]</t>
  </si>
  <si>
    <t>R.GFDDQFEK.Y [81.7]</t>
  </si>
  <si>
    <t>R.NYITFDQSDGCSSR.I [75.6]</t>
  </si>
  <si>
    <t>K.FYYTMYGK.T [65.4]</t>
  </si>
  <si>
    <t>K.LISPLLK.S [63.2]</t>
  </si>
  <si>
    <t>uncharacterized protein [likely Trifoil/Structural]</t>
  </si>
  <si>
    <t>KTx type I (c32422)</t>
  </si>
  <si>
    <t>Unknown 12C (c44161)</t>
  </si>
  <si>
    <t>Sea anemone type 8 (c47095)</t>
  </si>
  <si>
    <t>NaTx type I (c50240)</t>
  </si>
  <si>
    <t>Phospholipase A2 (c56806)</t>
  </si>
  <si>
    <t>Multicopper oxidase (c56947)</t>
  </si>
  <si>
    <t>Jellyfish type II (c60596)</t>
  </si>
  <si>
    <t>Ficolin-type lectin (c60639)</t>
  </si>
  <si>
    <t>Mature Protein coverage (%)</t>
  </si>
  <si>
    <t>59% coverage for expected mature protein</t>
  </si>
  <si>
    <t>Removed due to signal quality</t>
  </si>
  <si>
    <t>Removed due to poor toxin identity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</si>
</sst>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1"/>
      <color theme="1"/>
      <name val="Calibri"/>
      <family val="2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4848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0" fillId="3" borderId="1" xfId="0" applyFill="1" applyBorder="1"/>
    <xf numFmtId="0" fontId="4" fillId="0" borderId="1" xfId="0" applyFont="1" applyBorder="1"/>
    <xf numFmtId="0" fontId="2" fillId="0" borderId="1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2" borderId="11" xfId="0" applyFill="1" applyBorder="1"/>
    <xf numFmtId="0" fontId="0" fillId="2" borderId="13" xfId="0" applyFill="1" applyBorder="1"/>
    <xf numFmtId="0" fontId="0" fillId="4" borderId="4" xfId="0" applyFill="1" applyBorder="1"/>
    <xf numFmtId="0" fontId="0" fillId="0" borderId="15" xfId="0" applyBorder="1"/>
    <xf numFmtId="0" fontId="0" fillId="0" borderId="16" xfId="0" applyBorder="1"/>
    <xf numFmtId="11" fontId="0" fillId="0" borderId="1" xfId="0" applyNumberFormat="1" applyBorder="1"/>
    <xf numFmtId="0" fontId="0" fillId="0" borderId="1" xfId="0" applyBorder="1" applyAlignment="1">
      <alignment shrinkToFit="1"/>
    </xf>
    <xf numFmtId="0" fontId="0" fillId="0" borderId="1" xfId="0" applyBorder="1" applyAlignment="1">
      <alignment horizontal="right"/>
    </xf>
    <xf numFmtId="11" fontId="0" fillId="0" borderId="1" xfId="0" applyNumberFormat="1" applyBorder="1" applyAlignment="1">
      <alignment horizontal="right"/>
    </xf>
    <xf numFmtId="0" fontId="0" fillId="5" borderId="1" xfId="0" applyFill="1" applyBorder="1"/>
    <xf numFmtId="0" fontId="0" fillId="5" borderId="1" xfId="0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shrinkToFit="1"/>
    </xf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7" borderId="1" xfId="0" applyFill="1" applyBorder="1"/>
    <xf numFmtId="0" fontId="0" fillId="3" borderId="1" xfId="0" applyFill="1" applyBorder="1" applyAlignment="1">
      <alignment shrinkToFit="1"/>
    </xf>
    <xf numFmtId="0" fontId="0" fillId="5" borderId="1" xfId="0" applyFill="1" applyBorder="1" applyAlignment="1">
      <alignment shrinkToFi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shrinkToFit="1"/>
    </xf>
    <xf numFmtId="11" fontId="0" fillId="0" borderId="0" xfId="0" applyNumberFormat="1"/>
    <xf numFmtId="1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24" xfId="0" applyBorder="1"/>
    <xf numFmtId="0" fontId="0" fillId="11" borderId="0" xfId="0" applyFill="1"/>
    <xf numFmtId="0" fontId="1" fillId="2" borderId="1" xfId="0" applyFont="1" applyFill="1" applyBorder="1"/>
    <xf numFmtId="2" fontId="0" fillId="0" borderId="0" xfId="0" applyNumberFormat="1"/>
    <xf numFmtId="2" fontId="0" fillId="2" borderId="0" xfId="0" applyNumberFormat="1" applyFill="1"/>
    <xf numFmtId="0" fontId="3" fillId="0" borderId="1" xfId="0" applyFont="1" applyBorder="1"/>
    <xf numFmtId="0" fontId="2" fillId="0" borderId="1" xfId="0" applyFont="1" applyBorder="1"/>
    <xf numFmtId="0" fontId="3" fillId="0" borderId="5" xfId="0" applyFont="1" applyBorder="1"/>
    <xf numFmtId="0" fontId="0" fillId="0" borderId="17" xfId="0" applyBorder="1"/>
    <xf numFmtId="0" fontId="0" fillId="0" borderId="6" xfId="0" applyBorder="1"/>
    <xf numFmtId="0" fontId="9" fillId="0" borderId="1" xfId="0" applyFont="1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11" borderId="2" xfId="0" applyFill="1" applyBorder="1" applyAlignment="1">
      <alignment vertical="top"/>
    </xf>
    <xf numFmtId="0" fontId="0" fillId="11" borderId="3" xfId="0" applyFill="1" applyBorder="1" applyAlignment="1">
      <alignment vertical="top"/>
    </xf>
    <xf numFmtId="0" fontId="0" fillId="11" borderId="4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3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84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('DIA Peaking'!$C$5:$C$15,'DIA Peaking'!$C$17:$C$24,'DIA Peaking'!$C$28,'DIA Peaking'!$C$36)</c:f>
              <c:strCache>
                <c:ptCount val="21"/>
                <c:pt idx="0">
                  <c:v>K.LCNTTCNCK.D</c:v>
                </c:pt>
                <c:pt idx="1">
                  <c:v>K.DVLSEFSCGVLK.K</c:v>
                </c:pt>
                <c:pt idx="2">
                  <c:v>K.ESPLCSLMEER.L</c:v>
                </c:pt>
                <c:pt idx="3">
                  <c:v>R.LPDLCEVQVK.I</c:v>
                </c:pt>
                <c:pt idx="4">
                  <c:v>K.IDPHYCQDHFSSCPR.T +++</c:v>
                </c:pt>
                <c:pt idx="5">
                  <c:v>R.AMHSYGMDICR.E ++</c:v>
                </c:pt>
                <c:pt idx="6">
                  <c:v>K.FNICGELVSR.K</c:v>
                </c:pt>
                <c:pt idx="7">
                  <c:v>R.QHCQFMCGLC</c:v>
                </c:pt>
                <c:pt idx="8">
                  <c:v>K.GCTCNDGTTTGIFWAGSCPGGWSYCK.T</c:v>
                </c:pt>
                <c:pt idx="9">
                  <c:v>K.TMWYWVVPGECCTQ.K</c:v>
                </c:pt>
                <c:pt idx="10">
                  <c:v>R.TCESCGSECYDADPK.C</c:v>
                </c:pt>
                <c:pt idx="11">
                  <c:v>K.YVGYGCYCGLGGYGIPVDPIDECCK.T</c:v>
                </c:pt>
                <c:pt idx="12">
                  <c:v>K.CQMEVCK.C</c:v>
                </c:pt>
                <c:pt idx="13">
                  <c:v>R.IWISGVNYIEPAK.T</c:v>
                </c:pt>
                <c:pt idx="14">
                  <c:v>K.SSPDVHCR.F</c:v>
                </c:pt>
                <c:pt idx="15">
                  <c:v>R.FQVIPQSDGTLAFK.A</c:v>
                </c:pt>
                <c:pt idx="16">
                  <c:v>K.SSIDQYCK.F</c:v>
                </c:pt>
                <c:pt idx="17">
                  <c:v>K.FKPSFQCPAQ</c:v>
                </c:pt>
                <c:pt idx="18">
                  <c:v>K.SCNILEASGACTK.D</c:v>
                </c:pt>
                <c:pt idx="19">
                  <c:v>R.ATALISATSNIPK.L</c:v>
                </c:pt>
                <c:pt idx="20">
                  <c:v>K.GGGWTVIQR.R</c:v>
                </c:pt>
              </c:strCache>
            </c:strRef>
          </c:cat>
          <c:val>
            <c:numRef>
              <c:f>('DIA Peaking'!$D$5:$D$15,'DIA Peaking'!$D$17:$D$24,'DIA Peaking'!$D$28,'DIA Peaking'!$D$36)</c:f>
              <c:numCache>
                <c:formatCode>General</c:formatCode>
                <c:ptCount val="21"/>
                <c:pt idx="0">
                  <c:v>1751.1727973090281</c:v>
                </c:pt>
                <c:pt idx="1">
                  <c:v>890.63924323187928</c:v>
                </c:pt>
                <c:pt idx="2">
                  <c:v>8123.5974934895785</c:v>
                </c:pt>
                <c:pt idx="3">
                  <c:v>480.35588822762224</c:v>
                </c:pt>
                <c:pt idx="4">
                  <c:v>1016.1738980081353</c:v>
                </c:pt>
                <c:pt idx="5">
                  <c:v>1020.5645928714013</c:v>
                </c:pt>
                <c:pt idx="6">
                  <c:v>3055.0235833062065</c:v>
                </c:pt>
                <c:pt idx="7">
                  <c:v>1113.2663235134544</c:v>
                </c:pt>
                <c:pt idx="8">
                  <c:v>84100.530381944554</c:v>
                </c:pt>
                <c:pt idx="9">
                  <c:v>37685.32202148431</c:v>
                </c:pt>
                <c:pt idx="10">
                  <c:v>455.13008838229717</c:v>
                </c:pt>
                <c:pt idx="11">
                  <c:v>2141.463494194878</c:v>
                </c:pt>
                <c:pt idx="12">
                  <c:v>13439.726128472234</c:v>
                </c:pt>
                <c:pt idx="13">
                  <c:v>5854.3170301649379</c:v>
                </c:pt>
                <c:pt idx="14">
                  <c:v>759.64665561252161</c:v>
                </c:pt>
                <c:pt idx="15">
                  <c:v>5739.4435255262542</c:v>
                </c:pt>
                <c:pt idx="16">
                  <c:v>3277.6134202745202</c:v>
                </c:pt>
                <c:pt idx="17">
                  <c:v>9759.2363281250127</c:v>
                </c:pt>
                <c:pt idx="18">
                  <c:v>1676.4503919813353</c:v>
                </c:pt>
                <c:pt idx="19">
                  <c:v>3426.3222283257378</c:v>
                </c:pt>
                <c:pt idx="20">
                  <c:v>2131.5776011149096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2-4AD6-AF6E-F8EC60602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6711488"/>
        <c:axId val="916715232"/>
      </c:barChart>
      <c:catAx>
        <c:axId val="916711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Peptide sequences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715232"/>
        <c:crosses val="autoZero"/>
        <c:auto val="1"/>
        <c:lblAlgn val="ctr"/>
        <c:lblOffset val="100"/>
        <c:noMultiLvlLbl val="0"/>
      </c:catAx>
      <c:valAx>
        <c:axId val="91671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Intensity (mean)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71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('DIA Peaking'!$C$5:$C$15,'DIA Peaking'!$C$17:$C$24,'DIA Peaking'!$C$28,'DIA Peaking'!$C$36)</c:f>
              <c:strCache>
                <c:ptCount val="21"/>
                <c:pt idx="0">
                  <c:v>K.LCNTTCNCK.D</c:v>
                </c:pt>
                <c:pt idx="1">
                  <c:v>K.DVLSEFSCGVLK.K</c:v>
                </c:pt>
                <c:pt idx="2">
                  <c:v>K.ESPLCSLMEER.L</c:v>
                </c:pt>
                <c:pt idx="3">
                  <c:v>R.LPDLCEVQVK.I</c:v>
                </c:pt>
                <c:pt idx="4">
                  <c:v>K.IDPHYCQDHFSSCPR.T +++</c:v>
                </c:pt>
                <c:pt idx="5">
                  <c:v>R.AMHSYGMDICR.E ++</c:v>
                </c:pt>
                <c:pt idx="6">
                  <c:v>K.FNICGELVSR.K</c:v>
                </c:pt>
                <c:pt idx="7">
                  <c:v>R.QHCQFMCGLC</c:v>
                </c:pt>
                <c:pt idx="8">
                  <c:v>K.GCTCNDGTTTGIFWAGSCPGGWSYCK.T</c:v>
                </c:pt>
                <c:pt idx="9">
                  <c:v>K.TMWYWVVPGECCTQ.K</c:v>
                </c:pt>
                <c:pt idx="10">
                  <c:v>R.TCESCGSECYDADPK.C</c:v>
                </c:pt>
                <c:pt idx="11">
                  <c:v>K.YVGYGCYCGLGGYGIPVDPIDECCK.T</c:v>
                </c:pt>
                <c:pt idx="12">
                  <c:v>K.CQMEVCK.C</c:v>
                </c:pt>
                <c:pt idx="13">
                  <c:v>R.IWISGVNYIEPAK.T</c:v>
                </c:pt>
                <c:pt idx="14">
                  <c:v>K.SSPDVHCR.F</c:v>
                </c:pt>
                <c:pt idx="15">
                  <c:v>R.FQVIPQSDGTLAFK.A</c:v>
                </c:pt>
                <c:pt idx="16">
                  <c:v>K.SSIDQYCK.F</c:v>
                </c:pt>
                <c:pt idx="17">
                  <c:v>K.FKPSFQCPAQ</c:v>
                </c:pt>
                <c:pt idx="18">
                  <c:v>K.SCNILEASGACTK.D</c:v>
                </c:pt>
                <c:pt idx="19">
                  <c:v>R.ATALISATSNIPK.L</c:v>
                </c:pt>
                <c:pt idx="20">
                  <c:v>K.GGGWTVIQR.R</c:v>
                </c:pt>
              </c:strCache>
            </c:strRef>
          </c:cat>
          <c:val>
            <c:numRef>
              <c:f>('DIA Peaking'!$E$5:$E$15,'DIA Peaking'!$E$17:$E$24,'DIA Peaking'!$E$28,'DIA Peaking'!$E$36)</c:f>
              <c:numCache>
                <c:formatCode>General</c:formatCode>
                <c:ptCount val="21"/>
                <c:pt idx="0">
                  <c:v>3.2433290022885526</c:v>
                </c:pt>
                <c:pt idx="1">
                  <c:v>2.9497018270444473</c:v>
                </c:pt>
                <c:pt idx="2">
                  <c:v>3.9097483969229501</c:v>
                </c:pt>
                <c:pt idx="3">
                  <c:v>2.6815631186748026</c:v>
                </c:pt>
                <c:pt idx="4">
                  <c:v>3.0069680351948014</c:v>
                </c:pt>
                <c:pt idx="5">
                  <c:v>3.0088404969892446</c:v>
                </c:pt>
                <c:pt idx="6">
                  <c:v>3.4850145671351092</c:v>
                </c:pt>
                <c:pt idx="7">
                  <c:v>3.0465990717887488</c:v>
                </c:pt>
                <c:pt idx="8">
                  <c:v>4.9247987346947673</c:v>
                </c:pt>
                <c:pt idx="9">
                  <c:v>4.5761722306747101</c:v>
                </c:pt>
                <c:pt idx="10">
                  <c:v>2.6581355474080817</c:v>
                </c:pt>
                <c:pt idx="11">
                  <c:v>3.330710675321495</c:v>
                </c:pt>
                <c:pt idx="12">
                  <c:v>4.1283904188587943</c:v>
                </c:pt>
                <c:pt idx="13">
                  <c:v>3.7674762371826951</c:v>
                </c:pt>
                <c:pt idx="14">
                  <c:v>2.8806116301734921</c:v>
                </c:pt>
                <c:pt idx="15">
                  <c:v>3.7588697869086403</c:v>
                </c:pt>
                <c:pt idx="16">
                  <c:v>3.5155577291789268</c:v>
                </c:pt>
                <c:pt idx="17">
                  <c:v>3.9894158349354121</c:v>
                </c:pt>
                <c:pt idx="18">
                  <c:v>3.2243907067015978</c:v>
                </c:pt>
                <c:pt idx="19">
                  <c:v>3.5348282037559238</c:v>
                </c:pt>
                <c:pt idx="20">
                  <c:v>3.3287011479719024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1-47BB-886B-94E4C95C4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6686400"/>
        <c:axId val="1476671840"/>
      </c:barChart>
      <c:catAx>
        <c:axId val="1476686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Peptide sequences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671840"/>
        <c:crosses val="autoZero"/>
        <c:auto val="1"/>
        <c:lblAlgn val="ctr"/>
        <c:lblOffset val="100"/>
        <c:noMultiLvlLbl val="0"/>
      </c:catAx>
      <c:valAx>
        <c:axId val="147667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Intensity (log of mean)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686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Peak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('DDA Raw Peaking'!$B$3:$B$14,'DDA Raw Peaking'!$B$18:$B$20,'DDA Raw Peaking'!$B$21,'DDA Raw Peaking'!$B$23:$B$27,'DDA Raw Peaking'!$B$29,'DDA Raw Peaking'!$B$32)</c:f>
              <c:strCache>
                <c:ptCount val="23"/>
                <c:pt idx="0">
                  <c:v>K.LCNTTCNCK.D [47, 55] (rank 1)</c:v>
                </c:pt>
                <c:pt idx="1">
                  <c:v>K.DVLSEFSCGVLK.K [56, 67] (rank 2)</c:v>
                </c:pt>
                <c:pt idx="2">
                  <c:v>K.ESPLCSLMEER.L [30, 40] (rank 2)</c:v>
                </c:pt>
                <c:pt idx="3">
                  <c:v>R.LPDLCEVQVK.I [41, 50] (rank 1)</c:v>
                </c:pt>
                <c:pt idx="4">
                  <c:v>K.IDPHYCQDHFSSCPR.T [51, 65] (rank 3) +++</c:v>
                </c:pt>
                <c:pt idx="5">
                  <c:v>K.IDPHYCQDHFSSCPR.T [51, 65] (rank 3) ++++</c:v>
                </c:pt>
                <c:pt idx="6">
                  <c:v>R.AMHSYGMDICR.E [93, 103] (rank 4) ++</c:v>
                </c:pt>
                <c:pt idx="7">
                  <c:v>R.AMHSYGMDICR.E [93, 103] (rank 4) +++</c:v>
                </c:pt>
                <c:pt idx="8">
                  <c:v>K.FNICGELVSR.K [49, 58] (rank 1)</c:v>
                </c:pt>
                <c:pt idx="9">
                  <c:v>R.QHCQFMCGLC.- [73, 82] (rank 2)</c:v>
                </c:pt>
                <c:pt idx="10">
                  <c:v>K.GCTCNDGTTTGIFWAGSCPGGWSYCK.T [36, 61] (rank 1)</c:v>
                </c:pt>
                <c:pt idx="11">
                  <c:v>K.TMWYWVVPGECCTQK.- [62, 76] (rank 2)</c:v>
                </c:pt>
                <c:pt idx="12">
                  <c:v>K.YVGYGCYCGLGGYGIPVDPIDECCK.T [55, 79] (rank 3)</c:v>
                </c:pt>
                <c:pt idx="13">
                  <c:v>K.CQMEVCK.C [120, 126] (rank 1)</c:v>
                </c:pt>
                <c:pt idx="14">
                  <c:v>K.CQMEVCK.C [120, 126] (rank 4)</c:v>
                </c:pt>
                <c:pt idx="15">
                  <c:v>R.IWISGVNYIEPAK.T [41, 53] (rank 4)</c:v>
                </c:pt>
                <c:pt idx="16">
                  <c:v>K.SSPDVHCR.F [99, 106] (rank 5)</c:v>
                </c:pt>
                <c:pt idx="17">
                  <c:v>R.FQVIPQSDGTLAFK.A [107, 120] (rank 2)</c:v>
                </c:pt>
                <c:pt idx="18">
                  <c:v>K.SSIDQYCK.F [145, 152] (rank 6)</c:v>
                </c:pt>
                <c:pt idx="19">
                  <c:v>K.FKPSFQCPAQ.- [153, 162] (rank 3)</c:v>
                </c:pt>
                <c:pt idx="20">
                  <c:v>K.SCNILEASGACTK.D [79, 91] (rank 1)</c:v>
                </c:pt>
                <c:pt idx="21">
                  <c:v>R.ATALISATSNIPK.L [116, 128] (rank 1)</c:v>
                </c:pt>
                <c:pt idx="22">
                  <c:v>K.GGGWTVIQR.R [112, 120] (rank 1)</c:v>
                </c:pt>
              </c:strCache>
            </c:strRef>
          </c:cat>
          <c:val>
            <c:numRef>
              <c:f>('DDA Raw Peaking'!$C$3:$C$14,'DDA Raw Peaking'!$C$18:$C$20,'DDA Raw Peaking'!$C$21,'DDA Raw Peaking'!$C$23:$C$27,'DDA Raw Peaking'!$C$29,'DDA Raw Peaking'!$C$32)</c:f>
              <c:numCache>
                <c:formatCode>General</c:formatCode>
                <c:ptCount val="23"/>
                <c:pt idx="0">
                  <c:v>1751.1727973090281</c:v>
                </c:pt>
                <c:pt idx="1">
                  <c:v>890.63924323187928</c:v>
                </c:pt>
                <c:pt idx="2">
                  <c:v>8123.5974934895785</c:v>
                </c:pt>
                <c:pt idx="3">
                  <c:v>480.35588822762224</c:v>
                </c:pt>
                <c:pt idx="4">
                  <c:v>1016.1738980081353</c:v>
                </c:pt>
                <c:pt idx="5">
                  <c:v>6904.3847927517418</c:v>
                </c:pt>
                <c:pt idx="6">
                  <c:v>1020.5645928714013</c:v>
                </c:pt>
                <c:pt idx="7">
                  <c:v>11744.613630506727</c:v>
                </c:pt>
                <c:pt idx="8">
                  <c:v>3055.0235833062065</c:v>
                </c:pt>
                <c:pt idx="9">
                  <c:v>1113.2663235134544</c:v>
                </c:pt>
                <c:pt idx="10">
                  <c:v>84100.530381944554</c:v>
                </c:pt>
                <c:pt idx="11">
                  <c:v>37685.32202148431</c:v>
                </c:pt>
                <c:pt idx="12">
                  <c:v>2141.463494194878</c:v>
                </c:pt>
                <c:pt idx="13">
                  <c:v>13439.726128472234</c:v>
                </c:pt>
                <c:pt idx="14">
                  <c:v>785.84000481499561</c:v>
                </c:pt>
                <c:pt idx="15">
                  <c:v>5854.3170301649379</c:v>
                </c:pt>
                <c:pt idx="16">
                  <c:v>759.64665561252161</c:v>
                </c:pt>
                <c:pt idx="17">
                  <c:v>5739.4435255262542</c:v>
                </c:pt>
                <c:pt idx="18">
                  <c:v>3277.6134202745202</c:v>
                </c:pt>
                <c:pt idx="19">
                  <c:v>9759.2363281250127</c:v>
                </c:pt>
                <c:pt idx="20">
                  <c:v>1676.4503919813353</c:v>
                </c:pt>
                <c:pt idx="21">
                  <c:v>3426.3222283257378</c:v>
                </c:pt>
                <c:pt idx="22">
                  <c:v>2131.5776011149096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8-4C90-A257-AB2BF1431803}"/>
            </c:ext>
          </c:extLst>
        </c:ser>
        <c:ser>
          <c:idx val="1"/>
          <c:order val="1"/>
          <c:tx>
            <c:v>Std Err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('DDA Raw Peaking'!$B$3:$B$14,'DDA Raw Peaking'!$B$18:$B$20,'DDA Raw Peaking'!$B$21,'DDA Raw Peaking'!$B$23:$B$27,'DDA Raw Peaking'!$B$29,'DDA Raw Peaking'!$B$32)</c:f>
              <c:strCache>
                <c:ptCount val="23"/>
                <c:pt idx="0">
                  <c:v>K.LCNTTCNCK.D [47, 55] (rank 1)</c:v>
                </c:pt>
                <c:pt idx="1">
                  <c:v>K.DVLSEFSCGVLK.K [56, 67] (rank 2)</c:v>
                </c:pt>
                <c:pt idx="2">
                  <c:v>K.ESPLCSLMEER.L [30, 40] (rank 2)</c:v>
                </c:pt>
                <c:pt idx="3">
                  <c:v>R.LPDLCEVQVK.I [41, 50] (rank 1)</c:v>
                </c:pt>
                <c:pt idx="4">
                  <c:v>K.IDPHYCQDHFSSCPR.T [51, 65] (rank 3) +++</c:v>
                </c:pt>
                <c:pt idx="5">
                  <c:v>K.IDPHYCQDHFSSCPR.T [51, 65] (rank 3) ++++</c:v>
                </c:pt>
                <c:pt idx="6">
                  <c:v>R.AMHSYGMDICR.E [93, 103] (rank 4) ++</c:v>
                </c:pt>
                <c:pt idx="7">
                  <c:v>R.AMHSYGMDICR.E [93, 103] (rank 4) +++</c:v>
                </c:pt>
                <c:pt idx="8">
                  <c:v>K.FNICGELVSR.K [49, 58] (rank 1)</c:v>
                </c:pt>
                <c:pt idx="9">
                  <c:v>R.QHCQFMCGLC.- [73, 82] (rank 2)</c:v>
                </c:pt>
                <c:pt idx="10">
                  <c:v>K.GCTCNDGTTTGIFWAGSCPGGWSYCK.T [36, 61] (rank 1)</c:v>
                </c:pt>
                <c:pt idx="11">
                  <c:v>K.TMWYWVVPGECCTQK.- [62, 76] (rank 2)</c:v>
                </c:pt>
                <c:pt idx="12">
                  <c:v>K.YVGYGCYCGLGGYGIPVDPIDECCK.T [55, 79] (rank 3)</c:v>
                </c:pt>
                <c:pt idx="13">
                  <c:v>K.CQMEVCK.C [120, 126] (rank 1)</c:v>
                </c:pt>
                <c:pt idx="14">
                  <c:v>K.CQMEVCK.C [120, 126] (rank 4)</c:v>
                </c:pt>
                <c:pt idx="15">
                  <c:v>R.IWISGVNYIEPAK.T [41, 53] (rank 4)</c:v>
                </c:pt>
                <c:pt idx="16">
                  <c:v>K.SSPDVHCR.F [99, 106] (rank 5)</c:v>
                </c:pt>
                <c:pt idx="17">
                  <c:v>R.FQVIPQSDGTLAFK.A [107, 120] (rank 2)</c:v>
                </c:pt>
                <c:pt idx="18">
                  <c:v>K.SSIDQYCK.F [145, 152] (rank 6)</c:v>
                </c:pt>
                <c:pt idx="19">
                  <c:v>K.FKPSFQCPAQ.- [153, 162] (rank 3)</c:v>
                </c:pt>
                <c:pt idx="20">
                  <c:v>K.SCNILEASGACTK.D [79, 91] (rank 1)</c:v>
                </c:pt>
                <c:pt idx="21">
                  <c:v>R.ATALISATSNIPK.L [116, 128] (rank 1)</c:v>
                </c:pt>
                <c:pt idx="22">
                  <c:v>K.GGGWTVIQR.R [112, 120] (rank 1)</c:v>
                </c:pt>
              </c:strCache>
            </c:strRef>
          </c:cat>
          <c:val>
            <c:numRef>
              <c:f>('DDA Raw Peaking'!$D$3:$D$14,'DDA Raw Peaking'!$D$18:$D$20,'DDA Raw Peaking'!$D$21,'DDA Raw Peaking'!$D$23:$D$27,'DDA Raw Peaking'!$D$29,'DDA Raw Peaking'!$D$32)</c:f>
              <c:numCache>
                <c:formatCode>General</c:formatCode>
                <c:ptCount val="23"/>
                <c:pt idx="0">
                  <c:v>684.11936183071157</c:v>
                </c:pt>
                <c:pt idx="1">
                  <c:v>356.72556361438393</c:v>
                </c:pt>
                <c:pt idx="2">
                  <c:v>1046.1110575995083</c:v>
                </c:pt>
                <c:pt idx="3">
                  <c:v>784.05620441434291</c:v>
                </c:pt>
                <c:pt idx="4">
                  <c:v>916.07321539265376</c:v>
                </c:pt>
                <c:pt idx="5">
                  <c:v>983.08041774265268</c:v>
                </c:pt>
                <c:pt idx="6">
                  <c:v>421.77845227507305</c:v>
                </c:pt>
                <c:pt idx="7">
                  <c:v>2020.351585535007</c:v>
                </c:pt>
                <c:pt idx="8">
                  <c:v>779.09422634777422</c:v>
                </c:pt>
                <c:pt idx="9">
                  <c:v>202.66457747198206</c:v>
                </c:pt>
                <c:pt idx="10">
                  <c:v>13709.388659949202</c:v>
                </c:pt>
                <c:pt idx="11">
                  <c:v>2611.8202454643597</c:v>
                </c:pt>
                <c:pt idx="12">
                  <c:v>750.88375860086978</c:v>
                </c:pt>
                <c:pt idx="13">
                  <c:v>742.09570096172774</c:v>
                </c:pt>
                <c:pt idx="14">
                  <c:v>198.81567909698035</c:v>
                </c:pt>
                <c:pt idx="15">
                  <c:v>551.18929368422221</c:v>
                </c:pt>
                <c:pt idx="16">
                  <c:v>382.57615205167019</c:v>
                </c:pt>
                <c:pt idx="17">
                  <c:v>2697.4338595266713</c:v>
                </c:pt>
                <c:pt idx="18">
                  <c:v>524.32022618997473</c:v>
                </c:pt>
                <c:pt idx="19">
                  <c:v>995.57083072152409</c:v>
                </c:pt>
                <c:pt idx="20">
                  <c:v>328.8453686492519</c:v>
                </c:pt>
                <c:pt idx="21">
                  <c:v>553.67626972154051</c:v>
                </c:pt>
                <c:pt idx="22">
                  <c:v>472.89156771075938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18-4C90-A257-AB2BF1431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1317487"/>
        <c:axId val="1991322895"/>
      </c:barChart>
      <c:catAx>
        <c:axId val="1991317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Peptide Sequences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322895"/>
        <c:crosses val="autoZero"/>
        <c:auto val="1"/>
        <c:lblAlgn val="ctr"/>
        <c:lblOffset val="100"/>
        <c:noMultiLvlLbl val="0"/>
      </c:catAx>
      <c:valAx>
        <c:axId val="199132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Peak Intensity (mean)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31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551022484364331"/>
          <c:y val="0.12282708821670262"/>
          <c:w val="0.18268915694576049"/>
          <c:h val="5.214404343706798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Peak Area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'DDA Raw Peaking 2'!$A$3:$B$20</c:f>
              <c:multiLvlStrCache>
                <c:ptCount val="18"/>
                <c:lvl>
                  <c:pt idx="0">
                    <c:v>K.LCNTTC…</c:v>
                  </c:pt>
                  <c:pt idx="1">
                    <c:v>K.DVLSEF…</c:v>
                  </c:pt>
                  <c:pt idx="2">
                    <c:v>K.ESPLCS…</c:v>
                  </c:pt>
                  <c:pt idx="3">
                    <c:v>R.LPDLCE…</c:v>
                  </c:pt>
                  <c:pt idx="4">
                    <c:v>K.IDPHYC…</c:v>
                  </c:pt>
                  <c:pt idx="5">
                    <c:v>K.IDPHYC…</c:v>
                  </c:pt>
                  <c:pt idx="6">
                    <c:v>R.AMHSYG…</c:v>
                  </c:pt>
                  <c:pt idx="7">
                    <c:v>R.AMHSYG…</c:v>
                  </c:pt>
                  <c:pt idx="8">
                    <c:v>K.FNICGE…</c:v>
                  </c:pt>
                  <c:pt idx="9">
                    <c:v>R.QHCQFM...</c:v>
                  </c:pt>
                  <c:pt idx="10">
                    <c:v>K.GCTCND…</c:v>
                  </c:pt>
                  <c:pt idx="11">
                    <c:v>K.TMWYWV…</c:v>
                  </c:pt>
                  <c:pt idx="12">
                    <c:v>K.YVGYGC…</c:v>
                  </c:pt>
                  <c:pt idx="13">
                    <c:v>K.CQMEVC…</c:v>
                  </c:pt>
                  <c:pt idx="14">
                    <c:v>K.CQMEVC…</c:v>
                  </c:pt>
                  <c:pt idx="15">
                    <c:v>K.SCNILE…</c:v>
                  </c:pt>
                  <c:pt idx="16">
                    <c:v>R.ATALIS…</c:v>
                  </c:pt>
                  <c:pt idx="17">
                    <c:v>K.GGGWTV…</c:v>
                  </c:pt>
                </c:lvl>
                <c:lvl>
                  <c:pt idx="0">
                    <c:v>KTx type I (c32422)</c:v>
                  </c:pt>
                  <c:pt idx="2">
                    <c:v>Unknown 12C (c44161)</c:v>
                  </c:pt>
                  <c:pt idx="8">
                    <c:v>Sea anemone type 8 (c47095)</c:v>
                  </c:pt>
                  <c:pt idx="10">
                    <c:v>NaTx type I (c50240)</c:v>
                  </c:pt>
                  <c:pt idx="12">
                    <c:v>Phospholipase A2 (c56806)</c:v>
                  </c:pt>
                  <c:pt idx="15">
                    <c:v>Multicopper oxidase (c56947)</c:v>
                  </c:pt>
                  <c:pt idx="16">
                    <c:v>Jellyfish type II (c60596)</c:v>
                  </c:pt>
                  <c:pt idx="17">
                    <c:v>Ficolin-type lectin (c60639)</c:v>
                  </c:pt>
                </c:lvl>
              </c:multiLvlStrCache>
            </c:multiLvlStrRef>
          </c:cat>
          <c:val>
            <c:numRef>
              <c:f>'DDA Raw Peaking 2'!$C$3:$C$20</c:f>
              <c:numCache>
                <c:formatCode>General</c:formatCode>
                <c:ptCount val="18"/>
                <c:pt idx="0">
                  <c:v>1751.1727973090281</c:v>
                </c:pt>
                <c:pt idx="1">
                  <c:v>890.63924323187928</c:v>
                </c:pt>
                <c:pt idx="2">
                  <c:v>8123.5974934895785</c:v>
                </c:pt>
                <c:pt idx="3">
                  <c:v>8337.0918918185762</c:v>
                </c:pt>
                <c:pt idx="4">
                  <c:v>1572.8269237942161</c:v>
                </c:pt>
                <c:pt idx="5">
                  <c:v>6904.3847927517418</c:v>
                </c:pt>
                <c:pt idx="6">
                  <c:v>1020.5645928714013</c:v>
                </c:pt>
                <c:pt idx="7">
                  <c:v>11744.613630506727</c:v>
                </c:pt>
                <c:pt idx="8">
                  <c:v>3055.0235833062065</c:v>
                </c:pt>
                <c:pt idx="9">
                  <c:v>1113.2663235134544</c:v>
                </c:pt>
                <c:pt idx="10">
                  <c:v>84100.530381944554</c:v>
                </c:pt>
                <c:pt idx="11">
                  <c:v>37685.32202148431</c:v>
                </c:pt>
                <c:pt idx="12">
                  <c:v>2141.463494194878</c:v>
                </c:pt>
                <c:pt idx="13">
                  <c:v>13439.726128472234</c:v>
                </c:pt>
                <c:pt idx="14">
                  <c:v>785.84000481499561</c:v>
                </c:pt>
                <c:pt idx="15">
                  <c:v>1676.4503919813353</c:v>
                </c:pt>
                <c:pt idx="16">
                  <c:v>3426.3222283257378</c:v>
                </c:pt>
                <c:pt idx="17">
                  <c:v>2131.5776011149096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A-4395-8EB5-176E842EA55D}"/>
            </c:ext>
          </c:extLst>
        </c:ser>
        <c:ser>
          <c:idx val="1"/>
          <c:order val="1"/>
          <c:tx>
            <c:v>Std Err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'DDA Raw Peaking 2'!$A$3:$B$20</c:f>
              <c:multiLvlStrCache>
                <c:ptCount val="18"/>
                <c:lvl>
                  <c:pt idx="0">
                    <c:v>K.LCNTTC…</c:v>
                  </c:pt>
                  <c:pt idx="1">
                    <c:v>K.DVLSEF…</c:v>
                  </c:pt>
                  <c:pt idx="2">
                    <c:v>K.ESPLCS…</c:v>
                  </c:pt>
                  <c:pt idx="3">
                    <c:v>R.LPDLCE…</c:v>
                  </c:pt>
                  <c:pt idx="4">
                    <c:v>K.IDPHYC…</c:v>
                  </c:pt>
                  <c:pt idx="5">
                    <c:v>K.IDPHYC…</c:v>
                  </c:pt>
                  <c:pt idx="6">
                    <c:v>R.AMHSYG…</c:v>
                  </c:pt>
                  <c:pt idx="7">
                    <c:v>R.AMHSYG…</c:v>
                  </c:pt>
                  <c:pt idx="8">
                    <c:v>K.FNICGE…</c:v>
                  </c:pt>
                  <c:pt idx="9">
                    <c:v>R.QHCQFM...</c:v>
                  </c:pt>
                  <c:pt idx="10">
                    <c:v>K.GCTCND…</c:v>
                  </c:pt>
                  <c:pt idx="11">
                    <c:v>K.TMWYWV…</c:v>
                  </c:pt>
                  <c:pt idx="12">
                    <c:v>K.YVGYGC…</c:v>
                  </c:pt>
                  <c:pt idx="13">
                    <c:v>K.CQMEVC…</c:v>
                  </c:pt>
                  <c:pt idx="14">
                    <c:v>K.CQMEVC…</c:v>
                  </c:pt>
                  <c:pt idx="15">
                    <c:v>K.SCNILE…</c:v>
                  </c:pt>
                  <c:pt idx="16">
                    <c:v>R.ATALIS…</c:v>
                  </c:pt>
                  <c:pt idx="17">
                    <c:v>K.GGGWTV…</c:v>
                  </c:pt>
                </c:lvl>
                <c:lvl>
                  <c:pt idx="0">
                    <c:v>KTx type I (c32422)</c:v>
                  </c:pt>
                  <c:pt idx="2">
                    <c:v>Unknown 12C (c44161)</c:v>
                  </c:pt>
                  <c:pt idx="8">
                    <c:v>Sea anemone type 8 (c47095)</c:v>
                  </c:pt>
                  <c:pt idx="10">
                    <c:v>NaTx type I (c50240)</c:v>
                  </c:pt>
                  <c:pt idx="12">
                    <c:v>Phospholipase A2 (c56806)</c:v>
                  </c:pt>
                  <c:pt idx="15">
                    <c:v>Multicopper oxidase (c56947)</c:v>
                  </c:pt>
                  <c:pt idx="16">
                    <c:v>Jellyfish type II (c60596)</c:v>
                  </c:pt>
                  <c:pt idx="17">
                    <c:v>Ficolin-type lectin (c60639)</c:v>
                  </c:pt>
                </c:lvl>
              </c:multiLvlStrCache>
            </c:multiLvlStrRef>
          </c:cat>
          <c:val>
            <c:numRef>
              <c:f>'DDA Raw Peaking 2'!$D$3:$D$20</c:f>
              <c:numCache>
                <c:formatCode>General</c:formatCode>
                <c:ptCount val="18"/>
                <c:pt idx="0">
                  <c:v>684.11936183071157</c:v>
                </c:pt>
                <c:pt idx="1">
                  <c:v>356.72556361438393</c:v>
                </c:pt>
                <c:pt idx="2">
                  <c:v>1046.1110575995083</c:v>
                </c:pt>
                <c:pt idx="3">
                  <c:v>917.4971504859792</c:v>
                </c:pt>
                <c:pt idx="4">
                  <c:v>425.66221198005337</c:v>
                </c:pt>
                <c:pt idx="5">
                  <c:v>983.08041774265268</c:v>
                </c:pt>
                <c:pt idx="6">
                  <c:v>421.77845227507305</c:v>
                </c:pt>
                <c:pt idx="7">
                  <c:v>2020.351585535007</c:v>
                </c:pt>
                <c:pt idx="8">
                  <c:v>779.09422634777422</c:v>
                </c:pt>
                <c:pt idx="9">
                  <c:v>202.66457747198206</c:v>
                </c:pt>
                <c:pt idx="10">
                  <c:v>13709.388659949202</c:v>
                </c:pt>
                <c:pt idx="11">
                  <c:v>2611.8202454643597</c:v>
                </c:pt>
                <c:pt idx="12">
                  <c:v>750.88375860086978</c:v>
                </c:pt>
                <c:pt idx="13">
                  <c:v>742.09570096172774</c:v>
                </c:pt>
                <c:pt idx="14">
                  <c:v>198.81567909698035</c:v>
                </c:pt>
                <c:pt idx="15">
                  <c:v>328.8453686492519</c:v>
                </c:pt>
                <c:pt idx="16">
                  <c:v>553.67626972154051</c:v>
                </c:pt>
                <c:pt idx="17">
                  <c:v>472.89156771075938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A-4395-8EB5-176E842EA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5265599"/>
        <c:axId val="375266431"/>
      </c:barChart>
      <c:catAx>
        <c:axId val="375265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Toxin type (contig ID) and Peptide Sequence</a:t>
                </a:r>
              </a:p>
            </c:rich>
          </c:tx>
          <c:layout>
            <c:manualLayout>
              <c:xMode val="edge"/>
              <c:yMode val="edge"/>
              <c:x val="0.42027576277390305"/>
              <c:y val="0.87462151942151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266431"/>
        <c:crosses val="autoZero"/>
        <c:auto val="1"/>
        <c:lblAlgn val="ctr"/>
        <c:lblOffset val="100"/>
        <c:tickLblSkip val="1"/>
        <c:noMultiLvlLbl val="0"/>
      </c:catAx>
      <c:valAx>
        <c:axId val="375266431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Peak Area (mean)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265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992883597883603"/>
          <c:y val="9.7975925925925911E-2"/>
          <c:w val="0.18556409619810485"/>
          <c:h val="5.02796756222612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809624</xdr:colOff>
      <xdr:row>4</xdr:row>
      <xdr:rowOff>76200</xdr:rowOff>
    </xdr:from>
    <xdr:to>
      <xdr:col>5</xdr:col>
      <xdr:colOff>5829299</xdr:colOff>
      <xdr:row>19</xdr:row>
      <xdr:rowOff>23812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61538EA-414F-4C4D-9421-8DA89AC4B7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809624</xdr:colOff>
      <xdr:row>20</xdr:row>
      <xdr:rowOff>9524</xdr:rowOff>
    </xdr:from>
    <xdr:to>
      <xdr:col>5</xdr:col>
      <xdr:colOff>5829299</xdr:colOff>
      <xdr:row>36</xdr:row>
      <xdr:rowOff>38099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391BB1CD-AA75-461B-8E25-8A0D2A2FE3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190506</xdr:colOff>
      <xdr:row>3</xdr:row>
      <xdr:rowOff>14287</xdr:rowOff>
    </xdr:from>
    <xdr:to>
      <xdr:col>16</xdr:col>
      <xdr:colOff>247650</xdr:colOff>
      <xdr:row>24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75EFC3-97B3-93E5-88E1-E6F38DD95E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9528</xdr:colOff>
      <xdr:row>21</xdr:row>
      <xdr:rowOff>4762</xdr:rowOff>
    </xdr:from>
    <xdr:to>
      <xdr:col>17</xdr:col>
      <xdr:colOff>304799</xdr:colOff>
      <xdr:row>44</xdr:row>
      <xdr:rowOff>9526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9F0643-5587-998F-A512-3F5817C8DD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96EAE-E6BA-4E7C-9DA3-62EEE3C9B188}">
  <sheetPr codeName="Sheet1"/>
  <dimension ref="A1:I126"/>
  <sheetViews>
    <sheetView zoomScaleNormal="100" workbookViewId="0">
      <pane ySplit="5" topLeftCell="A6" activePane="bottomLeft" state="frozen"/>
      <selection pane="bottomLeft" activeCell="B2" sqref="B2"/>
    </sheetView>
  </sheetViews>
  <sheetFormatPr defaultRowHeight="15" x14ac:dyDescent="0.25"/>
  <cols>
    <col min="1" max="1" width="30.7109375" customWidth="1"/>
    <col min="2" max="2" width="20.7109375" customWidth="1"/>
    <col min="3" max="3" width="13.7109375" customWidth="1"/>
    <col min="4" max="4" width="14.7109375" customWidth="1"/>
    <col min="5" max="5" width="30.7109375" customWidth="1"/>
    <col min="6" max="6" width="12.7109375" customWidth="1"/>
    <col min="7" max="7" width="18.7109375" customWidth="1"/>
    <col min="8" max="8" width="30.7109375" customWidth="1"/>
    <col min="9" max="9" width="14.7109375" customWidth="1"/>
  </cols>
  <sheetData>
    <row r="1" spans="1:9" x14ac:dyDescent="0.25">
      <c r="A1" s="33" t="s">
        <v>562</v>
      </c>
      <c r="C1" s="1" t="s">
        <v>565</v>
      </c>
      <c r="E1" s="32" t="s">
        <v>563</v>
      </c>
      <c r="G1" s="34" t="s">
        <v>564</v>
      </c>
    </row>
    <row r="2" spans="1:9" x14ac:dyDescent="0.25">
      <c r="C2" t="s">
        <v>566</v>
      </c>
    </row>
    <row r="4" spans="1:9" ht="15.75" x14ac:dyDescent="0.25">
      <c r="A4" s="58" t="s">
        <v>336</v>
      </c>
      <c r="B4" s="63"/>
      <c r="C4" s="58" t="s">
        <v>93</v>
      </c>
      <c r="D4" s="59"/>
      <c r="E4" s="59"/>
      <c r="F4" s="59"/>
      <c r="G4" s="60" t="s">
        <v>92</v>
      </c>
      <c r="H4" s="61"/>
      <c r="I4" s="62"/>
    </row>
    <row r="5" spans="1:9" x14ac:dyDescent="0.25">
      <c r="A5" s="6" t="s">
        <v>1</v>
      </c>
      <c r="B5" s="6" t="s">
        <v>91</v>
      </c>
      <c r="C5" s="6" t="s">
        <v>0</v>
      </c>
      <c r="D5" s="6" t="s">
        <v>333</v>
      </c>
      <c r="E5" s="6" t="s">
        <v>334</v>
      </c>
      <c r="F5" s="6" t="s">
        <v>90</v>
      </c>
      <c r="G5" s="6" t="s">
        <v>258</v>
      </c>
      <c r="H5" s="6" t="s">
        <v>94</v>
      </c>
      <c r="I5" s="6" t="s">
        <v>95</v>
      </c>
    </row>
    <row r="6" spans="1:9" x14ac:dyDescent="0.25">
      <c r="A6" s="2" t="s">
        <v>556</v>
      </c>
      <c r="B6" s="25" t="s">
        <v>242</v>
      </c>
      <c r="C6" s="3" t="s">
        <v>243</v>
      </c>
      <c r="D6" s="2" t="s">
        <v>371</v>
      </c>
      <c r="E6" s="31" t="s">
        <v>370</v>
      </c>
      <c r="F6" s="24">
        <v>1.9999999999999999E-20</v>
      </c>
      <c r="G6" s="2">
        <v>0</v>
      </c>
      <c r="H6" s="28" t="s">
        <v>133</v>
      </c>
      <c r="I6" s="29"/>
    </row>
    <row r="7" spans="1:9" x14ac:dyDescent="0.25">
      <c r="A7" s="5" t="s">
        <v>559</v>
      </c>
      <c r="B7" s="25" t="s">
        <v>172</v>
      </c>
      <c r="C7" s="2" t="s">
        <v>173</v>
      </c>
      <c r="D7" s="2" t="s">
        <v>458</v>
      </c>
      <c r="E7" s="25" t="s">
        <v>457</v>
      </c>
      <c r="F7" s="24">
        <v>7.9999999999999995E-106</v>
      </c>
      <c r="G7" s="2">
        <v>0</v>
      </c>
      <c r="H7" s="2" t="s">
        <v>455</v>
      </c>
      <c r="I7" s="26" t="s">
        <v>456</v>
      </c>
    </row>
    <row r="8" spans="1:9" x14ac:dyDescent="0.25">
      <c r="A8" s="2" t="s">
        <v>560</v>
      </c>
      <c r="B8" s="25" t="s">
        <v>561</v>
      </c>
      <c r="C8" s="3" t="s">
        <v>210</v>
      </c>
      <c r="D8" s="2" t="s">
        <v>509</v>
      </c>
      <c r="E8" s="25" t="s">
        <v>457</v>
      </c>
      <c r="F8" s="24">
        <v>5.0000000000000001E-126</v>
      </c>
      <c r="G8" s="2">
        <v>0</v>
      </c>
      <c r="H8" s="2" t="s">
        <v>507</v>
      </c>
      <c r="I8" s="26" t="s">
        <v>508</v>
      </c>
    </row>
    <row r="9" spans="1:9" x14ac:dyDescent="0.25">
      <c r="A9" s="2" t="s">
        <v>560</v>
      </c>
      <c r="B9" s="25" t="s">
        <v>561</v>
      </c>
      <c r="C9" s="3" t="s">
        <v>211</v>
      </c>
      <c r="D9" s="2" t="s">
        <v>515</v>
      </c>
      <c r="E9" s="25" t="s">
        <v>457</v>
      </c>
      <c r="F9" s="24">
        <v>8.0000000000000004E-114</v>
      </c>
      <c r="G9" s="2">
        <v>0</v>
      </c>
      <c r="H9" s="2" t="s">
        <v>507</v>
      </c>
      <c r="I9" s="26" t="s">
        <v>511</v>
      </c>
    </row>
    <row r="10" spans="1:9" x14ac:dyDescent="0.25">
      <c r="A10" s="2" t="s">
        <v>560</v>
      </c>
      <c r="B10" s="25" t="s">
        <v>561</v>
      </c>
      <c r="C10" s="3" t="s">
        <v>212</v>
      </c>
      <c r="D10" s="2" t="s">
        <v>515</v>
      </c>
      <c r="E10" s="25" t="s">
        <v>457</v>
      </c>
      <c r="F10" s="24">
        <v>8.0000000000000004E-114</v>
      </c>
      <c r="G10" s="2">
        <v>0</v>
      </c>
      <c r="H10" s="2" t="s">
        <v>510</v>
      </c>
      <c r="I10" s="26" t="s">
        <v>514</v>
      </c>
    </row>
    <row r="11" spans="1:9" x14ac:dyDescent="0.25">
      <c r="A11" s="2" t="s">
        <v>560</v>
      </c>
      <c r="B11" s="25" t="s">
        <v>561</v>
      </c>
      <c r="C11" s="3" t="s">
        <v>213</v>
      </c>
      <c r="D11" s="2" t="s">
        <v>516</v>
      </c>
      <c r="E11" s="25" t="s">
        <v>457</v>
      </c>
      <c r="F11" s="24">
        <v>7.0000000000000005E-163</v>
      </c>
      <c r="G11" s="2">
        <v>0</v>
      </c>
      <c r="H11" s="2" t="s">
        <v>507</v>
      </c>
      <c r="I11" s="26" t="s">
        <v>513</v>
      </c>
    </row>
    <row r="12" spans="1:9" x14ac:dyDescent="0.25">
      <c r="A12" s="2" t="s">
        <v>560</v>
      </c>
      <c r="B12" s="25" t="s">
        <v>561</v>
      </c>
      <c r="C12" s="3" t="s">
        <v>214</v>
      </c>
      <c r="D12" s="2" t="s">
        <v>517</v>
      </c>
      <c r="E12" s="25" t="s">
        <v>457</v>
      </c>
      <c r="F12" s="24">
        <v>6.9999999999999997E-108</v>
      </c>
      <c r="G12" s="2">
        <v>0</v>
      </c>
      <c r="H12" s="2" t="s">
        <v>510</v>
      </c>
      <c r="I12" s="26" t="s">
        <v>512</v>
      </c>
    </row>
    <row r="13" spans="1:9" x14ac:dyDescent="0.25">
      <c r="A13" s="2" t="s">
        <v>180</v>
      </c>
      <c r="B13" s="25" t="s">
        <v>181</v>
      </c>
      <c r="C13" s="3" t="s">
        <v>183</v>
      </c>
      <c r="D13" s="2" t="s">
        <v>473</v>
      </c>
      <c r="E13" s="25" t="s">
        <v>472</v>
      </c>
      <c r="F13" s="24">
        <v>9.9999999999999999E-93</v>
      </c>
      <c r="G13" s="2">
        <v>0</v>
      </c>
      <c r="H13" s="3" t="s">
        <v>192</v>
      </c>
      <c r="I13" s="26" t="s">
        <v>471</v>
      </c>
    </row>
    <row r="14" spans="1:9" x14ac:dyDescent="0.25">
      <c r="A14" s="2" t="s">
        <v>180</v>
      </c>
      <c r="B14" s="25" t="s">
        <v>181</v>
      </c>
      <c r="C14" s="2" t="s">
        <v>184</v>
      </c>
      <c r="D14" s="2" t="s">
        <v>474</v>
      </c>
      <c r="E14" s="31" t="s">
        <v>370</v>
      </c>
      <c r="F14" s="2">
        <v>0</v>
      </c>
      <c r="G14" s="2">
        <v>0</v>
      </c>
      <c r="H14" s="2" t="s">
        <v>193</v>
      </c>
      <c r="I14" s="27">
        <v>8.8099999999999994E-21</v>
      </c>
    </row>
    <row r="15" spans="1:9" x14ac:dyDescent="0.25">
      <c r="A15" s="2" t="s">
        <v>180</v>
      </c>
      <c r="B15" s="25" t="s">
        <v>181</v>
      </c>
      <c r="C15" s="2" t="s">
        <v>185</v>
      </c>
      <c r="D15" s="2" t="s">
        <v>477</v>
      </c>
      <c r="E15" s="25" t="s">
        <v>476</v>
      </c>
      <c r="F15" s="24">
        <v>9E-47</v>
      </c>
      <c r="G15" s="2">
        <v>0</v>
      </c>
      <c r="H15" s="2" t="s">
        <v>193</v>
      </c>
      <c r="I15" s="27">
        <v>1.6000000000000001E-32</v>
      </c>
    </row>
    <row r="16" spans="1:9" x14ac:dyDescent="0.25">
      <c r="A16" s="2" t="s">
        <v>180</v>
      </c>
      <c r="B16" s="25" t="s">
        <v>181</v>
      </c>
      <c r="C16" s="3" t="s">
        <v>186</v>
      </c>
      <c r="D16" s="2" t="s">
        <v>480</v>
      </c>
      <c r="E16" s="25" t="s">
        <v>479</v>
      </c>
      <c r="F16" s="2">
        <v>0</v>
      </c>
      <c r="G16" s="2">
        <v>0</v>
      </c>
      <c r="H16" s="3" t="s">
        <v>194</v>
      </c>
      <c r="I16" s="26" t="s">
        <v>475</v>
      </c>
    </row>
    <row r="17" spans="1:9" x14ac:dyDescent="0.25">
      <c r="A17" s="2" t="s">
        <v>180</v>
      </c>
      <c r="B17" s="25" t="s">
        <v>181</v>
      </c>
      <c r="C17" s="3" t="s">
        <v>187</v>
      </c>
      <c r="D17" s="2" t="s">
        <v>477</v>
      </c>
      <c r="E17" s="25" t="s">
        <v>476</v>
      </c>
      <c r="F17" s="24">
        <v>4E-41</v>
      </c>
      <c r="G17" s="2">
        <v>0</v>
      </c>
      <c r="H17" s="2" t="s">
        <v>193</v>
      </c>
      <c r="I17" s="27">
        <v>4.6300000000000001E-38</v>
      </c>
    </row>
    <row r="18" spans="1:9" x14ac:dyDescent="0.25">
      <c r="A18" s="2" t="s">
        <v>180</v>
      </c>
      <c r="B18" s="25" t="s">
        <v>181</v>
      </c>
      <c r="C18" s="2" t="s">
        <v>190</v>
      </c>
      <c r="D18" s="2" t="s">
        <v>481</v>
      </c>
      <c r="E18" s="25" t="s">
        <v>193</v>
      </c>
      <c r="F18" s="24">
        <v>3.0000000000000002E-47</v>
      </c>
      <c r="G18" s="2">
        <v>0</v>
      </c>
      <c r="H18" s="3" t="s">
        <v>192</v>
      </c>
      <c r="I18" s="26" t="s">
        <v>478</v>
      </c>
    </row>
    <row r="19" spans="1:9" x14ac:dyDescent="0.25">
      <c r="A19" s="2" t="s">
        <v>180</v>
      </c>
      <c r="B19" s="25" t="s">
        <v>182</v>
      </c>
      <c r="C19" s="2" t="s">
        <v>188</v>
      </c>
      <c r="D19" s="2" t="s">
        <v>483</v>
      </c>
      <c r="E19" s="25" t="s">
        <v>482</v>
      </c>
      <c r="F19" s="24">
        <v>8.0000000000000003E-108</v>
      </c>
      <c r="G19" s="35">
        <v>3</v>
      </c>
      <c r="H19" s="2" t="s">
        <v>195</v>
      </c>
      <c r="I19" s="27">
        <v>1.5E-113</v>
      </c>
    </row>
    <row r="20" spans="1:9" x14ac:dyDescent="0.25">
      <c r="A20" s="2" t="s">
        <v>180</v>
      </c>
      <c r="B20" s="25" t="s">
        <v>181</v>
      </c>
      <c r="C20" s="2" t="s">
        <v>189</v>
      </c>
      <c r="D20" s="2" t="s">
        <v>484</v>
      </c>
      <c r="E20" s="31" t="s">
        <v>370</v>
      </c>
      <c r="F20" s="24">
        <v>6.9999999999999998E-48</v>
      </c>
      <c r="G20" s="2">
        <v>0</v>
      </c>
      <c r="H20" s="2" t="s">
        <v>193</v>
      </c>
      <c r="I20" s="27">
        <v>4.5799999999999999E-19</v>
      </c>
    </row>
    <row r="21" spans="1:9" x14ac:dyDescent="0.25">
      <c r="A21" s="2" t="s">
        <v>180</v>
      </c>
      <c r="B21" s="25" t="s">
        <v>182</v>
      </c>
      <c r="C21" s="2" t="s">
        <v>191</v>
      </c>
      <c r="D21" s="2" t="s">
        <v>486</v>
      </c>
      <c r="E21" s="25" t="s">
        <v>485</v>
      </c>
      <c r="F21" s="24">
        <v>7.9999999999999994E-77</v>
      </c>
      <c r="G21" s="2">
        <v>0</v>
      </c>
      <c r="H21" s="2" t="s">
        <v>195</v>
      </c>
      <c r="I21" s="27">
        <v>8.2999999999999997E-75</v>
      </c>
    </row>
    <row r="22" spans="1:9" x14ac:dyDescent="0.25">
      <c r="A22" s="2" t="s">
        <v>196</v>
      </c>
      <c r="B22" s="25" t="s">
        <v>19</v>
      </c>
      <c r="C22" s="3" t="s">
        <v>137</v>
      </c>
      <c r="D22" s="2" t="s">
        <v>351</v>
      </c>
      <c r="E22" s="25" t="s">
        <v>350</v>
      </c>
      <c r="F22" s="24">
        <v>3.0000000000000001E-45</v>
      </c>
      <c r="G22" s="2">
        <v>0</v>
      </c>
      <c r="H22" s="2" t="s">
        <v>345</v>
      </c>
      <c r="I22" s="26">
        <v>2.3300000000000001E-2</v>
      </c>
    </row>
    <row r="23" spans="1:9" x14ac:dyDescent="0.25">
      <c r="A23" s="2" t="s">
        <v>196</v>
      </c>
      <c r="B23" s="25" t="s">
        <v>558</v>
      </c>
      <c r="C23" s="3" t="s">
        <v>250</v>
      </c>
      <c r="D23" s="2" t="s">
        <v>451</v>
      </c>
      <c r="E23" s="25" t="s">
        <v>450</v>
      </c>
      <c r="F23" s="2">
        <v>0</v>
      </c>
      <c r="G23" s="2">
        <v>0</v>
      </c>
      <c r="H23" s="3" t="s">
        <v>452</v>
      </c>
      <c r="I23" s="27">
        <v>7.2000000000000004E-71</v>
      </c>
    </row>
    <row r="24" spans="1:9" x14ac:dyDescent="0.25">
      <c r="A24" s="2" t="s">
        <v>196</v>
      </c>
      <c r="B24" s="25" t="s">
        <v>251</v>
      </c>
      <c r="C24" s="3" t="s">
        <v>252</v>
      </c>
      <c r="D24" s="2" t="s">
        <v>360</v>
      </c>
      <c r="E24" s="25" t="s">
        <v>359</v>
      </c>
      <c r="F24" s="2">
        <v>0</v>
      </c>
      <c r="G24" s="2">
        <v>0</v>
      </c>
      <c r="H24" s="2" t="s">
        <v>358</v>
      </c>
      <c r="I24" s="27">
        <v>2.4000000000000001E-176</v>
      </c>
    </row>
    <row r="25" spans="1:9" x14ac:dyDescent="0.25">
      <c r="A25" s="2" t="s">
        <v>196</v>
      </c>
      <c r="B25" s="25" t="s">
        <v>197</v>
      </c>
      <c r="C25" s="2" t="s">
        <v>199</v>
      </c>
      <c r="D25" s="2" t="s">
        <v>490</v>
      </c>
      <c r="E25" s="25" t="s">
        <v>489</v>
      </c>
      <c r="F25" s="2">
        <v>0</v>
      </c>
      <c r="G25" s="2">
        <v>0</v>
      </c>
      <c r="H25" s="2" t="s">
        <v>487</v>
      </c>
      <c r="I25" s="27">
        <v>9.9999999999999995E-21</v>
      </c>
    </row>
    <row r="26" spans="1:9" x14ac:dyDescent="0.25">
      <c r="A26" s="2" t="s">
        <v>196</v>
      </c>
      <c r="B26" s="25" t="s">
        <v>197</v>
      </c>
      <c r="C26" s="2" t="s">
        <v>200</v>
      </c>
      <c r="D26" s="2" t="s">
        <v>491</v>
      </c>
      <c r="E26" s="25" t="s">
        <v>489</v>
      </c>
      <c r="F26" s="2">
        <v>0</v>
      </c>
      <c r="G26" s="2">
        <v>0</v>
      </c>
      <c r="H26" s="2" t="s">
        <v>487</v>
      </c>
      <c r="I26" s="27">
        <v>4.7000000000000001E-20</v>
      </c>
    </row>
    <row r="27" spans="1:9" x14ac:dyDescent="0.25">
      <c r="A27" s="2" t="s">
        <v>196</v>
      </c>
      <c r="B27" s="25" t="s">
        <v>198</v>
      </c>
      <c r="C27" s="2" t="s">
        <v>201</v>
      </c>
      <c r="D27" s="2" t="s">
        <v>493</v>
      </c>
      <c r="E27" s="25" t="s">
        <v>492</v>
      </c>
      <c r="F27" s="2">
        <v>0</v>
      </c>
      <c r="G27" s="2">
        <v>0</v>
      </c>
      <c r="H27" s="2" t="s">
        <v>488</v>
      </c>
      <c r="I27" s="27">
        <v>2.6999999999999998E-136</v>
      </c>
    </row>
    <row r="28" spans="1:9" x14ac:dyDescent="0.25">
      <c r="A28" s="2" t="s">
        <v>196</v>
      </c>
      <c r="B28" s="25" t="s">
        <v>19</v>
      </c>
      <c r="C28" s="2" t="s">
        <v>9</v>
      </c>
      <c r="D28" s="2" t="s">
        <v>347</v>
      </c>
      <c r="E28" s="25" t="s">
        <v>19</v>
      </c>
      <c r="F28" s="24">
        <v>2.9999999999999999E-19</v>
      </c>
      <c r="G28" s="35">
        <v>7</v>
      </c>
      <c r="H28" s="2" t="s">
        <v>345</v>
      </c>
      <c r="I28" s="27">
        <v>3.66E-27</v>
      </c>
    </row>
    <row r="29" spans="1:9" x14ac:dyDescent="0.25">
      <c r="A29" s="2" t="s">
        <v>196</v>
      </c>
      <c r="B29" s="25" t="s">
        <v>19</v>
      </c>
      <c r="C29" s="3" t="s">
        <v>138</v>
      </c>
      <c r="D29" s="2" t="s">
        <v>351</v>
      </c>
      <c r="E29" s="25" t="s">
        <v>19</v>
      </c>
      <c r="F29" s="24">
        <v>2.9999999999999998E-15</v>
      </c>
      <c r="G29" s="2">
        <v>0</v>
      </c>
      <c r="H29" s="2" t="s">
        <v>352</v>
      </c>
      <c r="I29" s="27">
        <v>1.2999999999999999E-10</v>
      </c>
    </row>
    <row r="30" spans="1:9" x14ac:dyDescent="0.25">
      <c r="A30" s="2" t="s">
        <v>196</v>
      </c>
      <c r="B30" s="25" t="s">
        <v>19</v>
      </c>
      <c r="C30" s="2" t="s">
        <v>110</v>
      </c>
      <c r="D30" s="2" t="s">
        <v>348</v>
      </c>
      <c r="E30" s="25" t="s">
        <v>19</v>
      </c>
      <c r="F30" s="24">
        <v>5.0000000000000001E-60</v>
      </c>
      <c r="G30" s="2">
        <v>0</v>
      </c>
      <c r="H30" s="2" t="s">
        <v>345</v>
      </c>
      <c r="I30" s="27">
        <v>6.5500000000000005E-38</v>
      </c>
    </row>
    <row r="31" spans="1:9" x14ac:dyDescent="0.25">
      <c r="A31" s="2" t="s">
        <v>196</v>
      </c>
      <c r="B31" s="25" t="s">
        <v>251</v>
      </c>
      <c r="C31" s="3" t="s">
        <v>253</v>
      </c>
      <c r="D31" s="2" t="s">
        <v>362</v>
      </c>
      <c r="E31" s="25" t="s">
        <v>361</v>
      </c>
      <c r="F31" s="2">
        <v>0</v>
      </c>
      <c r="G31" s="2">
        <v>0</v>
      </c>
      <c r="H31" s="2" t="s">
        <v>358</v>
      </c>
      <c r="I31" s="27">
        <v>5.1999999999999997E-185</v>
      </c>
    </row>
    <row r="32" spans="1:9" x14ac:dyDescent="0.25">
      <c r="A32" s="2" t="s">
        <v>196</v>
      </c>
      <c r="B32" s="25" t="s">
        <v>19</v>
      </c>
      <c r="C32" s="3" t="s">
        <v>139</v>
      </c>
      <c r="D32" s="2" t="s">
        <v>351</v>
      </c>
      <c r="E32" s="25" t="s">
        <v>19</v>
      </c>
      <c r="F32" s="24">
        <v>1.0000000000000001E-86</v>
      </c>
      <c r="G32" s="2">
        <v>0</v>
      </c>
      <c r="H32" s="2" t="s">
        <v>352</v>
      </c>
      <c r="I32" s="27">
        <v>1.6E-34</v>
      </c>
    </row>
    <row r="33" spans="1:9" x14ac:dyDescent="0.25">
      <c r="A33" s="2" t="s">
        <v>196</v>
      </c>
      <c r="B33" s="25" t="s">
        <v>19</v>
      </c>
      <c r="C33" s="3" t="s">
        <v>140</v>
      </c>
      <c r="D33" s="2" t="s">
        <v>353</v>
      </c>
      <c r="E33" s="25" t="s">
        <v>19</v>
      </c>
      <c r="F33" s="24">
        <v>2.0000000000000001E-22</v>
      </c>
      <c r="G33" s="2">
        <v>0</v>
      </c>
      <c r="H33" s="2" t="s">
        <v>345</v>
      </c>
      <c r="I33" s="27">
        <v>4.8300000000000001E-27</v>
      </c>
    </row>
    <row r="34" spans="1:9" x14ac:dyDescent="0.25">
      <c r="A34" s="2" t="s">
        <v>196</v>
      </c>
      <c r="B34" s="25" t="s">
        <v>19</v>
      </c>
      <c r="C34" s="2" t="s">
        <v>111</v>
      </c>
      <c r="D34" s="2" t="s">
        <v>349</v>
      </c>
      <c r="E34" s="25" t="s">
        <v>19</v>
      </c>
      <c r="F34" s="24">
        <v>9.9999999999999996E-76</v>
      </c>
      <c r="G34" s="2">
        <v>0</v>
      </c>
      <c r="H34" s="2" t="s">
        <v>345</v>
      </c>
      <c r="I34" s="27">
        <v>4.1099999999999998E-21</v>
      </c>
    </row>
    <row r="35" spans="1:9" x14ac:dyDescent="0.25">
      <c r="A35" s="2" t="s">
        <v>196</v>
      </c>
      <c r="B35" s="25" t="s">
        <v>19</v>
      </c>
      <c r="C35" s="3" t="s">
        <v>141</v>
      </c>
      <c r="D35" s="2" t="s">
        <v>354</v>
      </c>
      <c r="E35" s="25" t="s">
        <v>355</v>
      </c>
      <c r="F35" s="24">
        <v>6.9999999999999997E-31</v>
      </c>
      <c r="G35" s="2">
        <v>0</v>
      </c>
      <c r="H35" s="2" t="s">
        <v>345</v>
      </c>
      <c r="I35" s="27">
        <v>2.0799999999999998E-31</v>
      </c>
    </row>
    <row r="36" spans="1:9" x14ac:dyDescent="0.25">
      <c r="A36" s="2" t="s">
        <v>196</v>
      </c>
      <c r="B36" s="25" t="s">
        <v>19</v>
      </c>
      <c r="C36" s="3" t="s">
        <v>142</v>
      </c>
      <c r="D36" s="2" t="s">
        <v>357</v>
      </c>
      <c r="E36" s="25" t="s">
        <v>356</v>
      </c>
      <c r="F36" s="24">
        <v>4.9999999999999998E-24</v>
      </c>
      <c r="G36" s="2">
        <v>0</v>
      </c>
      <c r="H36" s="2" t="s">
        <v>345</v>
      </c>
      <c r="I36" s="27">
        <v>6.0700000000000002E-33</v>
      </c>
    </row>
    <row r="37" spans="1:9" x14ac:dyDescent="0.25">
      <c r="A37" s="2" t="s">
        <v>196</v>
      </c>
      <c r="B37" s="25" t="s">
        <v>19</v>
      </c>
      <c r="C37" s="2" t="s">
        <v>109</v>
      </c>
      <c r="D37" s="2" t="s">
        <v>346</v>
      </c>
      <c r="E37" s="25" t="s">
        <v>19</v>
      </c>
      <c r="F37" s="24">
        <v>7.9999999999999995E-49</v>
      </c>
      <c r="G37" s="2">
        <v>0</v>
      </c>
      <c r="H37" s="2" t="s">
        <v>345</v>
      </c>
      <c r="I37" s="27">
        <v>1.05E-18</v>
      </c>
    </row>
    <row r="38" spans="1:9" x14ac:dyDescent="0.25">
      <c r="A38" s="2" t="s">
        <v>126</v>
      </c>
      <c r="B38" s="25" t="s">
        <v>125</v>
      </c>
      <c r="C38" s="2" t="s">
        <v>600</v>
      </c>
      <c r="D38" s="2" t="s">
        <v>612</v>
      </c>
      <c r="E38" s="2" t="s">
        <v>611</v>
      </c>
      <c r="F38" s="2">
        <v>0</v>
      </c>
      <c r="G38" s="35">
        <v>7</v>
      </c>
      <c r="H38" s="2" t="s">
        <v>169</v>
      </c>
      <c r="I38" s="26" t="s">
        <v>439</v>
      </c>
    </row>
    <row r="39" spans="1:9" x14ac:dyDescent="0.25">
      <c r="A39" s="2" t="s">
        <v>126</v>
      </c>
      <c r="B39" s="25" t="s">
        <v>125</v>
      </c>
      <c r="C39" s="3" t="s">
        <v>150</v>
      </c>
      <c r="D39" s="2" t="s">
        <v>414</v>
      </c>
      <c r="E39" s="25" t="s">
        <v>413</v>
      </c>
      <c r="F39" s="2">
        <v>0</v>
      </c>
      <c r="G39" s="2">
        <v>0</v>
      </c>
      <c r="H39" s="3" t="s">
        <v>412</v>
      </c>
      <c r="I39" s="26" t="s">
        <v>411</v>
      </c>
    </row>
    <row r="40" spans="1:9" x14ac:dyDescent="0.25">
      <c r="A40" s="2" t="s">
        <v>126</v>
      </c>
      <c r="B40" s="25" t="s">
        <v>125</v>
      </c>
      <c r="C40" s="3" t="s">
        <v>151</v>
      </c>
      <c r="D40" s="2" t="s">
        <v>416</v>
      </c>
      <c r="E40" s="25" t="s">
        <v>402</v>
      </c>
      <c r="F40" s="2">
        <v>0</v>
      </c>
      <c r="G40" s="2">
        <v>0</v>
      </c>
      <c r="H40" s="3" t="s">
        <v>166</v>
      </c>
      <c r="I40" s="27" t="s">
        <v>415</v>
      </c>
    </row>
    <row r="41" spans="1:9" x14ac:dyDescent="0.25">
      <c r="A41" s="2" t="s">
        <v>126</v>
      </c>
      <c r="B41" s="25" t="s">
        <v>125</v>
      </c>
      <c r="C41" s="2" t="s">
        <v>151</v>
      </c>
      <c r="D41" s="2" t="s">
        <v>416</v>
      </c>
      <c r="E41" s="2" t="s">
        <v>402</v>
      </c>
      <c r="F41" s="2">
        <v>0</v>
      </c>
      <c r="G41" s="35">
        <v>4</v>
      </c>
      <c r="H41" s="2" t="s">
        <v>606</v>
      </c>
      <c r="I41" s="27" t="s">
        <v>607</v>
      </c>
    </row>
    <row r="42" spans="1:9" x14ac:dyDescent="0.25">
      <c r="A42" s="2" t="s">
        <v>126</v>
      </c>
      <c r="B42" s="25" t="s">
        <v>125</v>
      </c>
      <c r="C42" s="3" t="s">
        <v>152</v>
      </c>
      <c r="D42" s="2" t="s">
        <v>417</v>
      </c>
      <c r="E42" s="25" t="s">
        <v>409</v>
      </c>
      <c r="F42" s="24">
        <v>2.0000000000000001E-161</v>
      </c>
      <c r="G42" s="2">
        <v>0</v>
      </c>
      <c r="H42" s="2" t="s">
        <v>134</v>
      </c>
      <c r="I42" s="27">
        <v>2.0999999999999999E-48</v>
      </c>
    </row>
    <row r="43" spans="1:9" x14ac:dyDescent="0.25">
      <c r="A43" s="2" t="s">
        <v>126</v>
      </c>
      <c r="B43" s="25" t="s">
        <v>125</v>
      </c>
      <c r="C43" s="3" t="s">
        <v>153</v>
      </c>
      <c r="D43" s="2" t="s">
        <v>418</v>
      </c>
      <c r="E43" s="25" t="s">
        <v>409</v>
      </c>
      <c r="F43" s="24">
        <v>9.9999999999999993E-130</v>
      </c>
      <c r="G43" s="2">
        <v>0</v>
      </c>
      <c r="H43" s="3" t="s">
        <v>420</v>
      </c>
      <c r="I43" s="27" t="s">
        <v>419</v>
      </c>
    </row>
    <row r="44" spans="1:9" x14ac:dyDescent="0.25">
      <c r="A44" s="2" t="s">
        <v>126</v>
      </c>
      <c r="B44" s="25" t="s">
        <v>125</v>
      </c>
      <c r="C44" s="2" t="s">
        <v>127</v>
      </c>
      <c r="D44" s="2" t="s">
        <v>401</v>
      </c>
      <c r="E44" s="25" t="s">
        <v>400</v>
      </c>
      <c r="F44" s="24">
        <v>1.9999999999999999E-151</v>
      </c>
      <c r="G44" s="2">
        <v>0</v>
      </c>
      <c r="H44" s="2" t="s">
        <v>134</v>
      </c>
      <c r="I44" s="27">
        <v>3.4799999999999997E-54</v>
      </c>
    </row>
    <row r="45" spans="1:9" x14ac:dyDescent="0.25">
      <c r="A45" s="2" t="s">
        <v>126</v>
      </c>
      <c r="B45" s="25" t="s">
        <v>125</v>
      </c>
      <c r="C45" s="3" t="s">
        <v>154</v>
      </c>
      <c r="D45" s="2" t="s">
        <v>421</v>
      </c>
      <c r="E45" s="31" t="s">
        <v>370</v>
      </c>
      <c r="F45" s="2">
        <v>0</v>
      </c>
      <c r="G45" s="2">
        <v>0</v>
      </c>
      <c r="H45" s="3" t="s">
        <v>165</v>
      </c>
      <c r="I45" s="26" t="s">
        <v>422</v>
      </c>
    </row>
    <row r="46" spans="1:9" x14ac:dyDescent="0.25">
      <c r="A46" s="2" t="s">
        <v>126</v>
      </c>
      <c r="B46" s="25" t="s">
        <v>125</v>
      </c>
      <c r="C46" s="2" t="s">
        <v>128</v>
      </c>
      <c r="D46" s="2" t="s">
        <v>403</v>
      </c>
      <c r="E46" s="25" t="s">
        <v>402</v>
      </c>
      <c r="F46" s="24">
        <v>4E-125</v>
      </c>
      <c r="G46" s="2">
        <v>0</v>
      </c>
      <c r="H46" s="2" t="s">
        <v>134</v>
      </c>
      <c r="I46" s="27">
        <v>2.92E-47</v>
      </c>
    </row>
    <row r="47" spans="1:9" x14ac:dyDescent="0.25">
      <c r="A47" s="2" t="s">
        <v>126</v>
      </c>
      <c r="B47" s="25" t="s">
        <v>125</v>
      </c>
      <c r="C47" s="3" t="s">
        <v>155</v>
      </c>
      <c r="D47" s="2" t="s">
        <v>424</v>
      </c>
      <c r="E47" s="25" t="s">
        <v>423</v>
      </c>
      <c r="F47" s="2">
        <v>0</v>
      </c>
      <c r="G47" s="2">
        <v>0</v>
      </c>
      <c r="H47" s="3" t="s">
        <v>166</v>
      </c>
      <c r="I47" s="26" t="s">
        <v>425</v>
      </c>
    </row>
    <row r="48" spans="1:9" x14ac:dyDescent="0.25">
      <c r="A48" s="2" t="s">
        <v>126</v>
      </c>
      <c r="B48" s="25" t="s">
        <v>125</v>
      </c>
      <c r="C48" s="2" t="s">
        <v>129</v>
      </c>
      <c r="D48" s="2" t="s">
        <v>404</v>
      </c>
      <c r="E48" s="31" t="s">
        <v>370</v>
      </c>
      <c r="F48" s="24">
        <v>2E-131</v>
      </c>
      <c r="G48" s="2">
        <v>0</v>
      </c>
      <c r="H48" s="2" t="s">
        <v>134</v>
      </c>
      <c r="I48" s="27">
        <v>1.0499999999999999E-48</v>
      </c>
    </row>
    <row r="49" spans="1:9" x14ac:dyDescent="0.25">
      <c r="A49" s="2" t="s">
        <v>126</v>
      </c>
      <c r="B49" s="25" t="s">
        <v>125</v>
      </c>
      <c r="C49" s="2" t="s">
        <v>130</v>
      </c>
      <c r="D49" s="2" t="s">
        <v>406</v>
      </c>
      <c r="E49" s="25" t="s">
        <v>405</v>
      </c>
      <c r="F49" s="24">
        <v>5.0000000000000002E-135</v>
      </c>
      <c r="G49" s="2">
        <v>0</v>
      </c>
      <c r="H49" s="2" t="s">
        <v>134</v>
      </c>
      <c r="I49" s="27">
        <v>1.31E-40</v>
      </c>
    </row>
    <row r="50" spans="1:9" x14ac:dyDescent="0.25">
      <c r="A50" s="2" t="s">
        <v>126</v>
      </c>
      <c r="B50" s="2" t="s">
        <v>620</v>
      </c>
      <c r="C50" s="2" t="s">
        <v>598</v>
      </c>
      <c r="D50" s="2" t="s">
        <v>614</v>
      </c>
      <c r="E50" s="2" t="s">
        <v>613</v>
      </c>
      <c r="F50" s="2">
        <v>0</v>
      </c>
      <c r="G50" s="35">
        <v>16</v>
      </c>
      <c r="H50" s="2" t="s">
        <v>618</v>
      </c>
      <c r="I50" s="26" t="s">
        <v>617</v>
      </c>
    </row>
    <row r="51" spans="1:9" x14ac:dyDescent="0.25">
      <c r="A51" s="2" t="s">
        <v>126</v>
      </c>
      <c r="B51" s="25" t="s">
        <v>125</v>
      </c>
      <c r="C51" s="3" t="s">
        <v>156</v>
      </c>
      <c r="D51" s="2" t="s">
        <v>426</v>
      </c>
      <c r="E51" s="25" t="s">
        <v>407</v>
      </c>
      <c r="F51" s="2">
        <v>0</v>
      </c>
      <c r="G51" s="2">
        <v>0</v>
      </c>
      <c r="H51" s="3" t="s">
        <v>167</v>
      </c>
      <c r="I51" s="26" t="s">
        <v>427</v>
      </c>
    </row>
    <row r="52" spans="1:9" x14ac:dyDescent="0.25">
      <c r="A52" s="2" t="s">
        <v>126</v>
      </c>
      <c r="B52" s="25" t="s">
        <v>125</v>
      </c>
      <c r="C52" s="3" t="s">
        <v>157</v>
      </c>
      <c r="D52" s="2" t="s">
        <v>429</v>
      </c>
      <c r="E52" s="25" t="s">
        <v>428</v>
      </c>
      <c r="F52" s="2">
        <v>0</v>
      </c>
      <c r="G52" s="2">
        <v>0</v>
      </c>
      <c r="H52" s="3" t="s">
        <v>431</v>
      </c>
      <c r="I52" s="26" t="s">
        <v>430</v>
      </c>
    </row>
    <row r="53" spans="1:9" x14ac:dyDescent="0.25">
      <c r="A53" s="2" t="s">
        <v>126</v>
      </c>
      <c r="B53" s="25" t="s">
        <v>125</v>
      </c>
      <c r="C53" s="3" t="s">
        <v>158</v>
      </c>
      <c r="D53" s="2" t="s">
        <v>433</v>
      </c>
      <c r="E53" s="31" t="s">
        <v>370</v>
      </c>
      <c r="F53" s="2">
        <v>0</v>
      </c>
      <c r="G53" s="2">
        <v>0</v>
      </c>
      <c r="H53" s="3" t="s">
        <v>168</v>
      </c>
      <c r="I53" s="26" t="s">
        <v>432</v>
      </c>
    </row>
    <row r="54" spans="1:9" x14ac:dyDescent="0.25">
      <c r="A54" s="2" t="s">
        <v>126</v>
      </c>
      <c r="B54" s="25" t="s">
        <v>125</v>
      </c>
      <c r="C54" s="3" t="s">
        <v>159</v>
      </c>
      <c r="D54" s="2" t="s">
        <v>434</v>
      </c>
      <c r="E54" s="31" t="s">
        <v>370</v>
      </c>
      <c r="F54" s="2">
        <v>0</v>
      </c>
      <c r="G54" s="2">
        <v>0</v>
      </c>
      <c r="H54" s="2" t="s">
        <v>171</v>
      </c>
      <c r="I54" s="26" t="s">
        <v>435</v>
      </c>
    </row>
    <row r="55" spans="1:9" x14ac:dyDescent="0.25">
      <c r="A55" s="2" t="s">
        <v>126</v>
      </c>
      <c r="B55" s="25" t="s">
        <v>125</v>
      </c>
      <c r="C55" s="3" t="s">
        <v>160</v>
      </c>
      <c r="D55" s="2" t="s">
        <v>436</v>
      </c>
      <c r="E55" s="31" t="s">
        <v>370</v>
      </c>
      <c r="F55" s="2">
        <v>0</v>
      </c>
      <c r="G55" s="2">
        <v>0</v>
      </c>
      <c r="H55" s="3" t="s">
        <v>438</v>
      </c>
      <c r="I55" s="26" t="s">
        <v>437</v>
      </c>
    </row>
    <row r="56" spans="1:9" x14ac:dyDescent="0.25">
      <c r="A56" s="2" t="s">
        <v>126</v>
      </c>
      <c r="B56" s="2" t="s">
        <v>620</v>
      </c>
      <c r="C56" s="2" t="s">
        <v>599</v>
      </c>
      <c r="D56" s="2" t="s">
        <v>616</v>
      </c>
      <c r="E56" s="2" t="s">
        <v>615</v>
      </c>
      <c r="F56" s="2">
        <v>0</v>
      </c>
      <c r="G56" s="35">
        <v>10</v>
      </c>
      <c r="H56" s="2" t="s">
        <v>618</v>
      </c>
      <c r="I56" s="26" t="s">
        <v>619</v>
      </c>
    </row>
    <row r="57" spans="1:9" x14ac:dyDescent="0.25">
      <c r="A57" s="2" t="s">
        <v>126</v>
      </c>
      <c r="B57" s="25" t="s">
        <v>125</v>
      </c>
      <c r="C57" s="3" t="s">
        <v>161</v>
      </c>
      <c r="D57" s="2" t="s">
        <v>441</v>
      </c>
      <c r="E57" s="31" t="s">
        <v>370</v>
      </c>
      <c r="F57" s="2">
        <v>0</v>
      </c>
      <c r="G57" s="2">
        <v>0</v>
      </c>
      <c r="H57" s="3" t="s">
        <v>169</v>
      </c>
      <c r="I57" s="26" t="s">
        <v>439</v>
      </c>
    </row>
    <row r="58" spans="1:9" x14ac:dyDescent="0.25">
      <c r="A58" s="2" t="s">
        <v>126</v>
      </c>
      <c r="B58" s="25" t="s">
        <v>125</v>
      </c>
      <c r="C58" s="3" t="s">
        <v>162</v>
      </c>
      <c r="D58" s="2" t="s">
        <v>408</v>
      </c>
      <c r="E58" s="25" t="s">
        <v>407</v>
      </c>
      <c r="F58" s="2">
        <v>0</v>
      </c>
      <c r="G58" s="2">
        <v>0</v>
      </c>
      <c r="H58" s="3" t="s">
        <v>170</v>
      </c>
      <c r="I58" s="26" t="s">
        <v>440</v>
      </c>
    </row>
    <row r="59" spans="1:9" x14ac:dyDescent="0.25">
      <c r="A59" s="2" t="s">
        <v>126</v>
      </c>
      <c r="B59" s="25" t="s">
        <v>125</v>
      </c>
      <c r="C59" s="2" t="s">
        <v>131</v>
      </c>
      <c r="D59" s="2" t="s">
        <v>408</v>
      </c>
      <c r="E59" s="25" t="s">
        <v>407</v>
      </c>
      <c r="F59" s="24">
        <v>6.0000000000000002E-62</v>
      </c>
      <c r="G59" s="2">
        <v>0</v>
      </c>
      <c r="H59" s="2" t="s">
        <v>134</v>
      </c>
      <c r="I59" s="27">
        <v>1.9399999999999999E-43</v>
      </c>
    </row>
    <row r="60" spans="1:9" x14ac:dyDescent="0.25">
      <c r="A60" s="2" t="s">
        <v>126</v>
      </c>
      <c r="B60" s="25" t="s">
        <v>125</v>
      </c>
      <c r="C60" s="2" t="s">
        <v>132</v>
      </c>
      <c r="D60" s="2" t="s">
        <v>410</v>
      </c>
      <c r="E60" s="25" t="s">
        <v>409</v>
      </c>
      <c r="F60" s="24">
        <v>1.0000000000000001E-110</v>
      </c>
      <c r="G60" s="2">
        <v>0</v>
      </c>
      <c r="H60" s="2" t="s">
        <v>134</v>
      </c>
      <c r="I60" s="27">
        <v>1.9000000000000002E-37</v>
      </c>
    </row>
    <row r="61" spans="1:9" x14ac:dyDescent="0.25">
      <c r="A61" s="2" t="s">
        <v>126</v>
      </c>
      <c r="B61" s="25" t="s">
        <v>125</v>
      </c>
      <c r="C61" s="3" t="s">
        <v>163</v>
      </c>
      <c r="D61" s="2" t="s">
        <v>443</v>
      </c>
      <c r="E61" s="25" t="s">
        <v>409</v>
      </c>
      <c r="F61" s="24">
        <v>1E-173</v>
      </c>
      <c r="G61" s="2">
        <v>0</v>
      </c>
      <c r="H61" s="3" t="s">
        <v>164</v>
      </c>
      <c r="I61" s="26" t="s">
        <v>442</v>
      </c>
    </row>
    <row r="62" spans="1:9" x14ac:dyDescent="0.25">
      <c r="A62" s="5" t="s">
        <v>133</v>
      </c>
      <c r="B62" s="25" t="s">
        <v>227</v>
      </c>
      <c r="C62" s="3" t="s">
        <v>228</v>
      </c>
      <c r="D62" s="2" t="s">
        <v>531</v>
      </c>
      <c r="E62" s="25" t="s">
        <v>530</v>
      </c>
      <c r="F62" s="24">
        <v>1.0000000000000001E-30</v>
      </c>
      <c r="G62" s="2">
        <v>0</v>
      </c>
      <c r="H62" s="2" t="s">
        <v>229</v>
      </c>
      <c r="I62" s="26" t="s">
        <v>529</v>
      </c>
    </row>
    <row r="63" spans="1:9" x14ac:dyDescent="0.25">
      <c r="A63" s="2" t="s">
        <v>223</v>
      </c>
      <c r="B63" s="25" t="s">
        <v>222</v>
      </c>
      <c r="C63" s="3" t="s">
        <v>218</v>
      </c>
      <c r="D63" s="2" t="s">
        <v>527</v>
      </c>
      <c r="E63" s="25" t="s">
        <v>523</v>
      </c>
      <c r="F63" s="24">
        <v>5.0000000000000004E-32</v>
      </c>
      <c r="G63" s="2">
        <v>0</v>
      </c>
      <c r="H63" s="2" t="s">
        <v>221</v>
      </c>
      <c r="I63" s="27">
        <v>4.7800000000000002E-25</v>
      </c>
    </row>
    <row r="64" spans="1:9" x14ac:dyDescent="0.25">
      <c r="A64" s="2" t="s">
        <v>223</v>
      </c>
      <c r="B64" s="25" t="s">
        <v>222</v>
      </c>
      <c r="C64" s="3" t="s">
        <v>215</v>
      </c>
      <c r="D64" s="2" t="s">
        <v>528</v>
      </c>
      <c r="E64" s="25" t="s">
        <v>523</v>
      </c>
      <c r="F64" s="24">
        <v>7.0000000000000005E-55</v>
      </c>
      <c r="G64" s="2">
        <v>0</v>
      </c>
      <c r="H64" s="2" t="s">
        <v>221</v>
      </c>
      <c r="I64" s="27">
        <v>4.8300000000000002E-12</v>
      </c>
    </row>
    <row r="65" spans="1:9" x14ac:dyDescent="0.25">
      <c r="A65" s="2" t="s">
        <v>223</v>
      </c>
      <c r="B65" s="25" t="s">
        <v>222</v>
      </c>
      <c r="C65" s="3" t="s">
        <v>216</v>
      </c>
      <c r="D65" s="2" t="s">
        <v>524</v>
      </c>
      <c r="E65" s="25" t="s">
        <v>523</v>
      </c>
      <c r="F65" s="24">
        <v>8.0000000000000002E-58</v>
      </c>
      <c r="G65" s="2">
        <v>0</v>
      </c>
      <c r="H65" s="3" t="s">
        <v>219</v>
      </c>
      <c r="I65" s="26" t="s">
        <v>522</v>
      </c>
    </row>
    <row r="66" spans="1:9" x14ac:dyDescent="0.25">
      <c r="A66" s="2" t="s">
        <v>223</v>
      </c>
      <c r="B66" s="25" t="s">
        <v>222</v>
      </c>
      <c r="C66" s="3" t="s">
        <v>217</v>
      </c>
      <c r="D66" s="2" t="s">
        <v>526</v>
      </c>
      <c r="E66" s="25" t="s">
        <v>523</v>
      </c>
      <c r="F66" s="24">
        <v>7E-114</v>
      </c>
      <c r="G66" s="2">
        <v>0</v>
      </c>
      <c r="H66" s="3" t="s">
        <v>220</v>
      </c>
      <c r="I66" s="26" t="s">
        <v>525</v>
      </c>
    </row>
    <row r="67" spans="1:9" x14ac:dyDescent="0.25">
      <c r="A67" s="2" t="s">
        <v>223</v>
      </c>
      <c r="B67" s="2" t="s">
        <v>622</v>
      </c>
      <c r="C67" s="2" t="s">
        <v>105</v>
      </c>
      <c r="D67" s="2" t="s">
        <v>604</v>
      </c>
      <c r="E67" s="2" t="s">
        <v>343</v>
      </c>
      <c r="F67" s="2">
        <v>3.9999999999999998E-23</v>
      </c>
      <c r="G67" s="35">
        <v>4</v>
      </c>
      <c r="H67" s="2" t="s">
        <v>603</v>
      </c>
      <c r="I67" s="2">
        <v>1.4000000000000001E-12</v>
      </c>
    </row>
    <row r="68" spans="1:9" x14ac:dyDescent="0.25">
      <c r="A68" s="2" t="s">
        <v>557</v>
      </c>
      <c r="B68" s="25" t="s">
        <v>21</v>
      </c>
      <c r="C68" s="3" t="s">
        <v>248</v>
      </c>
      <c r="D68" s="2" t="s">
        <v>445</v>
      </c>
      <c r="E68" s="25" t="s">
        <v>444</v>
      </c>
      <c r="F68" s="2">
        <v>0</v>
      </c>
      <c r="G68" s="2">
        <v>0</v>
      </c>
      <c r="H68" s="2" t="s">
        <v>249</v>
      </c>
      <c r="I68" s="26" t="s">
        <v>446</v>
      </c>
    </row>
    <row r="69" spans="1:9" x14ac:dyDescent="0.25">
      <c r="A69" s="2" t="s">
        <v>557</v>
      </c>
      <c r="B69" s="25" t="s">
        <v>21</v>
      </c>
      <c r="C69" s="3" t="s">
        <v>256</v>
      </c>
      <c r="D69" s="2" t="s">
        <v>448</v>
      </c>
      <c r="E69" s="25" t="s">
        <v>447</v>
      </c>
      <c r="F69" s="2">
        <v>0</v>
      </c>
      <c r="G69" s="2">
        <v>0</v>
      </c>
      <c r="H69" s="2" t="s">
        <v>249</v>
      </c>
      <c r="I69" s="26" t="s">
        <v>453</v>
      </c>
    </row>
    <row r="70" spans="1:9" x14ac:dyDescent="0.25">
      <c r="A70" s="2" t="s">
        <v>557</v>
      </c>
      <c r="B70" s="25" t="s">
        <v>21</v>
      </c>
      <c r="C70" s="3" t="s">
        <v>11</v>
      </c>
      <c r="D70" s="2" t="s">
        <v>449</v>
      </c>
      <c r="E70" s="25" t="s">
        <v>444</v>
      </c>
      <c r="F70" s="2">
        <v>0</v>
      </c>
      <c r="G70" s="35">
        <v>13</v>
      </c>
      <c r="H70" s="2" t="s">
        <v>249</v>
      </c>
      <c r="I70" s="26" t="s">
        <v>454</v>
      </c>
    </row>
    <row r="71" spans="1:9" x14ac:dyDescent="0.25">
      <c r="A71" s="2" t="s">
        <v>555</v>
      </c>
      <c r="B71" s="25" t="s">
        <v>230</v>
      </c>
      <c r="C71" s="3" t="s">
        <v>231</v>
      </c>
      <c r="D71" s="2" t="s">
        <v>538</v>
      </c>
      <c r="E71" s="25" t="s">
        <v>537</v>
      </c>
      <c r="F71" s="24">
        <v>2.0000000000000001E-134</v>
      </c>
      <c r="G71" s="2">
        <v>0</v>
      </c>
      <c r="H71" s="3" t="s">
        <v>261</v>
      </c>
      <c r="I71" s="27">
        <v>5.6500000000000001E-83</v>
      </c>
    </row>
    <row r="72" spans="1:9" x14ac:dyDescent="0.25">
      <c r="A72" s="2" t="s">
        <v>555</v>
      </c>
      <c r="B72" s="25" t="s">
        <v>230</v>
      </c>
      <c r="C72" s="3" t="s">
        <v>232</v>
      </c>
      <c r="D72" s="2" t="s">
        <v>540</v>
      </c>
      <c r="E72" s="25" t="s">
        <v>539</v>
      </c>
      <c r="F72" s="24">
        <v>1E-161</v>
      </c>
      <c r="G72" s="2">
        <v>0</v>
      </c>
      <c r="H72" s="3" t="s">
        <v>261</v>
      </c>
      <c r="I72" s="27">
        <v>2.1300000000000001E-78</v>
      </c>
    </row>
    <row r="73" spans="1:9" x14ac:dyDescent="0.25">
      <c r="A73" s="2" t="s">
        <v>555</v>
      </c>
      <c r="B73" s="25" t="s">
        <v>230</v>
      </c>
      <c r="C73" s="3" t="s">
        <v>233</v>
      </c>
      <c r="D73" s="2" t="s">
        <v>542</v>
      </c>
      <c r="E73" s="25" t="s">
        <v>541</v>
      </c>
      <c r="F73" s="24">
        <v>8.0000000000000002E-139</v>
      </c>
      <c r="G73" s="2">
        <v>0</v>
      </c>
      <c r="H73" s="3" t="s">
        <v>261</v>
      </c>
      <c r="I73" s="27">
        <v>1.03E-85</v>
      </c>
    </row>
    <row r="74" spans="1:9" x14ac:dyDescent="0.25">
      <c r="A74" s="2" t="s">
        <v>555</v>
      </c>
      <c r="B74" s="25" t="s">
        <v>230</v>
      </c>
      <c r="C74" s="3" t="s">
        <v>234</v>
      </c>
      <c r="D74" s="2" t="s">
        <v>543</v>
      </c>
      <c r="E74" s="25" t="s">
        <v>544</v>
      </c>
      <c r="F74" s="24">
        <v>5.0000000000000002E-136</v>
      </c>
      <c r="G74" s="2">
        <v>0</v>
      </c>
      <c r="H74" s="3" t="s">
        <v>261</v>
      </c>
      <c r="I74" s="27">
        <v>1.04E-81</v>
      </c>
    </row>
    <row r="75" spans="1:9" x14ac:dyDescent="0.25">
      <c r="A75" s="2" t="s">
        <v>555</v>
      </c>
      <c r="B75" s="25" t="s">
        <v>230</v>
      </c>
      <c r="C75" s="3" t="s">
        <v>235</v>
      </c>
      <c r="D75" s="2" t="s">
        <v>545</v>
      </c>
      <c r="E75" s="25" t="s">
        <v>546</v>
      </c>
      <c r="F75" s="24">
        <v>5.9999999999999997E-143</v>
      </c>
      <c r="G75" s="2">
        <v>0</v>
      </c>
      <c r="H75" s="3" t="s">
        <v>261</v>
      </c>
      <c r="I75" s="27">
        <v>1.69E-81</v>
      </c>
    </row>
    <row r="76" spans="1:9" x14ac:dyDescent="0.25">
      <c r="A76" s="2" t="s">
        <v>555</v>
      </c>
      <c r="B76" s="25" t="s">
        <v>230</v>
      </c>
      <c r="C76" s="3" t="s">
        <v>236</v>
      </c>
      <c r="D76" s="2" t="s">
        <v>547</v>
      </c>
      <c r="E76" s="25" t="s">
        <v>539</v>
      </c>
      <c r="F76" s="24">
        <v>4.0000000000000002E-114</v>
      </c>
      <c r="G76" s="2">
        <v>0</v>
      </c>
      <c r="H76" s="3" t="s">
        <v>261</v>
      </c>
      <c r="I76" s="27">
        <v>3.7899999999999999E-84</v>
      </c>
    </row>
    <row r="77" spans="1:9" x14ac:dyDescent="0.25">
      <c r="A77" s="2" t="s">
        <v>555</v>
      </c>
      <c r="B77" s="25" t="s">
        <v>230</v>
      </c>
      <c r="C77" s="3" t="s">
        <v>237</v>
      </c>
      <c r="D77" s="2" t="s">
        <v>549</v>
      </c>
      <c r="E77" s="25" t="s">
        <v>548</v>
      </c>
      <c r="F77" s="24">
        <v>7.9999999999999999E-118</v>
      </c>
      <c r="G77" s="2">
        <v>0</v>
      </c>
      <c r="H77" s="3" t="s">
        <v>261</v>
      </c>
      <c r="I77" s="27">
        <v>2.9699999999999999E-100</v>
      </c>
    </row>
    <row r="78" spans="1:9" x14ac:dyDescent="0.25">
      <c r="A78" s="2" t="s">
        <v>555</v>
      </c>
      <c r="B78" s="25" t="s">
        <v>230</v>
      </c>
      <c r="C78" s="3" t="s">
        <v>238</v>
      </c>
      <c r="D78" s="2" t="s">
        <v>550</v>
      </c>
      <c r="E78" s="25" t="s">
        <v>539</v>
      </c>
      <c r="F78" s="24">
        <v>1E-168</v>
      </c>
      <c r="G78" s="2">
        <v>0</v>
      </c>
      <c r="H78" s="3" t="s">
        <v>261</v>
      </c>
      <c r="I78" s="27">
        <v>9.9899999999999995E-84</v>
      </c>
    </row>
    <row r="79" spans="1:9" x14ac:dyDescent="0.25">
      <c r="A79" s="2" t="s">
        <v>555</v>
      </c>
      <c r="B79" s="25" t="s">
        <v>230</v>
      </c>
      <c r="C79" s="3" t="s">
        <v>257</v>
      </c>
      <c r="D79" s="2" t="s">
        <v>551</v>
      </c>
      <c r="E79" s="25" t="s">
        <v>541</v>
      </c>
      <c r="F79" s="24">
        <v>1E-127</v>
      </c>
      <c r="G79" s="2">
        <v>0</v>
      </c>
      <c r="H79" s="3" t="s">
        <v>261</v>
      </c>
      <c r="I79" s="27">
        <v>1.5700000000000001E-90</v>
      </c>
    </row>
    <row r="80" spans="1:9" x14ac:dyDescent="0.25">
      <c r="A80" s="2" t="s">
        <v>555</v>
      </c>
      <c r="B80" s="25" t="s">
        <v>230</v>
      </c>
      <c r="C80" s="3" t="s">
        <v>239</v>
      </c>
      <c r="D80" s="2" t="s">
        <v>552</v>
      </c>
      <c r="E80" s="25" t="s">
        <v>541</v>
      </c>
      <c r="F80" s="24">
        <v>2.0000000000000001E-156</v>
      </c>
      <c r="G80" s="2">
        <v>0</v>
      </c>
      <c r="H80" s="3" t="s">
        <v>261</v>
      </c>
      <c r="I80" s="27">
        <v>3.7300000000000003E-83</v>
      </c>
    </row>
    <row r="81" spans="1:9" x14ac:dyDescent="0.25">
      <c r="A81" s="2" t="s">
        <v>555</v>
      </c>
      <c r="B81" s="25" t="s">
        <v>230</v>
      </c>
      <c r="C81" s="3" t="s">
        <v>240</v>
      </c>
      <c r="D81" s="2" t="s">
        <v>553</v>
      </c>
      <c r="E81" s="25" t="s">
        <v>541</v>
      </c>
      <c r="F81" s="24">
        <v>9.9999999999999999E-133</v>
      </c>
      <c r="G81" s="2">
        <v>0</v>
      </c>
      <c r="H81" s="3" t="s">
        <v>261</v>
      </c>
      <c r="I81" s="27">
        <v>5.0699999999999998E-85</v>
      </c>
    </row>
    <row r="82" spans="1:9" x14ac:dyDescent="0.25">
      <c r="A82" s="2" t="s">
        <v>555</v>
      </c>
      <c r="B82" s="25" t="s">
        <v>230</v>
      </c>
      <c r="C82" s="3" t="s">
        <v>241</v>
      </c>
      <c r="D82" s="2" t="s">
        <v>554</v>
      </c>
      <c r="E82" s="25" t="s">
        <v>539</v>
      </c>
      <c r="F82" s="24">
        <v>5.0000000000000002E-143</v>
      </c>
      <c r="G82" s="2">
        <v>0</v>
      </c>
      <c r="H82" s="3" t="s">
        <v>261</v>
      </c>
      <c r="I82" s="27">
        <v>3.7000000000000002E-87</v>
      </c>
    </row>
    <row r="83" spans="1:9" x14ac:dyDescent="0.25">
      <c r="A83" s="5" t="s">
        <v>108</v>
      </c>
      <c r="B83" s="25" t="s">
        <v>244</v>
      </c>
      <c r="C83" s="3" t="s">
        <v>245</v>
      </c>
      <c r="D83" s="2" t="s">
        <v>533</v>
      </c>
      <c r="E83" s="25" t="s">
        <v>532</v>
      </c>
      <c r="F83" s="2">
        <v>0</v>
      </c>
      <c r="G83" s="2">
        <v>0</v>
      </c>
      <c r="H83" s="3" t="s">
        <v>247</v>
      </c>
      <c r="I83" s="27">
        <v>8.8600000000000004E-133</v>
      </c>
    </row>
    <row r="84" spans="1:9" x14ac:dyDescent="0.25">
      <c r="A84" s="5" t="s">
        <v>108</v>
      </c>
      <c r="B84" s="25" t="s">
        <v>244</v>
      </c>
      <c r="C84" s="3" t="s">
        <v>246</v>
      </c>
      <c r="D84" s="2" t="s">
        <v>535</v>
      </c>
      <c r="E84" s="25" t="s">
        <v>532</v>
      </c>
      <c r="F84" s="2">
        <v>0</v>
      </c>
      <c r="G84" s="2">
        <v>0</v>
      </c>
      <c r="H84" s="3" t="s">
        <v>247</v>
      </c>
      <c r="I84" s="27">
        <v>8.5799999999999994E-140</v>
      </c>
    </row>
    <row r="85" spans="1:9" x14ac:dyDescent="0.25">
      <c r="A85" s="2" t="s">
        <v>108</v>
      </c>
      <c r="B85" s="25" t="s">
        <v>135</v>
      </c>
      <c r="C85" s="3" t="s">
        <v>10</v>
      </c>
      <c r="D85" s="2" t="s">
        <v>536</v>
      </c>
      <c r="E85" s="31" t="s">
        <v>370</v>
      </c>
      <c r="F85" s="24">
        <v>3.0000000000000001E-96</v>
      </c>
      <c r="G85" s="35">
        <v>4</v>
      </c>
      <c r="H85" s="28" t="s">
        <v>133</v>
      </c>
      <c r="I85" s="29"/>
    </row>
    <row r="86" spans="1:9" x14ac:dyDescent="0.25">
      <c r="A86" s="2" t="s">
        <v>102</v>
      </c>
      <c r="B86" s="25" t="s">
        <v>255</v>
      </c>
      <c r="C86" s="2" t="s">
        <v>122</v>
      </c>
      <c r="D86" s="2" t="s">
        <v>379</v>
      </c>
      <c r="E86" s="25" t="s">
        <v>378</v>
      </c>
      <c r="F86" s="24">
        <v>8.9999999999999995E-15</v>
      </c>
      <c r="G86" s="2">
        <v>0</v>
      </c>
      <c r="H86" s="2" t="s">
        <v>147</v>
      </c>
      <c r="I86" s="27">
        <v>6.0400000000000002E-23</v>
      </c>
    </row>
    <row r="87" spans="1:9" x14ac:dyDescent="0.25">
      <c r="A87" s="2" t="s">
        <v>102</v>
      </c>
      <c r="B87" s="25" t="s">
        <v>103</v>
      </c>
      <c r="C87" s="2" t="s">
        <v>4</v>
      </c>
      <c r="D87" s="30" t="s">
        <v>341</v>
      </c>
      <c r="E87" s="31" t="s">
        <v>370</v>
      </c>
      <c r="F87" s="24">
        <v>8.9999999999999995E-9</v>
      </c>
      <c r="G87" s="35">
        <v>4</v>
      </c>
      <c r="H87" s="2" t="s">
        <v>569</v>
      </c>
      <c r="I87" s="26" t="s">
        <v>342</v>
      </c>
    </row>
    <row r="88" spans="1:9" x14ac:dyDescent="0.25">
      <c r="A88" s="2" t="s">
        <v>102</v>
      </c>
      <c r="B88" s="25" t="s">
        <v>255</v>
      </c>
      <c r="C88" s="2" t="s">
        <v>123</v>
      </c>
      <c r="D88" s="2" t="s">
        <v>380</v>
      </c>
      <c r="E88" s="25" t="s">
        <v>386</v>
      </c>
      <c r="F88" s="24">
        <v>2.9999999999999999E-7</v>
      </c>
      <c r="G88" s="2">
        <v>0</v>
      </c>
      <c r="H88" s="2" t="s">
        <v>147</v>
      </c>
      <c r="I88" s="27">
        <v>7.5199999999999998E-5</v>
      </c>
    </row>
    <row r="89" spans="1:9" x14ac:dyDescent="0.25">
      <c r="A89" s="2" t="s">
        <v>102</v>
      </c>
      <c r="B89" s="25" t="s">
        <v>103</v>
      </c>
      <c r="C89" s="2" t="s">
        <v>100</v>
      </c>
      <c r="D89" s="30" t="s">
        <v>341</v>
      </c>
      <c r="E89" s="31"/>
      <c r="F89" s="2"/>
      <c r="G89" s="2">
        <v>0</v>
      </c>
      <c r="H89" s="2" t="s">
        <v>99</v>
      </c>
      <c r="I89" s="26">
        <v>8.8999999999999996E-2</v>
      </c>
    </row>
    <row r="90" spans="1:9" x14ac:dyDescent="0.25">
      <c r="A90" s="2" t="s">
        <v>102</v>
      </c>
      <c r="B90" s="25" t="s">
        <v>103</v>
      </c>
      <c r="C90" s="2" t="s">
        <v>7</v>
      </c>
      <c r="D90" s="30" t="s">
        <v>341</v>
      </c>
      <c r="E90" s="31" t="s">
        <v>370</v>
      </c>
      <c r="F90" s="24">
        <v>2.9999999999999998E-13</v>
      </c>
      <c r="G90" s="35">
        <v>3</v>
      </c>
      <c r="H90" s="2" t="s">
        <v>569</v>
      </c>
      <c r="I90" s="26" t="s">
        <v>570</v>
      </c>
    </row>
    <row r="91" spans="1:9" x14ac:dyDescent="0.25">
      <c r="A91" s="2" t="s">
        <v>102</v>
      </c>
      <c r="B91" s="25" t="s">
        <v>103</v>
      </c>
      <c r="C91" s="2" t="s">
        <v>101</v>
      </c>
      <c r="D91" s="30" t="s">
        <v>341</v>
      </c>
      <c r="E91" s="31"/>
      <c r="F91" s="2"/>
      <c r="G91" s="2">
        <v>0</v>
      </c>
      <c r="H91" s="2" t="s">
        <v>99</v>
      </c>
      <c r="I91" s="26">
        <v>7.8300000000000002E-3</v>
      </c>
    </row>
    <row r="92" spans="1:9" x14ac:dyDescent="0.25">
      <c r="A92" s="2" t="s">
        <v>102</v>
      </c>
      <c r="B92" s="25" t="s">
        <v>255</v>
      </c>
      <c r="C92" s="3" t="s">
        <v>143</v>
      </c>
      <c r="D92" s="2" t="s">
        <v>391</v>
      </c>
      <c r="E92" s="25" t="s">
        <v>390</v>
      </c>
      <c r="F92" s="24">
        <v>9.9999999999999999E-56</v>
      </c>
      <c r="G92" s="2">
        <v>0</v>
      </c>
      <c r="H92" s="3" t="s">
        <v>149</v>
      </c>
      <c r="I92" s="26" t="s">
        <v>389</v>
      </c>
    </row>
    <row r="93" spans="1:9" x14ac:dyDescent="0.25">
      <c r="A93" s="2" t="s">
        <v>102</v>
      </c>
      <c r="B93" s="25" t="s">
        <v>96</v>
      </c>
      <c r="C93" s="2" t="s">
        <v>98</v>
      </c>
      <c r="D93" s="30" t="s">
        <v>341</v>
      </c>
      <c r="E93" s="31"/>
      <c r="F93" s="2"/>
      <c r="G93" s="2">
        <v>0</v>
      </c>
      <c r="H93" s="2" t="s">
        <v>337</v>
      </c>
      <c r="I93" s="27" t="s">
        <v>338</v>
      </c>
    </row>
    <row r="94" spans="1:9" x14ac:dyDescent="0.25">
      <c r="A94" s="2" t="s">
        <v>102</v>
      </c>
      <c r="B94" s="25" t="s">
        <v>96</v>
      </c>
      <c r="C94" s="3" t="s">
        <v>136</v>
      </c>
      <c r="D94" s="2" t="s">
        <v>340</v>
      </c>
      <c r="E94" s="25" t="s">
        <v>339</v>
      </c>
      <c r="F94" s="24">
        <v>4.9999999999999997E-103</v>
      </c>
      <c r="G94" s="2">
        <v>0</v>
      </c>
      <c r="H94" s="2" t="s">
        <v>96</v>
      </c>
      <c r="I94" s="27">
        <v>3.78E-14</v>
      </c>
    </row>
    <row r="95" spans="1:9" x14ac:dyDescent="0.25">
      <c r="A95" s="2" t="s">
        <v>102</v>
      </c>
      <c r="B95" s="25" t="s">
        <v>255</v>
      </c>
      <c r="C95" s="2" t="s">
        <v>124</v>
      </c>
      <c r="D95" s="2" t="s">
        <v>382</v>
      </c>
      <c r="E95" s="25" t="s">
        <v>385</v>
      </c>
      <c r="F95" s="24">
        <v>9.9999999999999993E-40</v>
      </c>
      <c r="G95" s="2">
        <v>0</v>
      </c>
      <c r="H95" s="2" t="s">
        <v>377</v>
      </c>
      <c r="I95" s="26" t="s">
        <v>381</v>
      </c>
    </row>
    <row r="96" spans="1:9" x14ac:dyDescent="0.25">
      <c r="A96" s="2" t="s">
        <v>102</v>
      </c>
      <c r="B96" s="25" t="s">
        <v>255</v>
      </c>
      <c r="C96" s="3" t="s">
        <v>144</v>
      </c>
      <c r="D96" s="2" t="s">
        <v>393</v>
      </c>
      <c r="E96" s="31" t="s">
        <v>370</v>
      </c>
      <c r="F96" s="24">
        <v>2E-149</v>
      </c>
      <c r="G96" s="2">
        <v>0</v>
      </c>
      <c r="H96" s="3" t="s">
        <v>148</v>
      </c>
      <c r="I96" s="26" t="s">
        <v>392</v>
      </c>
    </row>
    <row r="97" spans="1:9" x14ac:dyDescent="0.25">
      <c r="A97" s="2" t="s">
        <v>102</v>
      </c>
      <c r="B97" s="25" t="s">
        <v>255</v>
      </c>
      <c r="C97" s="3" t="s">
        <v>145</v>
      </c>
      <c r="D97" s="2" t="s">
        <v>395</v>
      </c>
      <c r="E97" s="25" t="s">
        <v>394</v>
      </c>
      <c r="F97" s="24">
        <v>2.9999999999999999E-30</v>
      </c>
      <c r="G97" s="2">
        <v>0</v>
      </c>
      <c r="H97" s="2" t="s">
        <v>147</v>
      </c>
      <c r="I97" s="27">
        <v>1.59E-22</v>
      </c>
    </row>
    <row r="98" spans="1:9" x14ac:dyDescent="0.25">
      <c r="A98" s="2" t="s">
        <v>102</v>
      </c>
      <c r="B98" s="25" t="s">
        <v>96</v>
      </c>
      <c r="C98" s="2" t="s">
        <v>97</v>
      </c>
      <c r="D98" s="30" t="s">
        <v>341</v>
      </c>
      <c r="E98" s="31"/>
      <c r="F98" s="2"/>
      <c r="G98" s="2">
        <v>0</v>
      </c>
      <c r="H98" s="2" t="s">
        <v>96</v>
      </c>
      <c r="I98" s="27">
        <v>3.4799999999999998E-13</v>
      </c>
    </row>
    <row r="99" spans="1:9" x14ac:dyDescent="0.25">
      <c r="A99" s="2" t="s">
        <v>102</v>
      </c>
      <c r="B99" s="25" t="s">
        <v>255</v>
      </c>
      <c r="C99" s="2" t="s">
        <v>374</v>
      </c>
      <c r="D99" s="2" t="s">
        <v>388</v>
      </c>
      <c r="E99" s="25" t="s">
        <v>384</v>
      </c>
      <c r="F99" s="24">
        <v>3.9999999999999997E-88</v>
      </c>
      <c r="G99" s="2">
        <v>0</v>
      </c>
      <c r="H99" s="2" t="s">
        <v>376</v>
      </c>
      <c r="I99" s="26" t="s">
        <v>383</v>
      </c>
    </row>
    <row r="100" spans="1:9" x14ac:dyDescent="0.25">
      <c r="A100" s="2" t="s">
        <v>102</v>
      </c>
      <c r="B100" s="25" t="s">
        <v>255</v>
      </c>
      <c r="C100" s="3" t="s">
        <v>146</v>
      </c>
      <c r="D100" s="2" t="s">
        <v>399</v>
      </c>
      <c r="E100" s="25" t="s">
        <v>398</v>
      </c>
      <c r="F100" s="2">
        <v>0</v>
      </c>
      <c r="G100" s="2">
        <v>0</v>
      </c>
      <c r="H100" s="3" t="s">
        <v>397</v>
      </c>
      <c r="I100" s="27" t="s">
        <v>396</v>
      </c>
    </row>
    <row r="101" spans="1:9" x14ac:dyDescent="0.25">
      <c r="A101" s="2" t="s">
        <v>102</v>
      </c>
      <c r="B101" s="25" t="s">
        <v>255</v>
      </c>
      <c r="C101" s="2" t="s">
        <v>121</v>
      </c>
      <c r="D101" s="2" t="s">
        <v>375</v>
      </c>
      <c r="E101" s="25" t="s">
        <v>387</v>
      </c>
      <c r="F101" s="24">
        <v>9.9999999999999998E-20</v>
      </c>
      <c r="G101" s="2">
        <v>0</v>
      </c>
      <c r="H101" s="2" t="s">
        <v>147</v>
      </c>
      <c r="I101" s="27">
        <v>8.41E-22</v>
      </c>
    </row>
    <row r="102" spans="1:9" x14ac:dyDescent="0.25">
      <c r="A102" s="2" t="s">
        <v>102</v>
      </c>
      <c r="B102" s="25" t="s">
        <v>254</v>
      </c>
      <c r="C102" s="2" t="s">
        <v>3</v>
      </c>
      <c r="D102" s="2" t="s">
        <v>504</v>
      </c>
      <c r="E102" s="25" t="s">
        <v>503</v>
      </c>
      <c r="F102" s="24">
        <v>6.0000000000000002E-6</v>
      </c>
      <c r="G102" s="35">
        <v>2</v>
      </c>
      <c r="H102" s="28" t="s">
        <v>133</v>
      </c>
      <c r="I102" s="29"/>
    </row>
    <row r="103" spans="1:9" x14ac:dyDescent="0.25">
      <c r="A103" s="2" t="s">
        <v>521</v>
      </c>
      <c r="B103" s="25" t="s">
        <v>224</v>
      </c>
      <c r="C103" s="3" t="s">
        <v>225</v>
      </c>
      <c r="D103" s="2" t="s">
        <v>520</v>
      </c>
      <c r="E103" s="25" t="s">
        <v>519</v>
      </c>
      <c r="F103" s="2">
        <v>0</v>
      </c>
      <c r="G103" s="2">
        <v>0</v>
      </c>
      <c r="H103" s="3" t="s">
        <v>226</v>
      </c>
      <c r="I103" s="26" t="s">
        <v>518</v>
      </c>
    </row>
    <row r="104" spans="1:9" x14ac:dyDescent="0.25">
      <c r="A104" s="2" t="s">
        <v>521</v>
      </c>
      <c r="B104" s="25" t="s">
        <v>176</v>
      </c>
      <c r="C104" s="2" t="s">
        <v>177</v>
      </c>
      <c r="D104" s="2" t="s">
        <v>465</v>
      </c>
      <c r="E104" s="25" t="s">
        <v>464</v>
      </c>
      <c r="F104" s="24">
        <v>4.9999999999999996E-78</v>
      </c>
      <c r="G104" s="2">
        <v>0</v>
      </c>
      <c r="H104" s="2" t="s">
        <v>16</v>
      </c>
      <c r="I104" s="26" t="s">
        <v>463</v>
      </c>
    </row>
    <row r="105" spans="1:9" x14ac:dyDescent="0.25">
      <c r="A105" s="2" t="s">
        <v>521</v>
      </c>
      <c r="B105" s="25" t="s">
        <v>176</v>
      </c>
      <c r="C105" s="2" t="s">
        <v>178</v>
      </c>
      <c r="D105" s="2" t="s">
        <v>466</v>
      </c>
      <c r="E105" s="31" t="s">
        <v>370</v>
      </c>
      <c r="F105" s="24">
        <v>4.9999999999999998E-178</v>
      </c>
      <c r="G105" s="2">
        <v>0</v>
      </c>
      <c r="H105" s="2" t="s">
        <v>16</v>
      </c>
      <c r="I105" s="27">
        <v>1.7999999999999999E-6</v>
      </c>
    </row>
    <row r="106" spans="1:9" x14ac:dyDescent="0.25">
      <c r="A106" s="2" t="s">
        <v>521</v>
      </c>
      <c r="B106" s="25" t="s">
        <v>176</v>
      </c>
      <c r="C106" s="2" t="s">
        <v>179</v>
      </c>
      <c r="D106" s="2" t="s">
        <v>468</v>
      </c>
      <c r="E106" s="25" t="s">
        <v>467</v>
      </c>
      <c r="F106" s="2">
        <v>0</v>
      </c>
      <c r="G106" s="2">
        <v>0</v>
      </c>
      <c r="H106" s="2" t="s">
        <v>16</v>
      </c>
      <c r="I106" s="27">
        <v>1.3199999999999999E-13</v>
      </c>
    </row>
    <row r="107" spans="1:9" x14ac:dyDescent="0.25">
      <c r="A107" s="2" t="s">
        <v>521</v>
      </c>
      <c r="B107" s="25" t="s">
        <v>176</v>
      </c>
      <c r="C107" s="2" t="s">
        <v>18</v>
      </c>
      <c r="D107" s="2" t="s">
        <v>470</v>
      </c>
      <c r="E107" s="25" t="s">
        <v>469</v>
      </c>
      <c r="F107" s="24">
        <v>2E-79</v>
      </c>
      <c r="G107" s="35">
        <v>5</v>
      </c>
      <c r="H107" s="2" t="s">
        <v>16</v>
      </c>
      <c r="I107" s="27">
        <v>1.5899999999999999E-30</v>
      </c>
    </row>
    <row r="108" spans="1:9" x14ac:dyDescent="0.25">
      <c r="A108" s="2" t="s">
        <v>104</v>
      </c>
      <c r="B108" s="25" t="s">
        <v>534</v>
      </c>
      <c r="C108" s="2" t="s">
        <v>105</v>
      </c>
      <c r="D108" s="2" t="s">
        <v>344</v>
      </c>
      <c r="E108" s="25" t="s">
        <v>343</v>
      </c>
      <c r="F108" s="24">
        <v>4.9999999999999998E-24</v>
      </c>
      <c r="G108" s="2">
        <v>0</v>
      </c>
      <c r="H108" s="2" t="s">
        <v>106</v>
      </c>
      <c r="I108" s="27">
        <v>1.4000000000000001E-12</v>
      </c>
    </row>
    <row r="109" spans="1:9" x14ac:dyDescent="0.25">
      <c r="A109" s="2" t="s">
        <v>104</v>
      </c>
      <c r="B109" s="25" t="s">
        <v>107</v>
      </c>
      <c r="C109" s="2" t="s">
        <v>8</v>
      </c>
      <c r="D109" s="2" t="s">
        <v>332</v>
      </c>
      <c r="E109" s="25" t="s">
        <v>335</v>
      </c>
      <c r="F109" s="24">
        <v>2E-12</v>
      </c>
      <c r="G109" s="35">
        <v>5</v>
      </c>
      <c r="H109" s="28" t="s">
        <v>133</v>
      </c>
      <c r="I109" s="29"/>
    </row>
    <row r="110" spans="1:9" x14ac:dyDescent="0.25">
      <c r="A110" s="2" t="s">
        <v>120</v>
      </c>
      <c r="B110" s="25" t="s">
        <v>112</v>
      </c>
      <c r="C110" s="2" t="s">
        <v>117</v>
      </c>
      <c r="D110" s="2" t="s">
        <v>369</v>
      </c>
      <c r="E110" s="25" t="s">
        <v>367</v>
      </c>
      <c r="F110" s="24">
        <v>1.9999999999999999E-6</v>
      </c>
      <c r="G110" s="2">
        <v>0</v>
      </c>
      <c r="H110" s="28" t="s">
        <v>133</v>
      </c>
      <c r="I110" s="29"/>
    </row>
    <row r="111" spans="1:9" x14ac:dyDescent="0.25">
      <c r="A111" s="2" t="s">
        <v>120</v>
      </c>
      <c r="B111" s="25" t="s">
        <v>112</v>
      </c>
      <c r="C111" s="2" t="s">
        <v>113</v>
      </c>
      <c r="D111" s="2" t="s">
        <v>364</v>
      </c>
      <c r="E111" s="25" t="s">
        <v>363</v>
      </c>
      <c r="F111" s="24">
        <v>6E-10</v>
      </c>
      <c r="G111" s="2">
        <v>0</v>
      </c>
      <c r="H111" s="28" t="s">
        <v>133</v>
      </c>
      <c r="I111" s="29"/>
    </row>
    <row r="112" spans="1:9" x14ac:dyDescent="0.25">
      <c r="A112" s="2" t="s">
        <v>120</v>
      </c>
      <c r="B112" s="37" t="s">
        <v>14</v>
      </c>
      <c r="C112" s="2" t="s">
        <v>5</v>
      </c>
      <c r="D112" s="2" t="s">
        <v>505</v>
      </c>
      <c r="E112" s="31" t="s">
        <v>370</v>
      </c>
      <c r="F112" s="24">
        <v>6.0000000000000001E-17</v>
      </c>
      <c r="G112" s="35">
        <v>7</v>
      </c>
      <c r="H112" s="28" t="s">
        <v>133</v>
      </c>
      <c r="I112" s="29"/>
    </row>
    <row r="113" spans="1:9" x14ac:dyDescent="0.25">
      <c r="A113" s="2" t="s">
        <v>120</v>
      </c>
      <c r="B113" s="25" t="s">
        <v>118</v>
      </c>
      <c r="C113" s="2" t="s">
        <v>119</v>
      </c>
      <c r="D113" s="2" t="s">
        <v>373</v>
      </c>
      <c r="E113" s="25" t="s">
        <v>372</v>
      </c>
      <c r="F113" s="24">
        <v>6E-9</v>
      </c>
      <c r="G113" s="2">
        <v>0</v>
      </c>
      <c r="H113" s="28" t="s">
        <v>133</v>
      </c>
      <c r="I113" s="29"/>
    </row>
    <row r="114" spans="1:9" x14ac:dyDescent="0.25">
      <c r="A114" s="2" t="s">
        <v>120</v>
      </c>
      <c r="B114" s="25" t="s">
        <v>112</v>
      </c>
      <c r="C114" s="2" t="s">
        <v>6</v>
      </c>
      <c r="D114" s="2" t="s">
        <v>366</v>
      </c>
      <c r="E114" s="25" t="s">
        <v>365</v>
      </c>
      <c r="F114" s="24">
        <v>9.0000000000000008E-34</v>
      </c>
      <c r="G114" s="35">
        <v>2</v>
      </c>
      <c r="H114" s="28" t="s">
        <v>133</v>
      </c>
      <c r="I114" s="29"/>
    </row>
    <row r="115" spans="1:9" x14ac:dyDescent="0.25">
      <c r="A115" s="2" t="s">
        <v>120</v>
      </c>
      <c r="B115" s="25" t="s">
        <v>112</v>
      </c>
      <c r="C115" s="2" t="s">
        <v>115</v>
      </c>
      <c r="D115" s="2" t="s">
        <v>364</v>
      </c>
      <c r="E115" s="25" t="s">
        <v>363</v>
      </c>
      <c r="F115" s="24">
        <v>8.0000000000000006E-15</v>
      </c>
      <c r="G115" s="2">
        <v>0</v>
      </c>
      <c r="H115" s="28" t="s">
        <v>133</v>
      </c>
      <c r="I115" s="29"/>
    </row>
    <row r="116" spans="1:9" x14ac:dyDescent="0.25">
      <c r="A116" s="2" t="s">
        <v>120</v>
      </c>
      <c r="B116" s="25" t="s">
        <v>112</v>
      </c>
      <c r="C116" s="2" t="s">
        <v>116</v>
      </c>
      <c r="D116" s="2" t="s">
        <v>368</v>
      </c>
      <c r="E116" s="25" t="s">
        <v>367</v>
      </c>
      <c r="F116" s="24">
        <v>6E-10</v>
      </c>
      <c r="G116" s="2">
        <v>0</v>
      </c>
      <c r="H116" s="28" t="s">
        <v>133</v>
      </c>
      <c r="I116" s="29"/>
    </row>
    <row r="117" spans="1:9" x14ac:dyDescent="0.25">
      <c r="A117" s="2" t="s">
        <v>120</v>
      </c>
      <c r="B117" s="36" t="s">
        <v>14</v>
      </c>
      <c r="C117" s="2" t="s">
        <v>264</v>
      </c>
      <c r="D117" s="2" t="s">
        <v>506</v>
      </c>
      <c r="E117" s="31" t="s">
        <v>370</v>
      </c>
      <c r="F117" s="24">
        <v>3.0000000000000003E-29</v>
      </c>
      <c r="G117" s="35">
        <v>6</v>
      </c>
      <c r="H117" s="28" t="s">
        <v>133</v>
      </c>
      <c r="I117" s="29"/>
    </row>
    <row r="118" spans="1:9" x14ac:dyDescent="0.25">
      <c r="A118" s="2" t="s">
        <v>120</v>
      </c>
      <c r="B118" s="25" t="s">
        <v>112</v>
      </c>
      <c r="C118" s="2" t="s">
        <v>114</v>
      </c>
      <c r="D118" s="2" t="s">
        <v>366</v>
      </c>
      <c r="E118" s="25" t="s">
        <v>365</v>
      </c>
      <c r="F118" s="24">
        <v>9.9999999999999998E-20</v>
      </c>
      <c r="G118" s="2">
        <v>0</v>
      </c>
      <c r="H118" s="28" t="s">
        <v>133</v>
      </c>
      <c r="I118" s="29"/>
    </row>
    <row r="119" spans="1:9" x14ac:dyDescent="0.25">
      <c r="A119" s="30" t="s">
        <v>14</v>
      </c>
      <c r="B119" s="25" t="s">
        <v>202</v>
      </c>
      <c r="C119" s="2" t="s">
        <v>203</v>
      </c>
      <c r="D119" s="2" t="s">
        <v>496</v>
      </c>
      <c r="E119" s="25" t="s">
        <v>495</v>
      </c>
      <c r="F119" s="24">
        <v>6E-11</v>
      </c>
      <c r="G119" s="2">
        <v>0</v>
      </c>
      <c r="H119" s="2" t="s">
        <v>208</v>
      </c>
      <c r="I119" s="27">
        <v>1E-10</v>
      </c>
    </row>
    <row r="120" spans="1:9" x14ac:dyDescent="0.25">
      <c r="A120" s="28" t="s">
        <v>14</v>
      </c>
      <c r="B120" s="36" t="s">
        <v>14</v>
      </c>
      <c r="C120" s="2" t="s">
        <v>215</v>
      </c>
      <c r="D120" s="2" t="s">
        <v>528</v>
      </c>
      <c r="E120" s="2" t="s">
        <v>605</v>
      </c>
      <c r="F120" s="24">
        <v>7.0000000000000005E-55</v>
      </c>
      <c r="G120" s="35">
        <v>1</v>
      </c>
      <c r="H120" s="2" t="s">
        <v>601</v>
      </c>
      <c r="I120" s="27">
        <v>4.8300000000000002E-12</v>
      </c>
    </row>
    <row r="121" spans="1:9" x14ac:dyDescent="0.25">
      <c r="A121" s="30" t="s">
        <v>14</v>
      </c>
      <c r="B121" s="25" t="s">
        <v>202</v>
      </c>
      <c r="C121" s="3" t="s">
        <v>204</v>
      </c>
      <c r="D121" s="2" t="s">
        <v>497</v>
      </c>
      <c r="E121" s="25" t="s">
        <v>495</v>
      </c>
      <c r="F121" s="24">
        <v>9.0000000000000005E-115</v>
      </c>
      <c r="G121" s="2">
        <v>0</v>
      </c>
      <c r="H121" s="3" t="s">
        <v>209</v>
      </c>
      <c r="I121" s="26" t="s">
        <v>494</v>
      </c>
    </row>
    <row r="122" spans="1:9" x14ac:dyDescent="0.25">
      <c r="A122" s="30" t="s">
        <v>14</v>
      </c>
      <c r="B122" s="25" t="s">
        <v>202</v>
      </c>
      <c r="C122" s="2" t="s">
        <v>205</v>
      </c>
      <c r="D122" s="2" t="s">
        <v>498</v>
      </c>
      <c r="E122" s="25" t="s">
        <v>499</v>
      </c>
      <c r="F122" s="24">
        <v>4.9999999999999997E-12</v>
      </c>
      <c r="G122" s="2">
        <v>0</v>
      </c>
      <c r="H122" s="2" t="s">
        <v>208</v>
      </c>
      <c r="I122" s="27">
        <v>1E-10</v>
      </c>
    </row>
    <row r="123" spans="1:9" x14ac:dyDescent="0.25">
      <c r="A123" s="30" t="s">
        <v>14</v>
      </c>
      <c r="B123" s="25" t="s">
        <v>202</v>
      </c>
      <c r="C123" s="2" t="s">
        <v>206</v>
      </c>
      <c r="D123" s="2" t="s">
        <v>500</v>
      </c>
      <c r="E123" s="25" t="s">
        <v>495</v>
      </c>
      <c r="F123" s="24">
        <v>3E-11</v>
      </c>
      <c r="G123" s="2">
        <v>0</v>
      </c>
      <c r="H123" s="2" t="s">
        <v>208</v>
      </c>
      <c r="I123" s="27">
        <v>7.0000000000000001E-12</v>
      </c>
    </row>
    <row r="124" spans="1:9" x14ac:dyDescent="0.25">
      <c r="A124" s="28" t="s">
        <v>14</v>
      </c>
      <c r="B124" s="36" t="s">
        <v>14</v>
      </c>
      <c r="C124" s="2" t="s">
        <v>597</v>
      </c>
      <c r="D124" s="2" t="s">
        <v>610</v>
      </c>
      <c r="E124" s="2" t="s">
        <v>609</v>
      </c>
      <c r="F124" s="24">
        <v>4.9999999999999999E-132</v>
      </c>
      <c r="G124" s="35">
        <v>15</v>
      </c>
      <c r="H124" s="2" t="s">
        <v>608</v>
      </c>
      <c r="I124" s="27">
        <v>1.1200000000000001E-95</v>
      </c>
    </row>
    <row r="125" spans="1:9" x14ac:dyDescent="0.25">
      <c r="A125" s="30" t="s">
        <v>14</v>
      </c>
      <c r="B125" s="25" t="s">
        <v>174</v>
      </c>
      <c r="C125" s="2" t="s">
        <v>175</v>
      </c>
      <c r="D125" s="2" t="s">
        <v>460</v>
      </c>
      <c r="E125" s="25" t="s">
        <v>459</v>
      </c>
      <c r="F125" s="2">
        <v>0</v>
      </c>
      <c r="G125" s="2">
        <v>0</v>
      </c>
      <c r="H125" s="2" t="s">
        <v>461</v>
      </c>
      <c r="I125" s="27" t="s">
        <v>462</v>
      </c>
    </row>
    <row r="126" spans="1:9" x14ac:dyDescent="0.25">
      <c r="A126" s="30" t="s">
        <v>14</v>
      </c>
      <c r="B126" s="25" t="s">
        <v>202</v>
      </c>
      <c r="C126" s="2" t="s">
        <v>207</v>
      </c>
      <c r="D126" s="2" t="s">
        <v>502</v>
      </c>
      <c r="E126" s="25" t="s">
        <v>501</v>
      </c>
      <c r="F126" s="24">
        <v>2.0000000000000001E-4</v>
      </c>
      <c r="G126" s="2">
        <v>0</v>
      </c>
      <c r="H126" s="2" t="s">
        <v>208</v>
      </c>
      <c r="I126" s="27">
        <v>3.9999999999999998E-6</v>
      </c>
    </row>
  </sheetData>
  <autoFilter ref="A5:I126" xr:uid="{9A396EAE-E6BA-4E7C-9DA3-62EEE3C9B188}">
    <sortState xmlns:xlrd2="http://schemas.microsoft.com/office/spreadsheetml/2017/richdata2" ref="A6:I126">
      <sortCondition ref="A126"/>
    </sortState>
  </autoFilter>
  <sortState xmlns:xlrd2="http://schemas.microsoft.com/office/spreadsheetml/2017/richdata2" ref="A6:I125">
    <sortCondition ref="A125"/>
  </sortState>
  <mergeCells count="3">
    <mergeCell ref="C4:F4"/>
    <mergeCell ref="G4:I4"/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06AE5-9A1A-405A-A58F-AC8C313C964F}">
  <sheetPr>
    <pageSetUpPr fitToPage="1"/>
  </sheetPr>
  <dimension ref="A1:K27"/>
  <sheetViews>
    <sheetView workbookViewId="0">
      <selection activeCell="E21" sqref="E21"/>
    </sheetView>
  </sheetViews>
  <sheetFormatPr defaultRowHeight="15" x14ac:dyDescent="0.25"/>
  <cols>
    <col min="1" max="1" width="19.42578125" bestFit="1" customWidth="1"/>
    <col min="2" max="2" width="12.42578125" bestFit="1" customWidth="1"/>
    <col min="3" max="3" width="10.5703125" bestFit="1" customWidth="1"/>
    <col min="4" max="4" width="11.28515625" bestFit="1" customWidth="1"/>
    <col min="5" max="5" width="13" bestFit="1" customWidth="1"/>
    <col min="6" max="6" width="15" bestFit="1" customWidth="1"/>
    <col min="7" max="7" width="65.85546875" bestFit="1" customWidth="1"/>
    <col min="8" max="8" width="11.28515625" bestFit="1" customWidth="1"/>
    <col min="9" max="9" width="16.5703125" bestFit="1" customWidth="1"/>
    <col min="10" max="10" width="15.7109375" bestFit="1" customWidth="1"/>
  </cols>
  <sheetData>
    <row r="1" spans="1:11" ht="26.25" x14ac:dyDescent="0.25">
      <c r="A1" s="38" t="s">
        <v>1</v>
      </c>
      <c r="B1" s="38" t="s">
        <v>0</v>
      </c>
      <c r="C1" s="39" t="s">
        <v>258</v>
      </c>
      <c r="D1" s="39" t="s">
        <v>571</v>
      </c>
      <c r="E1" s="39" t="s">
        <v>732</v>
      </c>
      <c r="F1" s="38" t="s">
        <v>333</v>
      </c>
      <c r="G1" s="38" t="s">
        <v>334</v>
      </c>
      <c r="H1" s="38" t="s">
        <v>90</v>
      </c>
      <c r="I1" s="38" t="s">
        <v>94</v>
      </c>
      <c r="J1" s="38" t="s">
        <v>95</v>
      </c>
      <c r="K1" s="38"/>
    </row>
    <row r="2" spans="1:11" x14ac:dyDescent="0.25">
      <c r="A2" t="s">
        <v>620</v>
      </c>
      <c r="B2" t="s">
        <v>598</v>
      </c>
      <c r="C2">
        <v>15</v>
      </c>
      <c r="D2" s="56">
        <f>161/1096*100</f>
        <v>14.68978102189781</v>
      </c>
      <c r="E2" s="56">
        <f>161/1076*100</f>
        <v>14.96282527881041</v>
      </c>
      <c r="F2" t="s">
        <v>614</v>
      </c>
      <c r="G2" t="s">
        <v>613</v>
      </c>
      <c r="H2">
        <v>0</v>
      </c>
      <c r="I2" t="s">
        <v>618</v>
      </c>
      <c r="J2" s="43" t="s">
        <v>617</v>
      </c>
    </row>
    <row r="3" spans="1:11" x14ac:dyDescent="0.25">
      <c r="A3" t="s">
        <v>620</v>
      </c>
      <c r="B3" t="s">
        <v>599</v>
      </c>
      <c r="C3">
        <v>10</v>
      </c>
      <c r="D3" s="56">
        <f>140/1071*100</f>
        <v>13.071895424836603</v>
      </c>
      <c r="E3" s="56">
        <f>140/1045*100</f>
        <v>13.397129186602871</v>
      </c>
      <c r="F3" t="s">
        <v>616</v>
      </c>
      <c r="G3" t="s">
        <v>615</v>
      </c>
      <c r="H3">
        <v>0</v>
      </c>
      <c r="I3" t="s">
        <v>618</v>
      </c>
      <c r="J3" s="43" t="s">
        <v>619</v>
      </c>
    </row>
    <row r="4" spans="1:11" x14ac:dyDescent="0.25">
      <c r="A4" s="40" t="s">
        <v>577</v>
      </c>
      <c r="B4" t="s">
        <v>188</v>
      </c>
      <c r="C4">
        <v>3</v>
      </c>
      <c r="D4" s="56">
        <f>30/288*100</f>
        <v>10.416666666666668</v>
      </c>
      <c r="E4" s="56">
        <f>30/270*100</f>
        <v>11.111111111111111</v>
      </c>
      <c r="F4" t="s">
        <v>483</v>
      </c>
      <c r="G4" s="40" t="s">
        <v>482</v>
      </c>
      <c r="H4" s="41">
        <v>8.0000000000000003E-108</v>
      </c>
      <c r="I4" t="s">
        <v>195</v>
      </c>
      <c r="J4" s="42">
        <v>1.5E-113</v>
      </c>
    </row>
    <row r="5" spans="1:11" x14ac:dyDescent="0.25">
      <c r="A5" s="40" t="s">
        <v>135</v>
      </c>
      <c r="B5" s="44" t="s">
        <v>10</v>
      </c>
      <c r="C5">
        <v>4</v>
      </c>
      <c r="D5" s="56">
        <f>49/645*100</f>
        <v>7.5968992248062017</v>
      </c>
      <c r="E5" s="56">
        <f>49/626*100</f>
        <v>7.8274760383386583</v>
      </c>
      <c r="F5" t="s">
        <v>536</v>
      </c>
      <c r="G5" s="40" t="s">
        <v>370</v>
      </c>
      <c r="H5" s="41">
        <v>3.0000000000000001E-96</v>
      </c>
      <c r="I5" t="s">
        <v>133</v>
      </c>
      <c r="J5" s="43"/>
    </row>
    <row r="6" spans="1:11" x14ac:dyDescent="0.25">
      <c r="A6" s="40" t="s">
        <v>576</v>
      </c>
      <c r="B6" s="45" t="s">
        <v>4</v>
      </c>
      <c r="C6">
        <v>4</v>
      </c>
      <c r="D6" s="56">
        <f>41/88*100</f>
        <v>46.590909090909086</v>
      </c>
      <c r="E6" s="56">
        <f>41/69*100</f>
        <v>59.420289855072461</v>
      </c>
      <c r="F6" t="s">
        <v>341</v>
      </c>
      <c r="G6" s="40" t="s">
        <v>370</v>
      </c>
      <c r="H6" s="41">
        <v>8.9999999999999995E-9</v>
      </c>
      <c r="I6" t="s">
        <v>569</v>
      </c>
      <c r="J6" s="43" t="s">
        <v>342</v>
      </c>
    </row>
    <row r="7" spans="1:11" x14ac:dyDescent="0.25">
      <c r="A7" s="40" t="s">
        <v>576</v>
      </c>
      <c r="B7" s="45" t="s">
        <v>7</v>
      </c>
      <c r="C7">
        <v>3</v>
      </c>
      <c r="D7" s="56">
        <f>43/102*100</f>
        <v>42.156862745098039</v>
      </c>
      <c r="E7" s="56">
        <f>43/82*100</f>
        <v>52.439024390243901</v>
      </c>
      <c r="F7" t="s">
        <v>341</v>
      </c>
      <c r="G7" s="40" t="s">
        <v>370</v>
      </c>
      <c r="H7" s="41">
        <v>2.9999999999999998E-13</v>
      </c>
      <c r="I7" t="s">
        <v>569</v>
      </c>
      <c r="J7" s="43" t="s">
        <v>570</v>
      </c>
    </row>
    <row r="8" spans="1:11" x14ac:dyDescent="0.25">
      <c r="A8" s="40" t="s">
        <v>575</v>
      </c>
      <c r="B8" s="44" t="s">
        <v>3</v>
      </c>
      <c r="C8">
        <v>2</v>
      </c>
      <c r="D8" s="56">
        <f>22/82*100</f>
        <v>26.829268292682929</v>
      </c>
      <c r="E8" s="56">
        <f>22/47*100</f>
        <v>46.808510638297875</v>
      </c>
      <c r="F8" t="s">
        <v>504</v>
      </c>
      <c r="G8" s="40" t="s">
        <v>503</v>
      </c>
      <c r="H8" s="41">
        <v>6.0000000000000002E-6</v>
      </c>
      <c r="I8" t="s">
        <v>133</v>
      </c>
      <c r="J8" s="43"/>
    </row>
    <row r="9" spans="1:11" x14ac:dyDescent="0.25">
      <c r="A9" s="40" t="s">
        <v>176</v>
      </c>
      <c r="B9" s="44" t="s">
        <v>18</v>
      </c>
      <c r="C9">
        <v>5</v>
      </c>
      <c r="D9" s="56">
        <f>58/266*100</f>
        <v>21.804511278195488</v>
      </c>
      <c r="E9" s="56">
        <f>58/248*100</f>
        <v>23.387096774193548</v>
      </c>
      <c r="F9" t="s">
        <v>470</v>
      </c>
      <c r="G9" s="40" t="s">
        <v>469</v>
      </c>
      <c r="H9" s="41">
        <v>2E-79</v>
      </c>
      <c r="I9" t="s">
        <v>16</v>
      </c>
      <c r="J9" s="42">
        <v>1.5899999999999999E-30</v>
      </c>
    </row>
    <row r="10" spans="1:11" x14ac:dyDescent="0.25">
      <c r="A10" t="s">
        <v>622</v>
      </c>
      <c r="B10" s="45" t="s">
        <v>105</v>
      </c>
      <c r="C10">
        <v>4</v>
      </c>
      <c r="D10" s="56">
        <f>48/92*100</f>
        <v>52.173913043478258</v>
      </c>
      <c r="E10" s="56">
        <f>44/48*100</f>
        <v>91.666666666666657</v>
      </c>
      <c r="F10" t="s">
        <v>604</v>
      </c>
      <c r="G10" t="s">
        <v>343</v>
      </c>
      <c r="H10" s="41">
        <v>3.9999999999999998E-23</v>
      </c>
      <c r="I10" t="s">
        <v>603</v>
      </c>
      <c r="J10" s="42">
        <v>1.4000000000000001E-12</v>
      </c>
      <c r="K10" t="s">
        <v>602</v>
      </c>
    </row>
    <row r="11" spans="1:11" x14ac:dyDescent="0.25">
      <c r="A11" s="40" t="s">
        <v>574</v>
      </c>
      <c r="B11" s="44" t="s">
        <v>8</v>
      </c>
      <c r="C11">
        <v>5</v>
      </c>
      <c r="D11" s="57">
        <f>44/76*100</f>
        <v>57.894736842105267</v>
      </c>
      <c r="E11" s="57">
        <f>44/44*100</f>
        <v>100</v>
      </c>
      <c r="F11" t="s">
        <v>332</v>
      </c>
      <c r="G11" s="40" t="s">
        <v>335</v>
      </c>
      <c r="H11" s="41">
        <v>2E-12</v>
      </c>
      <c r="I11" t="s">
        <v>133</v>
      </c>
      <c r="J11" s="43"/>
      <c r="K11" t="s">
        <v>623</v>
      </c>
    </row>
    <row r="12" spans="1:11" x14ac:dyDescent="0.25">
      <c r="A12" t="s">
        <v>125</v>
      </c>
      <c r="B12" t="s">
        <v>600</v>
      </c>
      <c r="C12">
        <v>7</v>
      </c>
      <c r="D12" s="56">
        <f>74/618*100</f>
        <v>11.974110032362459</v>
      </c>
      <c r="E12" s="56">
        <f>74/597*100</f>
        <v>12.395309882747069</v>
      </c>
      <c r="F12" t="s">
        <v>612</v>
      </c>
      <c r="G12" t="s">
        <v>611</v>
      </c>
      <c r="H12">
        <v>0</v>
      </c>
      <c r="I12" t="s">
        <v>169</v>
      </c>
      <c r="J12" s="43" t="s">
        <v>439</v>
      </c>
    </row>
    <row r="13" spans="1:11" x14ac:dyDescent="0.25">
      <c r="A13" t="s">
        <v>125</v>
      </c>
      <c r="B13" t="s">
        <v>151</v>
      </c>
      <c r="C13">
        <v>4</v>
      </c>
      <c r="D13" s="56">
        <f>16/647*100</f>
        <v>2.472952086553323</v>
      </c>
      <c r="E13" s="56">
        <f>16/628*100</f>
        <v>2.547770700636943</v>
      </c>
      <c r="F13" t="s">
        <v>416</v>
      </c>
      <c r="G13" t="s">
        <v>402</v>
      </c>
      <c r="H13">
        <v>0</v>
      </c>
      <c r="I13" t="s">
        <v>606</v>
      </c>
      <c r="J13" s="42" t="s">
        <v>607</v>
      </c>
    </row>
    <row r="14" spans="1:11" x14ac:dyDescent="0.25">
      <c r="A14" s="40" t="s">
        <v>21</v>
      </c>
      <c r="B14" s="44" t="s">
        <v>11</v>
      </c>
      <c r="C14">
        <v>13</v>
      </c>
      <c r="D14" s="56">
        <f>57/977*100</f>
        <v>5.8341862845445247</v>
      </c>
      <c r="E14" s="56">
        <f>57/952*100</f>
        <v>5.9873949579831933</v>
      </c>
      <c r="F14" t="s">
        <v>449</v>
      </c>
      <c r="G14" s="40" t="s">
        <v>444</v>
      </c>
      <c r="H14">
        <v>0</v>
      </c>
      <c r="I14" t="s">
        <v>249</v>
      </c>
      <c r="J14" s="43" t="s">
        <v>454</v>
      </c>
    </row>
    <row r="15" spans="1:11" x14ac:dyDescent="0.25">
      <c r="A15" s="40" t="s">
        <v>19</v>
      </c>
      <c r="B15" s="44" t="s">
        <v>9</v>
      </c>
      <c r="C15">
        <v>7</v>
      </c>
      <c r="D15" s="56">
        <f>80/162*100</f>
        <v>49.382716049382715</v>
      </c>
      <c r="E15" s="56">
        <f>80/140*100</f>
        <v>57.142857142857139</v>
      </c>
      <c r="F15" t="s">
        <v>347</v>
      </c>
      <c r="G15" s="40" t="s">
        <v>19</v>
      </c>
      <c r="H15" s="41">
        <v>2.9999999999999999E-19</v>
      </c>
      <c r="I15" t="s">
        <v>345</v>
      </c>
      <c r="J15" s="42">
        <v>3.66E-27</v>
      </c>
    </row>
    <row r="16" spans="1:11" x14ac:dyDescent="0.25">
      <c r="A16" s="40" t="s">
        <v>112</v>
      </c>
      <c r="B16" s="45" t="s">
        <v>6</v>
      </c>
      <c r="C16">
        <v>2</v>
      </c>
      <c r="D16" s="56">
        <f>20/82*100</f>
        <v>24.390243902439025</v>
      </c>
      <c r="E16" s="56">
        <f>20/63*100</f>
        <v>31.746031746031743</v>
      </c>
      <c r="F16" t="s">
        <v>366</v>
      </c>
      <c r="G16" s="40" t="s">
        <v>365</v>
      </c>
      <c r="H16" s="41">
        <v>9.0000000000000008E-34</v>
      </c>
      <c r="I16" t="s">
        <v>133</v>
      </c>
      <c r="J16" s="43"/>
    </row>
    <row r="17" spans="1:11" x14ac:dyDescent="0.25">
      <c r="A17" t="s">
        <v>14</v>
      </c>
      <c r="B17" s="46" t="s">
        <v>5</v>
      </c>
      <c r="C17">
        <v>7</v>
      </c>
      <c r="D17" s="57">
        <f>63/123*100</f>
        <v>51.219512195121951</v>
      </c>
      <c r="E17" s="57">
        <f>63/106*100</f>
        <v>59.433962264150942</v>
      </c>
      <c r="F17" t="s">
        <v>505</v>
      </c>
      <c r="G17" s="40" t="s">
        <v>370</v>
      </c>
      <c r="H17" s="41">
        <v>6.0000000000000001E-17</v>
      </c>
      <c r="I17" t="s">
        <v>133</v>
      </c>
      <c r="J17" s="43"/>
      <c r="K17" t="s">
        <v>733</v>
      </c>
    </row>
    <row r="18" spans="1:11" x14ac:dyDescent="0.25">
      <c r="A18" s="40" t="s">
        <v>14</v>
      </c>
      <c r="B18" t="s">
        <v>264</v>
      </c>
      <c r="C18">
        <v>6</v>
      </c>
      <c r="D18" s="56">
        <f>61/162*100</f>
        <v>37.654320987654323</v>
      </c>
      <c r="E18" s="56">
        <f>61/143*100</f>
        <v>42.657342657342653</v>
      </c>
      <c r="F18" t="s">
        <v>506</v>
      </c>
      <c r="G18" s="40" t="s">
        <v>723</v>
      </c>
      <c r="H18" s="41">
        <v>3.0000000000000003E-29</v>
      </c>
      <c r="I18" t="s">
        <v>133</v>
      </c>
      <c r="J18" s="43"/>
    </row>
    <row r="19" spans="1:11" x14ac:dyDescent="0.25">
      <c r="A19" t="s">
        <v>14</v>
      </c>
      <c r="B19" t="s">
        <v>597</v>
      </c>
      <c r="C19">
        <v>17</v>
      </c>
      <c r="D19" s="56">
        <f>179/376*100</f>
        <v>47.606382978723403</v>
      </c>
      <c r="E19" s="56">
        <f>179/354*100</f>
        <v>50.564971751412422</v>
      </c>
      <c r="F19" t="s">
        <v>610</v>
      </c>
      <c r="G19" t="s">
        <v>609</v>
      </c>
      <c r="H19" s="41">
        <v>4.9999999999999999E-132</v>
      </c>
      <c r="I19" t="s">
        <v>608</v>
      </c>
      <c r="J19" s="42">
        <v>1.1200000000000001E-95</v>
      </c>
    </row>
    <row r="22" spans="1:11" x14ac:dyDescent="0.25">
      <c r="B22" s="44" t="s">
        <v>572</v>
      </c>
    </row>
    <row r="23" spans="1:11" x14ac:dyDescent="0.25">
      <c r="B23" s="45" t="s">
        <v>624</v>
      </c>
    </row>
    <row r="24" spans="1:11" x14ac:dyDescent="0.25">
      <c r="B24" s="46" t="s">
        <v>573</v>
      </c>
    </row>
    <row r="26" spans="1:11" x14ac:dyDescent="0.25">
      <c r="A26" t="s">
        <v>625</v>
      </c>
    </row>
    <row r="27" spans="1:11" x14ac:dyDescent="0.25">
      <c r="A27" t="s">
        <v>14</v>
      </c>
      <c r="B27" t="s">
        <v>215</v>
      </c>
      <c r="C27">
        <v>1</v>
      </c>
      <c r="D27">
        <v>11.4</v>
      </c>
      <c r="F27" t="s">
        <v>528</v>
      </c>
      <c r="G27" t="s">
        <v>605</v>
      </c>
      <c r="H27" s="41">
        <v>7.0000000000000005E-55</v>
      </c>
      <c r="I27" t="s">
        <v>601</v>
      </c>
      <c r="J27" s="42">
        <v>4.8300000000000002E-12</v>
      </c>
    </row>
  </sheetData>
  <autoFilter ref="A1:K19" xr:uid="{37006AE5-9A1A-405A-A58F-AC8C313C964F}">
    <sortState xmlns:xlrd2="http://schemas.microsoft.com/office/spreadsheetml/2017/richdata2" ref="A2:K19">
      <sortCondition ref="A1:A19"/>
    </sortState>
  </autoFilter>
  <sortState xmlns:xlrd2="http://schemas.microsoft.com/office/spreadsheetml/2017/richdata2" ref="A2:K19">
    <sortCondition ref="A2:A19"/>
  </sortState>
  <pageMargins left="0.59055118110236215" right="0.59055118110236215" top="0.59055118110236215" bottom="0.59055118110236215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26481-399A-4404-A4A7-969C15CB0093}">
  <dimension ref="A1:E134"/>
  <sheetViews>
    <sheetView workbookViewId="0">
      <pane ySplit="4" topLeftCell="A5" activePane="bottomLeft" state="frozen"/>
      <selection pane="bottomLeft" activeCell="D13" sqref="D13"/>
    </sheetView>
  </sheetViews>
  <sheetFormatPr defaultRowHeight="15" x14ac:dyDescent="0.25"/>
  <cols>
    <col min="1" max="2" width="20.7109375" customWidth="1"/>
    <col min="3" max="3" width="40.7109375" customWidth="1"/>
    <col min="4" max="4" width="43.7109375" customWidth="1"/>
    <col min="5" max="5" width="100.7109375" customWidth="1"/>
  </cols>
  <sheetData>
    <row r="1" spans="1:5" x14ac:dyDescent="0.25">
      <c r="A1" s="54" t="s">
        <v>626</v>
      </c>
      <c r="C1" s="1" t="s">
        <v>56</v>
      </c>
    </row>
    <row r="4" spans="1:5" x14ac:dyDescent="0.25">
      <c r="A4" s="7" t="s">
        <v>0</v>
      </c>
      <c r="B4" s="7" t="s">
        <v>1</v>
      </c>
      <c r="C4" s="7" t="s">
        <v>259</v>
      </c>
      <c r="D4" s="7" t="s">
        <v>260</v>
      </c>
      <c r="E4" s="7" t="s">
        <v>2</v>
      </c>
    </row>
    <row r="5" spans="1:5" x14ac:dyDescent="0.25">
      <c r="A5" s="64" t="s">
        <v>3</v>
      </c>
      <c r="B5" s="64" t="s">
        <v>12</v>
      </c>
      <c r="C5" s="2" t="s">
        <v>22</v>
      </c>
      <c r="D5" s="2"/>
      <c r="E5" s="66" t="s">
        <v>67</v>
      </c>
    </row>
    <row r="6" spans="1:5" x14ac:dyDescent="0.25">
      <c r="A6" s="65"/>
      <c r="B6" s="65"/>
      <c r="C6" s="2" t="s">
        <v>627</v>
      </c>
      <c r="D6" s="2"/>
      <c r="E6" s="67"/>
    </row>
    <row r="7" spans="1:5" x14ac:dyDescent="0.25">
      <c r="A7" s="70" t="s">
        <v>600</v>
      </c>
      <c r="B7" s="64" t="s">
        <v>621</v>
      </c>
      <c r="C7" s="2" t="s">
        <v>646</v>
      </c>
      <c r="D7" s="3" t="s">
        <v>718</v>
      </c>
      <c r="E7" s="66" t="s">
        <v>640</v>
      </c>
    </row>
    <row r="8" spans="1:5" x14ac:dyDescent="0.25">
      <c r="A8" s="71"/>
      <c r="B8" s="68"/>
      <c r="C8" s="2" t="s">
        <v>645</v>
      </c>
      <c r="D8" s="2" t="s">
        <v>719</v>
      </c>
      <c r="E8" s="69"/>
    </row>
    <row r="9" spans="1:5" x14ac:dyDescent="0.25">
      <c r="A9" s="71"/>
      <c r="B9" s="68"/>
      <c r="C9" s="2" t="s">
        <v>644</v>
      </c>
      <c r="D9" s="2" t="s">
        <v>720</v>
      </c>
      <c r="E9" s="69"/>
    </row>
    <row r="10" spans="1:5" x14ac:dyDescent="0.25">
      <c r="A10" s="71"/>
      <c r="B10" s="68"/>
      <c r="C10" s="2" t="s">
        <v>642</v>
      </c>
      <c r="D10" s="2" t="s">
        <v>721</v>
      </c>
      <c r="E10" s="69"/>
    </row>
    <row r="11" spans="1:5" x14ac:dyDescent="0.25">
      <c r="A11" s="71"/>
      <c r="B11" s="68"/>
      <c r="C11" s="3" t="s">
        <v>643</v>
      </c>
      <c r="D11" s="2" t="s">
        <v>722</v>
      </c>
      <c r="E11" s="69"/>
    </row>
    <row r="12" spans="1:5" x14ac:dyDescent="0.25">
      <c r="A12" s="71"/>
      <c r="B12" s="68"/>
      <c r="C12" s="3" t="s">
        <v>641</v>
      </c>
      <c r="D12" s="2"/>
      <c r="E12" s="69"/>
    </row>
    <row r="13" spans="1:5" x14ac:dyDescent="0.25">
      <c r="A13" s="71"/>
      <c r="B13" s="68"/>
      <c r="C13" s="2"/>
      <c r="D13" s="2"/>
      <c r="E13" s="69"/>
    </row>
    <row r="14" spans="1:5" x14ac:dyDescent="0.25">
      <c r="A14" s="72"/>
      <c r="B14" s="65"/>
      <c r="C14" s="2"/>
      <c r="D14" s="2"/>
      <c r="E14" s="67"/>
    </row>
    <row r="15" spans="1:5" x14ac:dyDescent="0.25">
      <c r="A15" s="74" t="s">
        <v>4</v>
      </c>
      <c r="B15" s="74" t="s">
        <v>13</v>
      </c>
      <c r="C15" s="2" t="s">
        <v>59</v>
      </c>
      <c r="D15" s="2" t="s">
        <v>81</v>
      </c>
      <c r="E15" s="73" t="s">
        <v>68</v>
      </c>
    </row>
    <row r="16" spans="1:5" x14ac:dyDescent="0.25">
      <c r="A16" s="74"/>
      <c r="B16" s="74"/>
      <c r="C16" s="2" t="s">
        <v>61</v>
      </c>
      <c r="D16" s="2"/>
      <c r="E16" s="73"/>
    </row>
    <row r="17" spans="1:5" x14ac:dyDescent="0.25">
      <c r="A17" s="74"/>
      <c r="B17" s="74"/>
      <c r="C17" s="2" t="s">
        <v>60</v>
      </c>
      <c r="D17" s="2"/>
      <c r="E17" s="73"/>
    </row>
    <row r="18" spans="1:5" x14ac:dyDescent="0.25">
      <c r="A18" s="74"/>
      <c r="B18" s="74"/>
      <c r="C18" s="3" t="s">
        <v>23</v>
      </c>
      <c r="D18" s="2"/>
      <c r="E18" s="73"/>
    </row>
    <row r="19" spans="1:5" x14ac:dyDescent="0.25">
      <c r="A19" s="70" t="s">
        <v>105</v>
      </c>
      <c r="B19" s="64" t="s">
        <v>622</v>
      </c>
      <c r="C19" s="2" t="s">
        <v>629</v>
      </c>
      <c r="D19" s="3" t="s">
        <v>715</v>
      </c>
      <c r="E19" s="66" t="s">
        <v>631</v>
      </c>
    </row>
    <row r="20" spans="1:5" x14ac:dyDescent="0.25">
      <c r="A20" s="71"/>
      <c r="B20" s="68"/>
      <c r="C20" s="3" t="s">
        <v>628</v>
      </c>
      <c r="D20" s="3" t="s">
        <v>716</v>
      </c>
      <c r="E20" s="69"/>
    </row>
    <row r="21" spans="1:5" x14ac:dyDescent="0.25">
      <c r="A21" s="71"/>
      <c r="B21" s="68"/>
      <c r="C21" s="3" t="s">
        <v>630</v>
      </c>
      <c r="D21" s="2" t="s">
        <v>717</v>
      </c>
      <c r="E21" s="69"/>
    </row>
    <row r="22" spans="1:5" x14ac:dyDescent="0.25">
      <c r="A22" s="71"/>
      <c r="B22" s="68"/>
      <c r="C22" s="2"/>
      <c r="D22" s="2"/>
      <c r="E22" s="69"/>
    </row>
    <row r="23" spans="1:5" x14ac:dyDescent="0.25">
      <c r="A23" s="72"/>
      <c r="B23" s="65"/>
      <c r="C23" s="2"/>
      <c r="D23" s="2"/>
      <c r="E23" s="67"/>
    </row>
    <row r="24" spans="1:5" x14ac:dyDescent="0.25">
      <c r="A24" s="64" t="s">
        <v>5</v>
      </c>
      <c r="B24" s="64" t="s">
        <v>14</v>
      </c>
      <c r="C24" s="4" t="s">
        <v>262</v>
      </c>
      <c r="D24" s="4" t="s">
        <v>712</v>
      </c>
      <c r="E24" s="66" t="s">
        <v>69</v>
      </c>
    </row>
    <row r="25" spans="1:5" x14ac:dyDescent="0.25">
      <c r="A25" s="68"/>
      <c r="B25" s="68"/>
      <c r="C25" s="2" t="s">
        <v>24</v>
      </c>
      <c r="D25" s="55" t="s">
        <v>711</v>
      </c>
      <c r="E25" s="69"/>
    </row>
    <row r="26" spans="1:5" x14ac:dyDescent="0.25">
      <c r="A26" s="68"/>
      <c r="B26" s="68"/>
      <c r="C26" s="2" t="s">
        <v>25</v>
      </c>
      <c r="D26" s="3" t="s">
        <v>713</v>
      </c>
      <c r="E26" s="69"/>
    </row>
    <row r="27" spans="1:5" x14ac:dyDescent="0.25">
      <c r="A27" s="68"/>
      <c r="B27" s="68"/>
      <c r="C27" s="2" t="s">
        <v>26</v>
      </c>
      <c r="D27" s="2" t="s">
        <v>714</v>
      </c>
      <c r="E27" s="68"/>
    </row>
    <row r="28" spans="1:5" x14ac:dyDescent="0.25">
      <c r="A28" s="68"/>
      <c r="B28" s="68"/>
      <c r="C28" s="2" t="s">
        <v>632</v>
      </c>
      <c r="D28" s="2"/>
      <c r="E28" s="68"/>
    </row>
    <row r="29" spans="1:5" x14ac:dyDescent="0.25">
      <c r="A29" s="68"/>
      <c r="B29" s="68"/>
      <c r="C29" s="3" t="s">
        <v>634</v>
      </c>
      <c r="D29" s="2"/>
      <c r="E29" s="68"/>
    </row>
    <row r="30" spans="1:5" x14ac:dyDescent="0.25">
      <c r="A30" s="65"/>
      <c r="B30" s="65"/>
      <c r="C30" s="3" t="s">
        <v>633</v>
      </c>
      <c r="D30" s="2"/>
      <c r="E30" s="65"/>
    </row>
    <row r="31" spans="1:5" x14ac:dyDescent="0.25">
      <c r="A31" s="74" t="s">
        <v>6</v>
      </c>
      <c r="B31" s="74" t="s">
        <v>15</v>
      </c>
      <c r="C31" s="2" t="s">
        <v>27</v>
      </c>
      <c r="D31" s="3" t="s">
        <v>82</v>
      </c>
      <c r="E31" s="73" t="s">
        <v>70</v>
      </c>
    </row>
    <row r="32" spans="1:5" x14ac:dyDescent="0.25">
      <c r="A32" s="74"/>
      <c r="B32" s="74"/>
      <c r="C32" s="2" t="s">
        <v>28</v>
      </c>
      <c r="D32" s="2"/>
      <c r="E32" s="73"/>
    </row>
    <row r="33" spans="1:5" x14ac:dyDescent="0.25">
      <c r="A33" s="70" t="s">
        <v>151</v>
      </c>
      <c r="B33" s="64" t="s">
        <v>621</v>
      </c>
      <c r="C33" s="2" t="s">
        <v>639</v>
      </c>
      <c r="D33" s="2" t="s">
        <v>709</v>
      </c>
      <c r="E33" s="66" t="s">
        <v>635</v>
      </c>
    </row>
    <row r="34" spans="1:5" x14ac:dyDescent="0.25">
      <c r="A34" s="71"/>
      <c r="B34" s="68"/>
      <c r="C34" s="2" t="s">
        <v>637</v>
      </c>
      <c r="D34" s="2" t="s">
        <v>710</v>
      </c>
      <c r="E34" s="69" t="s">
        <v>635</v>
      </c>
    </row>
    <row r="35" spans="1:5" x14ac:dyDescent="0.25">
      <c r="A35" s="71"/>
      <c r="B35" s="68"/>
      <c r="C35" s="2" t="s">
        <v>636</v>
      </c>
      <c r="D35" s="2"/>
      <c r="E35" s="69" t="s">
        <v>635</v>
      </c>
    </row>
    <row r="36" spans="1:5" x14ac:dyDescent="0.25">
      <c r="A36" s="71"/>
      <c r="B36" s="68"/>
      <c r="C36" s="3" t="s">
        <v>638</v>
      </c>
      <c r="D36" s="2"/>
      <c r="E36" s="69" t="s">
        <v>635</v>
      </c>
    </row>
    <row r="37" spans="1:5" x14ac:dyDescent="0.25">
      <c r="A37" s="71"/>
      <c r="B37" s="68"/>
      <c r="C37" s="2"/>
      <c r="D37" s="2"/>
      <c r="E37" s="69"/>
    </row>
    <row r="38" spans="1:5" x14ac:dyDescent="0.25">
      <c r="A38" s="71"/>
      <c r="B38" s="68"/>
      <c r="C38" s="2"/>
      <c r="D38" s="2"/>
      <c r="E38" s="69"/>
    </row>
    <row r="39" spans="1:5" x14ac:dyDescent="0.25">
      <c r="A39" s="71"/>
      <c r="B39" s="68"/>
      <c r="C39" s="2"/>
      <c r="D39" s="2"/>
      <c r="E39" s="69"/>
    </row>
    <row r="40" spans="1:5" x14ac:dyDescent="0.25">
      <c r="A40" s="72"/>
      <c r="B40" s="65"/>
      <c r="C40" s="2"/>
      <c r="D40" s="2"/>
      <c r="E40" s="67" t="s">
        <v>635</v>
      </c>
    </row>
    <row r="41" spans="1:5" x14ac:dyDescent="0.25">
      <c r="A41" s="74" t="s">
        <v>8</v>
      </c>
      <c r="B41" s="74" t="s">
        <v>17</v>
      </c>
      <c r="C41" s="2" t="s">
        <v>47</v>
      </c>
      <c r="D41" s="2" t="s">
        <v>87</v>
      </c>
      <c r="E41" s="73" t="s">
        <v>73</v>
      </c>
    </row>
    <row r="42" spans="1:5" x14ac:dyDescent="0.25">
      <c r="A42" s="74"/>
      <c r="B42" s="74"/>
      <c r="C42" s="2" t="s">
        <v>46</v>
      </c>
      <c r="D42" s="3" t="s">
        <v>88</v>
      </c>
      <c r="E42" s="73"/>
    </row>
    <row r="43" spans="1:5" x14ac:dyDescent="0.25">
      <c r="A43" s="74"/>
      <c r="B43" s="74"/>
      <c r="C43" s="2" t="s">
        <v>45</v>
      </c>
      <c r="D43" s="3" t="s">
        <v>89</v>
      </c>
      <c r="E43" s="73"/>
    </row>
    <row r="44" spans="1:5" x14ac:dyDescent="0.25">
      <c r="A44" s="74" t="s">
        <v>7</v>
      </c>
      <c r="B44" s="74" t="s">
        <v>13</v>
      </c>
      <c r="C44" s="2" t="s">
        <v>29</v>
      </c>
      <c r="D44" s="2"/>
      <c r="E44" s="73" t="s">
        <v>71</v>
      </c>
    </row>
    <row r="45" spans="1:5" x14ac:dyDescent="0.25">
      <c r="A45" s="74"/>
      <c r="B45" s="74"/>
      <c r="C45" s="2" t="s">
        <v>30</v>
      </c>
      <c r="D45" s="2"/>
      <c r="E45" s="73"/>
    </row>
    <row r="46" spans="1:5" x14ac:dyDescent="0.25">
      <c r="A46" s="74"/>
      <c r="B46" s="74"/>
      <c r="C46" s="2" t="s">
        <v>31</v>
      </c>
      <c r="D46" s="2"/>
      <c r="E46" s="73"/>
    </row>
    <row r="47" spans="1:5" x14ac:dyDescent="0.25">
      <c r="A47" s="74" t="s">
        <v>9</v>
      </c>
      <c r="B47" s="74" t="s">
        <v>19</v>
      </c>
      <c r="C47" s="2" t="s">
        <v>35</v>
      </c>
      <c r="D47" s="3" t="s">
        <v>84</v>
      </c>
      <c r="E47" s="73" t="s">
        <v>74</v>
      </c>
    </row>
    <row r="48" spans="1:5" x14ac:dyDescent="0.25">
      <c r="A48" s="74"/>
      <c r="B48" s="74"/>
      <c r="C48" s="3" t="s">
        <v>263</v>
      </c>
      <c r="D48" s="2" t="s">
        <v>85</v>
      </c>
      <c r="E48" s="73"/>
    </row>
    <row r="49" spans="1:5" x14ac:dyDescent="0.25">
      <c r="A49" s="74"/>
      <c r="B49" s="74"/>
      <c r="C49" s="3" t="s">
        <v>36</v>
      </c>
      <c r="D49" s="3" t="s">
        <v>86</v>
      </c>
      <c r="E49" s="73"/>
    </row>
    <row r="50" spans="1:5" x14ac:dyDescent="0.25">
      <c r="A50" s="74"/>
      <c r="B50" s="74"/>
      <c r="C50" s="2" t="s">
        <v>62</v>
      </c>
      <c r="D50" s="2"/>
      <c r="E50" s="73"/>
    </row>
    <row r="51" spans="1:5" x14ac:dyDescent="0.25">
      <c r="A51" s="74"/>
      <c r="B51" s="74"/>
      <c r="C51" s="3" t="s">
        <v>64</v>
      </c>
      <c r="D51" s="2"/>
      <c r="E51" s="73"/>
    </row>
    <row r="52" spans="1:5" x14ac:dyDescent="0.25">
      <c r="A52" s="74"/>
      <c r="B52" s="74"/>
      <c r="C52" s="3" t="s">
        <v>63</v>
      </c>
      <c r="D52" s="2"/>
      <c r="E52" s="73"/>
    </row>
    <row r="53" spans="1:5" x14ac:dyDescent="0.25">
      <c r="A53" s="74"/>
      <c r="B53" s="74"/>
      <c r="C53" s="3" t="s">
        <v>37</v>
      </c>
      <c r="D53" s="2"/>
      <c r="E53" s="73"/>
    </row>
    <row r="54" spans="1:5" x14ac:dyDescent="0.25">
      <c r="A54" s="74" t="s">
        <v>264</v>
      </c>
      <c r="B54" s="74" t="s">
        <v>14</v>
      </c>
      <c r="C54" s="2" t="s">
        <v>266</v>
      </c>
      <c r="D54" s="2" t="s">
        <v>272</v>
      </c>
      <c r="E54" s="73" t="s">
        <v>265</v>
      </c>
    </row>
    <row r="55" spans="1:5" x14ac:dyDescent="0.25">
      <c r="A55" s="74"/>
      <c r="B55" s="74"/>
      <c r="C55" s="2" t="s">
        <v>267</v>
      </c>
      <c r="D55" s="3" t="s">
        <v>273</v>
      </c>
      <c r="E55" s="73"/>
    </row>
    <row r="56" spans="1:5" x14ac:dyDescent="0.25">
      <c r="A56" s="74"/>
      <c r="B56" s="74"/>
      <c r="C56" s="3" t="s">
        <v>268</v>
      </c>
      <c r="D56" s="2" t="s">
        <v>274</v>
      </c>
      <c r="E56" s="73"/>
    </row>
    <row r="57" spans="1:5" x14ac:dyDescent="0.25">
      <c r="A57" s="74"/>
      <c r="B57" s="74"/>
      <c r="C57" s="2" t="s">
        <v>269</v>
      </c>
      <c r="D57" s="2"/>
      <c r="E57" s="73"/>
    </row>
    <row r="58" spans="1:5" x14ac:dyDescent="0.25">
      <c r="A58" s="74"/>
      <c r="B58" s="74"/>
      <c r="C58" s="2" t="s">
        <v>270</v>
      </c>
      <c r="D58" s="2"/>
      <c r="E58" s="73"/>
    </row>
    <row r="59" spans="1:5" x14ac:dyDescent="0.25">
      <c r="A59" s="74"/>
      <c r="B59" s="74"/>
      <c r="C59" s="2" t="s">
        <v>271</v>
      </c>
      <c r="D59" s="2"/>
      <c r="E59" s="73"/>
    </row>
    <row r="60" spans="1:5" x14ac:dyDescent="0.25">
      <c r="A60" s="74" t="s">
        <v>18</v>
      </c>
      <c r="B60" s="74" t="s">
        <v>16</v>
      </c>
      <c r="C60" s="3" t="s">
        <v>32</v>
      </c>
      <c r="D60" s="2" t="s">
        <v>83</v>
      </c>
      <c r="E60" s="73" t="s">
        <v>72</v>
      </c>
    </row>
    <row r="61" spans="1:5" x14ac:dyDescent="0.25">
      <c r="A61" s="74"/>
      <c r="B61" s="74"/>
      <c r="C61" s="2" t="s">
        <v>65</v>
      </c>
      <c r="D61" s="2"/>
      <c r="E61" s="73"/>
    </row>
    <row r="62" spans="1:5" x14ac:dyDescent="0.25">
      <c r="A62" s="74"/>
      <c r="B62" s="74"/>
      <c r="C62" s="2" t="s">
        <v>66</v>
      </c>
      <c r="D62" s="2"/>
      <c r="E62" s="73"/>
    </row>
    <row r="63" spans="1:5" x14ac:dyDescent="0.25">
      <c r="A63" s="74"/>
      <c r="B63" s="74"/>
      <c r="C63" s="2" t="s">
        <v>33</v>
      </c>
      <c r="D63" s="2"/>
      <c r="E63" s="73"/>
    </row>
    <row r="64" spans="1:5" x14ac:dyDescent="0.25">
      <c r="A64" s="74"/>
      <c r="B64" s="74"/>
      <c r="C64" s="2" t="s">
        <v>34</v>
      </c>
      <c r="D64" s="2"/>
      <c r="E64" s="73"/>
    </row>
    <row r="65" spans="1:5" x14ac:dyDescent="0.25">
      <c r="A65" s="70" t="s">
        <v>597</v>
      </c>
      <c r="B65" s="64" t="s">
        <v>14</v>
      </c>
      <c r="C65" s="2" t="s">
        <v>647</v>
      </c>
      <c r="D65" s="2" t="s">
        <v>701</v>
      </c>
      <c r="E65" s="66" t="s">
        <v>664</v>
      </c>
    </row>
    <row r="66" spans="1:5" x14ac:dyDescent="0.25">
      <c r="A66" s="71"/>
      <c r="B66" s="68"/>
      <c r="C66" s="2" t="s">
        <v>650</v>
      </c>
      <c r="D66" s="2" t="s">
        <v>706</v>
      </c>
      <c r="E66" s="69"/>
    </row>
    <row r="67" spans="1:5" x14ac:dyDescent="0.25">
      <c r="A67" s="71"/>
      <c r="B67" s="68"/>
      <c r="C67" s="2" t="s">
        <v>651</v>
      </c>
      <c r="D67" s="2" t="s">
        <v>702</v>
      </c>
      <c r="E67" s="69"/>
    </row>
    <row r="68" spans="1:5" x14ac:dyDescent="0.25">
      <c r="A68" s="71"/>
      <c r="B68" s="68"/>
      <c r="C68" s="2" t="s">
        <v>652</v>
      </c>
      <c r="D68" s="2" t="s">
        <v>705</v>
      </c>
      <c r="E68" s="69"/>
    </row>
    <row r="69" spans="1:5" x14ac:dyDescent="0.25">
      <c r="A69" s="71"/>
      <c r="B69" s="68"/>
      <c r="C69" s="2" t="s">
        <v>654</v>
      </c>
      <c r="D69" s="2" t="s">
        <v>704</v>
      </c>
      <c r="E69" s="69"/>
    </row>
    <row r="70" spans="1:5" x14ac:dyDescent="0.25">
      <c r="A70" s="71"/>
      <c r="B70" s="68"/>
      <c r="C70" s="2" t="s">
        <v>655</v>
      </c>
      <c r="D70" s="2" t="s">
        <v>703</v>
      </c>
      <c r="E70" s="69"/>
    </row>
    <row r="71" spans="1:5" x14ac:dyDescent="0.25">
      <c r="A71" s="71"/>
      <c r="B71" s="68"/>
      <c r="C71" s="2" t="s">
        <v>656</v>
      </c>
      <c r="D71" s="3" t="s">
        <v>707</v>
      </c>
      <c r="E71" s="69"/>
    </row>
    <row r="72" spans="1:5" x14ac:dyDescent="0.25">
      <c r="A72" s="71"/>
      <c r="B72" s="68"/>
      <c r="C72" s="2" t="s">
        <v>657</v>
      </c>
      <c r="D72" s="2" t="s">
        <v>708</v>
      </c>
      <c r="E72" s="69"/>
    </row>
    <row r="73" spans="1:5" x14ac:dyDescent="0.25">
      <c r="A73" s="71"/>
      <c r="B73" s="68"/>
      <c r="C73" s="2" t="s">
        <v>658</v>
      </c>
      <c r="D73" s="2"/>
      <c r="E73" s="69"/>
    </row>
    <row r="74" spans="1:5" x14ac:dyDescent="0.25">
      <c r="A74" s="71"/>
      <c r="B74" s="68"/>
      <c r="C74" s="2" t="s">
        <v>662</v>
      </c>
      <c r="D74" s="2"/>
      <c r="E74" s="69"/>
    </row>
    <row r="75" spans="1:5" x14ac:dyDescent="0.25">
      <c r="A75" s="71"/>
      <c r="B75" s="68"/>
      <c r="C75" s="2" t="s">
        <v>663</v>
      </c>
      <c r="D75" s="2"/>
      <c r="E75" s="69"/>
    </row>
    <row r="76" spans="1:5" x14ac:dyDescent="0.25">
      <c r="A76" s="71"/>
      <c r="B76" s="68"/>
      <c r="C76" s="3" t="s">
        <v>648</v>
      </c>
      <c r="D76" s="2"/>
      <c r="E76" s="69"/>
    </row>
    <row r="77" spans="1:5" x14ac:dyDescent="0.25">
      <c r="A77" s="71"/>
      <c r="B77" s="68"/>
      <c r="C77" s="3" t="s">
        <v>649</v>
      </c>
      <c r="D77" s="2"/>
      <c r="E77" s="69"/>
    </row>
    <row r="78" spans="1:5" x14ac:dyDescent="0.25">
      <c r="A78" s="71"/>
      <c r="B78" s="68"/>
      <c r="C78" s="3" t="s">
        <v>653</v>
      </c>
      <c r="D78" s="2"/>
      <c r="E78" s="69"/>
    </row>
    <row r="79" spans="1:5" x14ac:dyDescent="0.25">
      <c r="A79" s="71"/>
      <c r="B79" s="68"/>
      <c r="C79" s="3" t="s">
        <v>659</v>
      </c>
      <c r="D79" s="2"/>
      <c r="E79" s="69"/>
    </row>
    <row r="80" spans="1:5" x14ac:dyDescent="0.25">
      <c r="A80" s="71"/>
      <c r="B80" s="68"/>
      <c r="C80" s="3" t="s">
        <v>660</v>
      </c>
      <c r="D80" s="2"/>
      <c r="E80" s="69"/>
    </row>
    <row r="81" spans="1:5" x14ac:dyDescent="0.25">
      <c r="A81" s="72"/>
      <c r="B81" s="65"/>
      <c r="C81" s="3" t="s">
        <v>661</v>
      </c>
      <c r="D81" s="2"/>
      <c r="E81" s="67"/>
    </row>
    <row r="82" spans="1:5" x14ac:dyDescent="0.25">
      <c r="A82" s="70" t="s">
        <v>598</v>
      </c>
      <c r="B82" s="66" t="s">
        <v>620</v>
      </c>
      <c r="C82" s="2" t="s">
        <v>680</v>
      </c>
      <c r="D82" s="3" t="s">
        <v>692</v>
      </c>
      <c r="E82" s="66" t="s">
        <v>665</v>
      </c>
    </row>
    <row r="83" spans="1:5" x14ac:dyDescent="0.25">
      <c r="A83" s="71"/>
      <c r="B83" s="69"/>
      <c r="C83" s="2" t="s">
        <v>679</v>
      </c>
      <c r="D83" s="2" t="s">
        <v>693</v>
      </c>
      <c r="E83" s="69"/>
    </row>
    <row r="84" spans="1:5" x14ac:dyDescent="0.25">
      <c r="A84" s="71"/>
      <c r="B84" s="69"/>
      <c r="C84" s="2" t="s">
        <v>678</v>
      </c>
      <c r="D84" s="2" t="s">
        <v>694</v>
      </c>
      <c r="E84" s="69"/>
    </row>
    <row r="85" spans="1:5" x14ac:dyDescent="0.25">
      <c r="A85" s="71"/>
      <c r="B85" s="69"/>
      <c r="C85" s="2" t="s">
        <v>677</v>
      </c>
      <c r="D85" s="3" t="s">
        <v>695</v>
      </c>
      <c r="E85" s="69"/>
    </row>
    <row r="86" spans="1:5" x14ac:dyDescent="0.25">
      <c r="A86" s="71"/>
      <c r="B86" s="69"/>
      <c r="C86" s="2" t="s">
        <v>676</v>
      </c>
      <c r="D86" s="2"/>
      <c r="E86" s="69"/>
    </row>
    <row r="87" spans="1:5" x14ac:dyDescent="0.25">
      <c r="A87" s="71"/>
      <c r="B87" s="69"/>
      <c r="C87" s="2" t="s">
        <v>675</v>
      </c>
      <c r="D87" s="2"/>
      <c r="E87" s="69"/>
    </row>
    <row r="88" spans="1:5" x14ac:dyDescent="0.25">
      <c r="A88" s="71"/>
      <c r="B88" s="69"/>
      <c r="C88" s="2" t="s">
        <v>673</v>
      </c>
      <c r="D88" s="2"/>
      <c r="E88" s="69"/>
    </row>
    <row r="89" spans="1:5" x14ac:dyDescent="0.25">
      <c r="A89" s="71"/>
      <c r="B89" s="69"/>
      <c r="C89" s="2" t="s">
        <v>672</v>
      </c>
      <c r="D89" s="2"/>
      <c r="E89" s="69"/>
    </row>
    <row r="90" spans="1:5" x14ac:dyDescent="0.25">
      <c r="A90" s="71"/>
      <c r="B90" s="69"/>
      <c r="C90" s="2" t="s">
        <v>671</v>
      </c>
      <c r="D90" s="2"/>
      <c r="E90" s="69"/>
    </row>
    <row r="91" spans="1:5" x14ac:dyDescent="0.25">
      <c r="A91" s="71"/>
      <c r="B91" s="69"/>
      <c r="C91" s="2" t="s">
        <v>670</v>
      </c>
      <c r="D91" s="2"/>
      <c r="E91" s="69"/>
    </row>
    <row r="92" spans="1:5" x14ac:dyDescent="0.25">
      <c r="A92" s="71"/>
      <c r="B92" s="69"/>
      <c r="C92" s="2" t="s">
        <v>669</v>
      </c>
      <c r="D92" s="2"/>
      <c r="E92" s="69"/>
    </row>
    <row r="93" spans="1:5" x14ac:dyDescent="0.25">
      <c r="A93" s="71"/>
      <c r="B93" s="69"/>
      <c r="C93" s="2" t="s">
        <v>668</v>
      </c>
      <c r="D93" s="2"/>
      <c r="E93" s="69"/>
    </row>
    <row r="94" spans="1:5" x14ac:dyDescent="0.25">
      <c r="A94" s="71"/>
      <c r="B94" s="69"/>
      <c r="C94" s="2" t="s">
        <v>667</v>
      </c>
      <c r="D94" s="2"/>
      <c r="E94" s="69"/>
    </row>
    <row r="95" spans="1:5" x14ac:dyDescent="0.25">
      <c r="A95" s="71"/>
      <c r="B95" s="69"/>
      <c r="C95" s="3" t="s">
        <v>674</v>
      </c>
      <c r="D95" s="2"/>
      <c r="E95" s="69"/>
    </row>
    <row r="96" spans="1:5" x14ac:dyDescent="0.25">
      <c r="A96" s="71"/>
      <c r="B96" s="69"/>
      <c r="C96" s="3" t="s">
        <v>666</v>
      </c>
      <c r="D96" s="2"/>
      <c r="E96" s="69"/>
    </row>
    <row r="97" spans="1:5" x14ac:dyDescent="0.25">
      <c r="A97" s="74" t="s">
        <v>10</v>
      </c>
      <c r="B97" s="74" t="s">
        <v>20</v>
      </c>
      <c r="C97" s="2" t="s">
        <v>38</v>
      </c>
      <c r="D97" s="3" t="s">
        <v>80</v>
      </c>
      <c r="E97" s="73" t="s">
        <v>75</v>
      </c>
    </row>
    <row r="98" spans="1:5" x14ac:dyDescent="0.25">
      <c r="A98" s="74"/>
      <c r="B98" s="74"/>
      <c r="C98" s="2" t="s">
        <v>58</v>
      </c>
      <c r="D98" s="2"/>
      <c r="E98" s="73"/>
    </row>
    <row r="99" spans="1:5" x14ac:dyDescent="0.25">
      <c r="A99" s="74"/>
      <c r="B99" s="74"/>
      <c r="C99" s="2" t="s">
        <v>39</v>
      </c>
      <c r="D99" s="2"/>
      <c r="E99" s="73"/>
    </row>
    <row r="100" spans="1:5" x14ac:dyDescent="0.25">
      <c r="A100" s="74"/>
      <c r="B100" s="74"/>
      <c r="C100" s="2" t="s">
        <v>57</v>
      </c>
      <c r="D100" s="2"/>
      <c r="E100" s="73"/>
    </row>
    <row r="101" spans="1:5" x14ac:dyDescent="0.25">
      <c r="A101" s="74"/>
      <c r="B101" s="74"/>
      <c r="C101" s="2"/>
      <c r="D101" s="2"/>
      <c r="E101" s="73"/>
    </row>
    <row r="102" spans="1:5" x14ac:dyDescent="0.25">
      <c r="A102" s="74"/>
      <c r="B102" s="74"/>
      <c r="C102" s="2"/>
      <c r="D102" s="2"/>
      <c r="E102" s="73"/>
    </row>
    <row r="103" spans="1:5" x14ac:dyDescent="0.25">
      <c r="A103" s="74"/>
      <c r="B103" s="74"/>
      <c r="C103" s="2"/>
      <c r="D103" s="2"/>
      <c r="E103" s="73"/>
    </row>
    <row r="104" spans="1:5" x14ac:dyDescent="0.25">
      <c r="A104" s="74"/>
      <c r="B104" s="74"/>
      <c r="C104" s="2"/>
      <c r="D104" s="2"/>
      <c r="E104" s="73"/>
    </row>
    <row r="105" spans="1:5" x14ac:dyDescent="0.25">
      <c r="A105" s="74" t="s">
        <v>188</v>
      </c>
      <c r="B105" s="74" t="s">
        <v>276</v>
      </c>
      <c r="C105" s="2" t="s">
        <v>279</v>
      </c>
      <c r="D105" s="3" t="s">
        <v>278</v>
      </c>
      <c r="E105" s="73" t="s">
        <v>277</v>
      </c>
    </row>
    <row r="106" spans="1:5" x14ac:dyDescent="0.25">
      <c r="A106" s="74"/>
      <c r="B106" s="74"/>
      <c r="C106" s="3" t="s">
        <v>280</v>
      </c>
      <c r="D106" s="2"/>
      <c r="E106" s="73"/>
    </row>
    <row r="107" spans="1:5" x14ac:dyDescent="0.25">
      <c r="A107" s="74"/>
      <c r="B107" s="74"/>
      <c r="C107" s="2" t="s">
        <v>281</v>
      </c>
      <c r="D107" s="2"/>
      <c r="E107" s="73"/>
    </row>
    <row r="108" spans="1:5" x14ac:dyDescent="0.25">
      <c r="A108" s="74"/>
      <c r="B108" s="74"/>
      <c r="C108" s="2"/>
      <c r="D108" s="2"/>
      <c r="E108" s="73"/>
    </row>
    <row r="109" spans="1:5" x14ac:dyDescent="0.25">
      <c r="A109" s="70" t="s">
        <v>599</v>
      </c>
      <c r="B109" s="66" t="s">
        <v>620</v>
      </c>
      <c r="C109" s="2" t="s">
        <v>691</v>
      </c>
      <c r="D109" s="2" t="s">
        <v>696</v>
      </c>
      <c r="E109" s="66" t="s">
        <v>681</v>
      </c>
    </row>
    <row r="110" spans="1:5" x14ac:dyDescent="0.25">
      <c r="A110" s="71"/>
      <c r="B110" s="69"/>
      <c r="C110" s="2" t="s">
        <v>690</v>
      </c>
      <c r="D110" s="2" t="s">
        <v>697</v>
      </c>
      <c r="E110" s="69"/>
    </row>
    <row r="111" spans="1:5" x14ac:dyDescent="0.25">
      <c r="A111" s="71"/>
      <c r="B111" s="69"/>
      <c r="C111" s="2" t="s">
        <v>689</v>
      </c>
      <c r="D111" s="3" t="s">
        <v>698</v>
      </c>
      <c r="E111" s="69"/>
    </row>
    <row r="112" spans="1:5" x14ac:dyDescent="0.25">
      <c r="A112" s="71"/>
      <c r="B112" s="69"/>
      <c r="C112" s="2" t="s">
        <v>688</v>
      </c>
      <c r="D112" s="3" t="s">
        <v>699</v>
      </c>
      <c r="E112" s="69"/>
    </row>
    <row r="113" spans="1:5" x14ac:dyDescent="0.25">
      <c r="A113" s="71"/>
      <c r="B113" s="69"/>
      <c r="C113" s="2" t="s">
        <v>687</v>
      </c>
      <c r="D113" s="2" t="s">
        <v>700</v>
      </c>
      <c r="E113" s="69"/>
    </row>
    <row r="114" spans="1:5" x14ac:dyDescent="0.25">
      <c r="A114" s="71"/>
      <c r="B114" s="69"/>
      <c r="C114" s="2" t="s">
        <v>686</v>
      </c>
      <c r="D114" s="2"/>
      <c r="E114" s="69"/>
    </row>
    <row r="115" spans="1:5" x14ac:dyDescent="0.25">
      <c r="A115" s="71"/>
      <c r="B115" s="69"/>
      <c r="C115" s="2" t="s">
        <v>685</v>
      </c>
      <c r="D115" s="2"/>
      <c r="E115" s="69"/>
    </row>
    <row r="116" spans="1:5" x14ac:dyDescent="0.25">
      <c r="A116" s="71"/>
      <c r="B116" s="69"/>
      <c r="C116" s="3" t="s">
        <v>684</v>
      </c>
      <c r="D116" s="2"/>
      <c r="E116" s="69"/>
    </row>
    <row r="117" spans="1:5" x14ac:dyDescent="0.25">
      <c r="A117" s="71"/>
      <c r="B117" s="69"/>
      <c r="C117" s="3" t="s">
        <v>683</v>
      </c>
      <c r="D117" s="2"/>
      <c r="E117" s="69"/>
    </row>
    <row r="118" spans="1:5" x14ac:dyDescent="0.25">
      <c r="A118" s="71"/>
      <c r="B118" s="69"/>
      <c r="C118" s="3" t="s">
        <v>682</v>
      </c>
      <c r="D118" s="2"/>
      <c r="E118" s="69"/>
    </row>
    <row r="119" spans="1:5" x14ac:dyDescent="0.25">
      <c r="A119" s="71"/>
      <c r="B119" s="69"/>
      <c r="C119" s="2"/>
      <c r="D119" s="2"/>
      <c r="E119" s="69"/>
    </row>
    <row r="120" spans="1:5" x14ac:dyDescent="0.25">
      <c r="A120" s="71"/>
      <c r="B120" s="69"/>
      <c r="C120" s="2"/>
      <c r="D120" s="2"/>
      <c r="E120" s="69"/>
    </row>
    <row r="121" spans="1:5" x14ac:dyDescent="0.25">
      <c r="A121" s="72"/>
      <c r="B121" s="67"/>
      <c r="C121" s="2"/>
      <c r="D121" s="2"/>
      <c r="E121" s="67"/>
    </row>
    <row r="122" spans="1:5" x14ac:dyDescent="0.25">
      <c r="A122" s="74" t="s">
        <v>11</v>
      </c>
      <c r="B122" s="74" t="s">
        <v>21</v>
      </c>
      <c r="C122" s="3" t="s">
        <v>40</v>
      </c>
      <c r="D122" s="2" t="s">
        <v>77</v>
      </c>
      <c r="E122" s="73" t="s">
        <v>76</v>
      </c>
    </row>
    <row r="123" spans="1:5" x14ac:dyDescent="0.25">
      <c r="A123" s="74"/>
      <c r="B123" s="74"/>
      <c r="C123" s="3" t="s">
        <v>44</v>
      </c>
      <c r="D123" s="2" t="s">
        <v>78</v>
      </c>
      <c r="E123" s="73"/>
    </row>
    <row r="124" spans="1:5" x14ac:dyDescent="0.25">
      <c r="A124" s="74"/>
      <c r="B124" s="74"/>
      <c r="C124" s="2" t="s">
        <v>41</v>
      </c>
      <c r="D124" s="2" t="s">
        <v>79</v>
      </c>
      <c r="E124" s="73"/>
    </row>
    <row r="125" spans="1:5" x14ac:dyDescent="0.25">
      <c r="A125" s="74"/>
      <c r="B125" s="74"/>
      <c r="C125" s="2" t="s">
        <v>48</v>
      </c>
      <c r="D125" s="2"/>
      <c r="E125" s="73"/>
    </row>
    <row r="126" spans="1:5" x14ac:dyDescent="0.25">
      <c r="A126" s="74"/>
      <c r="B126" s="74"/>
      <c r="C126" s="2" t="s">
        <v>49</v>
      </c>
      <c r="D126" s="2"/>
      <c r="E126" s="73"/>
    </row>
    <row r="127" spans="1:5" x14ac:dyDescent="0.25">
      <c r="A127" s="74"/>
      <c r="B127" s="74"/>
      <c r="C127" s="3" t="s">
        <v>50</v>
      </c>
      <c r="D127" s="2"/>
      <c r="E127" s="73"/>
    </row>
    <row r="128" spans="1:5" x14ac:dyDescent="0.25">
      <c r="A128" s="74"/>
      <c r="B128" s="74"/>
      <c r="C128" s="2" t="s">
        <v>51</v>
      </c>
      <c r="D128" s="2"/>
      <c r="E128" s="73"/>
    </row>
    <row r="129" spans="1:5" x14ac:dyDescent="0.25">
      <c r="A129" s="74"/>
      <c r="B129" s="74"/>
      <c r="C129" s="2" t="s">
        <v>52</v>
      </c>
      <c r="D129" s="2"/>
      <c r="E129" s="73"/>
    </row>
    <row r="130" spans="1:5" x14ac:dyDescent="0.25">
      <c r="A130" s="74"/>
      <c r="B130" s="74"/>
      <c r="C130" s="3" t="s">
        <v>53</v>
      </c>
      <c r="D130" s="2"/>
      <c r="E130" s="73"/>
    </row>
    <row r="131" spans="1:5" x14ac:dyDescent="0.25">
      <c r="A131" s="74"/>
      <c r="B131" s="74"/>
      <c r="C131" s="2" t="s">
        <v>42</v>
      </c>
      <c r="D131" s="2"/>
      <c r="E131" s="73"/>
    </row>
    <row r="132" spans="1:5" x14ac:dyDescent="0.25">
      <c r="A132" s="74"/>
      <c r="B132" s="74"/>
      <c r="C132" s="2" t="s">
        <v>54</v>
      </c>
      <c r="D132" s="2"/>
      <c r="E132" s="73"/>
    </row>
    <row r="133" spans="1:5" x14ac:dyDescent="0.25">
      <c r="A133" s="74"/>
      <c r="B133" s="74"/>
      <c r="C133" s="2" t="s">
        <v>43</v>
      </c>
      <c r="D133" s="2"/>
      <c r="E133" s="73"/>
    </row>
    <row r="134" spans="1:5" x14ac:dyDescent="0.25">
      <c r="A134" s="74"/>
      <c r="B134" s="74"/>
      <c r="C134" s="2" t="s">
        <v>55</v>
      </c>
      <c r="D134" s="2"/>
      <c r="E134" s="73"/>
    </row>
  </sheetData>
  <sortState xmlns:xlrd2="http://schemas.microsoft.com/office/spreadsheetml/2017/richdata2" ref="A138:B141">
    <sortCondition ref="A138:A141"/>
  </sortState>
  <mergeCells count="54">
    <mergeCell ref="E31:E32"/>
    <mergeCell ref="E15:E18"/>
    <mergeCell ref="B44:B46"/>
    <mergeCell ref="A31:A32"/>
    <mergeCell ref="A15:A18"/>
    <mergeCell ref="B15:B18"/>
    <mergeCell ref="B31:B32"/>
    <mergeCell ref="A44:A46"/>
    <mergeCell ref="E41:E43"/>
    <mergeCell ref="E44:E46"/>
    <mergeCell ref="B19:B23"/>
    <mergeCell ref="B33:B40"/>
    <mergeCell ref="A33:A40"/>
    <mergeCell ref="A19:A23"/>
    <mergeCell ref="E33:E40"/>
    <mergeCell ref="A122:A134"/>
    <mergeCell ref="B97:B104"/>
    <mergeCell ref="A47:A53"/>
    <mergeCell ref="B41:B43"/>
    <mergeCell ref="B105:B108"/>
    <mergeCell ref="A105:A108"/>
    <mergeCell ref="B60:B64"/>
    <mergeCell ref="A41:A43"/>
    <mergeCell ref="B47:B53"/>
    <mergeCell ref="A97:A104"/>
    <mergeCell ref="A60:A64"/>
    <mergeCell ref="A54:A59"/>
    <mergeCell ref="B54:B59"/>
    <mergeCell ref="A109:A121"/>
    <mergeCell ref="A82:A96"/>
    <mergeCell ref="A65:A81"/>
    <mergeCell ref="E109:E121"/>
    <mergeCell ref="E82:E96"/>
    <mergeCell ref="B122:B134"/>
    <mergeCell ref="E122:E134"/>
    <mergeCell ref="E97:E104"/>
    <mergeCell ref="B109:B121"/>
    <mergeCell ref="E47:E53"/>
    <mergeCell ref="E60:E64"/>
    <mergeCell ref="E54:E59"/>
    <mergeCell ref="E105:E108"/>
    <mergeCell ref="B82:B96"/>
    <mergeCell ref="B65:B81"/>
    <mergeCell ref="E65:E81"/>
    <mergeCell ref="A5:A6"/>
    <mergeCell ref="E5:E6"/>
    <mergeCell ref="B5:B6"/>
    <mergeCell ref="A24:A30"/>
    <mergeCell ref="E24:E30"/>
    <mergeCell ref="B24:B30"/>
    <mergeCell ref="E7:E14"/>
    <mergeCell ref="E19:E23"/>
    <mergeCell ref="A7:A14"/>
    <mergeCell ref="B7:B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8BC8-1F53-408A-933D-A69DD073EB9E}">
  <dimension ref="A4:F39"/>
  <sheetViews>
    <sheetView workbookViewId="0">
      <selection activeCell="B2" sqref="B2"/>
    </sheetView>
  </sheetViews>
  <sheetFormatPr defaultRowHeight="15" x14ac:dyDescent="0.25"/>
  <cols>
    <col min="1" max="2" width="20.7109375" customWidth="1"/>
    <col min="3" max="3" width="40.7109375" customWidth="1"/>
    <col min="4" max="5" width="33.7109375" customWidth="1"/>
    <col min="6" max="6" width="100.7109375" customWidth="1"/>
  </cols>
  <sheetData>
    <row r="4" spans="1:6" x14ac:dyDescent="0.25">
      <c r="A4" s="7" t="s">
        <v>0</v>
      </c>
      <c r="B4" s="7" t="s">
        <v>1</v>
      </c>
      <c r="C4" s="7" t="s">
        <v>568</v>
      </c>
      <c r="D4" s="7" t="s">
        <v>330</v>
      </c>
      <c r="E4" s="7" t="s">
        <v>331</v>
      </c>
      <c r="F4" s="7" t="s">
        <v>2</v>
      </c>
    </row>
    <row r="5" spans="1:6" ht="15" customHeight="1" x14ac:dyDescent="0.25">
      <c r="A5" s="74" t="s">
        <v>4</v>
      </c>
      <c r="B5" s="74" t="s">
        <v>13</v>
      </c>
      <c r="C5" s="2" t="s">
        <v>61</v>
      </c>
      <c r="D5" s="2">
        <f>'DDA Raw Peaking'!C3</f>
        <v>1751.1727973090281</v>
      </c>
      <c r="E5" s="2">
        <f>LOG(D5)</f>
        <v>3.2433290022885526</v>
      </c>
      <c r="F5" s="73" t="s">
        <v>68</v>
      </c>
    </row>
    <row r="6" spans="1:6" x14ac:dyDescent="0.25">
      <c r="A6" s="74"/>
      <c r="B6" s="74"/>
      <c r="C6" s="2" t="s">
        <v>60</v>
      </c>
      <c r="D6" s="2">
        <f>'DDA Raw Peaking'!C4</f>
        <v>890.63924323187928</v>
      </c>
      <c r="E6" s="2">
        <f t="shared" ref="E6:E36" si="0">LOG(D6)</f>
        <v>2.9497018270444473</v>
      </c>
      <c r="F6" s="73"/>
    </row>
    <row r="7" spans="1:6" x14ac:dyDescent="0.25">
      <c r="A7" s="74" t="s">
        <v>5</v>
      </c>
      <c r="B7" s="74" t="s">
        <v>14</v>
      </c>
      <c r="C7" s="4" t="s">
        <v>262</v>
      </c>
      <c r="D7" s="4">
        <f>'DDA Raw Peaking'!C5</f>
        <v>8123.5974934895785</v>
      </c>
      <c r="E7" s="2">
        <f t="shared" si="0"/>
        <v>3.9097483969229501</v>
      </c>
      <c r="F7" s="73" t="s">
        <v>69</v>
      </c>
    </row>
    <row r="8" spans="1:6" x14ac:dyDescent="0.25">
      <c r="A8" s="74"/>
      <c r="B8" s="74"/>
      <c r="C8" s="2" t="s">
        <v>24</v>
      </c>
      <c r="D8" s="4">
        <f>'DDA Raw Peaking'!C6</f>
        <v>480.35588822762224</v>
      </c>
      <c r="E8" s="2">
        <f t="shared" si="0"/>
        <v>2.6815631186748026</v>
      </c>
      <c r="F8" s="73"/>
    </row>
    <row r="9" spans="1:6" ht="15" customHeight="1" x14ac:dyDescent="0.25">
      <c r="A9" s="74"/>
      <c r="B9" s="74"/>
      <c r="C9" s="2" t="s">
        <v>326</v>
      </c>
      <c r="D9" s="2">
        <f>'DDA Raw Peaking'!C7</f>
        <v>1016.1738980081353</v>
      </c>
      <c r="E9" s="2">
        <f t="shared" si="0"/>
        <v>3.0069680351948014</v>
      </c>
      <c r="F9" s="73"/>
    </row>
    <row r="10" spans="1:6" x14ac:dyDescent="0.25">
      <c r="A10" s="74"/>
      <c r="B10" s="74"/>
      <c r="C10" s="2" t="s">
        <v>327</v>
      </c>
      <c r="D10" s="2">
        <f>'DDA Raw Peaking'!C9</f>
        <v>1020.5645928714013</v>
      </c>
      <c r="E10" s="2">
        <f t="shared" si="0"/>
        <v>3.0088404969892446</v>
      </c>
      <c r="F10" s="73"/>
    </row>
    <row r="11" spans="1:6" ht="15" customHeight="1" x14ac:dyDescent="0.25">
      <c r="A11" s="74" t="s">
        <v>6</v>
      </c>
      <c r="B11" s="74" t="s">
        <v>15</v>
      </c>
      <c r="C11" s="2" t="s">
        <v>27</v>
      </c>
      <c r="D11" s="2">
        <f>'DDA Raw Peaking'!C11</f>
        <v>3055.0235833062065</v>
      </c>
      <c r="E11" s="2">
        <f t="shared" si="0"/>
        <v>3.4850145671351092</v>
      </c>
      <c r="F11" s="73" t="s">
        <v>70</v>
      </c>
    </row>
    <row r="12" spans="1:6" x14ac:dyDescent="0.25">
      <c r="A12" s="74"/>
      <c r="B12" s="74"/>
      <c r="C12" s="2" t="s">
        <v>28</v>
      </c>
      <c r="D12" s="2">
        <f>'DDA Raw Peaking'!C12</f>
        <v>1113.2663235134544</v>
      </c>
      <c r="E12" s="2">
        <f t="shared" si="0"/>
        <v>3.0465990717887488</v>
      </c>
      <c r="F12" s="73"/>
    </row>
    <row r="13" spans="1:6" x14ac:dyDescent="0.25">
      <c r="A13" s="74" t="s">
        <v>8</v>
      </c>
      <c r="B13" s="74" t="s">
        <v>17</v>
      </c>
      <c r="C13" s="2" t="s">
        <v>46</v>
      </c>
      <c r="D13" s="2">
        <f>'DDA Raw Peaking'!C13</f>
        <v>84100.530381944554</v>
      </c>
      <c r="E13" s="2">
        <f t="shared" si="0"/>
        <v>4.9247987346947673</v>
      </c>
      <c r="F13" s="73" t="s">
        <v>73</v>
      </c>
    </row>
    <row r="14" spans="1:6" x14ac:dyDescent="0.25">
      <c r="A14" s="74"/>
      <c r="B14" s="74"/>
      <c r="C14" s="2" t="s">
        <v>45</v>
      </c>
      <c r="D14" s="2">
        <f>'DDA Raw Peaking'!C14</f>
        <v>37685.32202148431</v>
      </c>
      <c r="E14" s="2">
        <f t="shared" si="0"/>
        <v>4.5761722306747101</v>
      </c>
      <c r="F14" s="73"/>
    </row>
    <row r="15" spans="1:6" x14ac:dyDescent="0.25">
      <c r="A15" s="74" t="s">
        <v>7</v>
      </c>
      <c r="B15" s="74" t="s">
        <v>13</v>
      </c>
      <c r="C15" s="2" t="s">
        <v>30</v>
      </c>
      <c r="D15" s="2">
        <f>'DDA Raw Peaking'!C16</f>
        <v>455.13008838229717</v>
      </c>
      <c r="E15" s="2">
        <f t="shared" si="0"/>
        <v>2.6581355474080817</v>
      </c>
      <c r="F15" s="73" t="s">
        <v>71</v>
      </c>
    </row>
    <row r="16" spans="1:6" x14ac:dyDescent="0.25">
      <c r="A16" s="74"/>
      <c r="B16" s="74"/>
      <c r="C16" s="2"/>
      <c r="D16" s="2"/>
      <c r="E16" s="2"/>
      <c r="F16" s="73"/>
    </row>
    <row r="17" spans="1:6" x14ac:dyDescent="0.25">
      <c r="A17" s="74" t="s">
        <v>9</v>
      </c>
      <c r="B17" s="74" t="s">
        <v>19</v>
      </c>
      <c r="C17" s="2" t="s">
        <v>263</v>
      </c>
      <c r="D17" s="2">
        <f>'DDA Raw Peaking'!C18</f>
        <v>2141.463494194878</v>
      </c>
      <c r="E17" s="2">
        <f t="shared" si="0"/>
        <v>3.330710675321495</v>
      </c>
      <c r="F17" s="73" t="s">
        <v>74</v>
      </c>
    </row>
    <row r="18" spans="1:6" x14ac:dyDescent="0.25">
      <c r="A18" s="74"/>
      <c r="B18" s="74"/>
      <c r="C18" s="2" t="s">
        <v>62</v>
      </c>
      <c r="D18" s="2">
        <f>'DDA Raw Peaking'!C19</f>
        <v>13439.726128472234</v>
      </c>
      <c r="E18" s="2">
        <f t="shared" si="0"/>
        <v>4.1283904188587943</v>
      </c>
      <c r="F18" s="73"/>
    </row>
    <row r="19" spans="1:6" x14ac:dyDescent="0.25">
      <c r="A19" s="64" t="s">
        <v>264</v>
      </c>
      <c r="B19" s="64" t="s">
        <v>14</v>
      </c>
      <c r="C19" s="2" t="s">
        <v>266</v>
      </c>
      <c r="D19" s="2">
        <f>'DDA Raw Peaking'!C21</f>
        <v>5854.3170301649379</v>
      </c>
      <c r="E19" s="2">
        <f t="shared" si="0"/>
        <v>3.7674762371826951</v>
      </c>
      <c r="F19" s="66" t="s">
        <v>265</v>
      </c>
    </row>
    <row r="20" spans="1:6" x14ac:dyDescent="0.25">
      <c r="A20" s="68"/>
      <c r="B20" s="68"/>
      <c r="C20" s="2" t="s">
        <v>269</v>
      </c>
      <c r="D20" s="2">
        <f>'DDA Raw Peaking'!C23</f>
        <v>759.64665561252161</v>
      </c>
      <c r="E20" s="2">
        <f t="shared" si="0"/>
        <v>2.8806116301734921</v>
      </c>
      <c r="F20" s="69"/>
    </row>
    <row r="21" spans="1:6" x14ac:dyDescent="0.25">
      <c r="A21" s="68"/>
      <c r="B21" s="68"/>
      <c r="C21" s="2" t="s">
        <v>275</v>
      </c>
      <c r="D21" s="2">
        <f>'DDA Raw Peaking'!C24</f>
        <v>5739.4435255262542</v>
      </c>
      <c r="E21" s="2">
        <f t="shared" si="0"/>
        <v>3.7588697869086403</v>
      </c>
      <c r="F21" s="69"/>
    </row>
    <row r="22" spans="1:6" x14ac:dyDescent="0.25">
      <c r="A22" s="68"/>
      <c r="B22" s="68"/>
      <c r="C22" s="2" t="s">
        <v>270</v>
      </c>
      <c r="D22" s="2">
        <f>'DDA Raw Peaking'!C25</f>
        <v>3277.6134202745202</v>
      </c>
      <c r="E22" s="2">
        <f t="shared" si="0"/>
        <v>3.5155577291789268</v>
      </c>
      <c r="F22" s="69"/>
    </row>
    <row r="23" spans="1:6" x14ac:dyDescent="0.25">
      <c r="A23" s="68"/>
      <c r="B23" s="68"/>
      <c r="C23" s="2" t="s">
        <v>271</v>
      </c>
      <c r="D23" s="2">
        <f>'DDA Raw Peaking'!C26</f>
        <v>9759.2363281250127</v>
      </c>
      <c r="E23" s="2">
        <f t="shared" si="0"/>
        <v>3.9894158349354121</v>
      </c>
      <c r="F23" s="69"/>
    </row>
    <row r="24" spans="1:6" x14ac:dyDescent="0.25">
      <c r="A24" s="74" t="s">
        <v>18</v>
      </c>
      <c r="B24" s="74" t="s">
        <v>16</v>
      </c>
      <c r="C24" s="2" t="s">
        <v>66</v>
      </c>
      <c r="D24" s="2">
        <f>'DDA Raw Peaking'!C27</f>
        <v>1676.4503919813353</v>
      </c>
      <c r="E24" s="2">
        <f t="shared" si="0"/>
        <v>3.2243907067015978</v>
      </c>
      <c r="F24" s="73" t="s">
        <v>72</v>
      </c>
    </row>
    <row r="25" spans="1:6" x14ac:dyDescent="0.25">
      <c r="A25" s="74"/>
      <c r="B25" s="74"/>
      <c r="C25" s="2"/>
      <c r="D25" s="2"/>
      <c r="E25" s="2"/>
      <c r="F25" s="73"/>
    </row>
    <row r="26" spans="1:6" x14ac:dyDescent="0.25">
      <c r="A26" s="74"/>
      <c r="B26" s="74"/>
      <c r="C26" s="2"/>
      <c r="D26" s="2"/>
      <c r="E26" s="2"/>
      <c r="F26" s="73"/>
    </row>
    <row r="27" spans="1:6" x14ac:dyDescent="0.25">
      <c r="A27" s="74"/>
      <c r="B27" s="74"/>
      <c r="C27" s="2"/>
      <c r="D27" s="2"/>
      <c r="E27" s="2"/>
      <c r="F27" s="73"/>
    </row>
    <row r="28" spans="1:6" x14ac:dyDescent="0.25">
      <c r="A28" s="64" t="s">
        <v>10</v>
      </c>
      <c r="B28" s="64" t="s">
        <v>20</v>
      </c>
      <c r="C28" s="2" t="s">
        <v>38</v>
      </c>
      <c r="D28" s="2">
        <f>'DDA Raw Peaking'!C29</f>
        <v>3426.3222283257378</v>
      </c>
      <c r="E28" s="2">
        <f t="shared" si="0"/>
        <v>3.5348282037559238</v>
      </c>
      <c r="F28" s="73" t="s">
        <v>75</v>
      </c>
    </row>
    <row r="29" spans="1:6" x14ac:dyDescent="0.25">
      <c r="A29" s="68"/>
      <c r="B29" s="68"/>
      <c r="C29" s="2"/>
      <c r="D29" s="2"/>
      <c r="E29" s="2"/>
      <c r="F29" s="73"/>
    </row>
    <row r="30" spans="1:6" x14ac:dyDescent="0.25">
      <c r="A30" s="68"/>
      <c r="B30" s="68"/>
      <c r="C30" s="2"/>
      <c r="D30" s="2"/>
      <c r="E30" s="2"/>
      <c r="F30" s="73"/>
    </row>
    <row r="31" spans="1:6" x14ac:dyDescent="0.25">
      <c r="A31" s="68"/>
      <c r="B31" s="68"/>
      <c r="C31" s="2"/>
      <c r="D31" s="2"/>
      <c r="E31" s="2"/>
      <c r="F31" s="73"/>
    </row>
    <row r="32" spans="1:6" x14ac:dyDescent="0.25">
      <c r="A32" s="68"/>
      <c r="B32" s="68"/>
      <c r="C32" s="2"/>
      <c r="D32" s="2"/>
      <c r="E32" s="2"/>
      <c r="F32" s="73"/>
    </row>
    <row r="33" spans="1:6" x14ac:dyDescent="0.25">
      <c r="A33" s="68"/>
      <c r="B33" s="68"/>
      <c r="C33" s="2"/>
      <c r="D33" s="2"/>
      <c r="E33" s="2"/>
      <c r="F33" s="73"/>
    </row>
    <row r="34" spans="1:6" x14ac:dyDescent="0.25">
      <c r="A34" s="68"/>
      <c r="B34" s="68"/>
      <c r="C34" s="2"/>
      <c r="D34" s="2"/>
      <c r="E34" s="2"/>
      <c r="F34" s="73"/>
    </row>
    <row r="35" spans="1:6" x14ac:dyDescent="0.25">
      <c r="A35" s="65"/>
      <c r="B35" s="65"/>
      <c r="C35" s="2"/>
      <c r="D35" s="2"/>
      <c r="E35" s="2"/>
      <c r="F35" s="73"/>
    </row>
    <row r="36" spans="1:6" x14ac:dyDescent="0.25">
      <c r="A36" s="64" t="s">
        <v>188</v>
      </c>
      <c r="B36" s="64" t="s">
        <v>276</v>
      </c>
      <c r="C36" s="2" t="s">
        <v>279</v>
      </c>
      <c r="D36" s="2">
        <f>'DDA Raw Peaking'!C32</f>
        <v>2131.5776011149096</v>
      </c>
      <c r="E36" s="2">
        <f t="shared" si="0"/>
        <v>3.3287011479719024</v>
      </c>
      <c r="F36" s="66" t="s">
        <v>277</v>
      </c>
    </row>
    <row r="37" spans="1:6" x14ac:dyDescent="0.25">
      <c r="A37" s="68"/>
      <c r="B37" s="68"/>
      <c r="C37" s="2"/>
      <c r="D37" s="2"/>
      <c r="E37" s="2"/>
      <c r="F37" s="69"/>
    </row>
    <row r="38" spans="1:6" x14ac:dyDescent="0.25">
      <c r="A38" s="68"/>
      <c r="B38" s="68"/>
      <c r="C38" s="2"/>
      <c r="D38" s="2"/>
      <c r="E38" s="2"/>
      <c r="F38" s="69"/>
    </row>
    <row r="39" spans="1:6" x14ac:dyDescent="0.25">
      <c r="A39" s="65"/>
      <c r="B39" s="65"/>
      <c r="C39" s="2"/>
      <c r="D39" s="2"/>
      <c r="E39" s="2"/>
      <c r="F39" s="65"/>
    </row>
  </sheetData>
  <mergeCells count="30">
    <mergeCell ref="A28:A35"/>
    <mergeCell ref="B28:B35"/>
    <mergeCell ref="F28:F35"/>
    <mergeCell ref="A36:A39"/>
    <mergeCell ref="B36:B39"/>
    <mergeCell ref="F36:F39"/>
    <mergeCell ref="A19:A23"/>
    <mergeCell ref="B19:B23"/>
    <mergeCell ref="F19:F23"/>
    <mergeCell ref="A24:A27"/>
    <mergeCell ref="B24:B27"/>
    <mergeCell ref="F24:F27"/>
    <mergeCell ref="A15:A16"/>
    <mergeCell ref="B15:B16"/>
    <mergeCell ref="F15:F16"/>
    <mergeCell ref="A17:A18"/>
    <mergeCell ref="B17:B18"/>
    <mergeCell ref="F17:F18"/>
    <mergeCell ref="A11:A12"/>
    <mergeCell ref="B11:B12"/>
    <mergeCell ref="F11:F12"/>
    <mergeCell ref="A13:A14"/>
    <mergeCell ref="B13:B14"/>
    <mergeCell ref="F13:F14"/>
    <mergeCell ref="A5:A6"/>
    <mergeCell ref="B5:B6"/>
    <mergeCell ref="F5:F6"/>
    <mergeCell ref="A7:A10"/>
    <mergeCell ref="B7:B10"/>
    <mergeCell ref="F7:F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B18E-C5E3-4F32-A65D-5A0A1663AD7B}">
  <dimension ref="A2:W32"/>
  <sheetViews>
    <sheetView workbookViewId="0">
      <pane xSplit="2" topLeftCell="C1" activePane="topRight" state="frozen"/>
      <selection pane="topRight" activeCell="T23" sqref="T23"/>
    </sheetView>
  </sheetViews>
  <sheetFormatPr defaultRowHeight="15" x14ac:dyDescent="0.25"/>
  <cols>
    <col min="1" max="1" width="12.7109375" customWidth="1"/>
    <col min="2" max="2" width="50.5703125" bestFit="1" customWidth="1"/>
    <col min="3" max="5" width="17.28515625" customWidth="1"/>
    <col min="6" max="6" width="9.140625" customWidth="1"/>
    <col min="8" max="8" width="9.140625" customWidth="1"/>
    <col min="10" max="10" width="9.140625" customWidth="1"/>
    <col min="12" max="12" width="9.140625" customWidth="1"/>
    <col min="14" max="14" width="9.140625" customWidth="1"/>
    <col min="16" max="16" width="9.140625" customWidth="1"/>
  </cols>
  <sheetData>
    <row r="2" spans="1:23" x14ac:dyDescent="0.25">
      <c r="A2" s="2" t="s">
        <v>0</v>
      </c>
      <c r="B2" s="2" t="s">
        <v>283</v>
      </c>
      <c r="C2" s="2" t="s">
        <v>294</v>
      </c>
      <c r="D2" s="8" t="s">
        <v>295</v>
      </c>
      <c r="E2" s="13" t="s">
        <v>324</v>
      </c>
      <c r="F2" s="10" t="s">
        <v>284</v>
      </c>
      <c r="G2" s="2" t="s">
        <v>285</v>
      </c>
      <c r="H2" s="2" t="s">
        <v>284</v>
      </c>
      <c r="I2" s="2" t="s">
        <v>285</v>
      </c>
      <c r="J2" s="2" t="s">
        <v>284</v>
      </c>
      <c r="K2" s="2" t="s">
        <v>285</v>
      </c>
      <c r="L2" s="2" t="s">
        <v>284</v>
      </c>
      <c r="M2" s="2" t="s">
        <v>285</v>
      </c>
      <c r="N2" s="2" t="s">
        <v>284</v>
      </c>
      <c r="O2" s="2" t="s">
        <v>285</v>
      </c>
      <c r="P2" s="2" t="s">
        <v>284</v>
      </c>
      <c r="Q2" s="2" t="s">
        <v>285</v>
      </c>
      <c r="S2" t="s">
        <v>578</v>
      </c>
      <c r="T2" t="s">
        <v>579</v>
      </c>
      <c r="V2" t="s">
        <v>580</v>
      </c>
    </row>
    <row r="3" spans="1:23" x14ac:dyDescent="0.25">
      <c r="A3" s="74" t="s">
        <v>282</v>
      </c>
      <c r="B3" s="2" t="s">
        <v>296</v>
      </c>
      <c r="C3" s="2">
        <f t="shared" ref="C3:D32" si="0">AVERAGE(F3,H3,J3,L3,N3,P3)</f>
        <v>1751.1727973090281</v>
      </c>
      <c r="D3" s="8">
        <f t="shared" si="0"/>
        <v>684.11936183071157</v>
      </c>
      <c r="E3" s="13">
        <f>D3/C3*100</f>
        <v>39.066353867646654</v>
      </c>
      <c r="F3" s="10">
        <v>432.21212768554699</v>
      </c>
      <c r="G3" s="2">
        <v>136.112272900817</v>
      </c>
      <c r="H3" s="2">
        <v>3261.2361653645798</v>
      </c>
      <c r="I3" s="2">
        <v>1016.29217143221</v>
      </c>
      <c r="J3" s="2">
        <v>1257.3430582682299</v>
      </c>
      <c r="K3" s="2">
        <v>446.26671993579902</v>
      </c>
      <c r="L3" s="2">
        <v>903.71548461914097</v>
      </c>
      <c r="M3" s="2">
        <v>581.46803513292298</v>
      </c>
      <c r="N3" s="2">
        <v>3513.0614420572902</v>
      </c>
      <c r="O3" s="2">
        <v>1627.92604983658</v>
      </c>
      <c r="P3" s="2">
        <v>1139.46850585938</v>
      </c>
      <c r="Q3" s="2">
        <v>296.65092174594099</v>
      </c>
      <c r="S3">
        <f>AVERAGE(C3:C4)</f>
        <v>1320.9060202704536</v>
      </c>
      <c r="T3">
        <f>AVERAGE(D3:D4)</f>
        <v>520.42246272254772</v>
      </c>
      <c r="V3">
        <f>$S$13/S3</f>
        <v>46.099363063881484</v>
      </c>
      <c r="W3">
        <f>$T$13/T3</f>
        <v>15.680730631831768</v>
      </c>
    </row>
    <row r="4" spans="1:23" ht="15.75" thickBot="1" x14ac:dyDescent="0.3">
      <c r="A4" s="75"/>
      <c r="B4" s="14" t="s">
        <v>297</v>
      </c>
      <c r="C4" s="14">
        <f t="shared" si="0"/>
        <v>890.63924323187928</v>
      </c>
      <c r="D4" s="22">
        <f t="shared" si="0"/>
        <v>356.72556361438393</v>
      </c>
      <c r="E4" s="15">
        <f t="shared" ref="E4:E32" si="1">D4/C4*100</f>
        <v>40.052756076627297</v>
      </c>
      <c r="F4" s="10">
        <v>884.09041341145803</v>
      </c>
      <c r="G4" s="2">
        <v>328.16046048665697</v>
      </c>
      <c r="H4" s="2">
        <v>1571.71630859375</v>
      </c>
      <c r="I4" s="2">
        <v>476.40108205858002</v>
      </c>
      <c r="J4" s="2">
        <v>825.15106201171898</v>
      </c>
      <c r="K4" s="2">
        <v>353.63616943359398</v>
      </c>
      <c r="L4" s="2">
        <v>766.21172078450502</v>
      </c>
      <c r="M4" s="2">
        <v>467.81671406307601</v>
      </c>
      <c r="N4" s="2">
        <v>667.97943115234398</v>
      </c>
      <c r="O4" s="2">
        <v>68.057312539224498</v>
      </c>
      <c r="P4" s="2">
        <v>628.6865234375</v>
      </c>
      <c r="Q4" s="2">
        <v>446.28164310517201</v>
      </c>
    </row>
    <row r="5" spans="1:23" ht="15.75" thickTop="1" x14ac:dyDescent="0.25">
      <c r="A5" s="76" t="s">
        <v>286</v>
      </c>
      <c r="B5" s="17" t="s">
        <v>298</v>
      </c>
      <c r="C5" s="17">
        <f t="shared" ref="C5:D10" si="2">AVERAGE(F5,H5,J5,L5,N5,P5)</f>
        <v>8123.5974934895785</v>
      </c>
      <c r="D5" s="23">
        <f t="shared" si="2"/>
        <v>1046.1110575995083</v>
      </c>
      <c r="E5" s="16">
        <f t="shared" si="1"/>
        <v>12.877435870473441</v>
      </c>
      <c r="F5" s="10">
        <v>5677.6608072916697</v>
      </c>
      <c r="G5" s="2">
        <v>170.000937756822</v>
      </c>
      <c r="H5" s="2">
        <v>13418.139973958299</v>
      </c>
      <c r="I5" s="2">
        <v>392.14698710688401</v>
      </c>
      <c r="J5" s="2">
        <v>12082.2939453125</v>
      </c>
      <c r="K5" s="2">
        <v>2166.8329703100098</v>
      </c>
      <c r="L5" s="2">
        <v>7504.79443359375</v>
      </c>
      <c r="M5" s="2">
        <v>2181.2506463415002</v>
      </c>
      <c r="N5" s="2">
        <v>6109.8693033854197</v>
      </c>
      <c r="O5" s="2">
        <v>862.83714334599904</v>
      </c>
      <c r="P5" s="2">
        <v>3948.8264973958298</v>
      </c>
      <c r="Q5" s="2">
        <v>503.59766073583501</v>
      </c>
      <c r="S5">
        <f>AVERAGE(C5:C10)</f>
        <v>4881.6150493092009</v>
      </c>
      <c r="T5">
        <f>AVERAGE(D5:D10)</f>
        <v>1028.5751554932062</v>
      </c>
      <c r="V5">
        <f>$S$13/S5</f>
        <v>12.473930366617379</v>
      </c>
      <c r="W5">
        <f>$T$13/T5</f>
        <v>7.9338922480523415</v>
      </c>
    </row>
    <row r="6" spans="1:23" x14ac:dyDescent="0.25">
      <c r="A6" s="74"/>
      <c r="B6" s="2" t="s">
        <v>299</v>
      </c>
      <c r="C6" s="2">
        <f t="shared" si="2"/>
        <v>480.35588822762224</v>
      </c>
      <c r="D6" s="8">
        <f t="shared" si="2"/>
        <v>784.05620441434291</v>
      </c>
      <c r="E6" s="13">
        <f t="shared" si="1"/>
        <v>163.22402277763041</v>
      </c>
      <c r="F6" s="10">
        <v>200.92032814025899</v>
      </c>
      <c r="G6" s="2">
        <v>240.09880281982001</v>
      </c>
      <c r="H6" s="2">
        <v>4.9774166742960597</v>
      </c>
      <c r="I6" s="2">
        <v>8.6211385703212908</v>
      </c>
      <c r="J6" s="2">
        <v>80.418814818064405</v>
      </c>
      <c r="K6" s="2">
        <v>64.878103683656605</v>
      </c>
      <c r="L6" s="2">
        <v>39.817012906074503</v>
      </c>
      <c r="M6" s="2">
        <v>67.605829480557105</v>
      </c>
      <c r="N6" s="2">
        <v>2554.8665957450899</v>
      </c>
      <c r="O6" s="2">
        <v>4321.1671952629904</v>
      </c>
      <c r="P6" s="2">
        <v>1.1351610819498701</v>
      </c>
      <c r="Q6" s="2">
        <v>1.96615666871203</v>
      </c>
    </row>
    <row r="7" spans="1:23" x14ac:dyDescent="0.25">
      <c r="A7" s="74"/>
      <c r="B7" s="2" t="s">
        <v>300</v>
      </c>
      <c r="C7" s="2">
        <f t="shared" si="2"/>
        <v>1016.1738980081353</v>
      </c>
      <c r="D7" s="8">
        <f t="shared" si="2"/>
        <v>916.07321539265376</v>
      </c>
      <c r="E7" s="13">
        <f t="shared" si="1"/>
        <v>90.149256656592442</v>
      </c>
      <c r="F7" s="10">
        <v>432.533162117004</v>
      </c>
      <c r="G7" s="2">
        <v>367.17633795908301</v>
      </c>
      <c r="H7" s="2">
        <v>453.069219589233</v>
      </c>
      <c r="I7" s="2">
        <v>492.33194752453602</v>
      </c>
      <c r="J7" s="2">
        <v>1897.9456125895199</v>
      </c>
      <c r="K7" s="2">
        <v>1717.3492586720899</v>
      </c>
      <c r="L7" s="2">
        <v>2092.3622067769402</v>
      </c>
      <c r="M7" s="2">
        <v>1867.7666049115201</v>
      </c>
      <c r="N7" s="2">
        <v>994.05183156331395</v>
      </c>
      <c r="O7" s="2">
        <v>846.40227268323702</v>
      </c>
      <c r="P7" s="2">
        <v>227.081355412801</v>
      </c>
      <c r="Q7" s="2">
        <v>205.41287060545599</v>
      </c>
    </row>
    <row r="8" spans="1:23" x14ac:dyDescent="0.25">
      <c r="A8" s="74"/>
      <c r="B8" s="2" t="s">
        <v>301</v>
      </c>
      <c r="C8" s="2">
        <f t="shared" si="2"/>
        <v>6904.3847927517418</v>
      </c>
      <c r="D8" s="8">
        <f t="shared" si="2"/>
        <v>983.08041774265268</v>
      </c>
      <c r="E8" s="13">
        <f t="shared" si="1"/>
        <v>14.238494047647743</v>
      </c>
      <c r="F8" s="10">
        <v>707.24869791666697</v>
      </c>
      <c r="G8" s="2">
        <v>235.75085450400999</v>
      </c>
      <c r="H8" s="2">
        <v>1257.3320719400999</v>
      </c>
      <c r="I8" s="2">
        <v>557.05145724733404</v>
      </c>
      <c r="J8" s="2">
        <v>10925.6650390625</v>
      </c>
      <c r="K8" s="2">
        <v>746.34997213487202</v>
      </c>
      <c r="L8" s="2">
        <v>15726.354166666701</v>
      </c>
      <c r="M8" s="2">
        <v>2838.4893427769098</v>
      </c>
      <c r="N8" s="2">
        <v>1810.0242106119799</v>
      </c>
      <c r="O8" s="2">
        <v>472.18232952957101</v>
      </c>
      <c r="P8" s="2">
        <v>10999.6845703125</v>
      </c>
      <c r="Q8" s="2">
        <v>1048.6585502632199</v>
      </c>
    </row>
    <row r="9" spans="1:23" x14ac:dyDescent="0.25">
      <c r="A9" s="74"/>
      <c r="B9" s="2" t="s">
        <v>302</v>
      </c>
      <c r="C9" s="2">
        <f t="shared" si="2"/>
        <v>1020.5645928714013</v>
      </c>
      <c r="D9" s="8">
        <f t="shared" si="2"/>
        <v>421.77845227507305</v>
      </c>
      <c r="E9" s="13">
        <f t="shared" si="1"/>
        <v>41.327952705901907</v>
      </c>
      <c r="F9" s="10">
        <v>1245.99377441406</v>
      </c>
      <c r="G9" s="2">
        <v>165.69110637016001</v>
      </c>
      <c r="H9" s="2">
        <v>2855.4052327474001</v>
      </c>
      <c r="I9" s="2">
        <v>1105.9275380060501</v>
      </c>
      <c r="J9" s="2">
        <v>453.43570963541703</v>
      </c>
      <c r="K9" s="2">
        <v>334.46000927154699</v>
      </c>
      <c r="L9" s="2">
        <v>534.532704671224</v>
      </c>
      <c r="M9" s="2">
        <v>333.54023235281301</v>
      </c>
      <c r="N9" s="2">
        <v>746.538828531901</v>
      </c>
      <c r="O9" s="2">
        <v>340.27618551660402</v>
      </c>
      <c r="P9" s="2">
        <v>287.48130722840602</v>
      </c>
      <c r="Q9" s="2">
        <v>250.775642133264</v>
      </c>
    </row>
    <row r="10" spans="1:23" ht="15.75" thickBot="1" x14ac:dyDescent="0.3">
      <c r="A10" s="75"/>
      <c r="B10" s="14" t="s">
        <v>325</v>
      </c>
      <c r="C10" s="14">
        <f t="shared" si="2"/>
        <v>11744.613630506727</v>
      </c>
      <c r="D10" s="22">
        <f t="shared" si="2"/>
        <v>2020.351585535007</v>
      </c>
      <c r="E10" s="15">
        <f t="shared" si="1"/>
        <v>17.202367392377454</v>
      </c>
      <c r="F10" s="10">
        <v>21538.770182291701</v>
      </c>
      <c r="G10" s="2">
        <v>737.361190111307</v>
      </c>
      <c r="H10" s="2">
        <v>26061.075520833299</v>
      </c>
      <c r="I10" s="2">
        <v>6839.21066636262</v>
      </c>
      <c r="J10" s="2">
        <v>9323.86767578125</v>
      </c>
      <c r="K10" s="2">
        <v>1900.59655423458</v>
      </c>
      <c r="L10" s="2">
        <v>963.40061442057299</v>
      </c>
      <c r="M10" s="2">
        <v>408.32867555378198</v>
      </c>
      <c r="N10" s="2">
        <v>8965.7109375</v>
      </c>
      <c r="O10" s="2">
        <v>1991.2200020330699</v>
      </c>
      <c r="P10" s="2">
        <v>3614.8568522135402</v>
      </c>
      <c r="Q10" s="2">
        <v>245.392424914683</v>
      </c>
    </row>
    <row r="11" spans="1:23" ht="15.75" thickTop="1" x14ac:dyDescent="0.25">
      <c r="A11" s="65" t="s">
        <v>287</v>
      </c>
      <c r="B11" s="17" t="s">
        <v>303</v>
      </c>
      <c r="C11" s="11">
        <f t="shared" si="0"/>
        <v>3055.0235833062065</v>
      </c>
      <c r="D11" s="12">
        <f t="shared" si="0"/>
        <v>779.09422634777422</v>
      </c>
      <c r="E11" s="16">
        <f t="shared" si="1"/>
        <v>25.502069136390205</v>
      </c>
      <c r="F11" s="10">
        <v>471.514892578125</v>
      </c>
      <c r="G11" s="2">
        <v>353.63616943359398</v>
      </c>
      <c r="H11" s="2">
        <v>4184.6946614583303</v>
      </c>
      <c r="I11" s="2">
        <v>2027.20562252528</v>
      </c>
      <c r="J11" s="2">
        <v>6679.7942708333303</v>
      </c>
      <c r="K11" s="2">
        <v>1192.4604586867599</v>
      </c>
      <c r="L11" s="2">
        <v>4715.1490071614598</v>
      </c>
      <c r="M11" s="2">
        <v>717.02841070648901</v>
      </c>
      <c r="N11" s="2">
        <v>746.56524658203102</v>
      </c>
      <c r="O11" s="2">
        <v>180.06272387818601</v>
      </c>
      <c r="P11" s="2">
        <v>1532.4234212239601</v>
      </c>
      <c r="Q11" s="2">
        <v>204.17197285633699</v>
      </c>
      <c r="S11">
        <f>AVERAGE(C11:C12)</f>
        <v>2084.1449534098306</v>
      </c>
      <c r="T11">
        <f>AVERAGE(D11:D12)</f>
        <v>490.87940190987814</v>
      </c>
      <c r="V11">
        <f>$S$13/S11</f>
        <v>29.217222200446596</v>
      </c>
      <c r="W11">
        <f>$T$13/T11</f>
        <v>16.624458922000169</v>
      </c>
    </row>
    <row r="12" spans="1:23" ht="15.75" thickBot="1" x14ac:dyDescent="0.3">
      <c r="A12" s="75"/>
      <c r="B12" s="14" t="s">
        <v>304</v>
      </c>
      <c r="C12" s="14">
        <f t="shared" si="0"/>
        <v>1113.2663235134544</v>
      </c>
      <c r="D12" s="22">
        <f t="shared" si="0"/>
        <v>202.66457747198206</v>
      </c>
      <c r="E12" s="15">
        <f t="shared" si="1"/>
        <v>18.204500863043734</v>
      </c>
      <c r="F12" s="10">
        <v>825.12758382161496</v>
      </c>
      <c r="G12" s="2">
        <v>2.03327090650888E-2</v>
      </c>
      <c r="H12" s="2">
        <v>1296.6306966145801</v>
      </c>
      <c r="I12" s="2">
        <v>117.90393194915499</v>
      </c>
      <c r="J12" s="2">
        <v>785.83634440104197</v>
      </c>
      <c r="K12" s="2">
        <v>68.064591601038998</v>
      </c>
      <c r="L12" s="2">
        <v>982.29414876302098</v>
      </c>
      <c r="M12" s="2">
        <v>68.042761952134299</v>
      </c>
      <c r="N12" s="2">
        <v>825.12420654296898</v>
      </c>
      <c r="O12" s="2">
        <v>204.14868009950499</v>
      </c>
      <c r="P12" s="2">
        <v>1964.5849609375</v>
      </c>
      <c r="Q12" s="2">
        <v>757.80716652099397</v>
      </c>
    </row>
    <row r="13" spans="1:23" ht="15.75" thickTop="1" x14ac:dyDescent="0.25">
      <c r="A13" s="76" t="s">
        <v>288</v>
      </c>
      <c r="B13" s="17" t="s">
        <v>305</v>
      </c>
      <c r="C13" s="17">
        <f>AVERAGE(F13,H13,J13,L13,N13,P13)</f>
        <v>84100.530381944554</v>
      </c>
      <c r="D13" s="23">
        <f t="shared" si="0"/>
        <v>13709.388659949202</v>
      </c>
      <c r="E13" s="16">
        <f t="shared" si="1"/>
        <v>16.301191678206649</v>
      </c>
      <c r="F13" s="10">
        <v>64149.990885416701</v>
      </c>
      <c r="G13" s="2">
        <v>10088.690546080599</v>
      </c>
      <c r="H13" s="2">
        <v>115056.94010416701</v>
      </c>
      <c r="I13" s="2">
        <v>17787.3531586428</v>
      </c>
      <c r="J13" s="2">
        <v>43370.11328125</v>
      </c>
      <c r="K13" s="2">
        <v>8584.4331627962893</v>
      </c>
      <c r="L13" s="2">
        <v>189138.71354166701</v>
      </c>
      <c r="M13" s="2">
        <v>31280.2752950094</v>
      </c>
      <c r="N13" s="2">
        <v>55049.493489583299</v>
      </c>
      <c r="O13" s="2">
        <v>8911.4990987599795</v>
      </c>
      <c r="P13" s="2">
        <v>37837.930989583299</v>
      </c>
      <c r="Q13" s="2">
        <v>5604.0806984061401</v>
      </c>
      <c r="S13">
        <f>AVERAGE(C13:C14)</f>
        <v>60892.926201714436</v>
      </c>
      <c r="T13">
        <f>AVERAGE(D13:D14)</f>
        <v>8160.6044527067806</v>
      </c>
      <c r="V13">
        <f>$S$13/S13</f>
        <v>1</v>
      </c>
      <c r="W13">
        <f>$T$13/T13</f>
        <v>1</v>
      </c>
    </row>
    <row r="14" spans="1:23" ht="15.75" thickBot="1" x14ac:dyDescent="0.3">
      <c r="A14" s="75"/>
      <c r="B14" s="14" t="s">
        <v>306</v>
      </c>
      <c r="C14" s="14">
        <f t="shared" si="0"/>
        <v>37685.32202148431</v>
      </c>
      <c r="D14" s="22">
        <f t="shared" si="0"/>
        <v>2611.8202454643597</v>
      </c>
      <c r="E14" s="15">
        <f t="shared" si="1"/>
        <v>6.9306034959058263</v>
      </c>
      <c r="F14" s="10">
        <v>5638.5322265625</v>
      </c>
      <c r="G14" s="2">
        <v>630.21955355212197</v>
      </c>
      <c r="H14" s="2">
        <v>27857.778645833299</v>
      </c>
      <c r="I14" s="2">
        <v>2689.96566879908</v>
      </c>
      <c r="J14" s="2">
        <v>117475.97395833299</v>
      </c>
      <c r="K14" s="2">
        <v>5918.7293513198902</v>
      </c>
      <c r="L14" s="2">
        <v>59952.938802083299</v>
      </c>
      <c r="M14" s="2">
        <v>4836.5813168537497</v>
      </c>
      <c r="N14" s="2">
        <v>5520.6534830729197</v>
      </c>
      <c r="O14" s="2">
        <v>1170.4076831807099</v>
      </c>
      <c r="P14" s="2">
        <v>9666.0550130208303</v>
      </c>
      <c r="Q14" s="2">
        <v>425.01789908060601</v>
      </c>
    </row>
    <row r="15" spans="1:23" ht="15.75" thickTop="1" x14ac:dyDescent="0.25">
      <c r="A15" s="65" t="s">
        <v>289</v>
      </c>
      <c r="B15" s="21" t="s">
        <v>307</v>
      </c>
      <c r="C15" s="11">
        <f t="shared" si="0"/>
        <v>297.96422322591161</v>
      </c>
      <c r="D15" s="12">
        <f t="shared" si="0"/>
        <v>349.22776761082719</v>
      </c>
      <c r="E15" s="16">
        <f t="shared" si="1"/>
        <v>117.20459719288124</v>
      </c>
      <c r="F15" s="10">
        <v>78.584136962890597</v>
      </c>
      <c r="G15" s="2">
        <v>136.11171788867799</v>
      </c>
      <c r="H15" s="2">
        <v>78.584136962890597</v>
      </c>
      <c r="I15" s="2">
        <v>136.11171788867799</v>
      </c>
      <c r="J15" s="2">
        <v>353.62861124674498</v>
      </c>
      <c r="K15" s="2">
        <v>425.008694422627</v>
      </c>
      <c r="L15" s="2">
        <v>766.19323730468795</v>
      </c>
      <c r="M15" s="2">
        <v>1081.9611258506</v>
      </c>
      <c r="N15" s="2">
        <v>432.21107991536502</v>
      </c>
      <c r="O15" s="2">
        <v>180.061631725702</v>
      </c>
      <c r="P15" s="2">
        <v>78.584136962890597</v>
      </c>
      <c r="Q15" s="2">
        <v>136.11171788867799</v>
      </c>
      <c r="S15">
        <f>AVERAGE(C15:C16)</f>
        <v>376.54715580410436</v>
      </c>
      <c r="T15">
        <f>AVERAGE(D15:D16)</f>
        <v>294.85354002969916</v>
      </c>
      <c r="V15">
        <f>$S$13/S15</f>
        <v>161.7139454198759</v>
      </c>
      <c r="W15">
        <f>$T$13/T15</f>
        <v>27.67680676950598</v>
      </c>
    </row>
    <row r="16" spans="1:23" ht="15.75" thickBot="1" x14ac:dyDescent="0.3">
      <c r="A16" s="75"/>
      <c r="B16" s="19" t="s">
        <v>308</v>
      </c>
      <c r="C16" s="14">
        <f t="shared" si="0"/>
        <v>455.13008838229717</v>
      </c>
      <c r="D16" s="22">
        <f t="shared" si="0"/>
        <v>240.47931244857116</v>
      </c>
      <c r="E16" s="15">
        <f t="shared" si="1"/>
        <v>52.837489453471363</v>
      </c>
      <c r="F16" s="10">
        <v>471.50314331054699</v>
      </c>
      <c r="G16" s="2">
        <v>471.50482178630602</v>
      </c>
      <c r="H16" s="2">
        <v>314.33529408772802</v>
      </c>
      <c r="I16" s="2">
        <v>245.37980467092399</v>
      </c>
      <c r="J16" s="2">
        <v>353.62609354654899</v>
      </c>
      <c r="K16" s="2">
        <v>117.87494661424201</v>
      </c>
      <c r="L16" s="2">
        <v>294.68737792968801</v>
      </c>
      <c r="M16" s="2">
        <v>294.68737792968801</v>
      </c>
      <c r="N16" s="2">
        <v>903.71087646484398</v>
      </c>
      <c r="O16" s="2">
        <v>245.37487951123799</v>
      </c>
      <c r="P16" s="2">
        <v>392.91774495442701</v>
      </c>
      <c r="Q16" s="2">
        <v>68.054044179028693</v>
      </c>
      <c r="T16" t="s">
        <v>734</v>
      </c>
    </row>
    <row r="17" spans="1:23" ht="15.75" thickTop="1" x14ac:dyDescent="0.25">
      <c r="A17" s="76" t="s">
        <v>290</v>
      </c>
      <c r="B17" s="20" t="s">
        <v>309</v>
      </c>
      <c r="C17" s="17">
        <f t="shared" si="0"/>
        <v>465.82320794178599</v>
      </c>
      <c r="D17" s="23">
        <f t="shared" si="0"/>
        <v>419.99224134970751</v>
      </c>
      <c r="E17" s="16">
        <f t="shared" si="1"/>
        <v>90.161296000132737</v>
      </c>
      <c r="F17" s="10">
        <v>158.15896972020499</v>
      </c>
      <c r="G17" s="2">
        <v>178.77349934374399</v>
      </c>
      <c r="H17" s="2">
        <v>394.39268271128299</v>
      </c>
      <c r="I17" s="2">
        <v>357.73102325085398</v>
      </c>
      <c r="J17" s="2">
        <v>236.83408514658601</v>
      </c>
      <c r="K17" s="2">
        <v>202.30714441504</v>
      </c>
      <c r="L17" s="2">
        <v>551.71314684549998</v>
      </c>
      <c r="M17" s="2">
        <v>488.05765409583603</v>
      </c>
      <c r="N17" s="2">
        <v>510.80780029296898</v>
      </c>
      <c r="O17" s="2">
        <v>476.40118777457099</v>
      </c>
      <c r="P17" s="2">
        <v>943.03256293417303</v>
      </c>
      <c r="Q17" s="2">
        <v>816.68293921819998</v>
      </c>
      <c r="S17">
        <f>AVERAGE(C17:C20)</f>
        <v>4208.2132088559729</v>
      </c>
      <c r="T17">
        <f>AVERAGE(D17:D20)</f>
        <v>527.94684500232131</v>
      </c>
      <c r="V17">
        <f>$S$13/S17</f>
        <v>14.47001926460578</v>
      </c>
      <c r="W17">
        <f>$T$13/T17</f>
        <v>15.457246368563675</v>
      </c>
    </row>
    <row r="18" spans="1:23" x14ac:dyDescent="0.25">
      <c r="A18" s="74"/>
      <c r="B18" s="2" t="s">
        <v>310</v>
      </c>
      <c r="C18" s="2">
        <f t="shared" si="0"/>
        <v>2141.463494194878</v>
      </c>
      <c r="D18" s="8">
        <f t="shared" si="0"/>
        <v>750.88375860086978</v>
      </c>
      <c r="E18" s="13">
        <f t="shared" si="1"/>
        <v>35.064046650170802</v>
      </c>
      <c r="F18" s="10">
        <v>7190.6022135416697</v>
      </c>
      <c r="G18" s="2">
        <v>2816.7836732526798</v>
      </c>
      <c r="H18" s="2">
        <v>1100.20139567057</v>
      </c>
      <c r="I18" s="2">
        <v>531.54460545848099</v>
      </c>
      <c r="J18" s="2">
        <v>2671.9178059895798</v>
      </c>
      <c r="K18" s="2">
        <v>476.40118274047802</v>
      </c>
      <c r="L18" s="2">
        <v>314.34326171875</v>
      </c>
      <c r="M18" s="2">
        <v>68.057312539224498</v>
      </c>
      <c r="N18" s="2">
        <v>903.73685709635402</v>
      </c>
      <c r="O18" s="2">
        <v>136.114589839785</v>
      </c>
      <c r="P18" s="2">
        <v>667.97943115234398</v>
      </c>
      <c r="Q18" s="2">
        <v>476.40118777457099</v>
      </c>
    </row>
    <row r="19" spans="1:23" x14ac:dyDescent="0.25">
      <c r="A19" s="74"/>
      <c r="B19" s="2" t="s">
        <v>311</v>
      </c>
      <c r="C19" s="2">
        <f t="shared" si="0"/>
        <v>13439.726128472234</v>
      </c>
      <c r="D19" s="8">
        <f t="shared" si="0"/>
        <v>742.09570096172774</v>
      </c>
      <c r="E19" s="13">
        <f t="shared" si="1"/>
        <v>5.5216579107932002</v>
      </c>
      <c r="F19" s="10">
        <v>5736.599609375</v>
      </c>
      <c r="G19" s="2">
        <v>378.882630492874</v>
      </c>
      <c r="H19" s="2">
        <v>34873.248697916701</v>
      </c>
      <c r="I19" s="2">
        <v>586.95894036426705</v>
      </c>
      <c r="J19" s="2">
        <v>10880.256510416701</v>
      </c>
      <c r="K19" s="2">
        <v>966.74857070691598</v>
      </c>
      <c r="L19" s="2">
        <v>11760.746744791701</v>
      </c>
      <c r="M19" s="2">
        <v>413.217917231775</v>
      </c>
      <c r="N19" s="2">
        <v>3241.5712890625</v>
      </c>
      <c r="O19" s="2">
        <v>991.47631464594394</v>
      </c>
      <c r="P19" s="2">
        <v>14145.933919270799</v>
      </c>
      <c r="Q19" s="2">
        <v>1115.2898323285899</v>
      </c>
    </row>
    <row r="20" spans="1:23" ht="15.75" thickBot="1" x14ac:dyDescent="0.3">
      <c r="A20" s="75"/>
      <c r="B20" s="14" t="s">
        <v>312</v>
      </c>
      <c r="C20" s="14">
        <f t="shared" si="0"/>
        <v>785.84000481499561</v>
      </c>
      <c r="D20" s="22">
        <f t="shared" si="0"/>
        <v>198.81567909698035</v>
      </c>
      <c r="E20" s="15">
        <f t="shared" si="1"/>
        <v>25.299765585716905</v>
      </c>
      <c r="F20" s="10">
        <v>1218.05224609375</v>
      </c>
      <c r="G20" s="2">
        <v>136.115047942416</v>
      </c>
      <c r="H20" s="2">
        <v>785.83988444010402</v>
      </c>
      <c r="I20" s="2">
        <v>68.054599197576195</v>
      </c>
      <c r="J20" s="2">
        <v>550.087890625</v>
      </c>
      <c r="K20" s="2">
        <v>180.05852841359399</v>
      </c>
      <c r="L20" s="2">
        <v>864.42427571614598</v>
      </c>
      <c r="M20" s="2">
        <v>378.919785160206</v>
      </c>
      <c r="N20" s="2">
        <v>825.13153076171898</v>
      </c>
      <c r="O20" s="2">
        <v>311.86896237760698</v>
      </c>
      <c r="P20" s="2">
        <v>471.50420125325502</v>
      </c>
      <c r="Q20" s="2">
        <v>117.877151490483</v>
      </c>
    </row>
    <row r="21" spans="1:23" ht="15.75" thickTop="1" x14ac:dyDescent="0.25">
      <c r="A21" s="65" t="s">
        <v>291</v>
      </c>
      <c r="B21" s="11" t="s">
        <v>313</v>
      </c>
      <c r="C21" s="11">
        <f t="shared" si="0"/>
        <v>5854.3170301649379</v>
      </c>
      <c r="D21" s="12">
        <f t="shared" si="0"/>
        <v>551.18929368422221</v>
      </c>
      <c r="E21" s="16">
        <f t="shared" si="1"/>
        <v>9.415091305171309</v>
      </c>
      <c r="F21" s="10">
        <v>10137.016276041701</v>
      </c>
      <c r="G21" s="2">
        <v>825.54936067354902</v>
      </c>
      <c r="H21" s="2">
        <v>8093.9091796875</v>
      </c>
      <c r="I21" s="2">
        <v>960.43439945773798</v>
      </c>
      <c r="J21" s="2">
        <v>3182.5308430989598</v>
      </c>
      <c r="K21" s="2">
        <v>471.35876939358502</v>
      </c>
      <c r="L21" s="2">
        <v>1218.01635742188</v>
      </c>
      <c r="M21" s="2">
        <v>180.11327079083401</v>
      </c>
      <c r="N21" s="2">
        <v>2750.3390299479202</v>
      </c>
      <c r="O21" s="2">
        <v>378.817984773163</v>
      </c>
      <c r="P21" s="2">
        <v>9744.0904947916697</v>
      </c>
      <c r="Q21" s="2">
        <v>490.86197701646398</v>
      </c>
      <c r="S21">
        <f>AVERAGE(C21:C26)</f>
        <v>4263.3614373383716</v>
      </c>
      <c r="T21">
        <f>AVERAGE(D21:D26)</f>
        <v>899.68121276475813</v>
      </c>
      <c r="V21">
        <f>$S$13/S21</f>
        <v>14.28284397105446</v>
      </c>
      <c r="W21">
        <f>$T$13/T21</f>
        <v>9.0705511429197241</v>
      </c>
    </row>
    <row r="22" spans="1:23" x14ac:dyDescent="0.25">
      <c r="A22" s="74"/>
      <c r="B22" s="3" t="s">
        <v>314</v>
      </c>
      <c r="C22" s="2">
        <f t="shared" si="0"/>
        <v>189.9116643269856</v>
      </c>
      <c r="D22" s="8">
        <f t="shared" si="0"/>
        <v>246.99691441448567</v>
      </c>
      <c r="E22" s="13">
        <f t="shared" si="1"/>
        <v>130.05884356276925</v>
      </c>
      <c r="F22" s="10">
        <v>39.292068481445298</v>
      </c>
      <c r="G22" s="2">
        <v>68.055858944338993</v>
      </c>
      <c r="H22" s="2">
        <v>58.938102722167997</v>
      </c>
      <c r="I22" s="2">
        <v>58.938102722167997</v>
      </c>
      <c r="J22" s="2">
        <v>98.230171203613295</v>
      </c>
      <c r="K22" s="2">
        <v>122.68944450977899</v>
      </c>
      <c r="L22" s="2">
        <v>432.21276346842399</v>
      </c>
      <c r="M22" s="2">
        <v>649.21153487764502</v>
      </c>
      <c r="N22" s="2">
        <v>392.92067972819001</v>
      </c>
      <c r="O22" s="2">
        <v>378.91897740963202</v>
      </c>
      <c r="P22" s="2">
        <v>117.87620035807301</v>
      </c>
      <c r="Q22" s="2">
        <v>204.16756802335101</v>
      </c>
      <c r="T22" t="s">
        <v>735</v>
      </c>
    </row>
    <row r="23" spans="1:23" x14ac:dyDescent="0.25">
      <c r="A23" s="74"/>
      <c r="B23" s="2" t="s">
        <v>315</v>
      </c>
      <c r="C23" s="2">
        <f t="shared" si="0"/>
        <v>759.64665561252161</v>
      </c>
      <c r="D23" s="8">
        <f t="shared" si="0"/>
        <v>382.57615205167019</v>
      </c>
      <c r="E23" s="13">
        <f t="shared" si="1"/>
        <v>50.362382197706083</v>
      </c>
      <c r="F23" s="10">
        <v>1335.93031819661</v>
      </c>
      <c r="G23" s="2">
        <v>710.52402288701705</v>
      </c>
      <c r="H23" s="2">
        <v>589.38102213541697</v>
      </c>
      <c r="I23" s="2">
        <v>117.876190185548</v>
      </c>
      <c r="J23" s="2">
        <v>471.50482177734398</v>
      </c>
      <c r="K23" s="2" t="s">
        <v>567</v>
      </c>
      <c r="L23" s="2">
        <v>1178.76206461589</v>
      </c>
      <c r="M23" s="2">
        <v>656.30692767692597</v>
      </c>
      <c r="N23" s="2">
        <v>314.33653767903598</v>
      </c>
      <c r="O23" s="2">
        <v>68.055850134672994</v>
      </c>
      <c r="P23" s="2">
        <v>667.96516927083303</v>
      </c>
      <c r="Q23" s="2">
        <v>360.11776937418699</v>
      </c>
    </row>
    <row r="24" spans="1:23" x14ac:dyDescent="0.25">
      <c r="A24" s="74"/>
      <c r="B24" s="2" t="s">
        <v>316</v>
      </c>
      <c r="C24" s="2">
        <f t="shared" si="0"/>
        <v>5739.4435255262542</v>
      </c>
      <c r="D24" s="8">
        <f t="shared" si="0"/>
        <v>2697.4338595266713</v>
      </c>
      <c r="E24" s="13">
        <f t="shared" si="1"/>
        <v>46.998177567734523</v>
      </c>
      <c r="F24" s="10">
        <v>1807.47377522786</v>
      </c>
      <c r="G24" s="2">
        <v>852.75569738373599</v>
      </c>
      <c r="H24" s="2">
        <v>1886.0595296224001</v>
      </c>
      <c r="I24" s="2">
        <v>623.75554954340998</v>
      </c>
      <c r="J24" s="2">
        <v>16944.1730143229</v>
      </c>
      <c r="K24" s="2">
        <v>8097.0277461853002</v>
      </c>
      <c r="L24" s="2">
        <v>628.6865234375</v>
      </c>
      <c r="M24" s="2">
        <v>340.28656269612202</v>
      </c>
      <c r="N24" s="2">
        <v>5363.4818522135402</v>
      </c>
      <c r="O24" s="2">
        <v>3001.2811749429802</v>
      </c>
      <c r="P24" s="2">
        <v>7806.7864583333303</v>
      </c>
      <c r="Q24" s="2">
        <v>3269.4964264084801</v>
      </c>
    </row>
    <row r="25" spans="1:23" x14ac:dyDescent="0.25">
      <c r="A25" s="74"/>
      <c r="B25" s="2" t="s">
        <v>317</v>
      </c>
      <c r="C25" s="2">
        <f t="shared" si="0"/>
        <v>3277.6134202745202</v>
      </c>
      <c r="D25" s="8">
        <f t="shared" si="0"/>
        <v>524.32022618997473</v>
      </c>
      <c r="E25" s="13">
        <f t="shared" si="1"/>
        <v>15.997012428209418</v>
      </c>
      <c r="F25" s="10">
        <v>5383.0135091145803</v>
      </c>
      <c r="G25" s="2">
        <v>413.96756647698697</v>
      </c>
      <c r="H25" s="2">
        <v>8722.83935546875</v>
      </c>
      <c r="I25" s="2">
        <v>1545.93214147559</v>
      </c>
      <c r="J25" s="2">
        <v>1964.6034342447899</v>
      </c>
      <c r="K25" s="2">
        <v>446.27216901491403</v>
      </c>
      <c r="L25" s="2">
        <v>1552.0366617838499</v>
      </c>
      <c r="M25" s="2">
        <v>90.029450667898502</v>
      </c>
      <c r="N25" s="2">
        <v>1218.0541178385399</v>
      </c>
      <c r="O25" s="2">
        <v>413.96761861578602</v>
      </c>
      <c r="P25" s="2">
        <v>825.13344319661496</v>
      </c>
      <c r="Q25" s="2">
        <v>235.75241088867301</v>
      </c>
    </row>
    <row r="26" spans="1:23" ht="15.75" thickBot="1" x14ac:dyDescent="0.3">
      <c r="A26" s="75"/>
      <c r="B26" s="14" t="s">
        <v>318</v>
      </c>
      <c r="C26" s="14">
        <f t="shared" si="0"/>
        <v>9759.2363281250127</v>
      </c>
      <c r="D26" s="22">
        <f t="shared" si="0"/>
        <v>995.57083072152409</v>
      </c>
      <c r="E26" s="15">
        <f t="shared" si="1"/>
        <v>10.201319009484399</v>
      </c>
      <c r="F26" s="10">
        <v>22308.231119791701</v>
      </c>
      <c r="G26" s="2">
        <v>1336.9891276525</v>
      </c>
      <c r="H26" s="2">
        <v>4734.7215169270803</v>
      </c>
      <c r="I26" s="2">
        <v>418.03152171983498</v>
      </c>
      <c r="J26" s="2">
        <v>6227.8585611979197</v>
      </c>
      <c r="K26" s="2">
        <v>1742.8730443808199</v>
      </c>
      <c r="L26" s="2">
        <v>11473.356119791701</v>
      </c>
      <c r="M26" s="2">
        <v>581.18443058230503</v>
      </c>
      <c r="N26" s="2">
        <v>5009.7701822916697</v>
      </c>
      <c r="O26" s="2">
        <v>891.877059572235</v>
      </c>
      <c r="P26" s="2">
        <v>8801.48046875</v>
      </c>
      <c r="Q26" s="2">
        <v>1002.46980042145</v>
      </c>
    </row>
    <row r="27" spans="1:23" ht="15.75" thickTop="1" x14ac:dyDescent="0.25">
      <c r="A27" s="76" t="s">
        <v>292</v>
      </c>
      <c r="B27" s="11" t="s">
        <v>319</v>
      </c>
      <c r="C27" s="17">
        <f t="shared" si="0"/>
        <v>1676.4503919813353</v>
      </c>
      <c r="D27" s="23">
        <f t="shared" si="0"/>
        <v>328.8453686492519</v>
      </c>
      <c r="E27" s="16">
        <f t="shared" si="1"/>
        <v>19.615574085708651</v>
      </c>
      <c r="F27" s="10">
        <v>3929.169921875</v>
      </c>
      <c r="G27" s="2">
        <v>593.20987733147695</v>
      </c>
      <c r="H27" s="2">
        <v>1728.8426106770801</v>
      </c>
      <c r="I27" s="2">
        <v>296.68193459258998</v>
      </c>
      <c r="J27" s="2">
        <v>923.35811360677098</v>
      </c>
      <c r="K27" s="2">
        <v>302.44594135943601</v>
      </c>
      <c r="L27" s="2">
        <v>1355.5667317708301</v>
      </c>
      <c r="M27" s="2">
        <v>58.936838100840397</v>
      </c>
      <c r="N27" s="2">
        <v>1021.59375</v>
      </c>
      <c r="O27" s="2">
        <v>476.41591270778002</v>
      </c>
      <c r="P27" s="2">
        <v>1100.1712239583301</v>
      </c>
      <c r="Q27" s="2">
        <v>245.381707803388</v>
      </c>
      <c r="S27">
        <f>AVERAGE(C27:C28)</f>
        <v>974.5035661905996</v>
      </c>
      <c r="T27">
        <f>AVERAGE(D27:D28)</f>
        <v>315.39867471322759</v>
      </c>
      <c r="V27">
        <f>$S$13/S27</f>
        <v>62.486098885968168</v>
      </c>
      <c r="W27">
        <f>$T$13/T27</f>
        <v>25.873933871557043</v>
      </c>
    </row>
    <row r="28" spans="1:23" ht="15.75" thickBot="1" x14ac:dyDescent="0.3">
      <c r="A28" s="75"/>
      <c r="B28" s="19" t="s">
        <v>320</v>
      </c>
      <c r="C28" s="14">
        <f t="shared" si="0"/>
        <v>272.55674039986394</v>
      </c>
      <c r="D28" s="22">
        <f t="shared" si="0"/>
        <v>301.95198077720323</v>
      </c>
      <c r="E28" s="15">
        <f t="shared" si="1"/>
        <v>110.78499850497695</v>
      </c>
      <c r="F28" s="10">
        <v>649.03071467081702</v>
      </c>
      <c r="G28" s="2">
        <v>579.280955582513</v>
      </c>
      <c r="H28" s="2">
        <v>277.42947181065898</v>
      </c>
      <c r="I28" s="2">
        <v>293.34201068878798</v>
      </c>
      <c r="J28" s="2">
        <v>196.83276323477401</v>
      </c>
      <c r="K28" s="2">
        <v>244.93206710921399</v>
      </c>
      <c r="L28" s="2">
        <v>353.83329612016701</v>
      </c>
      <c r="M28" s="2">
        <v>513.59924082967996</v>
      </c>
      <c r="N28" s="2">
        <v>157.60015722115801</v>
      </c>
      <c r="O28" s="2">
        <v>179.49406311551201</v>
      </c>
      <c r="P28" s="2">
        <v>0.61403934160868301</v>
      </c>
      <c r="Q28" s="2">
        <v>1.0635473375123801</v>
      </c>
    </row>
    <row r="29" spans="1:23" ht="15.75" thickTop="1" x14ac:dyDescent="0.25">
      <c r="A29" s="76" t="s">
        <v>293</v>
      </c>
      <c r="B29" s="17" t="s">
        <v>321</v>
      </c>
      <c r="C29" s="17">
        <f t="shared" si="0"/>
        <v>3426.3222283257378</v>
      </c>
      <c r="D29" s="23">
        <f t="shared" si="0"/>
        <v>553.67626972154051</v>
      </c>
      <c r="E29" s="18">
        <f t="shared" si="1"/>
        <v>16.159492097510419</v>
      </c>
      <c r="F29" s="10">
        <v>2278.9583740234398</v>
      </c>
      <c r="G29" s="2">
        <v>720.26072674134502</v>
      </c>
      <c r="H29" s="2">
        <v>4420.380859375</v>
      </c>
      <c r="I29" s="2">
        <v>620.86320436553603</v>
      </c>
      <c r="J29" s="2">
        <v>8200.5009765625</v>
      </c>
      <c r="K29" s="2">
        <v>1036.55950835713</v>
      </c>
      <c r="L29" s="2">
        <v>667.96600341796898</v>
      </c>
      <c r="M29" s="2">
        <v>296.63627330925698</v>
      </c>
      <c r="N29" s="2">
        <v>3438.0757649739598</v>
      </c>
      <c r="O29" s="2">
        <v>302.36430928753902</v>
      </c>
      <c r="P29" s="2">
        <v>1552.05139160156</v>
      </c>
      <c r="Q29" s="2">
        <v>345.37359626843602</v>
      </c>
      <c r="S29">
        <f>AVERAGE(C29:C31)</f>
        <v>1270.8943018030238</v>
      </c>
      <c r="T29">
        <f>AVERAGE(D29:D31)</f>
        <v>308.09945123704864</v>
      </c>
      <c r="V29">
        <f>$S$13/S29</f>
        <v>47.913446551239822</v>
      </c>
      <c r="W29">
        <f>$T$13/T29</f>
        <v>26.486916545749033</v>
      </c>
    </row>
    <row r="30" spans="1:23" x14ac:dyDescent="0.25">
      <c r="A30" s="74"/>
      <c r="B30" s="3" t="s">
        <v>322</v>
      </c>
      <c r="C30" s="2">
        <f t="shared" si="0"/>
        <v>147.34308878580728</v>
      </c>
      <c r="D30" s="8">
        <f t="shared" si="0"/>
        <v>156.86677191745559</v>
      </c>
      <c r="E30" s="13">
        <f t="shared" si="1"/>
        <v>106.46361034652456</v>
      </c>
      <c r="F30" s="10">
        <v>157.16827392578099</v>
      </c>
      <c r="G30" s="2">
        <v>180.063822783158</v>
      </c>
      <c r="H30" s="2">
        <v>39.28955078125</v>
      </c>
      <c r="I30" s="2">
        <v>68.051498159682495</v>
      </c>
      <c r="J30" s="2">
        <v>137.51678466796901</v>
      </c>
      <c r="K30" s="2">
        <v>148.314134874697</v>
      </c>
      <c r="L30" s="2">
        <v>314.33319091796898</v>
      </c>
      <c r="M30" s="2">
        <v>296.65294736829799</v>
      </c>
      <c r="N30" s="2">
        <v>78.582458496093807</v>
      </c>
      <c r="O30" s="2">
        <v>68.054405535740102</v>
      </c>
      <c r="P30" s="2">
        <v>157.16827392578099</v>
      </c>
      <c r="Q30" s="2">
        <v>180.063822783158</v>
      </c>
    </row>
    <row r="31" spans="1:23" ht="15.75" thickBot="1" x14ac:dyDescent="0.3">
      <c r="A31" s="75"/>
      <c r="B31" s="19" t="s">
        <v>323</v>
      </c>
      <c r="C31" s="14">
        <f t="shared" si="0"/>
        <v>239.01758829752615</v>
      </c>
      <c r="D31" s="22">
        <f t="shared" si="0"/>
        <v>213.75531207214991</v>
      </c>
      <c r="E31" s="15">
        <f t="shared" si="1"/>
        <v>89.43078774858607</v>
      </c>
      <c r="F31" s="10">
        <v>333.96789550781301</v>
      </c>
      <c r="G31" s="2">
        <v>189.43586592664099</v>
      </c>
      <c r="H31" s="2">
        <v>137.513427734375</v>
      </c>
      <c r="I31" s="2">
        <v>189.447353145336</v>
      </c>
      <c r="J31" s="2">
        <v>39.28955078125</v>
      </c>
      <c r="K31" s="2">
        <v>68.051498159682495</v>
      </c>
      <c r="L31" s="2">
        <v>550.06378173828102</v>
      </c>
      <c r="M31" s="2">
        <v>547.58231163728999</v>
      </c>
      <c r="N31" s="2">
        <v>255.40222167968801</v>
      </c>
      <c r="O31" s="2">
        <v>170.1461912202</v>
      </c>
      <c r="P31" s="2">
        <v>117.86865234375</v>
      </c>
      <c r="Q31" s="2">
        <v>117.86865234375</v>
      </c>
    </row>
    <row r="32" spans="1:23" ht="15.75" thickTop="1" x14ac:dyDescent="0.25">
      <c r="A32" s="11" t="s">
        <v>328</v>
      </c>
      <c r="B32" s="11" t="s">
        <v>329</v>
      </c>
      <c r="C32" s="11">
        <f t="shared" si="0"/>
        <v>2131.5776011149096</v>
      </c>
      <c r="D32" s="11">
        <f t="shared" si="0"/>
        <v>472.89156771075938</v>
      </c>
      <c r="E32" s="16">
        <f t="shared" si="1"/>
        <v>22.185050521426763</v>
      </c>
      <c r="F32" s="9">
        <v>628.66555786132801</v>
      </c>
      <c r="G32" s="2">
        <v>206.97020836670399</v>
      </c>
      <c r="H32" s="2">
        <v>5697.2972005208303</v>
      </c>
      <c r="I32" s="2">
        <v>784.72794792456398</v>
      </c>
      <c r="J32" s="2">
        <v>1846.7129720052101</v>
      </c>
      <c r="K32" s="2">
        <v>710.50473296350799</v>
      </c>
      <c r="L32" s="2">
        <v>2200.3390299479202</v>
      </c>
      <c r="M32" s="2">
        <v>360.10022529532102</v>
      </c>
      <c r="N32" s="2">
        <v>805.48026529947902</v>
      </c>
      <c r="O32" s="2">
        <v>170.12728366532099</v>
      </c>
      <c r="P32" s="2">
        <v>1610.97058105469</v>
      </c>
      <c r="Q32" s="2">
        <v>604.91900804913803</v>
      </c>
      <c r="S32">
        <f>C32</f>
        <v>2131.5776011149096</v>
      </c>
      <c r="T32">
        <f>D32</f>
        <v>472.89156771075938</v>
      </c>
      <c r="V32">
        <f>$S$13/S32</f>
        <v>28.567069840602912</v>
      </c>
      <c r="W32">
        <f>$T$13/T32</f>
        <v>17.25681955424114</v>
      </c>
    </row>
  </sheetData>
  <mergeCells count="9">
    <mergeCell ref="A21:A26"/>
    <mergeCell ref="A27:A28"/>
    <mergeCell ref="A29:A31"/>
    <mergeCell ref="A3:A4"/>
    <mergeCell ref="A5:A10"/>
    <mergeCell ref="A11:A12"/>
    <mergeCell ref="A13:A14"/>
    <mergeCell ref="A15:A16"/>
    <mergeCell ref="A17:A2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44B0A-3E01-4DB9-B7D4-D48452BA2BBE}">
  <dimension ref="A2:Q21"/>
  <sheetViews>
    <sheetView tabSelected="1" workbookViewId="0">
      <pane xSplit="2" topLeftCell="C1" activePane="topRight" state="frozen"/>
      <selection pane="topRight" activeCell="T38" sqref="T38"/>
    </sheetView>
  </sheetViews>
  <sheetFormatPr defaultRowHeight="15" x14ac:dyDescent="0.25"/>
  <cols>
    <col min="1" max="1" width="27.42578125" bestFit="1" customWidth="1"/>
    <col min="2" max="5" width="17.28515625" customWidth="1"/>
    <col min="6" max="6" width="9.140625" customWidth="1"/>
    <col min="8" max="8" width="9.140625" customWidth="1"/>
    <col min="10" max="10" width="9.140625" customWidth="1"/>
    <col min="12" max="12" width="9.140625" customWidth="1"/>
    <col min="14" max="14" width="9.140625" customWidth="1"/>
    <col min="16" max="16" width="9.140625" customWidth="1"/>
  </cols>
  <sheetData>
    <row r="2" spans="1:17" x14ac:dyDescent="0.25">
      <c r="A2" s="2" t="s">
        <v>0</v>
      </c>
      <c r="B2" s="2" t="s">
        <v>283</v>
      </c>
      <c r="C2" s="2" t="s">
        <v>294</v>
      </c>
      <c r="D2" s="8" t="s">
        <v>295</v>
      </c>
      <c r="E2" s="13" t="s">
        <v>324</v>
      </c>
      <c r="F2" s="10" t="s">
        <v>284</v>
      </c>
      <c r="G2" s="2" t="s">
        <v>285</v>
      </c>
      <c r="H2" s="2" t="s">
        <v>284</v>
      </c>
      <c r="I2" s="2" t="s">
        <v>285</v>
      </c>
      <c r="J2" s="2" t="s">
        <v>284</v>
      </c>
      <c r="K2" s="2" t="s">
        <v>285</v>
      </c>
      <c r="L2" s="2" t="s">
        <v>284</v>
      </c>
      <c r="M2" s="2" t="s">
        <v>285</v>
      </c>
      <c r="N2" s="2" t="s">
        <v>284</v>
      </c>
      <c r="O2" s="2" t="s">
        <v>285</v>
      </c>
      <c r="P2" s="2" t="s">
        <v>284</v>
      </c>
      <c r="Q2" s="2" t="s">
        <v>285</v>
      </c>
    </row>
    <row r="3" spans="1:17" x14ac:dyDescent="0.25">
      <c r="A3" s="74" t="s">
        <v>724</v>
      </c>
      <c r="B3" s="2" t="s">
        <v>581</v>
      </c>
      <c r="C3" s="2">
        <f t="shared" ref="C3:C12" si="0">AVERAGE(F3,H3,J3,L3,N3,P3)</f>
        <v>1751.1727973090281</v>
      </c>
      <c r="D3" s="8">
        <f t="shared" ref="D3:D20" si="1">AVERAGE(G3,I3,K3,M3,O3,Q3)</f>
        <v>684.11936183071157</v>
      </c>
      <c r="E3" s="13">
        <f>D3/C3*100</f>
        <v>39.066353867646654</v>
      </c>
      <c r="F3" s="10">
        <v>432.21212768554699</v>
      </c>
      <c r="G3" s="2">
        <v>136.112272900817</v>
      </c>
      <c r="H3" s="2">
        <v>3261.2361653645798</v>
      </c>
      <c r="I3" s="2">
        <v>1016.29217143221</v>
      </c>
      <c r="J3" s="2">
        <v>1257.3430582682299</v>
      </c>
      <c r="K3" s="2">
        <v>446.26671993579902</v>
      </c>
      <c r="L3" s="2">
        <v>903.71548461914097</v>
      </c>
      <c r="M3" s="2">
        <v>581.46803513292298</v>
      </c>
      <c r="N3" s="2">
        <v>3513.0614420572902</v>
      </c>
      <c r="O3" s="2">
        <v>1627.92604983658</v>
      </c>
      <c r="P3" s="2">
        <v>1139.46850585938</v>
      </c>
      <c r="Q3" s="2">
        <v>296.65092174594099</v>
      </c>
    </row>
    <row r="4" spans="1:17" ht="15.75" thickBot="1" x14ac:dyDescent="0.3">
      <c r="A4" s="75"/>
      <c r="B4" s="14" t="s">
        <v>582</v>
      </c>
      <c r="C4" s="14">
        <f t="shared" si="0"/>
        <v>890.63924323187928</v>
      </c>
      <c r="D4" s="22">
        <f t="shared" si="1"/>
        <v>356.72556361438393</v>
      </c>
      <c r="E4" s="15">
        <f t="shared" ref="E4:E20" si="2">D4/C4*100</f>
        <v>40.052756076627297</v>
      </c>
      <c r="F4" s="10">
        <v>884.09041341145803</v>
      </c>
      <c r="G4" s="2">
        <v>328.16046048665697</v>
      </c>
      <c r="H4" s="2">
        <v>1571.71630859375</v>
      </c>
      <c r="I4" s="2">
        <v>476.40108205858002</v>
      </c>
      <c r="J4" s="2">
        <v>825.15106201171898</v>
      </c>
      <c r="K4" s="2">
        <v>353.63616943359398</v>
      </c>
      <c r="L4" s="2">
        <v>766.21172078450502</v>
      </c>
      <c r="M4" s="2">
        <v>467.81671406307601</v>
      </c>
      <c r="N4" s="2">
        <v>667.97943115234398</v>
      </c>
      <c r="O4" s="2">
        <v>68.057312539224498</v>
      </c>
      <c r="P4" s="2">
        <v>628.6865234375</v>
      </c>
      <c r="Q4" s="2">
        <v>446.28164310517201</v>
      </c>
    </row>
    <row r="5" spans="1:17" ht="15.75" thickTop="1" x14ac:dyDescent="0.25">
      <c r="A5" s="76" t="s">
        <v>725</v>
      </c>
      <c r="B5" s="17" t="s">
        <v>583</v>
      </c>
      <c r="C5" s="17">
        <f t="shared" si="0"/>
        <v>8123.5974934895785</v>
      </c>
      <c r="D5" s="23">
        <f t="shared" si="1"/>
        <v>1046.1110575995083</v>
      </c>
      <c r="E5" s="16">
        <f t="shared" si="2"/>
        <v>12.877435870473441</v>
      </c>
      <c r="F5" s="10">
        <v>5677.6608072916697</v>
      </c>
      <c r="G5" s="2">
        <v>170.000937756822</v>
      </c>
      <c r="H5" s="2">
        <v>13418.139973958299</v>
      </c>
      <c r="I5" s="2">
        <v>392.14698710688401</v>
      </c>
      <c r="J5" s="2">
        <v>12082.2939453125</v>
      </c>
      <c r="K5" s="2">
        <v>2166.8329703100098</v>
      </c>
      <c r="L5" s="2">
        <v>7504.79443359375</v>
      </c>
      <c r="M5" s="2">
        <v>2181.2506463415002</v>
      </c>
      <c r="N5" s="2">
        <v>6109.8693033854197</v>
      </c>
      <c r="O5" s="2">
        <v>862.83714334599904</v>
      </c>
      <c r="P5" s="2">
        <v>3948.8264973958298</v>
      </c>
      <c r="Q5" s="2">
        <v>503.59766073583501</v>
      </c>
    </row>
    <row r="6" spans="1:17" x14ac:dyDescent="0.25">
      <c r="A6" s="74"/>
      <c r="B6" s="2" t="s">
        <v>584</v>
      </c>
      <c r="C6" s="2">
        <f t="shared" si="0"/>
        <v>8337.0918918185762</v>
      </c>
      <c r="D6" s="8">
        <f t="shared" si="1"/>
        <v>917.4971504859792</v>
      </c>
      <c r="E6" s="13">
        <f t="shared" si="2"/>
        <v>11.005002252480208</v>
      </c>
      <c r="F6" s="10">
        <v>6876.2589518229197</v>
      </c>
      <c r="G6" s="2">
        <v>1016.31227650581</v>
      </c>
      <c r="H6" s="2">
        <v>15616.252278645799</v>
      </c>
      <c r="I6" s="2">
        <v>1282.48199334111</v>
      </c>
      <c r="J6" s="2">
        <v>8172.9248046875</v>
      </c>
      <c r="K6" s="2">
        <v>476.40096124032402</v>
      </c>
      <c r="L6" s="2">
        <v>10373.327799479201</v>
      </c>
      <c r="M6" s="2">
        <v>1504.9746803125599</v>
      </c>
      <c r="N6" s="2">
        <v>6193.9910481770803</v>
      </c>
      <c r="O6" s="2">
        <v>1088.69843691495</v>
      </c>
      <c r="P6" s="2">
        <v>2789.7964680989598</v>
      </c>
      <c r="Q6" s="2">
        <v>136.114554601121</v>
      </c>
    </row>
    <row r="7" spans="1:17" x14ac:dyDescent="0.25">
      <c r="A7" s="74"/>
      <c r="B7" s="2" t="s">
        <v>585</v>
      </c>
      <c r="C7" s="2">
        <f t="shared" si="0"/>
        <v>1572.8269237942161</v>
      </c>
      <c r="D7" s="8">
        <f t="shared" si="1"/>
        <v>425.66221198005337</v>
      </c>
      <c r="E7" s="13">
        <f t="shared" si="2"/>
        <v>27.06351255440142</v>
      </c>
      <c r="F7" s="10">
        <v>697.56335449218795</v>
      </c>
      <c r="G7" s="2">
        <v>118.174433115382</v>
      </c>
      <c r="H7" s="2">
        <v>604.21677652994799</v>
      </c>
      <c r="I7" s="2">
        <v>337.15263899388401</v>
      </c>
      <c r="J7" s="2">
        <v>3006.1419270833298</v>
      </c>
      <c r="K7" s="2">
        <v>625.65020933161895</v>
      </c>
      <c r="L7" s="2">
        <v>3582.8968098958298</v>
      </c>
      <c r="M7" s="2">
        <v>949.69597436179004</v>
      </c>
      <c r="N7" s="2">
        <v>1246.3007405599001</v>
      </c>
      <c r="O7" s="2">
        <v>412.29321652598901</v>
      </c>
      <c r="P7" s="2">
        <v>299.84193420410202</v>
      </c>
      <c r="Q7" s="2">
        <v>111.006799551656</v>
      </c>
    </row>
    <row r="8" spans="1:17" x14ac:dyDescent="0.25">
      <c r="A8" s="74"/>
      <c r="B8" s="2" t="s">
        <v>585</v>
      </c>
      <c r="C8" s="2">
        <f t="shared" si="0"/>
        <v>6904.3847927517418</v>
      </c>
      <c r="D8" s="8">
        <f t="shared" si="1"/>
        <v>983.08041774265268</v>
      </c>
      <c r="E8" s="13">
        <f t="shared" si="2"/>
        <v>14.238494047647743</v>
      </c>
      <c r="F8" s="10">
        <v>707.24869791666697</v>
      </c>
      <c r="G8" s="2">
        <v>235.75085450400999</v>
      </c>
      <c r="H8" s="2">
        <v>1257.3320719400999</v>
      </c>
      <c r="I8" s="2">
        <v>557.05145724733404</v>
      </c>
      <c r="J8" s="2">
        <v>10925.6650390625</v>
      </c>
      <c r="K8" s="2">
        <v>746.34997213487202</v>
      </c>
      <c r="L8" s="2">
        <v>15726.354166666701</v>
      </c>
      <c r="M8" s="2">
        <v>2838.4893427769098</v>
      </c>
      <c r="N8" s="2">
        <v>1810.0242106119799</v>
      </c>
      <c r="O8" s="2">
        <v>472.18232952957101</v>
      </c>
      <c r="P8" s="2">
        <v>10999.6845703125</v>
      </c>
      <c r="Q8" s="2">
        <v>1048.6585502632199</v>
      </c>
    </row>
    <row r="9" spans="1:17" x14ac:dyDescent="0.25">
      <c r="A9" s="74"/>
      <c r="B9" s="2" t="s">
        <v>586</v>
      </c>
      <c r="C9" s="2">
        <f t="shared" si="0"/>
        <v>1020.5645928714013</v>
      </c>
      <c r="D9" s="8">
        <f t="shared" si="1"/>
        <v>421.77845227507305</v>
      </c>
      <c r="E9" s="13">
        <f t="shared" si="2"/>
        <v>41.327952705901907</v>
      </c>
      <c r="F9" s="10">
        <v>1245.99377441406</v>
      </c>
      <c r="G9" s="2">
        <v>165.69110637016001</v>
      </c>
      <c r="H9" s="2">
        <v>2855.4052327474001</v>
      </c>
      <c r="I9" s="2">
        <v>1105.9275380060501</v>
      </c>
      <c r="J9" s="2">
        <v>453.43570963541703</v>
      </c>
      <c r="K9" s="2">
        <v>334.46000927154699</v>
      </c>
      <c r="L9" s="2">
        <v>534.532704671224</v>
      </c>
      <c r="M9" s="2">
        <v>333.54023235281301</v>
      </c>
      <c r="N9" s="2">
        <v>746.538828531901</v>
      </c>
      <c r="O9" s="2">
        <v>340.27618551660402</v>
      </c>
      <c r="P9" s="2">
        <v>287.48130722840602</v>
      </c>
      <c r="Q9" s="2">
        <v>250.775642133264</v>
      </c>
    </row>
    <row r="10" spans="1:17" ht="15.75" thickBot="1" x14ac:dyDescent="0.3">
      <c r="A10" s="75"/>
      <c r="B10" s="14" t="s">
        <v>586</v>
      </c>
      <c r="C10" s="14">
        <f t="shared" si="0"/>
        <v>11744.613630506727</v>
      </c>
      <c r="D10" s="22">
        <f t="shared" si="1"/>
        <v>2020.351585535007</v>
      </c>
      <c r="E10" s="15">
        <f t="shared" si="2"/>
        <v>17.202367392377454</v>
      </c>
      <c r="F10" s="10">
        <v>21538.770182291701</v>
      </c>
      <c r="G10" s="2">
        <v>737.361190111307</v>
      </c>
      <c r="H10" s="2">
        <v>26061.075520833299</v>
      </c>
      <c r="I10" s="2">
        <v>6839.21066636262</v>
      </c>
      <c r="J10" s="2">
        <v>9323.86767578125</v>
      </c>
      <c r="K10" s="2">
        <v>1900.59655423458</v>
      </c>
      <c r="L10" s="2">
        <v>963.40061442057299</v>
      </c>
      <c r="M10" s="2">
        <v>408.32867555378198</v>
      </c>
      <c r="N10" s="2">
        <v>8965.7109375</v>
      </c>
      <c r="O10" s="2">
        <v>1991.2200020330699</v>
      </c>
      <c r="P10" s="2">
        <v>3614.8568522135402</v>
      </c>
      <c r="Q10" s="2">
        <v>245.392424914683</v>
      </c>
    </row>
    <row r="11" spans="1:17" ht="15.75" thickTop="1" x14ac:dyDescent="0.25">
      <c r="A11" s="65" t="s">
        <v>726</v>
      </c>
      <c r="B11" s="17" t="s">
        <v>587</v>
      </c>
      <c r="C11" s="11">
        <f t="shared" si="0"/>
        <v>3055.0235833062065</v>
      </c>
      <c r="D11" s="12">
        <f t="shared" si="1"/>
        <v>779.09422634777422</v>
      </c>
      <c r="E11" s="16">
        <f t="shared" si="2"/>
        <v>25.502069136390205</v>
      </c>
      <c r="F11" s="10">
        <v>471.514892578125</v>
      </c>
      <c r="G11" s="2">
        <v>353.63616943359398</v>
      </c>
      <c r="H11" s="2">
        <v>4184.6946614583303</v>
      </c>
      <c r="I11" s="2">
        <v>2027.20562252528</v>
      </c>
      <c r="J11" s="2">
        <v>6679.7942708333303</v>
      </c>
      <c r="K11" s="2">
        <v>1192.4604586867599</v>
      </c>
      <c r="L11" s="2">
        <v>4715.1490071614598</v>
      </c>
      <c r="M11" s="2">
        <v>717.02841070648901</v>
      </c>
      <c r="N11" s="2">
        <v>746.56524658203102</v>
      </c>
      <c r="O11" s="2">
        <v>180.06272387818601</v>
      </c>
      <c r="P11" s="2">
        <v>1532.4234212239601</v>
      </c>
      <c r="Q11" s="2">
        <v>204.17197285633699</v>
      </c>
    </row>
    <row r="12" spans="1:17" ht="15.75" thickBot="1" x14ac:dyDescent="0.3">
      <c r="A12" s="75"/>
      <c r="B12" s="14" t="s">
        <v>588</v>
      </c>
      <c r="C12" s="14">
        <f t="shared" si="0"/>
        <v>1113.2663235134544</v>
      </c>
      <c r="D12" s="22">
        <f t="shared" si="1"/>
        <v>202.66457747198206</v>
      </c>
      <c r="E12" s="15">
        <f t="shared" si="2"/>
        <v>18.204500863043734</v>
      </c>
      <c r="F12" s="10">
        <v>825.12758382161496</v>
      </c>
      <c r="G12" s="2">
        <v>2.03327090650888E-2</v>
      </c>
      <c r="H12" s="2">
        <v>1296.6306966145801</v>
      </c>
      <c r="I12" s="2">
        <v>117.90393194915499</v>
      </c>
      <c r="J12" s="2">
        <v>785.83634440104197</v>
      </c>
      <c r="K12" s="2">
        <v>68.064591601038998</v>
      </c>
      <c r="L12" s="2">
        <v>982.29414876302098</v>
      </c>
      <c r="M12" s="2">
        <v>68.042761952134299</v>
      </c>
      <c r="N12" s="2">
        <v>825.12420654296898</v>
      </c>
      <c r="O12" s="2">
        <v>204.14868009950499</v>
      </c>
      <c r="P12" s="2">
        <v>1964.5849609375</v>
      </c>
      <c r="Q12" s="2">
        <v>757.80716652099397</v>
      </c>
    </row>
    <row r="13" spans="1:17" ht="15.75" thickTop="1" x14ac:dyDescent="0.25">
      <c r="A13" s="76" t="s">
        <v>727</v>
      </c>
      <c r="B13" s="17" t="s">
        <v>589</v>
      </c>
      <c r="C13" s="17">
        <f>AVERAGE(F13,H13,J13,L13,N13,P13)</f>
        <v>84100.530381944554</v>
      </c>
      <c r="D13" s="23">
        <f t="shared" si="1"/>
        <v>13709.388659949202</v>
      </c>
      <c r="E13" s="16">
        <f t="shared" si="2"/>
        <v>16.301191678206649</v>
      </c>
      <c r="F13" s="10">
        <v>64149.990885416701</v>
      </c>
      <c r="G13" s="2">
        <v>10088.690546080599</v>
      </c>
      <c r="H13" s="2">
        <v>115056.94010416701</v>
      </c>
      <c r="I13" s="2">
        <v>17787.3531586428</v>
      </c>
      <c r="J13" s="2">
        <v>43370.11328125</v>
      </c>
      <c r="K13" s="2">
        <v>8584.4331627962893</v>
      </c>
      <c r="L13" s="2">
        <v>189138.71354166701</v>
      </c>
      <c r="M13" s="2">
        <v>31280.2752950094</v>
      </c>
      <c r="N13" s="2">
        <v>55049.493489583299</v>
      </c>
      <c r="O13" s="2">
        <v>8911.4990987599795</v>
      </c>
      <c r="P13" s="2">
        <v>37837.930989583299</v>
      </c>
      <c r="Q13" s="2">
        <v>5604.0806984061401</v>
      </c>
    </row>
    <row r="14" spans="1:17" ht="15.75" thickBot="1" x14ac:dyDescent="0.3">
      <c r="A14" s="75"/>
      <c r="B14" s="14" t="s">
        <v>590</v>
      </c>
      <c r="C14" s="14">
        <f t="shared" ref="C14:C20" si="3">AVERAGE(F14,H14,J14,L14,N14,P14)</f>
        <v>37685.32202148431</v>
      </c>
      <c r="D14" s="22">
        <f t="shared" si="1"/>
        <v>2611.8202454643597</v>
      </c>
      <c r="E14" s="15">
        <f t="shared" si="2"/>
        <v>6.9306034959058263</v>
      </c>
      <c r="F14" s="10">
        <v>5638.5322265625</v>
      </c>
      <c r="G14" s="2">
        <v>630.21955355212197</v>
      </c>
      <c r="H14" s="2">
        <v>27857.778645833299</v>
      </c>
      <c r="I14" s="2">
        <v>2689.96566879908</v>
      </c>
      <c r="J14" s="2">
        <v>117475.97395833299</v>
      </c>
      <c r="K14" s="2">
        <v>5918.7293513198902</v>
      </c>
      <c r="L14" s="2">
        <v>59952.938802083299</v>
      </c>
      <c r="M14" s="2">
        <v>4836.5813168537497</v>
      </c>
      <c r="N14" s="2">
        <v>5520.6534830729197</v>
      </c>
      <c r="O14" s="2">
        <v>1170.4076831807099</v>
      </c>
      <c r="P14" s="2">
        <v>9666.0550130208303</v>
      </c>
      <c r="Q14" s="2">
        <v>425.01789908060601</v>
      </c>
    </row>
    <row r="15" spans="1:17" ht="15.75" thickTop="1" x14ac:dyDescent="0.25">
      <c r="A15" s="74" t="s">
        <v>728</v>
      </c>
      <c r="B15" s="2" t="s">
        <v>591</v>
      </c>
      <c r="C15" s="2">
        <f t="shared" si="3"/>
        <v>2141.463494194878</v>
      </c>
      <c r="D15" s="8">
        <f t="shared" si="1"/>
        <v>750.88375860086978</v>
      </c>
      <c r="E15" s="13">
        <f t="shared" si="2"/>
        <v>35.064046650170802</v>
      </c>
      <c r="F15" s="10">
        <v>7190.6022135416697</v>
      </c>
      <c r="G15" s="2">
        <v>2816.7836732526798</v>
      </c>
      <c r="H15" s="2">
        <v>1100.20139567057</v>
      </c>
      <c r="I15" s="2">
        <v>531.54460545848099</v>
      </c>
      <c r="J15" s="2">
        <v>2671.9178059895798</v>
      </c>
      <c r="K15" s="2">
        <v>476.40118274047802</v>
      </c>
      <c r="L15" s="2">
        <v>314.34326171875</v>
      </c>
      <c r="M15" s="2">
        <v>68.057312539224498</v>
      </c>
      <c r="N15" s="2">
        <v>903.73685709635402</v>
      </c>
      <c r="O15" s="2">
        <v>136.114589839785</v>
      </c>
      <c r="P15" s="2">
        <v>667.97943115234398</v>
      </c>
      <c r="Q15" s="2">
        <v>476.40118777457099</v>
      </c>
    </row>
    <row r="16" spans="1:17" x14ac:dyDescent="0.25">
      <c r="A16" s="74"/>
      <c r="B16" s="2" t="s">
        <v>592</v>
      </c>
      <c r="C16" s="2">
        <f t="shared" si="3"/>
        <v>13439.726128472234</v>
      </c>
      <c r="D16" s="8">
        <f t="shared" si="1"/>
        <v>742.09570096172774</v>
      </c>
      <c r="E16" s="13">
        <f t="shared" si="2"/>
        <v>5.5216579107932002</v>
      </c>
      <c r="F16" s="10">
        <v>5736.599609375</v>
      </c>
      <c r="G16" s="2">
        <v>378.882630492874</v>
      </c>
      <c r="H16" s="2">
        <v>34873.248697916701</v>
      </c>
      <c r="I16" s="2">
        <v>586.95894036426705</v>
      </c>
      <c r="J16" s="2">
        <v>10880.256510416701</v>
      </c>
      <c r="K16" s="2">
        <v>966.74857070691598</v>
      </c>
      <c r="L16" s="2">
        <v>11760.746744791701</v>
      </c>
      <c r="M16" s="2">
        <v>413.217917231775</v>
      </c>
      <c r="N16" s="2">
        <v>3241.5712890625</v>
      </c>
      <c r="O16" s="2">
        <v>991.47631464594394</v>
      </c>
      <c r="P16" s="2">
        <v>14145.933919270799</v>
      </c>
      <c r="Q16" s="2">
        <v>1115.2898323285899</v>
      </c>
    </row>
    <row r="17" spans="1:17" ht="15.75" thickBot="1" x14ac:dyDescent="0.3">
      <c r="A17" s="75"/>
      <c r="B17" s="14" t="s">
        <v>593</v>
      </c>
      <c r="C17" s="14">
        <f t="shared" si="3"/>
        <v>785.84000481499561</v>
      </c>
      <c r="D17" s="22">
        <f t="shared" si="1"/>
        <v>198.81567909698035</v>
      </c>
      <c r="E17" s="15">
        <f t="shared" si="2"/>
        <v>25.299765585716905</v>
      </c>
      <c r="F17" s="10">
        <v>1218.05224609375</v>
      </c>
      <c r="G17" s="2">
        <v>136.115047942416</v>
      </c>
      <c r="H17" s="2">
        <v>785.83988444010402</v>
      </c>
      <c r="I17" s="2">
        <v>68.054599197576195</v>
      </c>
      <c r="J17" s="2">
        <v>550.087890625</v>
      </c>
      <c r="K17" s="2">
        <v>180.05852841359399</v>
      </c>
      <c r="L17" s="2">
        <v>864.42427571614598</v>
      </c>
      <c r="M17" s="2">
        <v>378.919785160206</v>
      </c>
      <c r="N17" s="2">
        <v>825.13153076171898</v>
      </c>
      <c r="O17" s="2">
        <v>311.86896237760698</v>
      </c>
      <c r="P17" s="2">
        <v>471.50420125325502</v>
      </c>
      <c r="Q17" s="2">
        <v>117.877151490483</v>
      </c>
    </row>
    <row r="18" spans="1:17" ht="16.5" thickTop="1" thickBot="1" x14ac:dyDescent="0.3">
      <c r="A18" s="51" t="s">
        <v>729</v>
      </c>
      <c r="B18" s="11" t="s">
        <v>594</v>
      </c>
      <c r="C18" s="17">
        <f t="shared" si="3"/>
        <v>1676.4503919813353</v>
      </c>
      <c r="D18" s="23">
        <f t="shared" si="1"/>
        <v>328.8453686492519</v>
      </c>
      <c r="E18" s="16">
        <f t="shared" si="2"/>
        <v>19.615574085708651</v>
      </c>
      <c r="F18" s="10">
        <v>3929.169921875</v>
      </c>
      <c r="G18" s="2">
        <v>593.20987733147695</v>
      </c>
      <c r="H18" s="2">
        <v>1728.8426106770801</v>
      </c>
      <c r="I18" s="2">
        <v>296.68193459258998</v>
      </c>
      <c r="J18" s="2">
        <v>923.35811360677098</v>
      </c>
      <c r="K18" s="2">
        <v>302.44594135943601</v>
      </c>
      <c r="L18" s="2">
        <v>1355.5667317708301</v>
      </c>
      <c r="M18" s="2">
        <v>58.936838100840397</v>
      </c>
      <c r="N18" s="2">
        <v>1021.59375</v>
      </c>
      <c r="O18" s="2">
        <v>476.41591270778002</v>
      </c>
      <c r="P18" s="2">
        <v>1100.1712239583301</v>
      </c>
      <c r="Q18" s="2">
        <v>245.381707803388</v>
      </c>
    </row>
    <row r="19" spans="1:17" ht="16.5" thickTop="1" thickBot="1" x14ac:dyDescent="0.3">
      <c r="A19" s="52" t="s">
        <v>730</v>
      </c>
      <c r="B19" s="48" t="s">
        <v>595</v>
      </c>
      <c r="C19" s="48">
        <f t="shared" si="3"/>
        <v>3426.3222283257378</v>
      </c>
      <c r="D19" s="49">
        <f t="shared" si="1"/>
        <v>553.67626972154051</v>
      </c>
      <c r="E19" s="47">
        <f t="shared" si="2"/>
        <v>16.159492097510419</v>
      </c>
      <c r="F19" s="10">
        <v>2278.9583740234398</v>
      </c>
      <c r="G19" s="2">
        <v>720.26072674134502</v>
      </c>
      <c r="H19" s="2">
        <v>4420.380859375</v>
      </c>
      <c r="I19" s="2">
        <v>620.86320436553603</v>
      </c>
      <c r="J19" s="2">
        <v>8200.5009765625</v>
      </c>
      <c r="K19" s="2">
        <v>1036.55950835713</v>
      </c>
      <c r="L19" s="2">
        <v>667.96600341796898</v>
      </c>
      <c r="M19" s="2">
        <v>296.63627330925698</v>
      </c>
      <c r="N19" s="2">
        <v>3438.0757649739598</v>
      </c>
      <c r="O19" s="2">
        <v>302.36430928753902</v>
      </c>
      <c r="P19" s="2">
        <v>1552.05139160156</v>
      </c>
      <c r="Q19" s="2">
        <v>345.37359626843602</v>
      </c>
    </row>
    <row r="20" spans="1:17" ht="16.5" thickTop="1" thickBot="1" x14ac:dyDescent="0.3">
      <c r="A20" s="53" t="s">
        <v>731</v>
      </c>
      <c r="B20" s="48" t="s">
        <v>596</v>
      </c>
      <c r="C20" s="48">
        <f t="shared" si="3"/>
        <v>2131.5776011149096</v>
      </c>
      <c r="D20" s="48">
        <f t="shared" si="1"/>
        <v>472.89156771075938</v>
      </c>
      <c r="E20" s="47">
        <f t="shared" si="2"/>
        <v>22.185050521426763</v>
      </c>
      <c r="F20" s="9">
        <v>628.66555786132801</v>
      </c>
      <c r="G20" s="2">
        <v>206.97020836670399</v>
      </c>
      <c r="H20" s="2">
        <v>5697.2972005208303</v>
      </c>
      <c r="I20" s="2">
        <v>784.72794792456398</v>
      </c>
      <c r="J20" s="2">
        <v>1846.7129720052101</v>
      </c>
      <c r="K20" s="2">
        <v>710.50473296350799</v>
      </c>
      <c r="L20" s="2">
        <v>2200.3390299479202</v>
      </c>
      <c r="M20" s="2">
        <v>360.10022529532102</v>
      </c>
      <c r="N20" s="2">
        <v>805.48026529947902</v>
      </c>
      <c r="O20" s="2">
        <v>170.12728366532099</v>
      </c>
      <c r="P20" s="2">
        <v>1610.97058105469</v>
      </c>
      <c r="Q20" s="2">
        <v>604.91900804913803</v>
      </c>
    </row>
    <row r="21" spans="1:17" ht="15.75" thickTop="1" x14ac:dyDescent="0.25">
      <c r="A21" s="50"/>
    </row>
  </sheetData>
  <mergeCells count="5">
    <mergeCell ref="A15:A17"/>
    <mergeCell ref="A3:A4"/>
    <mergeCell ref="A5:A10"/>
    <mergeCell ref="A11:A12"/>
    <mergeCell ref="A13:A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Toxin Discoveries</vt:lpstr>
      <vt:lpstr>Calliactis Discoveries</vt:lpstr>
      <vt:lpstr>MS Matches</vt:lpstr>
      <vt:lpstr>DIA Peaking</vt:lpstr>
      <vt:lpstr>DDA Raw Peaking</vt:lpstr>
      <vt:lpstr>DDA Raw Peaking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Hayden Smith</dc:creator>
  <cp:lastModifiedBy>MDPI</cp:lastModifiedBy>
  <cp:lastPrinted>2022-07-18T01:25:28Z</cp:lastPrinted>
  <dcterms:created xsi:type="dcterms:W3CDTF">2022-05-09T03:20:21Z</dcterms:created>
  <dcterms:modified xsi:type="dcterms:W3CDTF">2023-03-12T03:41:46Z</dcterms:modified>
</cp:coreProperties>
</file>