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155" windowHeight="9270"/>
  </bookViews>
  <sheets>
    <sheet name="Predict" sheetId="1" r:id="rId1"/>
    <sheet name="Sheet2" sheetId="2" r:id="rId2"/>
    <sheet name="Sheet3" sheetId="3" r:id="rId3"/>
  </sheets>
  <definedNames>
    <definedName name="Age">Sheet2!$B$1:$B$6</definedName>
    <definedName name="Comorbidity_Score">Sheet2!$C$1:$C$5</definedName>
    <definedName name="Functional_Status">Sheet2!$D$1:$D$4</definedName>
    <definedName name="Gender">Sheet2!$A$1:$A$3</definedName>
    <definedName name="Tumor_Location">Sheet2!$E$1:$E$3</definedName>
    <definedName name="Tumor_Stage">Sheet2!$F$1:$F$5</definedName>
  </definedNames>
  <calcPr calcId="145621"/>
</workbook>
</file>

<file path=xl/calcChain.xml><?xml version="1.0" encoding="utf-8"?>
<calcChain xmlns="http://schemas.openxmlformats.org/spreadsheetml/2006/main">
  <c r="K4" i="1" l="1"/>
  <c r="I4" i="1"/>
  <c r="F4" i="1"/>
  <c r="D4" i="1"/>
  <c r="M7" i="1" l="1"/>
  <c r="M6" i="1"/>
  <c r="M5" i="1"/>
  <c r="K6" i="1"/>
  <c r="I6" i="1"/>
  <c r="F9" i="1"/>
  <c r="F6" i="1"/>
  <c r="F5" i="1"/>
  <c r="D7" i="1"/>
  <c r="D6" i="1"/>
  <c r="D5" i="1"/>
  <c r="K9" i="1" l="1"/>
  <c r="K8" i="1"/>
  <c r="K7" i="1"/>
  <c r="K5" i="1"/>
  <c r="I7" i="1"/>
  <c r="M9" i="1"/>
  <c r="M8" i="1"/>
  <c r="M4" i="1"/>
  <c r="I9" i="1"/>
  <c r="I8" i="1"/>
  <c r="I5" i="1"/>
  <c r="F8" i="1"/>
  <c r="F7" i="1"/>
  <c r="K11" i="1" l="1"/>
  <c r="M11" i="1"/>
  <c r="I11" i="1"/>
  <c r="I13" i="1" s="1"/>
  <c r="M12" i="1" l="1"/>
  <c r="M13" i="1"/>
  <c r="K13" i="1"/>
  <c r="K12" i="1"/>
  <c r="I12" i="1"/>
  <c r="F11" i="1"/>
  <c r="F13" i="1" s="1"/>
  <c r="F12" i="1" l="1"/>
  <c r="D9" i="1"/>
  <c r="D8" i="1"/>
  <c r="D11" i="1" l="1"/>
  <c r="D13" i="1" l="1"/>
  <c r="D12" i="1"/>
</calcChain>
</file>

<file path=xl/sharedStrings.xml><?xml version="1.0" encoding="utf-8"?>
<sst xmlns="http://schemas.openxmlformats.org/spreadsheetml/2006/main" count="62" uniqueCount="48">
  <si>
    <t>Variables</t>
  </si>
  <si>
    <t>Gender</t>
  </si>
  <si>
    <t>Age</t>
  </si>
  <si>
    <t>Male</t>
  </si>
  <si>
    <t>Female</t>
  </si>
  <si>
    <t>30-49</t>
  </si>
  <si>
    <t>50-59</t>
  </si>
  <si>
    <t>60-69</t>
  </si>
  <si>
    <t>70-79</t>
  </si>
  <si>
    <t>80+</t>
  </si>
  <si>
    <t>1 to 2</t>
  </si>
  <si>
    <t>4+</t>
  </si>
  <si>
    <t>Fair</t>
  </si>
  <si>
    <t>Poor</t>
  </si>
  <si>
    <t xml:space="preserve">Excellent </t>
  </si>
  <si>
    <t>Colon</t>
  </si>
  <si>
    <t>Rectum/rectosigmoid</t>
  </si>
  <si>
    <t>I</t>
  </si>
  <si>
    <t>II</t>
  </si>
  <si>
    <t>III</t>
  </si>
  <si>
    <t>IV</t>
  </si>
  <si>
    <t>Points</t>
  </si>
  <si>
    <t>Tumor stage</t>
  </si>
  <si>
    <t>Tumor location</t>
  </si>
  <si>
    <t>Functional status</t>
  </si>
  <si>
    <t>Comorbidity score</t>
  </si>
  <si>
    <t>Total Points</t>
  </si>
  <si>
    <t>OS</t>
  </si>
  <si>
    <t>Disease-free survival</t>
  </si>
  <si>
    <t>Overall survival</t>
  </si>
  <si>
    <t>DFS</t>
  </si>
  <si>
    <t>Disease-specific</t>
  </si>
  <si>
    <t>Recurrence-free</t>
  </si>
  <si>
    <t>Non-disease-specific</t>
  </si>
  <si>
    <t>DSS</t>
  </si>
  <si>
    <t>RFS</t>
  </si>
  <si>
    <t>nDSS</t>
  </si>
  <si>
    <t>DFS,Disease-free survival; DSS, Disease-specific survival; nDSS, Non-disease specific survival; OS, Overall survival; RFS, Recurrence-free survival</t>
  </si>
  <si>
    <t>Primary outcomes</t>
  </si>
  <si>
    <t>Options</t>
  </si>
  <si>
    <t>3-year survival prob.</t>
  </si>
  <si>
    <t>5-year survival prob.</t>
  </si>
  <si>
    <r>
      <rPr>
        <b/>
        <sz val="11"/>
        <color theme="1"/>
        <rFont val="Calibri"/>
        <family val="2"/>
        <scheme val="minor"/>
      </rPr>
      <t>Procedure:</t>
    </r>
    <r>
      <rPr>
        <sz val="11"/>
        <color theme="1"/>
        <rFont val="Calibri"/>
        <family val="2"/>
        <scheme val="minor"/>
      </rPr>
      <t xml:space="preserve"> Click on and use the droplist under the column "Options" (Purple color) to select different options for the various variables. The corresponding 3- and 5-year survival probabiblities for the various survival outcomes will be calculated automatically.</t>
    </r>
  </si>
  <si>
    <t>†Estimates were calculated from Cox proportional hazards regression without accounting for competing events and should be used for risk stratification only and not for survival prediction.</t>
  </si>
  <si>
    <r>
      <rPr>
        <b/>
        <sz val="11"/>
        <color theme="1"/>
        <rFont val="Calibri"/>
        <family val="2"/>
        <scheme val="minor"/>
      </rPr>
      <t>Excellent</t>
    </r>
    <r>
      <rPr>
        <sz val="11"/>
        <color theme="1"/>
        <rFont val="Calibri"/>
        <family val="2"/>
        <scheme val="minor"/>
      </rPr>
      <t xml:space="preserve"> functional status (ASA grade I-II, ECOG score 0, or Karnofsky score 100)</t>
    </r>
  </si>
  <si>
    <r>
      <rPr>
        <b/>
        <sz val="11"/>
        <color theme="1"/>
        <rFont val="Calibri"/>
        <family val="2"/>
        <scheme val="minor"/>
      </rPr>
      <t>Fair</t>
    </r>
    <r>
      <rPr>
        <sz val="11"/>
        <color theme="1"/>
        <rFont val="Calibri"/>
        <family val="2"/>
        <scheme val="minor"/>
      </rPr>
      <t xml:space="preserve"> functional status (ASA grade III, ECOG score 1, or Karnofsky score 70-90)</t>
    </r>
  </si>
  <si>
    <r>
      <rPr>
        <b/>
        <sz val="11"/>
        <color theme="1"/>
        <rFont val="Calibri"/>
        <family val="2"/>
        <scheme val="minor"/>
      </rPr>
      <t>Poor</t>
    </r>
    <r>
      <rPr>
        <sz val="11"/>
        <color theme="1"/>
        <rFont val="Calibri"/>
        <family val="2"/>
        <scheme val="minor"/>
      </rPr>
      <t xml:space="preserve"> functional status (ASA grade IV, ECOG score 2-4, or Karnofsky score 10-60)</t>
    </r>
  </si>
  <si>
    <t>Secondary outcomes†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</si>
</sst>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16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Protection="1">
      <protection hidden="1"/>
    </xf>
    <xf numFmtId="0" fontId="5" fillId="3" borderId="0" xfId="0" applyFont="1" applyFill="1" applyAlignment="1" applyProtection="1">
      <alignment horizontal="center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0" fillId="4" borderId="0" xfId="0" applyFill="1" applyProtection="1">
      <protection locked="0"/>
    </xf>
    <xf numFmtId="0" fontId="0" fillId="4" borderId="0" xfId="0" applyFill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P28" sqref="P28"/>
    </sheetView>
  </sheetViews>
  <sheetFormatPr defaultRowHeight="15" x14ac:dyDescent="0.25"/>
  <cols>
    <col min="1" max="1" width="20.140625" customWidth="1"/>
    <col min="2" max="2" width="9.7109375" customWidth="1"/>
    <col min="3" max="3" width="9.28515625" customWidth="1"/>
    <col min="4" max="4" width="8.42578125" customWidth="1"/>
    <col min="5" max="5" width="10.42578125" customWidth="1"/>
    <col min="6" max="6" width="9.28515625" customWidth="1"/>
    <col min="7" max="7" width="4.85546875" customWidth="1"/>
    <col min="9" max="9" width="9.140625" customWidth="1"/>
    <col min="12" max="12" width="11.140625" customWidth="1"/>
    <col min="13" max="13" width="9.28515625" customWidth="1"/>
  </cols>
  <sheetData>
    <row r="1" spans="1:13" x14ac:dyDescent="0.25">
      <c r="A1" s="8"/>
      <c r="B1" s="8"/>
      <c r="C1" s="9" t="s">
        <v>38</v>
      </c>
      <c r="D1" s="9"/>
      <c r="E1" s="9"/>
      <c r="F1" s="9"/>
      <c r="G1" s="8"/>
      <c r="H1" s="10" t="s">
        <v>47</v>
      </c>
      <c r="I1" s="10"/>
      <c r="J1" s="10"/>
      <c r="K1" s="10"/>
      <c r="L1" s="10"/>
      <c r="M1" s="10"/>
    </row>
    <row r="2" spans="1:13" x14ac:dyDescent="0.25">
      <c r="A2" s="8"/>
      <c r="B2" s="8"/>
      <c r="C2" s="11" t="s">
        <v>29</v>
      </c>
      <c r="D2" s="11"/>
      <c r="E2" s="12" t="s">
        <v>28</v>
      </c>
      <c r="F2" s="12"/>
      <c r="G2" s="13"/>
      <c r="H2" s="14" t="s">
        <v>31</v>
      </c>
      <c r="I2" s="14"/>
      <c r="J2" s="15" t="s">
        <v>32</v>
      </c>
      <c r="K2" s="16"/>
      <c r="L2" s="17" t="s">
        <v>33</v>
      </c>
      <c r="M2" s="17"/>
    </row>
    <row r="3" spans="1:13" x14ac:dyDescent="0.25">
      <c r="A3" s="18" t="s">
        <v>0</v>
      </c>
      <c r="B3" s="19" t="s">
        <v>39</v>
      </c>
      <c r="C3" s="8"/>
      <c r="D3" s="20" t="s">
        <v>21</v>
      </c>
      <c r="E3" s="8"/>
      <c r="F3" s="13" t="s">
        <v>21</v>
      </c>
      <c r="G3" s="13"/>
      <c r="H3" s="8"/>
      <c r="I3" s="21" t="s">
        <v>21</v>
      </c>
      <c r="J3" s="8"/>
      <c r="K3" s="22" t="s">
        <v>21</v>
      </c>
      <c r="L3" s="8"/>
      <c r="M3" s="23" t="s">
        <v>21</v>
      </c>
    </row>
    <row r="4" spans="1:13" x14ac:dyDescent="0.25">
      <c r="A4" s="8" t="s">
        <v>1</v>
      </c>
      <c r="B4" s="28" t="s">
        <v>3</v>
      </c>
      <c r="C4" s="8"/>
      <c r="D4" s="24">
        <f>IF(B4="Male",0,1)</f>
        <v>0</v>
      </c>
      <c r="E4" s="8"/>
      <c r="F4" s="24">
        <f>IF(B4="Male",0,1)</f>
        <v>0</v>
      </c>
      <c r="G4" s="24"/>
      <c r="H4" s="8"/>
      <c r="I4" s="24">
        <f>IF(B4="Male",0,7)</f>
        <v>0</v>
      </c>
      <c r="J4" s="8"/>
      <c r="K4" s="24">
        <f>IF(B4="Male",0,6)</f>
        <v>0</v>
      </c>
      <c r="L4" s="8"/>
      <c r="M4" s="24">
        <f>IF(B4="Male",13,0)</f>
        <v>13</v>
      </c>
    </row>
    <row r="5" spans="1:13" x14ac:dyDescent="0.25">
      <c r="A5" s="8" t="s">
        <v>2</v>
      </c>
      <c r="B5" s="28" t="s">
        <v>6</v>
      </c>
      <c r="C5" s="8"/>
      <c r="D5" s="24">
        <f>IF(B5="30-49",15,IF(B5="50-59",0,IF(B5="60-69",20,IF(B5="70-79",30,IF(B5="80+",53)))))</f>
        <v>0</v>
      </c>
      <c r="E5" s="8"/>
      <c r="F5" s="24">
        <f>IF(B5="30-49",13,IF(B5="50-59",0,IF(B5="60-69",13,IF(B5="70-79",21,IF(B5="80+",38)))))</f>
        <v>0</v>
      </c>
      <c r="G5" s="24"/>
      <c r="H5" s="8"/>
      <c r="I5" s="24">
        <f>IF(B5="30-49",6,IF(B5="50-59",0,IF(B5="60-69",7,IF(B5="70-79",13,IF(B5="80+",21)))))</f>
        <v>0</v>
      </c>
      <c r="J5" s="8"/>
      <c r="K5" s="24">
        <f>IF(B5="30-49",7,IF(B5="50-59",0,IF(B5="60-69",4,IF(B5="70-79",8,IF(B5="80+",12)))))</f>
        <v>0</v>
      </c>
      <c r="L5" s="8"/>
      <c r="M5" s="24">
        <f>IF(B5="30-49",15,IF(B5="50-59",0,IF(B5="60-69",59,IF(B5="70-79",69,IF(B5="80+",100)))))</f>
        <v>0</v>
      </c>
    </row>
    <row r="6" spans="1:13" x14ac:dyDescent="0.25">
      <c r="A6" s="8" t="s">
        <v>25</v>
      </c>
      <c r="B6" s="29">
        <v>0</v>
      </c>
      <c r="C6" s="8"/>
      <c r="D6" s="24">
        <f>IF(B6=0,0,IF(B6="1 to 2",4,IF(B6=3,21,IF(B6="4+",30))))</f>
        <v>0</v>
      </c>
      <c r="E6" s="8"/>
      <c r="F6" s="24">
        <f>IF(B6=0,0,IF(B6="1 to 2",5,IF(B6=3,18,IF(B6="4+",36))))</f>
        <v>0</v>
      </c>
      <c r="G6" s="24"/>
      <c r="H6" s="8"/>
      <c r="I6" s="24">
        <f>IF(B6=0,0,IF(B6="1 to 2",0,IF(B6=3,12,IF(B6="4+",10))))</f>
        <v>0</v>
      </c>
      <c r="J6" s="8"/>
      <c r="K6" s="24">
        <f>IF(B6=0,0,IF(B6="1 to 2",1,IF(B6=3,6,IF(B6="4+",15))))</f>
        <v>0</v>
      </c>
      <c r="L6" s="8"/>
      <c r="M6" s="24">
        <f>IF(B6=0,0,IF(B6="1 to 2",11,IF(B6=3,24,IF(B6="4+",45))))</f>
        <v>0</v>
      </c>
    </row>
    <row r="7" spans="1:13" x14ac:dyDescent="0.25">
      <c r="A7" s="8" t="s">
        <v>24</v>
      </c>
      <c r="B7" s="28" t="s">
        <v>14</v>
      </c>
      <c r="C7" s="8"/>
      <c r="D7" s="24">
        <f>IF(B7="Fair",12,IF(B7="Poor",32,IF(B7="Excellent ",0)))</f>
        <v>0</v>
      </c>
      <c r="E7" s="8"/>
      <c r="F7" s="24">
        <f>IF(B7="Fair",10,IF(B7="Poor",27,IF(B7="Excellent ",0)))</f>
        <v>0</v>
      </c>
      <c r="G7" s="24"/>
      <c r="H7" s="8"/>
      <c r="I7" s="24">
        <f>IF(B7="Fair",7,IF(B7="Poor",14,IF(B7="Excellent ",0)))</f>
        <v>0</v>
      </c>
      <c r="J7" s="8"/>
      <c r="K7" s="24">
        <f>IF(B7="Fair",6,IF(B7="Poor",13,IF(B7="Excellent ",0)))</f>
        <v>0</v>
      </c>
      <c r="L7" s="8"/>
      <c r="M7" s="24">
        <f>IF(B7="Fair",12,IF(B7="Poor",39,IF(B7="Excellent ",0)))</f>
        <v>0</v>
      </c>
    </row>
    <row r="8" spans="1:13" x14ac:dyDescent="0.25">
      <c r="A8" s="8" t="s">
        <v>23</v>
      </c>
      <c r="B8" s="28" t="s">
        <v>15</v>
      </c>
      <c r="C8" s="8"/>
      <c r="D8" s="24">
        <f>IF(B8="Colon",0,5)</f>
        <v>0</v>
      </c>
      <c r="E8" s="8"/>
      <c r="F8" s="24">
        <f>IF(B8="Colon",0,4)</f>
        <v>0</v>
      </c>
      <c r="G8" s="24"/>
      <c r="H8" s="8"/>
      <c r="I8" s="24">
        <f>IF(B8="Colon",0,2)</f>
        <v>0</v>
      </c>
      <c r="J8" s="8"/>
      <c r="K8" s="24">
        <f>IF(B8="Colon",0,2)</f>
        <v>0</v>
      </c>
      <c r="L8" s="8"/>
      <c r="M8" s="24">
        <f>IF(B8="Colon",0,3)</f>
        <v>0</v>
      </c>
    </row>
    <row r="9" spans="1:13" x14ac:dyDescent="0.25">
      <c r="A9" s="8" t="s">
        <v>22</v>
      </c>
      <c r="B9" s="28" t="s">
        <v>17</v>
      </c>
      <c r="C9" s="8"/>
      <c r="D9" s="24">
        <f>IF(B9="I",0,IF(B9="II",19,IF(B9="III",33,IF(B9="IV",100))))</f>
        <v>0</v>
      </c>
      <c r="E9" s="8"/>
      <c r="F9" s="24">
        <f>IF(B9="I",0,IF(B9="II",24,IF(B9="III",38,IF(B9="IV",100))))</f>
        <v>0</v>
      </c>
      <c r="G9" s="24"/>
      <c r="H9" s="8"/>
      <c r="I9" s="24">
        <f>IF(B9="I",0,IF(B9="II",25,IF(B9="III",54,IF(B9="IV",100))))</f>
        <v>0</v>
      </c>
      <c r="J9" s="8"/>
      <c r="K9" s="24">
        <f>IF(B9="I",0,IF(B9="II",34,IF(B9="III",57,IF(B9="IV",100))))</f>
        <v>0</v>
      </c>
      <c r="L9" s="8"/>
      <c r="M9" s="24">
        <f>IF(B9="I",0,IF(B9="II",12,IF(B9="III",3,IF(B9="IV",23))))</f>
        <v>0</v>
      </c>
    </row>
    <row r="10" spans="1:13" x14ac:dyDescent="0.25">
      <c r="A10" s="8"/>
      <c r="B10" s="8"/>
      <c r="C10" s="8"/>
      <c r="D10" s="24"/>
      <c r="E10" s="8"/>
      <c r="F10" s="8"/>
      <c r="G10" s="8"/>
      <c r="H10" s="8"/>
      <c r="I10" s="8"/>
      <c r="J10" s="8"/>
      <c r="K10" s="8"/>
      <c r="L10" s="8"/>
      <c r="M10" s="8"/>
    </row>
    <row r="11" spans="1:13" x14ac:dyDescent="0.25">
      <c r="A11" s="18" t="s">
        <v>26</v>
      </c>
      <c r="B11" s="8"/>
      <c r="C11" s="18"/>
      <c r="D11" s="25">
        <f>SUM(D4:D9)</f>
        <v>0</v>
      </c>
      <c r="E11" s="8"/>
      <c r="F11" s="25">
        <f>SUM(F4:F9)</f>
        <v>0</v>
      </c>
      <c r="G11" s="25"/>
      <c r="H11" s="8"/>
      <c r="I11" s="25">
        <f>SUM(I4:I9)</f>
        <v>0</v>
      </c>
      <c r="J11" s="8"/>
      <c r="K11" s="25">
        <f>SUM(K4:K9)</f>
        <v>0</v>
      </c>
      <c r="L11" s="8"/>
      <c r="M11" s="25">
        <f>SUM(M4:M9)</f>
        <v>13</v>
      </c>
    </row>
    <row r="12" spans="1:13" x14ac:dyDescent="0.25">
      <c r="A12" s="26" t="s">
        <v>40</v>
      </c>
      <c r="B12" s="8"/>
      <c r="C12" s="20" t="s">
        <v>27</v>
      </c>
      <c r="D12" s="20" t="str">
        <f>IF(D11&gt;167,"&lt;10%",IF(D11=167,"10%",IF(D11&gt;165,"11%", IF(D11&gt;163,"13%",IF(D11&gt;161,"14%",IF(D11&gt;159,"15%",IF(D11&gt;157,"16%",IF(D11&gt;155,"18%",IF(D11&gt;153,"20%",IF(D11&gt;151,"22%",IF(D11&gt;149,"24%",IF(D11&gt;147,"26%",IF(D11&gt;145,"28%",IF(D11&gt;143,"30%",IF(D11&gt;141,"32%",IF(D11&gt;139,"35%",IF(D11&gt;137,"37%",IF(D11&gt;135,"39%",IF(D11&gt;133,"40%",IF(D11&gt;132,"41%",IF(D11&gt;131,"43%",IF(D11&gt;129,"45%",IF(D11&gt;127,"47%",IF(D11&gt;125,"49%",IF(D11&gt;124,"50%",IF(D11&gt;123,"51%",IF(D11&gt;121,"53%",IF(D11&gt;119,"55%",IF(D11&gt;117,"57%",IF(D11&gt;115,"59%",IF(D11&gt;114,"60%",IF(D11&gt;111,"62%",IF(D11&gt;109,"64%",IF(D11&gt;107,"66%",IF(D11&gt;105,"67%",IF(D11&gt;103,"68%",IF(D11&gt;101,"70%",IF(D11&gt;99,"71%",IF(D11&gt;97,"73%",IF(D11&gt;95,"74%",IF(D11&gt;93,"75%",IF(D11&gt;91,"77%",IF(D11&gt;89,"78%",IF(D11&gt;87,"79%",IF(D11&gt;85,"80%",IF(D11&gt;82,"81%",IF(D11&gt;79,"82%",IF(D11&gt;75,"84%",IF(D11&gt;71,"86%",IF(D11&gt;67,"87%",IF(D11&gt;63,"88%",IF(D11&gt;61,"89%",IF(D11&gt;59,"90%",IF(D11&lt;60,"&gt;90%"))))))))))))))))))))))))))))))))))))))))))))))))))))))</f>
        <v>&gt;90%</v>
      </c>
      <c r="E12" s="13" t="s">
        <v>30</v>
      </c>
      <c r="F12" s="13" t="str">
        <f>IF(F11&gt;146,"&lt;10%",IF(F11=146,"10%",IF(F11&gt;143,"11%",IF(F11&gt;141,"13%",IF(F11&gt;139,"14%",IF(F11&gt;137,"15%",IF(F11&gt;135,"17%",IF(F11&gt;133,"19%",IF(F11&gt;131,"20%",IF(F11&gt;129,"22%",IF(F11&gt;127,"24%",IF(F11&gt;125,"26%",IF(F11&gt;123,"28%",IF(F11&gt;121,"30%",IF(F11&gt;119,"32%",IF(F11&gt;117,"34%",IF(F11&gt;115,"36%",IF(F11&gt;113,"38%",IF(F11&gt;111,"39%",IF(F11&gt;110,"40%",IF(F11&gt;109,"42%",IF(F11&gt;107,"44%",IF(F11&gt;105,"46%",IF(F11&gt;103,"48%",IF(F11&gt;102,"49%",IF(F11&gt;100,"50%",IF(F11&gt;99,"51%",IF(F11&gt;97,"53%",IF(F11&gt;95,"55%",IF(F11&gt;93,"57%",IF(F11&gt;91,"58%",IF(F11&gt;89,"60%",IF(F11&gt;87,"61%",IF(F11&gt;85,"63%",IF(F11&gt;83,"64%",IF(F11&gt;81,"66%",IF(F11&gt;79,"67%",IF(F11&gt;77,"69%",IF(F11&gt;75,"70%",IF(F11&gt;73,"71%",IF(F11&gt;71,"73%",IF(F11&gt;69,"74%",IF(F11&gt;67,"75%",IF(F11&gt;65,"76%",IF(F11&gt;63,"77%",IF(F11&gt;60,"79%",IF(F11&gt;58,"80%",IF(F11&gt;55,"81%",IF(F11&gt;51,"82%",IF(F11&gt;47,"84%",IF(F11&gt;43,"86%",IF(F11&gt;39,"87%",IF(F11&gt;35,"88%",IF(F11&gt;32,"89%",IF(F11&gt;30,"90%",IF(F11&lt;31,"&gt;90%"))))))))))))))))))))))))))))))))))))))))))))))))))))))))</f>
        <v>&gt;90%</v>
      </c>
      <c r="G12" s="13"/>
      <c r="H12" s="21" t="s">
        <v>34</v>
      </c>
      <c r="I12" s="27" t="str">
        <f>IF(I11&gt;138,"&lt;10%",IF(I11=138,"10%",IF(I11&gt;135,"12%",IF(I11&gt;133,"14%",IF(I11&gt;131,"17%",IF(I11&gt;130,"19%",IF(I11&gt;129,"20%",IF(I11&gt;127,"22%",IF(I11&gt;125,"25%",IF(I11&gt;124,"26%",IF(I11&gt;123,"28%",IF(I11&gt;122,"30%",IF(I11&gt;121,"32%",IF(I11&gt;119,"35%",IF(I11&gt;117,"38%",IF(I11&gt;116,"40%",IF(I11&gt;115,"42%",IF(I11&gt;114,"44%",IF(I11&gt;113,"46%",IF(I11&gt;111,"48%",IF(I11&gt;110,"50%",IF(I11&gt;109,"52%",IF(I11&gt;107,"54%",IF(I11&gt;105,"56%",IF(I11&gt;104,"58%",IF(I11&gt;103,"60%",IF(I11&gt;101,"62%",IF(I11&gt;100,"64%",IF(I11&gt;99,"65%",IF(I11&gt;97,"67%",IF(I11&gt;96,"69%",IF(I11&gt;95,"70%",IF(I11&gt;93,"72%",IF(I11&gt;91,"74%",IF(I11&gt;89,"76%",IF(I11&gt;87,"78%",IF(I11&gt;85,"80%",IF(I11&gt;83,"81%",IF(I11&gt;81,"83%",IF(I11&gt;79,"84%",IF(I11&gt;77,"85%",IF(I11&gt;75,"86%",IF(I11&gt;73,"87%",IF(I11&gt;81,"88%",IF(I11&gt;69,"89%",IF(I11=69,"90%",IF(I11&lt;69,"&gt;90%")))))))))))))))))))))))))))))))))))))))))))))))</f>
        <v>&gt;90%</v>
      </c>
      <c r="J12" s="22" t="s">
        <v>35</v>
      </c>
      <c r="K12" s="22" t="str">
        <f>IF(K11&gt;126,"&lt;10%",IF(K11=126,"10%",IF(K11&gt;124,"11%",IF(K11&gt;123,"12%",IF(K11&gt;122,"14%",IF(K11&gt;121,"16%",IF(K11&gt;117,"18%",IF(K11&gt;116,"20%",IF(K11&gt;115,"21%",IF(K11&gt;113,"23%",IF(K11&gt;112,"25%",IF(K11&gt;111,"27%",IF(K11&gt;110,"29%",IF(K11&gt;109,"30%",IF(K11&gt;108,"31%",IF(K11&gt;107,"33%",IF(K11&gt;106,"35%",IF(K11&gt;105,"36%",IF(K11&gt;103,"38%",IF(K11&gt;101,"40%",IF(K11&gt;100,"42%",IF(K11&gt;99,"44%",IF(K11&gt;97,"46%",IF(K11&gt;96,"48%",IF(K11&gt;94,"50%",IF(K11&gt;93,"51%",IF(K11&gt;92,"53%",IF(K11&gt;91,"55%",IF(K11&gt;90,"57%",IF(K11&gt;88,"59%",IF(K11&gt;87,"60%",IF(K11&gt;85,"62%",IF(K11&gt;83,"64%",IF(K11&gt;81,"66%",IF(K11&gt;79,"68%",IF(K11&gt;77,"70%",IF(K11&gt;75,"72%",IF(K11&gt;73,"74%",IF(K11&gt;71,"76%",IF(K11&gt;69,"78%",IF(K11&gt;67,"79%",IF(K11&gt;65,"80%",IF(K11&gt;63,"81%",IF(K11&gt;61,"83%",IF(K11&gt;59,"84%",IF(K11&gt;57,"85%",IF(K11&gt;55,"86%",IF(K11&gt;53,"87%",IF(K11&gt;51,"88%",IF(K11&gt;49,"89%",IF(K11&gt;47,"90%",IF(K11&lt;48,"&gt;90%"))))))))))))))))))))))))))))))))))))))))))))))))))))</f>
        <v>&gt;90%</v>
      </c>
      <c r="L12" s="23" t="s">
        <v>36</v>
      </c>
      <c r="M12" s="23" t="str">
        <f>IF(M11&gt;216,"&lt;20%",IF(M11=216,"20%",IF(M11&gt;213,"22%",IF(M11&gt;211,"24%",IF(M11&gt;209,"26%",IF(M11&gt;207,"28%",IF(M11&gt;205,"30%",IF(M11&gt;203,"32%",IF(M11&gt;201,"34%",IF(M11&gt;199,"36%",IF(M11&gt;197,"38%",IF(M11&gt;196,"40%",IF(M11&gt;195,"41%",IF(M11&gt;193,"43%",IF(M11&gt;191,"45%",IF(M11&gt;189,"47%",IF(M11&gt;187,"49%",IF(M11&gt;186,"50%",IF(M11&gt;185,"52%",IF(M11&gt;183,"54%",IF(M11&gt;181,"56%",IF(M11&gt;179,"58%",IF(M11&gt;177,"59%",IF(M11&gt;176,"60%",IF(M11&gt;175,"61%",IF(M11&gt;173,"63%",IF(M11&gt;171,"65%",IF(M11&gt;169,"67%",IF(M11&gt;167,"69%",IF(M11&gt;164,"70%",IF(M11&gt;162,"71%",IF(M11&gt;159,"73%",IF(M11&gt;157,"75%",IF(M11&gt;155,"76%",IF(M11&gt;153,"77%",IF(M11&gt;151,"78%",IF(M11&gt;149,"80%",IF(M11&gt;146,"81%",IF(M11&gt;143,"83%",IF(M11&gt;139,"84%",IF(M11&gt;135,"86%",IF(M11&gt;131,"88%",IF(M11&gt;127,"89%",IF(M11&gt;123,"90%",IF(M11&lt;124,"&gt;90%")))))))))))))))))))))))))))))))))))))))))))))</f>
        <v>&gt;90%</v>
      </c>
    </row>
    <row r="13" spans="1:13" x14ac:dyDescent="0.25">
      <c r="A13" s="26" t="s">
        <v>41</v>
      </c>
      <c r="B13" s="8"/>
      <c r="C13" s="20" t="s">
        <v>27</v>
      </c>
      <c r="D13" s="20" t="str">
        <f>IF(D11&gt;144,"&lt;10%",IF(D11=144,"10%", IF(D11&gt;141,"11%",IF(D11&gt;139,"13%",IF(D11&gt;137,"15%",IF(D11&gt;135,"17%",IF(D11&gt;133,"18%",IF(D11&gt;131,"20%",IF(D11&gt;129,"22%",IF(D11&gt;127,"24%",IF(D11&gt;125,"26%",IF(D11&gt;123,"28%",IF(D11&gt;121,"30%",IF(D11&gt;119,"32%",IF(D11&gt;117,"34%",IF(D11&gt;115,"36%",IF(D11&gt;113,"38%",IF(D11&gt;111,"40%",IF(D11&gt;109,"42%",IF(D11&gt;107,"45%",IF(D11&gt;105,"47%",IF(D11&gt;103,"49%",IF(D11&gt;101,"50%",IF(D11&gt;99,"52%",IF(D11&gt;97,"54%",IF(D11&gt;95,"56%",IF(D11&gt;93,"58%",IF(D11&gt;91,"60%",IF(D11&gt;89,"62%",IF(D11&gt;87,"64%",IF(D11&gt;85,"66%",IF(D11&gt;83,"67%",IF(D11&gt;81,"68%",IF(D11&gt;79,"70%",IF(D11&gt;77,"71%",IF(D11&gt;75,"73%",IF(D11&gt;73,"74%",IF(D11&gt;71,"75%",IF(D11&gt;69,"76%",IF(D11&gt;67,"77%",IF(D11&gt;65,"79%",IF(D11&gt;63,"80%",IF(D11&gt;59,"81%",IF(D11&gt;55,"83%",IF(D11&gt;51,"84%",IF(D11&gt;47,"86%",IF(D11&gt;43,"88%",IF(D11&gt;38,"89%",IF(D11&gt;36,"90%",IF(D11&lt;37,"&gt;90%"))))))))))))))))))))))))))))))))))))))))))))))))))</f>
        <v>&gt;90%</v>
      </c>
      <c r="E13" s="13" t="s">
        <v>30</v>
      </c>
      <c r="F13" s="13" t="str">
        <f>IF(F11&gt;126,"&lt;10%",IF(F11=126,"10%",IF(F11&gt;123,"11%",IF(F11&gt;121,"13%",IF(F11&gt;119,"15%",IF(F11&gt;117,"16%",IF(F11&gt;115,"17%",IF(F11&gt;113,"19%",IF(F11&gt;112,"20%",IF(F11&gt;110,"21%",IF(F11&gt;109,"22%",IF(F11&gt;107,"24%",IF(F11&gt;105,"26%",IF(F11&gt;103,"28%",IF(F11&gt;101,"30%",IF(F11&gt;99,"32%",IF(F11&gt;97,"34%",IF(F11&gt;95,"36%",IF(F11&gt;93,"38%",IF(F11&gt;91,"40%",IF(F11&gt;89,"42%",IF(F11&gt;87,"44%",IF(F11&gt;85,"46%",IF(F11&gt;83,"48%",IF(F11&gt;81,"50%",IF(F11&gt;79,"51%",IF(F11&gt;77,"53%",IF(F11&gt;75,"55%",IF(F11&gt;73,"57%",IF(F11&gt;71,"59%",IF(F11&gt;69,"60%",IF(F11&gt;67,"62%",IF(F11&gt;65,"64%",IF(F11&gt;63,"66%",IF(F11&gt;61,"67%",IF(F11&gt;59,"68%",IF(F11&gt;57,"69%",IF(F11&gt;56,"70%",IF(F11&gt;53,"71%",IF(F11&gt;51,"73%",IF(F11&gt;49,"74%",IF(F11&gt;47,"76%",IF(F11&gt;45,"77%",IF(F11&gt;43,"78%",IF(F11&gt;41,"79%",IF(F11&gt;39,"80%",IF(F11&gt;35,"81%",IF(F11&gt;31,"83%",IF(F11&gt;27,"84%",IF(F11&gt;24,"86%",IF(F11&gt;20,"87%",IF(F11&gt;18,"88%",IF(F11&gt;15,"89%",IF(F11&gt;11,"90%",IF(F11&lt;12,"&gt;90%")))))))))))))))))))))))))))))))))))))))))))))))))))))))</f>
        <v>&gt;90%</v>
      </c>
      <c r="G13" s="13"/>
      <c r="H13" s="21" t="s">
        <v>34</v>
      </c>
      <c r="I13" s="27" t="str">
        <f>IF(I11&gt;125,"&lt;10%",IF(I11=125,"10%",IF(I11&gt;123,"12%",IF(I11&gt;121,"14%",IF(I11&gt;119,"16%",IF(I11&gt;118,"18%",IF(I11&gt;116,"20%",IF(I11&gt;115,"22%",IF(I11&gt;114,"24%",IF(I11&gt;113,"26%",IF(I11&gt;111,"28%",IF(I11&gt;109,"30%",IF(I11&gt;108,"32%",IF(I11&gt;107,"34%",IF(I11&gt;106,"36%",IF(I11&gt;105,"38%",IF(I11&gt;104,"40%",IF(I11&gt;102,"42%",IF(I11&gt;101,"44%",IF(I11&gt;99,"46%",IF(I11&gt;98,"48%",IF(I11&gt;97,"50%",IF(I11&gt;96,"52%",IF(I11&gt;95,"54%",IF(I11&gt;94,"56%",IF(I11&gt;93,"58%",IF(I11&gt;91,"60%",IF(I11&gt;89,"62%",IF(I11&gt;88,"64%",IF(I11&gt;87,"66%",IF(I11&gt;86,"67%",IF(I11&gt;84,"68%",IF(I11&gt;83,"70%",IF(I11&gt;81,"72%",IF(I11&gt;79,"74%",IF(I11&gt;77,"76%",IF(I11&gt;75,"77%",IF(I11&gt;73,"79%",IF(I11&gt;72,"80%",IF(I11&gt;71,"81%",IF(I11&gt;69,"83%",IF(I11&gt;67,"84%",IF(I11&gt;65,"85%",IF(I11&gt;63,"86%",IF(I11&gt;61,"87%",IF(I11&gt;59,"88%",IF(I11&gt;57,"89%",IF(I11&gt;56,"90%",IF(I11&lt;57,"&gt;90%")))))))))))))))))))))))))))))))))))))))))))))))))</f>
        <v>&gt;90%</v>
      </c>
      <c r="J13" s="22" t="s">
        <v>35</v>
      </c>
      <c r="K13" s="22" t="str">
        <f>IF(K11&gt;115,"&lt;10%",IF(K11=115,"10%",IF(K11&gt;113,"12%",IF(K11&gt;111,"14%",IF(K11&gt;109,"16%",IF(K11&gt;107,"18%",IF(K11&gt;105,"20%",IF(K11&gt;104,"21%",IF(K11&gt;103,"23%",IF(K11&gt;102,"25%",IF(K11&gt;101,"26%",IF(K11&gt;99,"28%",IF(K11&gt;98,"30%",IF(K11&gt;97,"32%",IF(K11&gt;95,"34%",IF(K11&gt;94,"36%",IF(K11&gt;93,"38%",IF(K11&gt;91,"40%",IF(K11&gt;90,"42%",IF(K11&gt;89,"44%",IF(K11&gt;87,"46%",IF(K11&gt;86,"48%",IF(K11&gt;85,"49%",IF(K11&gt;84,"50%",IF(K11&gt;82,"52%",IF(K11&gt;81,"54%",IF(K11&gt;80,"56%",IF(K11&gt;78,"58%",IF(K11&gt;76,"60%",IF(K11&gt;75,62%,IF(K11&gt;73,"64%",IF(K11&gt;71,"66%",IF(K11&gt;69,"68%",IF(K11&gt;67,"70%",IF(K11&gt;65,"72%",IF(K11&gt;63,"74%",IF(K11&gt;61,"75%",IF(K11&gt;59,"76%",IF(K11&gt;57,"78%",IF(K11&gt;55,"80%",IF(K11&gt;53,"81%",IF(K11&gt;51,"82%",IF(K11&gt;49,"83%",IF(K11&gt;47,"84%",IF(K11&gt;45,"85%",IF(K11&gt;43,"86%",IF(K11&gt;41,"87%",IF(K11&gt;39,"88%",IF(K11&gt;37,"89%",IF(K11&gt;36,"90%",IF(K11&lt;37,"&gt;90%")))))))))))))))))))))))))))))))))))))))))))))))))))</f>
        <v>&gt;90%</v>
      </c>
      <c r="L13" s="23" t="s">
        <v>36</v>
      </c>
      <c r="M13" s="23" t="str">
        <f>IF(M11&gt;202,"&lt;10%",IF(M11=202,"10%",IF(M11&gt;199,"11%",IF(M11&gt;197,"13%",IF(M11&gt;195,"15%",IF(M11&gt;193,"17%",IF(M11&gt;191,"19%",IF(M11&gt;189,"20%",IF(M11&gt;187,"22%",IF(M11&gt;185,"24%",IF(M11&gt;183,"26%",IF(M11&gt;181,"28%",IF(M11&gt;179,"30%",IF(M11&gt;177,"32%",IF(M11&gt;175,"34%",IF(M11&gt;173,"36%",IF(M11&gt;171,"38%",IF(M11&gt;170,"40%",IF(M11&gt;169,"42%",IF(M11&gt;167,"44%",IF(M11&gt;165,"46%",IF(M11&gt;163,"48%",IF(M11&gt;161,"50%",IF(M11&gt;159,"52%",IF(M11&gt;157,"54%",IF(M11&gt;155,"56%",IF(M11&gt;153,"58%",IF(M11&gt;151,"60%",IF(M11&gt;149,"62%",IF(M11&gt;147,"64%",IF(M11&gt;145,"65%",IF(M11&gt;143,"67%",IF(M11&gt;141,"68%",IF(M11&gt;138,"70%",IF(M11&gt;137,"71%",IF(M11&gt;135,"72%",IF(M11&gt;133,"73%",IF(M11&gt;131,"75%",IF(M11&gt;129,"76%",IF(M11&gt;127,"78%",IF(M11&gt;125,"79%",IF(M11&gt;123,"80%",IF(M11&gt;119,"81%",IF(M11&gt;115,"83%",IF(M11&gt;111,"85%",IF(M11&gt;107,"86%",IF(M11&gt;103,"87%",IF(M11&gt;99,"89%",IF(M11&gt;97,"90%",IF(M11&lt;98,"&gt;90%"))))))))))))))))))))))))))))))))))))))))))))))))))</f>
        <v>&gt;90%</v>
      </c>
    </row>
    <row r="14" spans="1:13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25">
      <c r="A16" s="3" t="s">
        <v>37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3" s="4" customFormat="1" x14ac:dyDescent="0.25">
      <c r="A17" s="7" t="s">
        <v>43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s="4" customFormat="1" ht="1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x14ac:dyDescent="0.25">
      <c r="A19" s="5" t="s">
        <v>42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5">
      <c r="A22" s="6" t="s">
        <v>44</v>
      </c>
      <c r="B22" s="6"/>
      <c r="C22" s="6"/>
      <c r="D22" s="6"/>
      <c r="E22" s="6"/>
      <c r="F22" s="6"/>
      <c r="G22" s="6"/>
      <c r="H22" s="6"/>
    </row>
    <row r="23" spans="1:13" x14ac:dyDescent="0.25">
      <c r="A23" s="6" t="s">
        <v>45</v>
      </c>
      <c r="B23" s="6"/>
      <c r="C23" s="6"/>
      <c r="D23" s="6"/>
      <c r="E23" s="6"/>
      <c r="F23" s="6"/>
      <c r="G23" s="6"/>
      <c r="H23" s="6"/>
    </row>
    <row r="24" spans="1:13" x14ac:dyDescent="0.25">
      <c r="A24" s="6" t="s">
        <v>46</v>
      </c>
      <c r="B24" s="6"/>
      <c r="C24" s="6"/>
      <c r="D24" s="6"/>
      <c r="E24" s="6"/>
      <c r="F24" s="6"/>
      <c r="G24" s="6"/>
      <c r="H24" s="6"/>
    </row>
  </sheetData>
  <sheetProtection password="FB44" sheet="1" objects="1" scenarios="1"/>
  <mergeCells count="12">
    <mergeCell ref="A19:M21"/>
    <mergeCell ref="A22:H22"/>
    <mergeCell ref="A23:H23"/>
    <mergeCell ref="A24:H24"/>
    <mergeCell ref="C1:F1"/>
    <mergeCell ref="H1:M1"/>
    <mergeCell ref="C2:D2"/>
    <mergeCell ref="E2:F2"/>
    <mergeCell ref="H2:I2"/>
    <mergeCell ref="J2:K2"/>
    <mergeCell ref="L2:M2"/>
    <mergeCell ref="A17:M18"/>
  </mergeCells>
  <dataValidations count="6">
    <dataValidation type="list" allowBlank="1" showInputMessage="1" showErrorMessage="1" sqref="B4">
      <formula1>Gender</formula1>
    </dataValidation>
    <dataValidation type="list" allowBlank="1" showInputMessage="1" showErrorMessage="1" sqref="B5">
      <formula1>Age</formula1>
    </dataValidation>
    <dataValidation type="list" allowBlank="1" showInputMessage="1" showErrorMessage="1" sqref="B6">
      <formula1>Comorbidity_Score</formula1>
    </dataValidation>
    <dataValidation type="list" allowBlank="1" showInputMessage="1" showErrorMessage="1" sqref="B7">
      <formula1>Functional_Status</formula1>
    </dataValidation>
    <dataValidation type="list" allowBlank="1" showInputMessage="1" showErrorMessage="1" sqref="B8">
      <formula1>Tumor_Location</formula1>
    </dataValidation>
    <dataValidation type="list" allowBlank="1" showInputMessage="1" showErrorMessage="1" sqref="B9:B10">
      <formula1>Tumor_Stage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workbookViewId="0">
      <selection activeCell="F1" sqref="F1:F5"/>
    </sheetView>
  </sheetViews>
  <sheetFormatPr defaultRowHeight="15" x14ac:dyDescent="0.25"/>
  <cols>
    <col min="4" max="4" width="10.85546875" customWidth="1"/>
    <col min="5" max="5" width="20.140625" customWidth="1"/>
  </cols>
  <sheetData>
    <row r="2" spans="1:6" x14ac:dyDescent="0.25">
      <c r="A2" t="s">
        <v>3</v>
      </c>
      <c r="B2" t="s">
        <v>5</v>
      </c>
      <c r="C2" s="1">
        <v>0</v>
      </c>
      <c r="D2" t="s">
        <v>14</v>
      </c>
      <c r="E2" t="s">
        <v>15</v>
      </c>
      <c r="F2" t="s">
        <v>17</v>
      </c>
    </row>
    <row r="3" spans="1:6" x14ac:dyDescent="0.25">
      <c r="A3" t="s">
        <v>4</v>
      </c>
      <c r="B3" t="s">
        <v>6</v>
      </c>
      <c r="C3" s="2" t="s">
        <v>10</v>
      </c>
      <c r="D3" t="s">
        <v>12</v>
      </c>
      <c r="E3" t="s">
        <v>16</v>
      </c>
      <c r="F3" t="s">
        <v>18</v>
      </c>
    </row>
    <row r="4" spans="1:6" x14ac:dyDescent="0.25">
      <c r="B4" t="s">
        <v>7</v>
      </c>
      <c r="C4" s="1">
        <v>3</v>
      </c>
      <c r="D4" t="s">
        <v>13</v>
      </c>
      <c r="F4" t="s">
        <v>19</v>
      </c>
    </row>
    <row r="5" spans="1:6" x14ac:dyDescent="0.25">
      <c r="B5" t="s">
        <v>8</v>
      </c>
      <c r="C5" s="1" t="s">
        <v>11</v>
      </c>
      <c r="F5" t="s">
        <v>20</v>
      </c>
    </row>
    <row r="6" spans="1:6" x14ac:dyDescent="0.25">
      <c r="B6" t="s">
        <v>9</v>
      </c>
      <c r="C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Predict</vt:lpstr>
      <vt:lpstr>Sheet2</vt:lpstr>
      <vt:lpstr>Sheet3</vt:lpstr>
      <vt:lpstr>Age</vt:lpstr>
      <vt:lpstr>Comorbidity_Score</vt:lpstr>
      <vt:lpstr>Functional_Status</vt:lpstr>
      <vt:lpstr>Gender</vt:lpstr>
      <vt:lpstr>Tumor_Location</vt:lpstr>
      <vt:lpstr>Tumor_Stage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Boakye, Daniel</dc:creator>
  <cp:lastModifiedBy>Boakye, Daniel</cp:lastModifiedBy>
  <dcterms:created xsi:type="dcterms:W3CDTF">2019-04-05T07:33:26Z</dcterms:created>
  <dcterms:modified xsi:type="dcterms:W3CDTF">2019-05-21T13:49:49Z</dcterms:modified>
</cp:coreProperties>
</file>