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0" yWindow="105" windowWidth="18615" windowHeight="12060"/>
  </bookViews>
  <sheets>
    <sheet name="Summary" sheetId="9" r:id="rId1"/>
    <sheet name="Biphasic" sheetId="2" r:id="rId2"/>
    <sheet name="Hill" sheetId="8" r:id="rId3"/>
  </sheets>
  <definedNames>
    <definedName name="solver_adj" localSheetId="1" hidden="1">Biphasic!$A$3:$D$3</definedName>
    <definedName name="solver_adj" localSheetId="2" hidden="1">Hill!$A$3:$C$3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1</definedName>
    <definedName name="solver_est" localSheetId="1" hidden="1">1</definedName>
    <definedName name="solver_est" localSheetId="2" hidden="1">1</definedName>
    <definedName name="solver_itr" localSheetId="1" hidden="1">2147483647</definedName>
    <definedName name="solver_itr" localSheetId="2" hidden="1">2147483647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1" hidden="1">1</definedName>
    <definedName name="solver_neg" localSheetId="2" hidden="1">1</definedName>
    <definedName name="solver_nod" localSheetId="1" hidden="1">2147483647</definedName>
    <definedName name="solver_nod" localSheetId="2" hidden="1">2147483647</definedName>
    <definedName name="solver_num" localSheetId="1" hidden="1">0</definedName>
    <definedName name="solver_num" localSheetId="2" hidden="1">0</definedName>
    <definedName name="solver_nwt" localSheetId="1" hidden="1">1</definedName>
    <definedName name="solver_nwt" localSheetId="2" hidden="1">1</definedName>
    <definedName name="solver_opt" localSheetId="1" hidden="1">Biphasic!$R$11</definedName>
    <definedName name="solver_opt" localSheetId="2" hidden="1">Hill!$R$8</definedName>
    <definedName name="solver_pre" localSheetId="1" hidden="1">0.000001</definedName>
    <definedName name="solver_pre" localSheetId="2" hidden="1">0.000001</definedName>
    <definedName name="solver_rbv" localSheetId="1" hidden="1">1</definedName>
    <definedName name="solver_rbv" localSheetId="2" hidden="1">1</definedName>
    <definedName name="solver_rlx" localSheetId="1" hidden="1">2</definedName>
    <definedName name="solver_rlx" localSheetId="2" hidden="1">2</definedName>
    <definedName name="solver_rsd" localSheetId="1" hidden="1">0</definedName>
    <definedName name="solver_rsd" localSheetId="2" hidden="1">0</definedName>
    <definedName name="solver_scl" localSheetId="1" hidden="1">1</definedName>
    <definedName name="solver_scl" localSheetId="2" hidden="1">1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2147483647</definedName>
    <definedName name="solver_tim" localSheetId="2" hidden="1">2147483647</definedName>
    <definedName name="solver_tol" localSheetId="1" hidden="1">0.01</definedName>
    <definedName name="solver_tol" localSheetId="2" hidden="1">0.01</definedName>
    <definedName name="solver_typ" localSheetId="1" hidden="1">2</definedName>
    <definedName name="solver_typ" localSheetId="2" hidden="1">2</definedName>
    <definedName name="solver_val" localSheetId="1" hidden="1">0</definedName>
    <definedName name="solver_val" localSheetId="2" hidden="1">0</definedName>
    <definedName name="solver_ver" localSheetId="1" hidden="1">3</definedName>
    <definedName name="solver_ver" localSheetId="2" hidden="1">3</definedName>
  </definedNames>
  <calcPr calcId="145621"/>
</workbook>
</file>

<file path=xl/calcChain.xml><?xml version="1.0" encoding="utf-8"?>
<calcChain xmlns="http://schemas.openxmlformats.org/spreadsheetml/2006/main">
  <c r="B19" i="9" l="1"/>
  <c r="B18" i="9"/>
  <c r="B17" i="9"/>
  <c r="B14" i="9"/>
  <c r="B13" i="9"/>
  <c r="B12" i="9"/>
  <c r="B11" i="9"/>
  <c r="B10" i="9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B9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B6" i="8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B12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B9" i="2"/>
  <c r="O4" i="9"/>
  <c r="N4" i="9" s="1"/>
  <c r="M4" i="9" s="1"/>
  <c r="L4" i="9" s="1"/>
  <c r="K4" i="9" s="1"/>
  <c r="J4" i="9" s="1"/>
  <c r="I4" i="9" s="1"/>
  <c r="H4" i="9" s="1"/>
  <c r="G4" i="9" s="1"/>
  <c r="F4" i="9" s="1"/>
  <c r="E4" i="9" s="1"/>
  <c r="D4" i="9" s="1"/>
  <c r="C4" i="9" s="1"/>
  <c r="B4" i="9" s="1"/>
  <c r="P4" i="9"/>
  <c r="Q5" i="8"/>
  <c r="P4" i="8"/>
  <c r="O4" i="8" s="1"/>
  <c r="N4" i="8" l="1"/>
  <c r="N7" i="8" s="1"/>
  <c r="O5" i="8"/>
  <c r="P5" i="8"/>
  <c r="O7" i="8"/>
  <c r="P7" i="8"/>
  <c r="Q7" i="8"/>
  <c r="M4" i="8" l="1"/>
  <c r="N5" i="8"/>
  <c r="N8" i="8"/>
  <c r="O8" i="8"/>
  <c r="P8" i="8"/>
  <c r="Q8" i="8"/>
  <c r="L4" i="8" l="1"/>
  <c r="M5" i="8"/>
  <c r="M7" i="8"/>
  <c r="M8" i="8" s="1"/>
  <c r="K4" i="8" l="1"/>
  <c r="L5" i="8"/>
  <c r="L7" i="8"/>
  <c r="L8" i="8" s="1"/>
  <c r="A6" i="2"/>
  <c r="C6" i="2" s="1"/>
  <c r="J4" i="8" l="1"/>
  <c r="K5" i="8"/>
  <c r="K7" i="8"/>
  <c r="K8" i="8" s="1"/>
  <c r="Q10" i="2"/>
  <c r="I4" i="8" l="1"/>
  <c r="J5" i="8"/>
  <c r="J7" i="8"/>
  <c r="J8" i="8" s="1"/>
  <c r="Q8" i="2"/>
  <c r="P7" i="2"/>
  <c r="P10" i="2" s="1"/>
  <c r="D6" i="2"/>
  <c r="B6" i="2"/>
  <c r="H4" i="8" l="1"/>
  <c r="I5" i="8"/>
  <c r="I7" i="8"/>
  <c r="I8" i="8" s="1"/>
  <c r="P8" i="2"/>
  <c r="P11" i="2"/>
  <c r="Q11" i="2"/>
  <c r="O7" i="2"/>
  <c r="G4" i="8" l="1"/>
  <c r="H5" i="8"/>
  <c r="H7" i="8"/>
  <c r="H8" i="8" s="1"/>
  <c r="O10" i="2"/>
  <c r="O8" i="2"/>
  <c r="N7" i="2"/>
  <c r="M7" i="2"/>
  <c r="F4" i="8" l="1"/>
  <c r="G5" i="8"/>
  <c r="G7" i="8"/>
  <c r="G8" i="8" s="1"/>
  <c r="M10" i="2"/>
  <c r="M8" i="2"/>
  <c r="N10" i="2"/>
  <c r="N8" i="2"/>
  <c r="O11" i="2"/>
  <c r="L7" i="2"/>
  <c r="E4" i="8" l="1"/>
  <c r="F5" i="8"/>
  <c r="F7" i="8"/>
  <c r="F8" i="8" s="1"/>
  <c r="L10" i="2"/>
  <c r="L8" i="2"/>
  <c r="N11" i="2"/>
  <c r="M11" i="2"/>
  <c r="K7" i="2"/>
  <c r="D4" i="8" l="1"/>
  <c r="E5" i="8"/>
  <c r="E7" i="8"/>
  <c r="E8" i="8" s="1"/>
  <c r="K10" i="2"/>
  <c r="K8" i="2"/>
  <c r="L11" i="2"/>
  <c r="J7" i="2"/>
  <c r="C4" i="8" l="1"/>
  <c r="D5" i="8"/>
  <c r="D7" i="8"/>
  <c r="D8" i="8" s="1"/>
  <c r="J10" i="2"/>
  <c r="J8" i="2"/>
  <c r="K11" i="2"/>
  <c r="I7" i="2"/>
  <c r="B4" i="8" l="1"/>
  <c r="C5" i="8"/>
  <c r="C7" i="8"/>
  <c r="C8" i="8" s="1"/>
  <c r="I10" i="2"/>
  <c r="I8" i="2"/>
  <c r="J11" i="2"/>
  <c r="H7" i="2"/>
  <c r="B5" i="8" l="1"/>
  <c r="B7" i="8"/>
  <c r="B8" i="8" s="1"/>
  <c r="R8" i="8" s="1"/>
  <c r="B20" i="9" s="1"/>
  <c r="H10" i="2"/>
  <c r="H8" i="2"/>
  <c r="I11" i="2"/>
  <c r="G7" i="2"/>
  <c r="G10" i="2" l="1"/>
  <c r="G8" i="2"/>
  <c r="H11" i="2"/>
  <c r="F7" i="2"/>
  <c r="F10" i="2" l="1"/>
  <c r="F8" i="2"/>
  <c r="G11" i="2"/>
  <c r="E7" i="2"/>
  <c r="E10" i="2" l="1"/>
  <c r="E8" i="2"/>
  <c r="F11" i="2"/>
  <c r="D7" i="2"/>
  <c r="D10" i="2" l="1"/>
  <c r="D8" i="2"/>
  <c r="E11" i="2"/>
  <c r="C7" i="2"/>
  <c r="C10" i="2" l="1"/>
  <c r="C8" i="2"/>
  <c r="B7" i="2"/>
  <c r="D11" i="2"/>
  <c r="B10" i="2" l="1"/>
  <c r="B8" i="2"/>
  <c r="C11" i="2"/>
  <c r="B11" i="2" l="1"/>
  <c r="R11" i="2" s="1"/>
</calcChain>
</file>

<file path=xl/sharedStrings.xml><?xml version="1.0" encoding="utf-8"?>
<sst xmlns="http://schemas.openxmlformats.org/spreadsheetml/2006/main" count="43" uniqueCount="29">
  <si>
    <t>Kd1=</t>
  </si>
  <si>
    <t>Component 1</t>
  </si>
  <si>
    <t>Kd2=</t>
  </si>
  <si>
    <t>Component 2</t>
  </si>
  <si>
    <t>Conc (uM)</t>
  </si>
  <si>
    <t>Log Conc</t>
  </si>
  <si>
    <t>Optimize</t>
  </si>
  <si>
    <t>Calculated</t>
  </si>
  <si>
    <t>Drug</t>
  </si>
  <si>
    <t>F1</t>
  </si>
  <si>
    <t>KD1</t>
  </si>
  <si>
    <t>F2</t>
  </si>
  <si>
    <t>KD2</t>
  </si>
  <si>
    <t>BP Calculated</t>
  </si>
  <si>
    <t>RMSE</t>
  </si>
  <si>
    <t>SE</t>
  </si>
  <si>
    <t>Conc</t>
  </si>
  <si>
    <t>n</t>
  </si>
  <si>
    <t>IC50*</t>
  </si>
  <si>
    <t>Imax</t>
  </si>
  <si>
    <t>F1=</t>
  </si>
  <si>
    <t>F2=</t>
  </si>
  <si>
    <t>MDA-MB-231</t>
  </si>
  <si>
    <t>Cell line</t>
  </si>
  <si>
    <t>dasatinib</t>
  </si>
  <si>
    <t>Ave</t>
  </si>
  <si>
    <t>Exp. Data</t>
  </si>
  <si>
    <t>Biphasic parameters</t>
  </si>
  <si>
    <t>Hill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</si>
</sst>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Biphasic!$A$9</c:f>
              <c:strCache>
                <c:ptCount val="1"/>
                <c:pt idx="0">
                  <c:v>Exp. Data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70C0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Biphasic!$B$12:$Q$12</c:f>
                <c:numCache>
                  <c:formatCode>General</c:formatCode>
                  <c:ptCount val="16"/>
                  <c:pt idx="0">
                    <c:v>1.7208924321330758E-2</c:v>
                  </c:pt>
                  <c:pt idx="1">
                    <c:v>9.0068255093925416E-3</c:v>
                  </c:pt>
                  <c:pt idx="2">
                    <c:v>1.6459358062913671E-2</c:v>
                  </c:pt>
                  <c:pt idx="3">
                    <c:v>1.3147745474389783E-2</c:v>
                  </c:pt>
                  <c:pt idx="4">
                    <c:v>1.9951333228255864E-2</c:v>
                  </c:pt>
                  <c:pt idx="5">
                    <c:v>2.701783449273101E-2</c:v>
                  </c:pt>
                  <c:pt idx="6">
                    <c:v>1.1717446552432171E-2</c:v>
                  </c:pt>
                  <c:pt idx="7">
                    <c:v>1.5792001856356028E-2</c:v>
                  </c:pt>
                  <c:pt idx="8">
                    <c:v>9.1024650189478612E-3</c:v>
                  </c:pt>
                  <c:pt idx="9">
                    <c:v>1.9122829899954171E-2</c:v>
                  </c:pt>
                  <c:pt idx="10">
                    <c:v>1.1726666618624893E-2</c:v>
                  </c:pt>
                  <c:pt idx="11">
                    <c:v>1.1433964278577069E-2</c:v>
                  </c:pt>
                  <c:pt idx="12">
                    <c:v>2.3070570159756127E-3</c:v>
                  </c:pt>
                  <c:pt idx="13">
                    <c:v>1.4895908953035233E-2</c:v>
                  </c:pt>
                  <c:pt idx="14">
                    <c:v>1.4280520870886805E-2</c:v>
                  </c:pt>
                  <c:pt idx="15">
                    <c:v>1.6627548249653217E-2</c:v>
                  </c:pt>
                </c:numCache>
              </c:numRef>
            </c:plus>
            <c:minus>
              <c:numRef>
                <c:f>Biphasic!$B$12:$Q$12</c:f>
                <c:numCache>
                  <c:formatCode>General</c:formatCode>
                  <c:ptCount val="16"/>
                  <c:pt idx="0">
                    <c:v>1.7208924321330758E-2</c:v>
                  </c:pt>
                  <c:pt idx="1">
                    <c:v>9.0068255093925416E-3</c:v>
                  </c:pt>
                  <c:pt idx="2">
                    <c:v>1.6459358062913671E-2</c:v>
                  </c:pt>
                  <c:pt idx="3">
                    <c:v>1.3147745474389783E-2</c:v>
                  </c:pt>
                  <c:pt idx="4">
                    <c:v>1.9951333228255864E-2</c:v>
                  </c:pt>
                  <c:pt idx="5">
                    <c:v>2.701783449273101E-2</c:v>
                  </c:pt>
                  <c:pt idx="6">
                    <c:v>1.1717446552432171E-2</c:v>
                  </c:pt>
                  <c:pt idx="7">
                    <c:v>1.5792001856356028E-2</c:v>
                  </c:pt>
                  <c:pt idx="8">
                    <c:v>9.1024650189478612E-3</c:v>
                  </c:pt>
                  <c:pt idx="9">
                    <c:v>1.9122829899954171E-2</c:v>
                  </c:pt>
                  <c:pt idx="10">
                    <c:v>1.1726666618624893E-2</c:v>
                  </c:pt>
                  <c:pt idx="11">
                    <c:v>1.1433964278577069E-2</c:v>
                  </c:pt>
                  <c:pt idx="12">
                    <c:v>2.3070570159756127E-3</c:v>
                  </c:pt>
                  <c:pt idx="13">
                    <c:v>1.4895908953035233E-2</c:v>
                  </c:pt>
                  <c:pt idx="14">
                    <c:v>1.4280520870886805E-2</c:v>
                  </c:pt>
                  <c:pt idx="15">
                    <c:v>1.6627548249653217E-2</c:v>
                  </c:pt>
                </c:numCache>
              </c:numRef>
            </c:minus>
          </c:errBars>
          <c:xVal>
            <c:numRef>
              <c:f>Biphasic!$B$8:$Q$8</c:f>
              <c:numCache>
                <c:formatCode>General</c:formatCode>
                <c:ptCount val="16"/>
                <c:pt idx="0">
                  <c:v>-3.2144199392957367</c:v>
                </c:pt>
                <c:pt idx="1">
                  <c:v>-2.9133899436317554</c:v>
                </c:pt>
                <c:pt idx="2">
                  <c:v>-2.6123599479677742</c:v>
                </c:pt>
                <c:pt idx="3">
                  <c:v>-2.3113299523037933</c:v>
                </c:pt>
                <c:pt idx="4">
                  <c:v>-2.0102999566398121</c:v>
                </c:pt>
                <c:pt idx="5">
                  <c:v>-1.7092699609758308</c:v>
                </c:pt>
                <c:pt idx="6">
                  <c:v>-1.4082399653118496</c:v>
                </c:pt>
                <c:pt idx="7">
                  <c:v>-1.1072099696478683</c:v>
                </c:pt>
                <c:pt idx="8">
                  <c:v>-0.80617997398388719</c:v>
                </c:pt>
                <c:pt idx="9">
                  <c:v>-0.50514997831990593</c:v>
                </c:pt>
                <c:pt idx="10">
                  <c:v>-0.20411998265592479</c:v>
                </c:pt>
                <c:pt idx="11">
                  <c:v>9.691001300805642E-2</c:v>
                </c:pt>
                <c:pt idx="12">
                  <c:v>0.3979400086720376</c:v>
                </c:pt>
                <c:pt idx="13">
                  <c:v>0.69897000433601886</c:v>
                </c:pt>
                <c:pt idx="14">
                  <c:v>1</c:v>
                </c:pt>
                <c:pt idx="15">
                  <c:v>1.3010299956639813</c:v>
                </c:pt>
              </c:numCache>
            </c:numRef>
          </c:xVal>
          <c:yVal>
            <c:numRef>
              <c:f>Biphasic!$B$9:$Q$9</c:f>
              <c:numCache>
                <c:formatCode>General</c:formatCode>
                <c:ptCount val="16"/>
                <c:pt idx="0">
                  <c:v>1.0203321528880205</c:v>
                </c:pt>
                <c:pt idx="1">
                  <c:v>1.0015127422339536</c:v>
                </c:pt>
                <c:pt idx="2">
                  <c:v>0.96322996822447315</c:v>
                </c:pt>
                <c:pt idx="3">
                  <c:v>0.92832433411014448</c:v>
                </c:pt>
                <c:pt idx="4">
                  <c:v>0.89756129619556158</c:v>
                </c:pt>
                <c:pt idx="5">
                  <c:v>0.79426419373763368</c:v>
                </c:pt>
                <c:pt idx="6">
                  <c:v>0.71964588006937513</c:v>
                </c:pt>
                <c:pt idx="7">
                  <c:v>0.63065340081825616</c:v>
                </c:pt>
                <c:pt idx="8">
                  <c:v>0.58503906741689138</c:v>
                </c:pt>
                <c:pt idx="9">
                  <c:v>0.51927947177989919</c:v>
                </c:pt>
                <c:pt idx="10">
                  <c:v>0.51580740153728311</c:v>
                </c:pt>
                <c:pt idx="11">
                  <c:v>0.44421291567145765</c:v>
                </c:pt>
                <c:pt idx="12">
                  <c:v>0.42117583625313504</c:v>
                </c:pt>
                <c:pt idx="13">
                  <c:v>0.34372719501770671</c:v>
                </c:pt>
                <c:pt idx="14">
                  <c:v>0.26682769739724194</c:v>
                </c:pt>
                <c:pt idx="15">
                  <c:v>0.12207645084186787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Biphasic!$A$10</c:f>
              <c:strCache>
                <c:ptCount val="1"/>
                <c:pt idx="0">
                  <c:v>BP Calculated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Biphasic!$B$8:$Q$8</c:f>
              <c:numCache>
                <c:formatCode>General</c:formatCode>
                <c:ptCount val="16"/>
                <c:pt idx="0">
                  <c:v>-3.2144199392957367</c:v>
                </c:pt>
                <c:pt idx="1">
                  <c:v>-2.9133899436317554</c:v>
                </c:pt>
                <c:pt idx="2">
                  <c:v>-2.6123599479677742</c:v>
                </c:pt>
                <c:pt idx="3">
                  <c:v>-2.3113299523037933</c:v>
                </c:pt>
                <c:pt idx="4">
                  <c:v>-2.0102999566398121</c:v>
                </c:pt>
                <c:pt idx="5">
                  <c:v>-1.7092699609758308</c:v>
                </c:pt>
                <c:pt idx="6">
                  <c:v>-1.4082399653118496</c:v>
                </c:pt>
                <c:pt idx="7">
                  <c:v>-1.1072099696478683</c:v>
                </c:pt>
                <c:pt idx="8">
                  <c:v>-0.80617997398388719</c:v>
                </c:pt>
                <c:pt idx="9">
                  <c:v>-0.50514997831990593</c:v>
                </c:pt>
                <c:pt idx="10">
                  <c:v>-0.20411998265592479</c:v>
                </c:pt>
                <c:pt idx="11">
                  <c:v>9.691001300805642E-2</c:v>
                </c:pt>
                <c:pt idx="12">
                  <c:v>0.3979400086720376</c:v>
                </c:pt>
                <c:pt idx="13">
                  <c:v>0.69897000433601886</c:v>
                </c:pt>
                <c:pt idx="14">
                  <c:v>1</c:v>
                </c:pt>
                <c:pt idx="15">
                  <c:v>1.3010299956639813</c:v>
                </c:pt>
              </c:numCache>
            </c:numRef>
          </c:xVal>
          <c:yVal>
            <c:numRef>
              <c:f>Biphasic!$B$10:$Q$10</c:f>
              <c:numCache>
                <c:formatCode>General</c:formatCode>
                <c:ptCount val="16"/>
                <c:pt idx="0">
                  <c:v>0.99014253404689256</c:v>
                </c:pt>
                <c:pt idx="1">
                  <c:v>0.98067075270401494</c:v>
                </c:pt>
                <c:pt idx="2">
                  <c:v>0.96279682622448115</c:v>
                </c:pt>
                <c:pt idx="3">
                  <c:v>0.93080156447644313</c:v>
                </c:pt>
                <c:pt idx="4">
                  <c:v>0.87858561849415506</c:v>
                </c:pt>
                <c:pt idx="5">
                  <c:v>0.80495999190492495</c:v>
                </c:pt>
                <c:pt idx="6">
                  <c:v>0.71983743056891936</c:v>
                </c:pt>
                <c:pt idx="7">
                  <c:v>0.64081270141582158</c:v>
                </c:pt>
                <c:pt idx="8">
                  <c:v>0.57965486590309734</c:v>
                </c:pt>
                <c:pt idx="9">
                  <c:v>0.53553663682765529</c:v>
                </c:pt>
                <c:pt idx="10">
                  <c:v>0.49952422564489313</c:v>
                </c:pt>
                <c:pt idx="11">
                  <c:v>0.4602077023981751</c:v>
                </c:pt>
                <c:pt idx="12">
                  <c:v>0.40683061915491747</c:v>
                </c:pt>
                <c:pt idx="13">
                  <c:v>0.33361935727914138</c:v>
                </c:pt>
                <c:pt idx="14">
                  <c:v>0.2462923964185415</c:v>
                </c:pt>
                <c:pt idx="15">
                  <c:v>0.16187475943107321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44704"/>
        <c:axId val="203345280"/>
      </c:scatterChart>
      <c:valAx>
        <c:axId val="20334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3345280"/>
        <c:crosses val="autoZero"/>
        <c:crossBetween val="midCat"/>
      </c:valAx>
      <c:valAx>
        <c:axId val="203345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3344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Hill!$A$7</c:f>
              <c:strCache>
                <c:ptCount val="1"/>
                <c:pt idx="0">
                  <c:v>Calculated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Hill!$B$5:$Q$5</c:f>
              <c:numCache>
                <c:formatCode>General</c:formatCode>
                <c:ptCount val="16"/>
                <c:pt idx="0">
                  <c:v>-3.2144199392957367</c:v>
                </c:pt>
                <c:pt idx="1">
                  <c:v>-2.9133899436317554</c:v>
                </c:pt>
                <c:pt idx="2">
                  <c:v>-2.6123599479677742</c:v>
                </c:pt>
                <c:pt idx="3">
                  <c:v>-2.3113299523037933</c:v>
                </c:pt>
                <c:pt idx="4">
                  <c:v>-2.0102999566398121</c:v>
                </c:pt>
                <c:pt idx="5">
                  <c:v>-1.7092699609758308</c:v>
                </c:pt>
                <c:pt idx="6">
                  <c:v>-1.4082399653118496</c:v>
                </c:pt>
                <c:pt idx="7">
                  <c:v>-1.1072099696478683</c:v>
                </c:pt>
                <c:pt idx="8">
                  <c:v>-0.80617997398388719</c:v>
                </c:pt>
                <c:pt idx="9">
                  <c:v>-0.50514997831990593</c:v>
                </c:pt>
                <c:pt idx="10">
                  <c:v>-0.20411998265592479</c:v>
                </c:pt>
                <c:pt idx="11">
                  <c:v>9.691001300805642E-2</c:v>
                </c:pt>
                <c:pt idx="12">
                  <c:v>0.3979400086720376</c:v>
                </c:pt>
                <c:pt idx="13">
                  <c:v>0.69897000433601886</c:v>
                </c:pt>
                <c:pt idx="14">
                  <c:v>1</c:v>
                </c:pt>
                <c:pt idx="15">
                  <c:v>1.3010299956639813</c:v>
                </c:pt>
              </c:numCache>
            </c:numRef>
          </c:xVal>
          <c:yVal>
            <c:numRef>
              <c:f>Hill!$B$7:$Q$7</c:f>
              <c:numCache>
                <c:formatCode>General</c:formatCode>
                <c:ptCount val="16"/>
                <c:pt idx="0">
                  <c:v>0.95867068718460091</c:v>
                </c:pt>
                <c:pt idx="1">
                  <c:v>0.94318342340211958</c:v>
                </c:pt>
                <c:pt idx="2">
                  <c:v>0.92242839198450333</c:v>
                </c:pt>
                <c:pt idx="3">
                  <c:v>0.89505623146191748</c:v>
                </c:pt>
                <c:pt idx="4">
                  <c:v>0.85971065584294726</c:v>
                </c:pt>
                <c:pt idx="5">
                  <c:v>0.81529162476446781</c:v>
                </c:pt>
                <c:pt idx="6">
                  <c:v>0.76133621266181595</c:v>
                </c:pt>
                <c:pt idx="7">
                  <c:v>0.6984396787802154</c:v>
                </c:pt>
                <c:pt idx="8">
                  <c:v>0.62854373722956058</c:v>
                </c:pt>
                <c:pt idx="9">
                  <c:v>0.55487894063674803</c:v>
                </c:pt>
                <c:pt idx="10">
                  <c:v>0.48145398360126523</c:v>
                </c:pt>
                <c:pt idx="11">
                  <c:v>0.41222630027746132</c:v>
                </c:pt>
                <c:pt idx="12">
                  <c:v>0.35029459070172964</c:v>
                </c:pt>
                <c:pt idx="13">
                  <c:v>0.2974389847242187</c:v>
                </c:pt>
                <c:pt idx="14">
                  <c:v>0.25411265481010459</c:v>
                </c:pt>
                <c:pt idx="15">
                  <c:v>0.21975670247970203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47584"/>
        <c:axId val="203348160"/>
      </c:scatterChart>
      <c:scatterChart>
        <c:scatterStyle val="lineMarker"/>
        <c:varyColors val="0"/>
        <c:ser>
          <c:idx val="0"/>
          <c:order val="0"/>
          <c:tx>
            <c:strRef>
              <c:f>Hill!$A$6</c:f>
              <c:strCache>
                <c:ptCount val="1"/>
                <c:pt idx="0">
                  <c:v>Exp. Data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Hill!$B$9:$Q$9</c:f>
                <c:numCache>
                  <c:formatCode>General</c:formatCode>
                  <c:ptCount val="16"/>
                  <c:pt idx="0">
                    <c:v>1.7208924321330758E-2</c:v>
                  </c:pt>
                  <c:pt idx="1">
                    <c:v>9.0068255093925416E-3</c:v>
                  </c:pt>
                  <c:pt idx="2">
                    <c:v>1.6459358062913671E-2</c:v>
                  </c:pt>
                  <c:pt idx="3">
                    <c:v>1.3147745474389783E-2</c:v>
                  </c:pt>
                  <c:pt idx="4">
                    <c:v>1.9951333228255864E-2</c:v>
                  </c:pt>
                  <c:pt idx="5">
                    <c:v>2.701783449273101E-2</c:v>
                  </c:pt>
                  <c:pt idx="6">
                    <c:v>1.1717446552432171E-2</c:v>
                  </c:pt>
                  <c:pt idx="7">
                    <c:v>1.5792001856356028E-2</c:v>
                  </c:pt>
                  <c:pt idx="8">
                    <c:v>9.1024650189478612E-3</c:v>
                  </c:pt>
                  <c:pt idx="9">
                    <c:v>1.9122829899954171E-2</c:v>
                  </c:pt>
                  <c:pt idx="10">
                    <c:v>1.1726666618624893E-2</c:v>
                  </c:pt>
                  <c:pt idx="11">
                    <c:v>1.1433964278577069E-2</c:v>
                  </c:pt>
                  <c:pt idx="12">
                    <c:v>2.3070570159756127E-3</c:v>
                  </c:pt>
                  <c:pt idx="13">
                    <c:v>1.4895908953035233E-2</c:v>
                  </c:pt>
                  <c:pt idx="14">
                    <c:v>1.4280520870886805E-2</c:v>
                  </c:pt>
                  <c:pt idx="15">
                    <c:v>1.6627548249653217E-2</c:v>
                  </c:pt>
                </c:numCache>
              </c:numRef>
            </c:plus>
            <c:minus>
              <c:numRef>
                <c:f>Hill!$B$9:$Q$9</c:f>
                <c:numCache>
                  <c:formatCode>General</c:formatCode>
                  <c:ptCount val="16"/>
                  <c:pt idx="0">
                    <c:v>1.7208924321330758E-2</c:v>
                  </c:pt>
                  <c:pt idx="1">
                    <c:v>9.0068255093925416E-3</c:v>
                  </c:pt>
                  <c:pt idx="2">
                    <c:v>1.6459358062913671E-2</c:v>
                  </c:pt>
                  <c:pt idx="3">
                    <c:v>1.3147745474389783E-2</c:v>
                  </c:pt>
                  <c:pt idx="4">
                    <c:v>1.9951333228255864E-2</c:v>
                  </c:pt>
                  <c:pt idx="5">
                    <c:v>2.701783449273101E-2</c:v>
                  </c:pt>
                  <c:pt idx="6">
                    <c:v>1.1717446552432171E-2</c:v>
                  </c:pt>
                  <c:pt idx="7">
                    <c:v>1.5792001856356028E-2</c:v>
                  </c:pt>
                  <c:pt idx="8">
                    <c:v>9.1024650189478612E-3</c:v>
                  </c:pt>
                  <c:pt idx="9">
                    <c:v>1.9122829899954171E-2</c:v>
                  </c:pt>
                  <c:pt idx="10">
                    <c:v>1.1726666618624893E-2</c:v>
                  </c:pt>
                  <c:pt idx="11">
                    <c:v>1.1433964278577069E-2</c:v>
                  </c:pt>
                  <c:pt idx="12">
                    <c:v>2.3070570159756127E-3</c:v>
                  </c:pt>
                  <c:pt idx="13">
                    <c:v>1.4895908953035233E-2</c:v>
                  </c:pt>
                  <c:pt idx="14">
                    <c:v>1.4280520870886805E-2</c:v>
                  </c:pt>
                  <c:pt idx="15">
                    <c:v>1.6627548249653217E-2</c:v>
                  </c:pt>
                </c:numCache>
              </c:numRef>
            </c:minus>
          </c:errBars>
          <c:xVal>
            <c:numRef>
              <c:f>Hill!$B$5:$Q$5</c:f>
              <c:numCache>
                <c:formatCode>General</c:formatCode>
                <c:ptCount val="16"/>
                <c:pt idx="0">
                  <c:v>-3.2144199392957367</c:v>
                </c:pt>
                <c:pt idx="1">
                  <c:v>-2.9133899436317554</c:v>
                </c:pt>
                <c:pt idx="2">
                  <c:v>-2.6123599479677742</c:v>
                </c:pt>
                <c:pt idx="3">
                  <c:v>-2.3113299523037933</c:v>
                </c:pt>
                <c:pt idx="4">
                  <c:v>-2.0102999566398121</c:v>
                </c:pt>
                <c:pt idx="5">
                  <c:v>-1.7092699609758308</c:v>
                </c:pt>
                <c:pt idx="6">
                  <c:v>-1.4082399653118496</c:v>
                </c:pt>
                <c:pt idx="7">
                  <c:v>-1.1072099696478683</c:v>
                </c:pt>
                <c:pt idx="8">
                  <c:v>-0.80617997398388719</c:v>
                </c:pt>
                <c:pt idx="9">
                  <c:v>-0.50514997831990593</c:v>
                </c:pt>
                <c:pt idx="10">
                  <c:v>-0.20411998265592479</c:v>
                </c:pt>
                <c:pt idx="11">
                  <c:v>9.691001300805642E-2</c:v>
                </c:pt>
                <c:pt idx="12">
                  <c:v>0.3979400086720376</c:v>
                </c:pt>
                <c:pt idx="13">
                  <c:v>0.69897000433601886</c:v>
                </c:pt>
                <c:pt idx="14">
                  <c:v>1</c:v>
                </c:pt>
                <c:pt idx="15">
                  <c:v>1.3010299956639813</c:v>
                </c:pt>
              </c:numCache>
            </c:numRef>
          </c:xVal>
          <c:yVal>
            <c:numRef>
              <c:f>Hill!$B$6:$Q$6</c:f>
              <c:numCache>
                <c:formatCode>General</c:formatCode>
                <c:ptCount val="16"/>
                <c:pt idx="0">
                  <c:v>1.0203321528880205</c:v>
                </c:pt>
                <c:pt idx="1">
                  <c:v>1.0015127422339536</c:v>
                </c:pt>
                <c:pt idx="2">
                  <c:v>0.96322996822447315</c:v>
                </c:pt>
                <c:pt idx="3">
                  <c:v>0.92832433411014448</c:v>
                </c:pt>
                <c:pt idx="4">
                  <c:v>0.89756129619556158</c:v>
                </c:pt>
                <c:pt idx="5">
                  <c:v>0.79426419373763368</c:v>
                </c:pt>
                <c:pt idx="6">
                  <c:v>0.71964588006937513</c:v>
                </c:pt>
                <c:pt idx="7">
                  <c:v>0.63065340081825616</c:v>
                </c:pt>
                <c:pt idx="8">
                  <c:v>0.58503906741689138</c:v>
                </c:pt>
                <c:pt idx="9">
                  <c:v>0.51927947177989919</c:v>
                </c:pt>
                <c:pt idx="10">
                  <c:v>0.51580740153728311</c:v>
                </c:pt>
                <c:pt idx="11">
                  <c:v>0.44421291567145765</c:v>
                </c:pt>
                <c:pt idx="12">
                  <c:v>0.42117583625313504</c:v>
                </c:pt>
                <c:pt idx="13">
                  <c:v>0.34372719501770671</c:v>
                </c:pt>
                <c:pt idx="14">
                  <c:v>0.26682769739724194</c:v>
                </c:pt>
                <c:pt idx="15">
                  <c:v>0.12207645084186787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47584"/>
        <c:axId val="203348160"/>
      </c:scatterChart>
      <c:valAx>
        <c:axId val="20334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3348160"/>
        <c:crosses val="autoZero"/>
        <c:crossBetween val="midCat"/>
      </c:valAx>
      <c:valAx>
        <c:axId val="203348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3347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19</xdr:row>
      <xdr:rowOff>166687</xdr:rowOff>
    </xdr:from>
    <xdr:to>
      <xdr:col>8</xdr:col>
      <xdr:colOff>514350</xdr:colOff>
      <xdr:row>34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14</xdr:row>
      <xdr:rowOff>123825</xdr:rowOff>
    </xdr:from>
    <xdr:to>
      <xdr:col>12</xdr:col>
      <xdr:colOff>180975</xdr:colOff>
      <xdr:row>29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>
      <selection activeCell="H14" sqref="H14"/>
    </sheetView>
  </sheetViews>
  <sheetFormatPr defaultRowHeight="15" x14ac:dyDescent="0.25"/>
  <sheetData>
    <row r="1" spans="1:17" x14ac:dyDescent="0.25">
      <c r="A1" t="s">
        <v>23</v>
      </c>
      <c r="B1" t="s">
        <v>22</v>
      </c>
    </row>
    <row r="2" spans="1:17" x14ac:dyDescent="0.25">
      <c r="A2" t="s">
        <v>8</v>
      </c>
      <c r="B2" t="s">
        <v>24</v>
      </c>
    </row>
    <row r="4" spans="1:17" x14ac:dyDescent="0.25">
      <c r="A4" t="s">
        <v>4</v>
      </c>
      <c r="B4">
        <f t="shared" ref="B4:O4" si="0">C4/2</f>
        <v>6.103515625E-4</v>
      </c>
      <c r="C4">
        <f t="shared" si="0"/>
        <v>1.220703125E-3</v>
      </c>
      <c r="D4">
        <f t="shared" si="0"/>
        <v>2.44140625E-3</v>
      </c>
      <c r="E4">
        <f t="shared" si="0"/>
        <v>4.8828125E-3</v>
      </c>
      <c r="F4">
        <f t="shared" si="0"/>
        <v>9.765625E-3</v>
      </c>
      <c r="G4">
        <f t="shared" si="0"/>
        <v>1.953125E-2</v>
      </c>
      <c r="H4">
        <f t="shared" si="0"/>
        <v>3.90625E-2</v>
      </c>
      <c r="I4">
        <f t="shared" si="0"/>
        <v>7.8125E-2</v>
      </c>
      <c r="J4">
        <f t="shared" si="0"/>
        <v>0.15625</v>
      </c>
      <c r="K4">
        <f t="shared" si="0"/>
        <v>0.3125</v>
      </c>
      <c r="L4">
        <f t="shared" si="0"/>
        <v>0.625</v>
      </c>
      <c r="M4">
        <f t="shared" si="0"/>
        <v>1.25</v>
      </c>
      <c r="N4">
        <f t="shared" si="0"/>
        <v>2.5</v>
      </c>
      <c r="O4">
        <f t="shared" si="0"/>
        <v>5</v>
      </c>
      <c r="P4">
        <f>Q4/2</f>
        <v>10</v>
      </c>
      <c r="Q4">
        <v>20</v>
      </c>
    </row>
    <row r="5" spans="1:17" x14ac:dyDescent="0.25">
      <c r="A5" t="s">
        <v>25</v>
      </c>
      <c r="B5">
        <v>1.0203321528880205</v>
      </c>
      <c r="C5">
        <v>1.0015127422339536</v>
      </c>
      <c r="D5">
        <v>0.96322996822447315</v>
      </c>
      <c r="E5">
        <v>0.92832433411014448</v>
      </c>
      <c r="F5">
        <v>0.89756129619556158</v>
      </c>
      <c r="G5">
        <v>0.79426419373763368</v>
      </c>
      <c r="H5">
        <v>0.71964588006937513</v>
      </c>
      <c r="I5">
        <v>0.63065340081825616</v>
      </c>
      <c r="J5">
        <v>0.58503906741689138</v>
      </c>
      <c r="K5">
        <v>0.51927947177989919</v>
      </c>
      <c r="L5">
        <v>0.51580740153728311</v>
      </c>
      <c r="M5">
        <v>0.44421291567145765</v>
      </c>
      <c r="N5">
        <v>0.42117583625313504</v>
      </c>
      <c r="O5">
        <v>0.34372719501770671</v>
      </c>
      <c r="P5">
        <v>0.26682769739724194</v>
      </c>
      <c r="Q5">
        <v>0.12207645084186787</v>
      </c>
    </row>
    <row r="6" spans="1:17" x14ac:dyDescent="0.25">
      <c r="A6" t="s">
        <v>15</v>
      </c>
      <c r="B6">
        <v>1.7208924321330758E-2</v>
      </c>
      <c r="C6">
        <v>9.0068255093925416E-3</v>
      </c>
      <c r="D6">
        <v>1.6459358062913671E-2</v>
      </c>
      <c r="E6">
        <v>1.3147745474389783E-2</v>
      </c>
      <c r="F6">
        <v>1.9951333228255864E-2</v>
      </c>
      <c r="G6">
        <v>2.701783449273101E-2</v>
      </c>
      <c r="H6">
        <v>1.1717446552432171E-2</v>
      </c>
      <c r="I6">
        <v>1.5792001856356028E-2</v>
      </c>
      <c r="J6">
        <v>9.1024650189478612E-3</v>
      </c>
      <c r="K6">
        <v>1.9122829899954171E-2</v>
      </c>
      <c r="L6">
        <v>1.1726666618624893E-2</v>
      </c>
      <c r="M6">
        <v>1.1433964278577069E-2</v>
      </c>
      <c r="N6">
        <v>2.3070570159756127E-3</v>
      </c>
      <c r="O6">
        <v>1.4895908953035233E-2</v>
      </c>
      <c r="P6">
        <v>1.4280520870886805E-2</v>
      </c>
      <c r="Q6">
        <v>1.6627548249653217E-2</v>
      </c>
    </row>
    <row r="9" spans="1:17" x14ac:dyDescent="0.25">
      <c r="A9" t="s">
        <v>27</v>
      </c>
    </row>
    <row r="10" spans="1:17" x14ac:dyDescent="0.25">
      <c r="A10" t="s">
        <v>9</v>
      </c>
      <c r="B10">
        <f>Biphasic!A6</f>
        <v>0.49063513814977494</v>
      </c>
    </row>
    <row r="11" spans="1:17" x14ac:dyDescent="0.25">
      <c r="A11" t="s">
        <v>10</v>
      </c>
      <c r="B11">
        <f>Biphasic!B6</f>
        <v>2.9872513752838521E-2</v>
      </c>
    </row>
    <row r="12" spans="1:17" x14ac:dyDescent="0.25">
      <c r="A12" t="s">
        <v>11</v>
      </c>
      <c r="B12">
        <f>Biphasic!C6</f>
        <v>0.50936486185022511</v>
      </c>
    </row>
    <row r="13" spans="1:17" x14ac:dyDescent="0.25">
      <c r="A13" t="s">
        <v>12</v>
      </c>
      <c r="B13">
        <f>Biphasic!D6</f>
        <v>9.2551937327151688</v>
      </c>
    </row>
    <row r="14" spans="1:17" x14ac:dyDescent="0.25">
      <c r="A14" t="s">
        <v>14</v>
      </c>
      <c r="B14">
        <f>Biphasic!R11</f>
        <v>1.7779320975513914E-2</v>
      </c>
    </row>
    <row r="16" spans="1:17" x14ac:dyDescent="0.25">
      <c r="A16" t="s">
        <v>28</v>
      </c>
    </row>
    <row r="17" spans="1:2" x14ac:dyDescent="0.25">
      <c r="A17" t="s">
        <v>17</v>
      </c>
      <c r="B17">
        <f>Hill!A3</f>
        <v>0.48598449426898321</v>
      </c>
    </row>
    <row r="18" spans="1:2" x14ac:dyDescent="0.25">
      <c r="A18" t="s">
        <v>18</v>
      </c>
      <c r="B18">
        <f>Hill!B3</f>
        <v>0.30018121862501923</v>
      </c>
    </row>
    <row r="19" spans="1:2" x14ac:dyDescent="0.25">
      <c r="A19" t="s">
        <v>19</v>
      </c>
      <c r="B19">
        <f>Hill!C3</f>
        <v>0.88162653014654524</v>
      </c>
    </row>
    <row r="20" spans="1:2" x14ac:dyDescent="0.25">
      <c r="A20" t="s">
        <v>14</v>
      </c>
      <c r="B20">
        <f>Hill!R8</f>
        <v>5.0259949777145943E-2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2"/>
  <sheetViews>
    <sheetView workbookViewId="0">
      <selection activeCell="Q15" sqref="Q15"/>
    </sheetView>
  </sheetViews>
  <sheetFormatPr defaultRowHeight="15" x14ac:dyDescent="0.25"/>
  <sheetData>
    <row r="2" spans="1:18" x14ac:dyDescent="0.25">
      <c r="A2" t="s">
        <v>0</v>
      </c>
      <c r="B2" t="s">
        <v>1</v>
      </c>
      <c r="C2" t="s">
        <v>2</v>
      </c>
      <c r="D2" t="s">
        <v>3</v>
      </c>
    </row>
    <row r="3" spans="1:18" x14ac:dyDescent="0.25">
      <c r="A3">
        <v>2.9872513752838521E-2</v>
      </c>
      <c r="B3">
        <v>0.49063513814977494</v>
      </c>
      <c r="C3">
        <v>9.2551937327151688</v>
      </c>
      <c r="D3">
        <v>0</v>
      </c>
    </row>
    <row r="5" spans="1:18" x14ac:dyDescent="0.25">
      <c r="A5" t="s">
        <v>20</v>
      </c>
      <c r="B5" t="s">
        <v>0</v>
      </c>
      <c r="C5" t="s">
        <v>21</v>
      </c>
      <c r="D5" t="s">
        <v>2</v>
      </c>
    </row>
    <row r="6" spans="1:18" x14ac:dyDescent="0.25">
      <c r="A6">
        <f>B3</f>
        <v>0.49063513814977494</v>
      </c>
      <c r="B6">
        <f>A3</f>
        <v>2.9872513752838521E-2</v>
      </c>
      <c r="C6">
        <f>1-A6</f>
        <v>0.50936486185022511</v>
      </c>
      <c r="D6">
        <f>C3</f>
        <v>9.2551937327151688</v>
      </c>
    </row>
    <row r="7" spans="1:18" x14ac:dyDescent="0.25">
      <c r="A7" t="s">
        <v>4</v>
      </c>
      <c r="B7">
        <f t="shared" ref="B7:O7" si="0">C7/2</f>
        <v>6.103515625E-4</v>
      </c>
      <c r="C7">
        <f t="shared" si="0"/>
        <v>1.220703125E-3</v>
      </c>
      <c r="D7">
        <f t="shared" si="0"/>
        <v>2.44140625E-3</v>
      </c>
      <c r="E7">
        <f t="shared" si="0"/>
        <v>4.8828125E-3</v>
      </c>
      <c r="F7">
        <f t="shared" si="0"/>
        <v>9.765625E-3</v>
      </c>
      <c r="G7">
        <f t="shared" si="0"/>
        <v>1.953125E-2</v>
      </c>
      <c r="H7">
        <f t="shared" si="0"/>
        <v>3.90625E-2</v>
      </c>
      <c r="I7">
        <f t="shared" si="0"/>
        <v>7.8125E-2</v>
      </c>
      <c r="J7">
        <f t="shared" si="0"/>
        <v>0.15625</v>
      </c>
      <c r="K7">
        <f t="shared" si="0"/>
        <v>0.3125</v>
      </c>
      <c r="L7">
        <f t="shared" si="0"/>
        <v>0.625</v>
      </c>
      <c r="M7">
        <f t="shared" si="0"/>
        <v>1.25</v>
      </c>
      <c r="N7">
        <f t="shared" si="0"/>
        <v>2.5</v>
      </c>
      <c r="O7">
        <f t="shared" si="0"/>
        <v>5</v>
      </c>
      <c r="P7">
        <f>Q7/2</f>
        <v>10</v>
      </c>
      <c r="Q7">
        <v>20</v>
      </c>
    </row>
    <row r="8" spans="1:18" x14ac:dyDescent="0.25">
      <c r="A8" t="s">
        <v>5</v>
      </c>
      <c r="B8">
        <f>LOG(B7)</f>
        <v>-3.2144199392957367</v>
      </c>
      <c r="C8">
        <f t="shared" ref="C8:Q8" si="1">LOG(C7)</f>
        <v>-2.9133899436317554</v>
      </c>
      <c r="D8">
        <f t="shared" si="1"/>
        <v>-2.6123599479677742</v>
      </c>
      <c r="E8">
        <f t="shared" si="1"/>
        <v>-2.3113299523037933</v>
      </c>
      <c r="F8">
        <f t="shared" si="1"/>
        <v>-2.0102999566398121</v>
      </c>
      <c r="G8">
        <f t="shared" si="1"/>
        <v>-1.7092699609758308</v>
      </c>
      <c r="H8">
        <f t="shared" si="1"/>
        <v>-1.4082399653118496</v>
      </c>
      <c r="I8">
        <f t="shared" si="1"/>
        <v>-1.1072099696478683</v>
      </c>
      <c r="J8">
        <f t="shared" si="1"/>
        <v>-0.80617997398388719</v>
      </c>
      <c r="K8">
        <f t="shared" si="1"/>
        <v>-0.50514997831990593</v>
      </c>
      <c r="L8">
        <f t="shared" si="1"/>
        <v>-0.20411998265592479</v>
      </c>
      <c r="M8">
        <f t="shared" si="1"/>
        <v>9.691001300805642E-2</v>
      </c>
      <c r="N8">
        <f t="shared" si="1"/>
        <v>0.3979400086720376</v>
      </c>
      <c r="O8">
        <f t="shared" si="1"/>
        <v>0.69897000433601886</v>
      </c>
      <c r="P8">
        <f t="shared" si="1"/>
        <v>1</v>
      </c>
      <c r="Q8">
        <f t="shared" si="1"/>
        <v>1.3010299956639813</v>
      </c>
    </row>
    <row r="9" spans="1:18" ht="14.45" x14ac:dyDescent="0.3">
      <c r="A9" t="s">
        <v>26</v>
      </c>
      <c r="B9">
        <f>Summary!B5</f>
        <v>1.0203321528880205</v>
      </c>
      <c r="C9">
        <f>Summary!C5</f>
        <v>1.0015127422339536</v>
      </c>
      <c r="D9">
        <f>Summary!D5</f>
        <v>0.96322996822447315</v>
      </c>
      <c r="E9">
        <f>Summary!E5</f>
        <v>0.92832433411014448</v>
      </c>
      <c r="F9">
        <f>Summary!F5</f>
        <v>0.89756129619556158</v>
      </c>
      <c r="G9">
        <f>Summary!G5</f>
        <v>0.79426419373763368</v>
      </c>
      <c r="H9">
        <f>Summary!H5</f>
        <v>0.71964588006937513</v>
      </c>
      <c r="I9">
        <f>Summary!I5</f>
        <v>0.63065340081825616</v>
      </c>
      <c r="J9">
        <f>Summary!J5</f>
        <v>0.58503906741689138</v>
      </c>
      <c r="K9">
        <f>Summary!K5</f>
        <v>0.51927947177989919</v>
      </c>
      <c r="L9">
        <f>Summary!L5</f>
        <v>0.51580740153728311</v>
      </c>
      <c r="M9">
        <f>Summary!M5</f>
        <v>0.44421291567145765</v>
      </c>
      <c r="N9">
        <f>Summary!N5</f>
        <v>0.42117583625313504</v>
      </c>
      <c r="O9">
        <f>Summary!O5</f>
        <v>0.34372719501770671</v>
      </c>
      <c r="P9">
        <f>Summary!P5</f>
        <v>0.26682769739724194</v>
      </c>
      <c r="Q9">
        <f>Summary!Q5</f>
        <v>0.12207645084186787</v>
      </c>
    </row>
    <row r="10" spans="1:18" x14ac:dyDescent="0.25">
      <c r="A10" t="s">
        <v>13</v>
      </c>
      <c r="B10">
        <f>1-B7/(B7+$A$3)*$B$3-B7/(B7+$C$3)*(1-$B$3)</f>
        <v>0.99014253404689256</v>
      </c>
      <c r="C10">
        <f t="shared" ref="C10:Q10" si="2">1-C7/(C7+$A$3)*$B$3-C7/(C7+$C$3)*(1-$B$3)</f>
        <v>0.98067075270401494</v>
      </c>
      <c r="D10">
        <f t="shared" si="2"/>
        <v>0.96279682622448115</v>
      </c>
      <c r="E10">
        <f t="shared" si="2"/>
        <v>0.93080156447644313</v>
      </c>
      <c r="F10">
        <f t="shared" si="2"/>
        <v>0.87858561849415506</v>
      </c>
      <c r="G10">
        <f t="shared" si="2"/>
        <v>0.80495999190492495</v>
      </c>
      <c r="H10">
        <f t="shared" si="2"/>
        <v>0.71983743056891936</v>
      </c>
      <c r="I10">
        <f t="shared" si="2"/>
        <v>0.64081270141582158</v>
      </c>
      <c r="J10">
        <f t="shared" si="2"/>
        <v>0.57965486590309734</v>
      </c>
      <c r="K10">
        <f t="shared" si="2"/>
        <v>0.53553663682765529</v>
      </c>
      <c r="L10">
        <f t="shared" si="2"/>
        <v>0.49952422564489313</v>
      </c>
      <c r="M10">
        <f t="shared" si="2"/>
        <v>0.4602077023981751</v>
      </c>
      <c r="N10">
        <f t="shared" si="2"/>
        <v>0.40683061915491747</v>
      </c>
      <c r="O10">
        <f t="shared" si="2"/>
        <v>0.33361935727914138</v>
      </c>
      <c r="P10">
        <f t="shared" si="2"/>
        <v>0.2462923964185415</v>
      </c>
      <c r="Q10">
        <f t="shared" si="2"/>
        <v>0.16187475943107321</v>
      </c>
      <c r="R10" t="s">
        <v>14</v>
      </c>
    </row>
    <row r="11" spans="1:18" x14ac:dyDescent="0.25">
      <c r="A11" t="s">
        <v>6</v>
      </c>
      <c r="B11">
        <f t="shared" ref="B11:Q11" si="3">(B9-B10)^2</f>
        <v>9.1141308577258578E-4</v>
      </c>
      <c r="C11">
        <f t="shared" si="3"/>
        <v>4.3438852756607244E-4</v>
      </c>
      <c r="D11">
        <f t="shared" si="3"/>
        <v>1.8761199215707307E-7</v>
      </c>
      <c r="E11">
        <f t="shared" si="3"/>
        <v>6.1366702877121687E-6</v>
      </c>
      <c r="F11">
        <f t="shared" si="3"/>
        <v>3.6007634422765633E-4</v>
      </c>
      <c r="G11">
        <f t="shared" si="3"/>
        <v>1.144000984354313E-4</v>
      </c>
      <c r="H11">
        <f t="shared" si="3"/>
        <v>3.6691593875641797E-8</v>
      </c>
      <c r="I11">
        <f t="shared" si="3"/>
        <v>1.0321138863169318E-4</v>
      </c>
      <c r="J11">
        <f t="shared" si="3"/>
        <v>2.8989625941142034E-5</v>
      </c>
      <c r="K11">
        <f t="shared" si="3"/>
        <v>2.6429541538998245E-4</v>
      </c>
      <c r="L11">
        <f t="shared" si="3"/>
        <v>2.6514181714251017E-4</v>
      </c>
      <c r="M11">
        <f t="shared" si="3"/>
        <v>2.5583320243317663E-4</v>
      </c>
      <c r="N11">
        <f t="shared" si="3"/>
        <v>2.0578525359499361E-4</v>
      </c>
      <c r="O11">
        <f t="shared" si="3"/>
        <v>1.0216838374916545E-4</v>
      </c>
      <c r="P11">
        <f t="shared" si="3"/>
        <v>4.2169858628581495E-4</v>
      </c>
      <c r="Q11">
        <f t="shared" si="3"/>
        <v>1.5839053665616157E-3</v>
      </c>
      <c r="R11">
        <f>SQRT(SUM(B11:Q11)/16)</f>
        <v>1.7779320975513914E-2</v>
      </c>
    </row>
    <row r="12" spans="1:18" ht="14.45" x14ac:dyDescent="0.3">
      <c r="A12" t="s">
        <v>15</v>
      </c>
      <c r="B12">
        <f>Summary!B6</f>
        <v>1.7208924321330758E-2</v>
      </c>
      <c r="C12">
        <f>Summary!C6</f>
        <v>9.0068255093925416E-3</v>
      </c>
      <c r="D12">
        <f>Summary!D6</f>
        <v>1.6459358062913671E-2</v>
      </c>
      <c r="E12">
        <f>Summary!E6</f>
        <v>1.3147745474389783E-2</v>
      </c>
      <c r="F12">
        <f>Summary!F6</f>
        <v>1.9951333228255864E-2</v>
      </c>
      <c r="G12">
        <f>Summary!G6</f>
        <v>2.701783449273101E-2</v>
      </c>
      <c r="H12">
        <f>Summary!H6</f>
        <v>1.1717446552432171E-2</v>
      </c>
      <c r="I12">
        <f>Summary!I6</f>
        <v>1.5792001856356028E-2</v>
      </c>
      <c r="J12">
        <f>Summary!J6</f>
        <v>9.1024650189478612E-3</v>
      </c>
      <c r="K12">
        <f>Summary!K6</f>
        <v>1.9122829899954171E-2</v>
      </c>
      <c r="L12">
        <f>Summary!L6</f>
        <v>1.1726666618624893E-2</v>
      </c>
      <c r="M12">
        <f>Summary!M6</f>
        <v>1.1433964278577069E-2</v>
      </c>
      <c r="N12">
        <f>Summary!N6</f>
        <v>2.3070570159756127E-3</v>
      </c>
      <c r="O12">
        <f>Summary!O6</f>
        <v>1.4895908953035233E-2</v>
      </c>
      <c r="P12">
        <f>Summary!P6</f>
        <v>1.4280520870886805E-2</v>
      </c>
      <c r="Q12">
        <f>Summary!Q6</f>
        <v>1.6627548249653217E-2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"/>
  <sheetViews>
    <sheetView workbookViewId="0">
      <selection activeCell="I12" sqref="I12"/>
    </sheetView>
  </sheetViews>
  <sheetFormatPr defaultRowHeight="15" x14ac:dyDescent="0.25"/>
  <sheetData>
    <row r="2" spans="1:18" x14ac:dyDescent="0.25">
      <c r="A2" t="s">
        <v>17</v>
      </c>
      <c r="B2" t="s">
        <v>18</v>
      </c>
      <c r="C2" t="s">
        <v>19</v>
      </c>
    </row>
    <row r="3" spans="1:18" x14ac:dyDescent="0.25">
      <c r="A3">
        <v>0.48598449426898321</v>
      </c>
      <c r="B3">
        <v>0.30018121862501923</v>
      </c>
      <c r="C3">
        <v>0.88162653014654524</v>
      </c>
    </row>
    <row r="4" spans="1:18" x14ac:dyDescent="0.25">
      <c r="A4" t="s">
        <v>16</v>
      </c>
      <c r="B4">
        <f t="shared" ref="B4:O4" si="0">C4/2</f>
        <v>6.103515625E-4</v>
      </c>
      <c r="C4">
        <f t="shared" si="0"/>
        <v>1.220703125E-3</v>
      </c>
      <c r="D4">
        <f t="shared" si="0"/>
        <v>2.44140625E-3</v>
      </c>
      <c r="E4">
        <f t="shared" si="0"/>
        <v>4.8828125E-3</v>
      </c>
      <c r="F4">
        <f t="shared" si="0"/>
        <v>9.765625E-3</v>
      </c>
      <c r="G4">
        <f t="shared" si="0"/>
        <v>1.953125E-2</v>
      </c>
      <c r="H4">
        <f t="shared" si="0"/>
        <v>3.90625E-2</v>
      </c>
      <c r="I4">
        <f t="shared" si="0"/>
        <v>7.8125E-2</v>
      </c>
      <c r="J4">
        <f t="shared" si="0"/>
        <v>0.15625</v>
      </c>
      <c r="K4">
        <f t="shared" si="0"/>
        <v>0.3125</v>
      </c>
      <c r="L4">
        <f t="shared" si="0"/>
        <v>0.625</v>
      </c>
      <c r="M4">
        <f t="shared" si="0"/>
        <v>1.25</v>
      </c>
      <c r="N4">
        <f t="shared" si="0"/>
        <v>2.5</v>
      </c>
      <c r="O4">
        <f t="shared" si="0"/>
        <v>5</v>
      </c>
      <c r="P4">
        <f>Q4/2</f>
        <v>10</v>
      </c>
      <c r="Q4">
        <v>20</v>
      </c>
    </row>
    <row r="5" spans="1:18" x14ac:dyDescent="0.25">
      <c r="A5" t="s">
        <v>5</v>
      </c>
      <c r="B5">
        <f>LOG(B4)</f>
        <v>-3.2144199392957367</v>
      </c>
      <c r="C5">
        <f t="shared" ref="C5:Q5" si="1">LOG(C4)</f>
        <v>-2.9133899436317554</v>
      </c>
      <c r="D5">
        <f t="shared" si="1"/>
        <v>-2.6123599479677742</v>
      </c>
      <c r="E5">
        <f t="shared" si="1"/>
        <v>-2.3113299523037933</v>
      </c>
      <c r="F5">
        <f t="shared" si="1"/>
        <v>-2.0102999566398121</v>
      </c>
      <c r="G5">
        <f t="shared" si="1"/>
        <v>-1.7092699609758308</v>
      </c>
      <c r="H5">
        <f t="shared" si="1"/>
        <v>-1.4082399653118496</v>
      </c>
      <c r="I5">
        <f t="shared" si="1"/>
        <v>-1.1072099696478683</v>
      </c>
      <c r="J5">
        <f t="shared" si="1"/>
        <v>-0.80617997398388719</v>
      </c>
      <c r="K5">
        <f t="shared" si="1"/>
        <v>-0.50514997831990593</v>
      </c>
      <c r="L5">
        <f t="shared" si="1"/>
        <v>-0.20411998265592479</v>
      </c>
      <c r="M5">
        <f t="shared" si="1"/>
        <v>9.691001300805642E-2</v>
      </c>
      <c r="N5">
        <f t="shared" si="1"/>
        <v>0.3979400086720376</v>
      </c>
      <c r="O5">
        <f t="shared" si="1"/>
        <v>0.69897000433601886</v>
      </c>
      <c r="P5">
        <f t="shared" si="1"/>
        <v>1</v>
      </c>
      <c r="Q5">
        <f t="shared" si="1"/>
        <v>1.3010299956639813</v>
      </c>
    </row>
    <row r="6" spans="1:18" x14ac:dyDescent="0.25">
      <c r="A6" t="s">
        <v>26</v>
      </c>
      <c r="B6">
        <f>Summary!B5</f>
        <v>1.0203321528880205</v>
      </c>
      <c r="C6">
        <f>Summary!C5</f>
        <v>1.0015127422339536</v>
      </c>
      <c r="D6">
        <f>Summary!D5</f>
        <v>0.96322996822447315</v>
      </c>
      <c r="E6">
        <f>Summary!E5</f>
        <v>0.92832433411014448</v>
      </c>
      <c r="F6">
        <f>Summary!F5</f>
        <v>0.89756129619556158</v>
      </c>
      <c r="G6">
        <f>Summary!G5</f>
        <v>0.79426419373763368</v>
      </c>
      <c r="H6">
        <f>Summary!H5</f>
        <v>0.71964588006937513</v>
      </c>
      <c r="I6">
        <f>Summary!I5</f>
        <v>0.63065340081825616</v>
      </c>
      <c r="J6">
        <f>Summary!J5</f>
        <v>0.58503906741689138</v>
      </c>
      <c r="K6">
        <f>Summary!K5</f>
        <v>0.51927947177989919</v>
      </c>
      <c r="L6">
        <f>Summary!L5</f>
        <v>0.51580740153728311</v>
      </c>
      <c r="M6">
        <f>Summary!M5</f>
        <v>0.44421291567145765</v>
      </c>
      <c r="N6">
        <f>Summary!N5</f>
        <v>0.42117583625313504</v>
      </c>
      <c r="O6">
        <f>Summary!O5</f>
        <v>0.34372719501770671</v>
      </c>
      <c r="P6">
        <f>Summary!P5</f>
        <v>0.26682769739724194</v>
      </c>
      <c r="Q6">
        <f>Summary!Q5</f>
        <v>0.12207645084186787</v>
      </c>
    </row>
    <row r="7" spans="1:18" x14ac:dyDescent="0.25">
      <c r="A7" t="s">
        <v>7</v>
      </c>
      <c r="B7">
        <f>1-B4^($A$3)/($B$3^($A$3)+B4^($A$3))*$C$3</f>
        <v>0.95867068718460091</v>
      </c>
      <c r="C7">
        <f t="shared" ref="C7:Q7" si="2">1-C4^($A$3)/($B$3^($A$3)+C4^($A$3))*$C$3</f>
        <v>0.94318342340211958</v>
      </c>
      <c r="D7">
        <f t="shared" si="2"/>
        <v>0.92242839198450333</v>
      </c>
      <c r="E7">
        <f t="shared" si="2"/>
        <v>0.89505623146191748</v>
      </c>
      <c r="F7">
        <f t="shared" si="2"/>
        <v>0.85971065584294726</v>
      </c>
      <c r="G7">
        <f t="shared" si="2"/>
        <v>0.81529162476446781</v>
      </c>
      <c r="H7">
        <f t="shared" si="2"/>
        <v>0.76133621266181595</v>
      </c>
      <c r="I7">
        <f t="shared" si="2"/>
        <v>0.6984396787802154</v>
      </c>
      <c r="J7">
        <f t="shared" si="2"/>
        <v>0.62854373722956058</v>
      </c>
      <c r="K7">
        <f t="shared" si="2"/>
        <v>0.55487894063674803</v>
      </c>
      <c r="L7">
        <f t="shared" si="2"/>
        <v>0.48145398360126523</v>
      </c>
      <c r="M7">
        <f t="shared" si="2"/>
        <v>0.41222630027746132</v>
      </c>
      <c r="N7">
        <f t="shared" si="2"/>
        <v>0.35029459070172964</v>
      </c>
      <c r="O7">
        <f t="shared" si="2"/>
        <v>0.2974389847242187</v>
      </c>
      <c r="P7">
        <f t="shared" si="2"/>
        <v>0.25411265481010459</v>
      </c>
      <c r="Q7">
        <f t="shared" si="2"/>
        <v>0.21975670247970203</v>
      </c>
      <c r="R7" t="s">
        <v>14</v>
      </c>
    </row>
    <row r="8" spans="1:18" x14ac:dyDescent="0.25">
      <c r="A8" t="s">
        <v>6</v>
      </c>
      <c r="B8">
        <f>(B6-B7)^2</f>
        <v>3.802136352693988E-3</v>
      </c>
      <c r="C8">
        <f t="shared" ref="C8:Q8" si="3">(C6-C7)^2</f>
        <v>3.4023094353857457E-3</v>
      </c>
      <c r="D8">
        <f t="shared" si="3"/>
        <v>1.6647686236660705E-3</v>
      </c>
      <c r="E8">
        <f t="shared" si="3"/>
        <v>1.1067666538129679E-3</v>
      </c>
      <c r="F8">
        <f t="shared" si="3"/>
        <v>1.4326709751029552E-3</v>
      </c>
      <c r="G8">
        <f t="shared" si="3"/>
        <v>4.421528555882667E-4</v>
      </c>
      <c r="H8">
        <f t="shared" si="3"/>
        <v>1.7380838316683328E-3</v>
      </c>
      <c r="I8">
        <f t="shared" si="3"/>
        <v>4.5949794799360006E-3</v>
      </c>
      <c r="J8">
        <f t="shared" si="3"/>
        <v>1.8926562955093713E-3</v>
      </c>
      <c r="K8">
        <f t="shared" si="3"/>
        <v>1.2673221828897502E-3</v>
      </c>
      <c r="L8">
        <f t="shared" si="3"/>
        <v>1.1801573238867144E-3</v>
      </c>
      <c r="M8">
        <f t="shared" si="3"/>
        <v>1.0231435643634431E-3</v>
      </c>
      <c r="N8">
        <f t="shared" si="3"/>
        <v>5.0241509709186283E-3</v>
      </c>
      <c r="O8">
        <f t="shared" si="3"/>
        <v>2.1425984121741693E-3</v>
      </c>
      <c r="P8">
        <f t="shared" si="3"/>
        <v>1.6167230799271645E-4</v>
      </c>
      <c r="Q8">
        <f t="shared" si="3"/>
        <v>9.541431560030603E-3</v>
      </c>
      <c r="R8">
        <f>SQRT(SUM(B8:Q8)/16)</f>
        <v>5.0259949777145943E-2</v>
      </c>
    </row>
    <row r="9" spans="1:18" x14ac:dyDescent="0.25">
      <c r="A9" t="s">
        <v>15</v>
      </c>
      <c r="B9">
        <f>Summary!B6</f>
        <v>1.7208924321330758E-2</v>
      </c>
      <c r="C9">
        <f>Summary!C6</f>
        <v>9.0068255093925416E-3</v>
      </c>
      <c r="D9">
        <f>Summary!D6</f>
        <v>1.6459358062913671E-2</v>
      </c>
      <c r="E9">
        <f>Summary!E6</f>
        <v>1.3147745474389783E-2</v>
      </c>
      <c r="F9">
        <f>Summary!F6</f>
        <v>1.9951333228255864E-2</v>
      </c>
      <c r="G9">
        <f>Summary!G6</f>
        <v>2.701783449273101E-2</v>
      </c>
      <c r="H9">
        <f>Summary!H6</f>
        <v>1.1717446552432171E-2</v>
      </c>
      <c r="I9">
        <f>Summary!I6</f>
        <v>1.5792001856356028E-2</v>
      </c>
      <c r="J9">
        <f>Summary!J6</f>
        <v>9.1024650189478612E-3</v>
      </c>
      <c r="K9">
        <f>Summary!K6</f>
        <v>1.9122829899954171E-2</v>
      </c>
      <c r="L9">
        <f>Summary!L6</f>
        <v>1.1726666618624893E-2</v>
      </c>
      <c r="M9">
        <f>Summary!M6</f>
        <v>1.1433964278577069E-2</v>
      </c>
      <c r="N9">
        <f>Summary!N6</f>
        <v>2.3070570159756127E-3</v>
      </c>
      <c r="O9">
        <f>Summary!O6</f>
        <v>1.4895908953035233E-2</v>
      </c>
      <c r="P9">
        <f>Summary!P6</f>
        <v>1.4280520870886805E-2</v>
      </c>
      <c r="Q9">
        <f>Summary!Q6</f>
        <v>1.6627548249653217E-2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Biphasic</vt:lpstr>
      <vt:lpstr>Hill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Sun</dc:creator>
  <cp:lastModifiedBy>Dr. Sun</cp:lastModifiedBy>
  <dcterms:created xsi:type="dcterms:W3CDTF">2018-06-29T00:58:38Z</dcterms:created>
  <dcterms:modified xsi:type="dcterms:W3CDTF">2020-04-20T19:24:19Z</dcterms:modified>
</cp:coreProperties>
</file>