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0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erten/Desktop/"/>
    </mc:Choice>
  </mc:AlternateContent>
  <xr:revisionPtr revIDLastSave="0" documentId="8_{365AA1C2-6D07-484C-B365-DBB90B5C2B13}" xr6:coauthVersionLast="47" xr6:coauthVersionMax="47" xr10:uidLastSave="{00000000-0000-0000-0000-000000000000}"/>
  <bookViews>
    <workbookView xWindow="280" yWindow="500" windowWidth="25120" windowHeight="15260" xr2:uid="{00000000-000D-0000-FFFF-FFFF00000000}"/>
  </bookViews>
  <sheets>
    <sheet name="Tabelle1" sheetId="1" r:id="rId1"/>
  </sheets>
  <definedNames>
    <definedName name="_xlchart.v1.0" hidden="1">Tabelle1!$AN$2:$AN$62</definedName>
    <definedName name="_xlchart.v1.1" hidden="1">Tabelle1!$AO$2:$AO$62</definedName>
    <definedName name="_xlchart.v1.2" hidden="1">Tabelle1!$AP$2:$AP$62</definedName>
    <definedName name="_xlchart.v1.3" hidden="1">Tabelle1!$AQ$2:$AQ$62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2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2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" i="1"/>
  <c r="BA72" i="1"/>
  <c r="BA71" i="1"/>
  <c r="AU73" i="1" l="1"/>
  <c r="AU72" i="1"/>
  <c r="AU71" i="1"/>
  <c r="BT71" i="1" l="1"/>
  <c r="BT70" i="1"/>
  <c r="BM72" i="1"/>
  <c r="BM70" i="1"/>
  <c r="BN72" i="1"/>
  <c r="BN70" i="1"/>
  <c r="AS69" i="1"/>
  <c r="AS68" i="1"/>
  <c r="AS67" i="1"/>
  <c r="AS66" i="1"/>
  <c r="AS65" i="1"/>
  <c r="AS64" i="1"/>
  <c r="AY69" i="1"/>
  <c r="AY68" i="1"/>
  <c r="AY67" i="1"/>
  <c r="AY66" i="1"/>
  <c r="AY65" i="1"/>
  <c r="AY64" i="1"/>
  <c r="AU68" i="1" l="1"/>
  <c r="AU69" i="1"/>
  <c r="AU67" i="1"/>
  <c r="AU66" i="1"/>
  <c r="AU65" i="1"/>
  <c r="AU64" i="1"/>
  <c r="AW69" i="1"/>
  <c r="AW68" i="1"/>
  <c r="AW67" i="1"/>
  <c r="AW66" i="1"/>
  <c r="AW65" i="1"/>
  <c r="AW64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2" i="1"/>
  <c r="AX69" i="1"/>
  <c r="AX68" i="1"/>
  <c r="AX67" i="1"/>
  <c r="AX66" i="1"/>
  <c r="AX65" i="1"/>
  <c r="AX64" i="1"/>
  <c r="AM67" i="1" l="1"/>
  <c r="AM68" i="1"/>
  <c r="AM66" i="1"/>
  <c r="AM72" i="1"/>
  <c r="AM71" i="1"/>
  <c r="AM64" i="1"/>
  <c r="AM65" i="1"/>
  <c r="AM69" i="1"/>
  <c r="AI63" i="1"/>
  <c r="AI68" i="1" l="1"/>
  <c r="BE69" i="1"/>
  <c r="BD69" i="1"/>
  <c r="BC69" i="1"/>
  <c r="BB69" i="1"/>
  <c r="BA69" i="1"/>
  <c r="BE67" i="1"/>
  <c r="BD67" i="1"/>
  <c r="BC67" i="1"/>
  <c r="BB67" i="1"/>
  <c r="BA67" i="1"/>
  <c r="BE65" i="1"/>
  <c r="BD65" i="1"/>
  <c r="BC65" i="1"/>
  <c r="BB65" i="1"/>
  <c r="BA65" i="1"/>
  <c r="BA64" i="1"/>
  <c r="BN68" i="1" l="1"/>
  <c r="BN66" i="1"/>
  <c r="BN64" i="1"/>
  <c r="BM68" i="1"/>
  <c r="BM66" i="1"/>
  <c r="BM64" i="1"/>
  <c r="BT68" i="1"/>
  <c r="BS68" i="1"/>
  <c r="BS66" i="1"/>
  <c r="BS64" i="1"/>
  <c r="BR68" i="1"/>
  <c r="BR66" i="1"/>
  <c r="BR64" i="1"/>
  <c r="BP68" i="1"/>
  <c r="BP66" i="1"/>
  <c r="BP64" i="1"/>
  <c r="BO68" i="1"/>
  <c r="BO66" i="1"/>
  <c r="BO64" i="1"/>
  <c r="BI68" i="1"/>
  <c r="BI66" i="1"/>
  <c r="BI64" i="1"/>
  <c r="BH68" i="1"/>
  <c r="BH66" i="1"/>
  <c r="BH64" i="1"/>
  <c r="BE68" i="1"/>
  <c r="BE66" i="1"/>
  <c r="BE64" i="1"/>
  <c r="BD68" i="1"/>
  <c r="BD66" i="1"/>
  <c r="BD64" i="1"/>
  <c r="BC68" i="1"/>
  <c r="BC66" i="1"/>
  <c r="BC64" i="1"/>
  <c r="BB68" i="1"/>
  <c r="BB66" i="1"/>
  <c r="BB64" i="1"/>
  <c r="BA66" i="1"/>
  <c r="BA68" i="1"/>
  <c r="AZ4" i="1"/>
  <c r="AZ2" i="1"/>
  <c r="AZ3" i="1"/>
  <c r="AZ7" i="1"/>
  <c r="AZ8" i="1"/>
  <c r="AZ10" i="1"/>
  <c r="AZ12" i="1"/>
  <c r="AZ11" i="1"/>
  <c r="AZ14" i="1"/>
  <c r="AZ15" i="1"/>
  <c r="AZ18" i="1"/>
  <c r="AZ16" i="1"/>
  <c r="AZ9" i="1"/>
  <c r="AZ13" i="1"/>
  <c r="AZ17" i="1"/>
  <c r="AZ6" i="1"/>
  <c r="AZ19" i="1"/>
  <c r="AZ20" i="1"/>
  <c r="AZ22" i="1"/>
  <c r="AZ21" i="1"/>
  <c r="AZ23" i="1"/>
  <c r="AZ24" i="1"/>
  <c r="AZ25" i="1"/>
  <c r="AZ26" i="1"/>
  <c r="AZ27" i="1"/>
  <c r="AZ28" i="1"/>
  <c r="AZ29" i="1"/>
  <c r="AZ30" i="1"/>
  <c r="AZ31" i="1"/>
  <c r="AZ32" i="1"/>
  <c r="AZ34" i="1"/>
  <c r="AZ33" i="1"/>
  <c r="AZ37" i="1"/>
  <c r="AZ36" i="1"/>
  <c r="AZ35" i="1"/>
  <c r="AZ38" i="1"/>
  <c r="AZ40" i="1"/>
  <c r="AZ41" i="1"/>
  <c r="AZ42" i="1"/>
  <c r="AZ39" i="1"/>
  <c r="AZ43" i="1"/>
  <c r="AZ44" i="1"/>
  <c r="AZ45" i="1"/>
  <c r="AZ47" i="1"/>
  <c r="AZ48" i="1"/>
  <c r="AZ51" i="1"/>
  <c r="AZ49" i="1"/>
  <c r="AZ50" i="1"/>
  <c r="AZ52" i="1"/>
  <c r="AZ53" i="1"/>
  <c r="AZ54" i="1"/>
  <c r="AZ55" i="1"/>
  <c r="AZ56" i="1"/>
  <c r="AZ57" i="1"/>
  <c r="AZ59" i="1"/>
  <c r="AZ60" i="1"/>
  <c r="AZ58" i="1"/>
  <c r="AZ61" i="1"/>
  <c r="AZ62" i="1"/>
  <c r="AZ46" i="1"/>
  <c r="AZ5" i="1"/>
  <c r="AZ72" i="1" l="1"/>
  <c r="AZ71" i="1"/>
  <c r="AZ66" i="1"/>
  <c r="AZ67" i="1"/>
  <c r="AZ69" i="1"/>
  <c r="AZ65" i="1"/>
  <c r="AZ64" i="1"/>
  <c r="AZ68" i="1"/>
  <c r="AI80" i="1"/>
  <c r="J46" i="1"/>
  <c r="G46" i="1"/>
  <c r="AH46" i="1"/>
  <c r="AH6" i="1" l="1"/>
  <c r="AH19" i="1" l="1"/>
  <c r="AH18" i="1"/>
  <c r="AH90" i="1"/>
  <c r="AH89" i="1"/>
  <c r="AH88" i="1"/>
  <c r="AH87" i="1"/>
  <c r="AH86" i="1"/>
  <c r="AH85" i="1"/>
  <c r="AH84" i="1"/>
  <c r="AH83" i="1"/>
  <c r="AH82" i="1"/>
  <c r="AH81" i="1"/>
  <c r="AH78" i="1"/>
  <c r="AH77" i="1"/>
  <c r="AH76" i="1"/>
  <c r="AH62" i="1"/>
  <c r="AH61" i="1"/>
  <c r="AH58" i="1"/>
  <c r="AH60" i="1"/>
  <c r="AH59" i="1"/>
  <c r="AH57" i="1"/>
  <c r="AH56" i="1"/>
  <c r="AH55" i="1"/>
  <c r="AH54" i="1"/>
  <c r="AH53" i="1"/>
  <c r="AH52" i="1"/>
  <c r="AH50" i="1"/>
  <c r="AH49" i="1"/>
  <c r="AH51" i="1"/>
  <c r="AH48" i="1"/>
  <c r="AH47" i="1"/>
  <c r="AH45" i="1"/>
  <c r="AH44" i="1"/>
  <c r="AH43" i="1"/>
  <c r="AH39" i="1"/>
  <c r="AH42" i="1"/>
  <c r="AH41" i="1"/>
  <c r="AH40" i="1"/>
  <c r="AH38" i="1"/>
  <c r="AH35" i="1"/>
  <c r="AH36" i="1"/>
  <c r="AH37" i="1"/>
  <c r="AH33" i="1"/>
  <c r="AH34" i="1"/>
  <c r="AH32" i="1"/>
  <c r="AH31" i="1"/>
  <c r="AH30" i="1"/>
  <c r="AH29" i="1"/>
  <c r="AH28" i="1"/>
  <c r="AH27" i="1"/>
  <c r="AH26" i="1"/>
  <c r="AH25" i="1"/>
  <c r="AH24" i="1"/>
  <c r="AH23" i="1"/>
  <c r="AH21" i="1"/>
  <c r="AH22" i="1"/>
  <c r="AH20" i="1"/>
  <c r="AH17" i="1"/>
  <c r="AH13" i="1"/>
  <c r="AH9" i="1"/>
  <c r="AH16" i="1"/>
  <c r="AH15" i="1"/>
  <c r="AH14" i="1"/>
  <c r="AH11" i="1"/>
  <c r="AH12" i="1"/>
  <c r="AH10" i="1"/>
  <c r="AH8" i="1"/>
  <c r="AH7" i="1"/>
  <c r="AH79" i="1"/>
  <c r="AH3" i="1"/>
  <c r="AH2" i="1"/>
  <c r="AH4" i="1"/>
  <c r="AH5" i="1" l="1"/>
  <c r="J86" i="1" l="1"/>
  <c r="J85" i="1"/>
  <c r="J84" i="1"/>
  <c r="J83" i="1"/>
  <c r="J82" i="1"/>
  <c r="J81" i="1"/>
  <c r="J78" i="1"/>
  <c r="J77" i="1"/>
  <c r="J76" i="1"/>
  <c r="J62" i="1"/>
  <c r="J61" i="1"/>
  <c r="J58" i="1"/>
  <c r="J60" i="1"/>
  <c r="J59" i="1"/>
  <c r="J57" i="1"/>
  <c r="J56" i="1"/>
  <c r="J55" i="1"/>
  <c r="J54" i="1"/>
  <c r="J53" i="1"/>
  <c r="J52" i="1"/>
  <c r="J50" i="1"/>
  <c r="J49" i="1"/>
  <c r="J51" i="1"/>
  <c r="J48" i="1"/>
  <c r="J47" i="1"/>
  <c r="J45" i="1"/>
  <c r="J44" i="1"/>
  <c r="J43" i="1"/>
  <c r="J39" i="1"/>
  <c r="J42" i="1"/>
  <c r="J41" i="1"/>
  <c r="J40" i="1"/>
  <c r="J38" i="1"/>
  <c r="J35" i="1"/>
  <c r="J36" i="1"/>
  <c r="J37" i="1"/>
  <c r="J33" i="1"/>
  <c r="J34" i="1"/>
  <c r="G86" i="1"/>
  <c r="G85" i="1"/>
  <c r="G84" i="1"/>
  <c r="G83" i="1"/>
  <c r="G82" i="1"/>
  <c r="G81" i="1"/>
  <c r="G78" i="1"/>
  <c r="G77" i="1"/>
  <c r="G76" i="1"/>
  <c r="G62" i="1"/>
  <c r="G61" i="1"/>
  <c r="G58" i="1"/>
  <c r="G60" i="1"/>
  <c r="G59" i="1"/>
  <c r="G57" i="1"/>
  <c r="G56" i="1"/>
  <c r="G55" i="1"/>
  <c r="G54" i="1"/>
  <c r="G53" i="1"/>
  <c r="G52" i="1"/>
  <c r="G50" i="1"/>
  <c r="G49" i="1"/>
  <c r="G51" i="1"/>
  <c r="G48" i="1"/>
  <c r="G47" i="1"/>
  <c r="G45" i="1"/>
  <c r="G44" i="1"/>
  <c r="G43" i="1"/>
  <c r="G38" i="1"/>
  <c r="G35" i="1"/>
  <c r="G39" i="1" l="1"/>
  <c r="G42" i="1"/>
  <c r="G41" i="1"/>
  <c r="G40" i="1"/>
  <c r="G36" i="1"/>
  <c r="G37" i="1"/>
  <c r="G33" i="1"/>
  <c r="G34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J23" i="1"/>
  <c r="G23" i="1"/>
  <c r="J21" i="1"/>
  <c r="G21" i="1"/>
  <c r="J22" i="1"/>
  <c r="G22" i="1"/>
  <c r="J4" i="1"/>
  <c r="J2" i="1"/>
  <c r="J3" i="1"/>
  <c r="J79" i="1"/>
  <c r="J7" i="1"/>
  <c r="J8" i="1"/>
  <c r="J10" i="1"/>
  <c r="J12" i="1"/>
  <c r="J11" i="1"/>
  <c r="J14" i="1"/>
  <c r="J15" i="1"/>
  <c r="J18" i="1"/>
  <c r="J16" i="1"/>
  <c r="J9" i="1"/>
  <c r="J13" i="1"/>
  <c r="J17" i="1"/>
  <c r="J6" i="1"/>
  <c r="J19" i="1"/>
  <c r="J20" i="1"/>
  <c r="J5" i="1"/>
  <c r="G4" i="1"/>
  <c r="G2" i="1"/>
  <c r="G3" i="1"/>
  <c r="G79" i="1"/>
  <c r="G7" i="1"/>
  <c r="G8" i="1"/>
  <c r="G10" i="1"/>
  <c r="G12" i="1"/>
  <c r="G11" i="1"/>
  <c r="G14" i="1"/>
  <c r="G15" i="1"/>
  <c r="G18" i="1"/>
  <c r="G16" i="1"/>
  <c r="G9" i="1"/>
  <c r="G13" i="1"/>
  <c r="G17" i="1"/>
  <c r="G6" i="1"/>
  <c r="G19" i="1"/>
  <c r="G20" i="1"/>
  <c r="G5" i="1"/>
</calcChain>
</file>

<file path=xl/sharedStrings.xml><?xml version="1.0" encoding="utf-8"?>
<sst xmlns="http://schemas.openxmlformats.org/spreadsheetml/2006/main" count="626" uniqueCount="193">
  <si>
    <t>Pseudonym (für SPS-Datei)</t>
  </si>
  <si>
    <t>SRT61</t>
  </si>
  <si>
    <t>ATE37</t>
  </si>
  <si>
    <t>KLN39</t>
  </si>
  <si>
    <t>DHA60</t>
  </si>
  <si>
    <t>GNE44</t>
  </si>
  <si>
    <t>GNS50</t>
  </si>
  <si>
    <t>BRH34</t>
  </si>
  <si>
    <t>BEA44</t>
  </si>
  <si>
    <t>STE62</t>
  </si>
  <si>
    <t>RRA43</t>
  </si>
  <si>
    <t>SGE67</t>
  </si>
  <si>
    <t>JTS36</t>
  </si>
  <si>
    <t>AFA58</t>
  </si>
  <si>
    <t>SZH46</t>
  </si>
  <si>
    <t>ENA64</t>
  </si>
  <si>
    <t>HNS44</t>
  </si>
  <si>
    <t>KIA57</t>
  </si>
  <si>
    <t>WSE34</t>
  </si>
  <si>
    <t>BGA50</t>
  </si>
  <si>
    <t>HHN41</t>
  </si>
  <si>
    <t>Seite</t>
  </si>
  <si>
    <t>r</t>
  </si>
  <si>
    <t>l</t>
  </si>
  <si>
    <t>Alter</t>
  </si>
  <si>
    <t>Technik</t>
  </si>
  <si>
    <t>3D</t>
  </si>
  <si>
    <t>VMAT</t>
  </si>
  <si>
    <t>T2</t>
  </si>
  <si>
    <t>Tis</t>
  </si>
  <si>
    <t>T1c</t>
  </si>
  <si>
    <t>T1b</t>
  </si>
  <si>
    <t>PTV Vol cm3</t>
  </si>
  <si>
    <t>PTV D Mean (Gy)</t>
  </si>
  <si>
    <t>PTV D95% - Gy</t>
  </si>
  <si>
    <t>Start RT</t>
  </si>
  <si>
    <t>Ende RT</t>
  </si>
  <si>
    <t>Größe Begleit-DCIS</t>
  </si>
  <si>
    <t>Größe (mm) DCIS/Tumor</t>
  </si>
  <si>
    <t>Begleit-DCIS</t>
  </si>
  <si>
    <t>T1a</t>
  </si>
  <si>
    <t xml:space="preserve">Lunge ipsi D Mean </t>
  </si>
  <si>
    <t>Lunge kontra D Mean</t>
  </si>
  <si>
    <t>pN</t>
  </si>
  <si>
    <t>pT</t>
  </si>
  <si>
    <t>L</t>
  </si>
  <si>
    <t>V</t>
  </si>
  <si>
    <t>R</t>
  </si>
  <si>
    <t>Her2</t>
  </si>
  <si>
    <t>EIC</t>
  </si>
  <si>
    <t>OP Datum</t>
  </si>
  <si>
    <t>Zeitdifferenz</t>
  </si>
  <si>
    <t>G</t>
  </si>
  <si>
    <t>Quadrant</t>
  </si>
  <si>
    <t>o/a</t>
  </si>
  <si>
    <t>Anzahl LK</t>
  </si>
  <si>
    <t>Histo.</t>
  </si>
  <si>
    <t>NST</t>
  </si>
  <si>
    <t>o/m</t>
  </si>
  <si>
    <t>u/i</t>
  </si>
  <si>
    <t>Ki67 (%)</t>
  </si>
  <si>
    <t>ER (%)</t>
  </si>
  <si>
    <t>PR (%)</t>
  </si>
  <si>
    <t>u/a</t>
  </si>
  <si>
    <t>solides papilläres Karzinom</t>
  </si>
  <si>
    <t>mikropapilläres Karzinom</t>
  </si>
  <si>
    <t>o/i</t>
  </si>
  <si>
    <t>DCIS</t>
  </si>
  <si>
    <t>zentral</t>
  </si>
  <si>
    <t>Morbus Paget</t>
  </si>
  <si>
    <t>muzinöses Karzinom</t>
  </si>
  <si>
    <t>FISH neg.</t>
  </si>
  <si>
    <t>FISH pos.</t>
  </si>
  <si>
    <t>Schrittmacher!</t>
  </si>
  <si>
    <t>inv. Bekapseltes papilläres Karzinom</t>
  </si>
  <si>
    <t>bifokal</t>
  </si>
  <si>
    <t>Bestrahlungsdauer</t>
  </si>
  <si>
    <t>Heterogenity Index</t>
  </si>
  <si>
    <t>Conformity Index</t>
  </si>
  <si>
    <t>PTV D98% - Gy</t>
  </si>
  <si>
    <t>Kommentar</t>
  </si>
  <si>
    <t>Brust kontra Mean Dose</t>
  </si>
  <si>
    <t>Herz Mean Dose</t>
  </si>
  <si>
    <t>Dmax global</t>
  </si>
  <si>
    <t>Herz D0.1ccm</t>
  </si>
  <si>
    <t>NST muzinös</t>
  </si>
  <si>
    <t>pT1b</t>
  </si>
  <si>
    <t>neg</t>
  </si>
  <si>
    <t>DLF21</t>
  </si>
  <si>
    <t>MRO21</t>
  </si>
  <si>
    <t>MOM77</t>
  </si>
  <si>
    <t>HEK33</t>
  </si>
  <si>
    <t>SPA56</t>
  </si>
  <si>
    <t>RAH66</t>
  </si>
  <si>
    <t>NSK42</t>
  </si>
  <si>
    <t>KIA55</t>
  </si>
  <si>
    <t>WFM55</t>
  </si>
  <si>
    <t>HOR23</t>
  </si>
  <si>
    <t>SMO99</t>
  </si>
  <si>
    <t>HHE41</t>
  </si>
  <si>
    <t>SID64</t>
  </si>
  <si>
    <t>MBA70</t>
  </si>
  <si>
    <t>GRA55</t>
  </si>
  <si>
    <t>SZB67</t>
  </si>
  <si>
    <t>DUK49</t>
  </si>
  <si>
    <t>RDA67</t>
  </si>
  <si>
    <t>RHD39</t>
  </si>
  <si>
    <t>RKA43</t>
  </si>
  <si>
    <t>BCA70</t>
  </si>
  <si>
    <t>BID55</t>
  </si>
  <si>
    <t>SBR57</t>
  </si>
  <si>
    <t>MKA62</t>
  </si>
  <si>
    <t>VDM52</t>
  </si>
  <si>
    <t>DRA48</t>
  </si>
  <si>
    <t>OMA69</t>
  </si>
  <si>
    <t>LAA77</t>
  </si>
  <si>
    <t>AAA48</t>
  </si>
  <si>
    <t>GKA52</t>
  </si>
  <si>
    <t>KOM44</t>
  </si>
  <si>
    <t>GAA51</t>
  </si>
  <si>
    <t>HUM23</t>
  </si>
  <si>
    <t>WIP21</t>
  </si>
  <si>
    <t>RIM83</t>
  </si>
  <si>
    <t>MEL75</t>
  </si>
  <si>
    <t>GRP70</t>
  </si>
  <si>
    <t>MEM62</t>
  </si>
  <si>
    <t>JVR66</t>
  </si>
  <si>
    <t>BUH41</t>
  </si>
  <si>
    <t>GEP64</t>
  </si>
  <si>
    <t>closest margin (mm)</t>
  </si>
  <si>
    <t>Her2Result</t>
  </si>
  <si>
    <t>FISH n.d.</t>
  </si>
  <si>
    <t>vorbelast Hodgk</t>
  </si>
  <si>
    <t>vorbelastet</t>
  </si>
  <si>
    <t>tubulaer</t>
  </si>
  <si>
    <t>NST chondroid</t>
  </si>
  <si>
    <t>lobul</t>
  </si>
  <si>
    <t>FISHneg.</t>
  </si>
  <si>
    <t>Chemo</t>
  </si>
  <si>
    <t>A</t>
  </si>
  <si>
    <t>DermatitisAbschluss</t>
  </si>
  <si>
    <t>NW beiNaSo</t>
  </si>
  <si>
    <t>lfu</t>
  </si>
  <si>
    <t>NA</t>
  </si>
  <si>
    <t>DauerFollowUp</t>
  </si>
  <si>
    <t>1 Fatigue</t>
  </si>
  <si>
    <t>keinFollowUp</t>
  </si>
  <si>
    <t>vorbestrahltHodgk</t>
  </si>
  <si>
    <t>Fatigue</t>
  </si>
  <si>
    <t>mertenr</t>
  </si>
  <si>
    <t>Schmerz1°</t>
  </si>
  <si>
    <t>nd</t>
  </si>
  <si>
    <t>FollowUpRechn</t>
  </si>
  <si>
    <t>DIBH</t>
  </si>
  <si>
    <t>keinFollowUp, Pectus excavatum</t>
  </si>
  <si>
    <t>Vol Brust ipsi gesamt in cm³</t>
  </si>
  <si>
    <t>Brust ipsi V23,4Gy in %</t>
  </si>
  <si>
    <t>Rippen D1 cm³ in Gy</t>
  </si>
  <si>
    <t>Bemerkung</t>
  </si>
  <si>
    <t>leer</t>
  </si>
  <si>
    <t>PTV D2% in Gy</t>
  </si>
  <si>
    <t xml:space="preserve">Lunge ipsi V5Gy (%)  </t>
  </si>
  <si>
    <t xml:space="preserve">Lunge ipsi V10Gy </t>
  </si>
  <si>
    <t>Lunge ipsi V15Gy</t>
  </si>
  <si>
    <t xml:space="preserve">Lunge ipsi V20Gy </t>
  </si>
  <si>
    <t>LungeipsiD2% in Gy</t>
  </si>
  <si>
    <t>Brust kontra D2% in Gy</t>
  </si>
  <si>
    <t>PTV V26Gy in %</t>
  </si>
  <si>
    <t>Brust ipsi V13Gy in %</t>
  </si>
  <si>
    <t>Lunge kontra V10 Gyin%</t>
  </si>
  <si>
    <t>Lunge kontra V5Gyin%</t>
  </si>
  <si>
    <t>Lunge kontra V15Gyin%</t>
  </si>
  <si>
    <t>Lunge kontra V20Gyin%</t>
  </si>
  <si>
    <t>SEE79</t>
  </si>
  <si>
    <t>HHA82</t>
  </si>
  <si>
    <t>Abbruch nach 1 Frakt</t>
  </si>
  <si>
    <t>Vorbestrahlt</t>
  </si>
  <si>
    <t>1° Erythem</t>
  </si>
  <si>
    <t>1° Fibrose</t>
  </si>
  <si>
    <t>Brust V23,4Gy in %</t>
  </si>
  <si>
    <t>PTV D95 in % alle</t>
  </si>
  <si>
    <t>PTV D95 in % VMAT</t>
  </si>
  <si>
    <t>PTV D95 in % 3D</t>
  </si>
  <si>
    <t>Mittelwert links</t>
  </si>
  <si>
    <t>Mittelwert re</t>
  </si>
  <si>
    <t>Minimum</t>
  </si>
  <si>
    <t>Maximum</t>
  </si>
  <si>
    <t>PTV/Brust ipsi [%]</t>
  </si>
  <si>
    <t>Referenzdosis Gy</t>
  </si>
  <si>
    <t>PTV D2% in % von 26Gy</t>
  </si>
  <si>
    <t>PTV D mean in %</t>
  </si>
  <si>
    <t>PTV D98% in %</t>
  </si>
  <si>
    <t>PTV D95%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</si>
</sst>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(Textkörper)"/>
    </font>
    <font>
      <sz val="11"/>
      <color rgb="FF3F3F76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8" fillId="20" borderId="3" applyNumberForma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5" borderId="2" xfId="2" applyFont="1" applyFill="1" applyBorder="1"/>
    <xf numFmtId="0" fontId="0" fillId="5" borderId="2" xfId="2" applyFont="1" applyFill="1" applyBorder="1"/>
    <xf numFmtId="14" fontId="0" fillId="5" borderId="2" xfId="2" applyNumberFormat="1" applyFont="1" applyFill="1" applyBorder="1"/>
    <xf numFmtId="14" fontId="3" fillId="5" borderId="2" xfId="2" applyNumberFormat="1" applyFont="1" applyFill="1" applyBorder="1"/>
    <xf numFmtId="0" fontId="1" fillId="5" borderId="2" xfId="2" applyFill="1" applyBorder="1"/>
    <xf numFmtId="0" fontId="0" fillId="5" borderId="2" xfId="2" applyFont="1" applyFill="1" applyBorder="1" applyAlignment="1">
      <alignment horizontal="right"/>
    </xf>
    <xf numFmtId="0" fontId="0" fillId="5" borderId="2" xfId="2" applyNumberFormat="1" applyFont="1" applyFill="1" applyBorder="1"/>
    <xf numFmtId="0" fontId="1" fillId="5" borderId="2" xfId="2" applyNumberFormat="1" applyFill="1" applyBorder="1"/>
    <xf numFmtId="0" fontId="3" fillId="5" borderId="2" xfId="2" applyNumberFormat="1" applyFont="1" applyFill="1" applyBorder="1"/>
    <xf numFmtId="0" fontId="0" fillId="5" borderId="2" xfId="0" applyFill="1" applyBorder="1"/>
    <xf numFmtId="0" fontId="0" fillId="7" borderId="2" xfId="0" applyFill="1" applyBorder="1"/>
    <xf numFmtId="0" fontId="6" fillId="4" borderId="2" xfId="0" applyFont="1" applyFill="1" applyBorder="1"/>
    <xf numFmtId="0" fontId="2" fillId="4" borderId="2" xfId="1" applyFill="1" applyBorder="1"/>
    <xf numFmtId="0" fontId="5" fillId="4" borderId="2" xfId="1" applyFont="1" applyFill="1" applyBorder="1"/>
    <xf numFmtId="0" fontId="5" fillId="6" borderId="2" xfId="1" applyFont="1" applyFill="1" applyBorder="1"/>
    <xf numFmtId="0" fontId="0" fillId="4" borderId="2" xfId="0" applyFill="1" applyBorder="1"/>
    <xf numFmtId="0" fontId="3" fillId="5" borderId="2" xfId="0" applyFont="1" applyFill="1" applyBorder="1"/>
    <xf numFmtId="14" fontId="0" fillId="5" borderId="2" xfId="0" applyNumberFormat="1" applyFill="1" applyBorder="1"/>
    <xf numFmtId="0" fontId="7" fillId="5" borderId="2" xfId="0" applyFont="1" applyFill="1" applyBorder="1"/>
    <xf numFmtId="0" fontId="6" fillId="4" borderId="2" xfId="1" applyFont="1" applyFill="1" applyBorder="1"/>
    <xf numFmtId="0" fontId="1" fillId="5" borderId="2" xfId="0" applyFont="1" applyFill="1" applyBorder="1"/>
    <xf numFmtId="14" fontId="1" fillId="5" borderId="2" xfId="2" applyNumberFormat="1" applyFill="1" applyBorder="1"/>
    <xf numFmtId="14" fontId="3" fillId="5" borderId="2" xfId="0" applyNumberFormat="1" applyFont="1" applyFill="1" applyBorder="1"/>
    <xf numFmtId="0" fontId="0" fillId="5" borderId="2" xfId="3" applyFont="1" applyFill="1" applyBorder="1"/>
    <xf numFmtId="14" fontId="0" fillId="5" borderId="2" xfId="3" applyNumberFormat="1" applyFont="1" applyFill="1" applyBorder="1"/>
    <xf numFmtId="0" fontId="5" fillId="4" borderId="2" xfId="1" applyFont="1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0" fontId="3" fillId="5" borderId="2" xfId="2" applyFont="1" applyFill="1" applyBorder="1" applyAlignment="1">
      <alignment horizontal="right"/>
    </xf>
    <xf numFmtId="0" fontId="3" fillId="5" borderId="2" xfId="0" applyFont="1" applyFill="1" applyBorder="1" applyAlignment="1">
      <alignment horizontal="right"/>
    </xf>
    <xf numFmtId="0" fontId="0" fillId="5" borderId="2" xfId="3" applyFont="1" applyFill="1" applyBorder="1" applyAlignment="1">
      <alignment horizontal="right"/>
    </xf>
    <xf numFmtId="1" fontId="5" fillId="4" borderId="2" xfId="1" applyNumberFormat="1" applyFont="1" applyFill="1" applyBorder="1"/>
    <xf numFmtId="1" fontId="1" fillId="5" borderId="2" xfId="2" applyNumberFormat="1" applyFill="1" applyBorder="1"/>
    <xf numFmtId="1" fontId="0" fillId="5" borderId="2" xfId="0" applyNumberFormat="1" applyFill="1" applyBorder="1"/>
    <xf numFmtId="2" fontId="3" fillId="7" borderId="2" xfId="2" applyNumberFormat="1" applyFont="1" applyFill="1" applyBorder="1" applyAlignment="1">
      <alignment horizontal="right"/>
    </xf>
    <xf numFmtId="0" fontId="1" fillId="7" borderId="2" xfId="2" applyFill="1" applyBorder="1"/>
    <xf numFmtId="0" fontId="3" fillId="7" borderId="2" xfId="2" applyFont="1" applyFill="1" applyBorder="1"/>
    <xf numFmtId="0" fontId="3" fillId="7" borderId="2" xfId="0" applyFont="1" applyFill="1" applyBorder="1"/>
    <xf numFmtId="0" fontId="0" fillId="8" borderId="2" xfId="0" applyFill="1" applyBorder="1"/>
    <xf numFmtId="0" fontId="0" fillId="9" borderId="2" xfId="0" applyFill="1" applyBorder="1"/>
    <xf numFmtId="0" fontId="5" fillId="10" borderId="2" xfId="1" applyFont="1" applyFill="1" applyBorder="1"/>
    <xf numFmtId="2" fontId="1" fillId="10" borderId="2" xfId="2" applyNumberFormat="1" applyFill="1" applyBorder="1"/>
    <xf numFmtId="0" fontId="0" fillId="10" borderId="2" xfId="0" applyFill="1" applyBorder="1"/>
    <xf numFmtId="2" fontId="0" fillId="10" borderId="2" xfId="2" applyNumberFormat="1" applyFont="1" applyFill="1" applyBorder="1"/>
    <xf numFmtId="2" fontId="3" fillId="10" borderId="2" xfId="2" applyNumberFormat="1" applyFont="1" applyFill="1" applyBorder="1"/>
    <xf numFmtId="0" fontId="1" fillId="10" borderId="2" xfId="2" applyFill="1" applyBorder="1"/>
    <xf numFmtId="0" fontId="3" fillId="10" borderId="2" xfId="2" applyFont="1" applyFill="1" applyBorder="1"/>
    <xf numFmtId="0" fontId="3" fillId="10" borderId="2" xfId="0" applyFont="1" applyFill="1" applyBorder="1"/>
    <xf numFmtId="0" fontId="1" fillId="11" borderId="2" xfId="2" applyFill="1" applyBorder="1"/>
    <xf numFmtId="0" fontId="3" fillId="11" borderId="2" xfId="2" applyFont="1" applyFill="1" applyBorder="1"/>
    <xf numFmtId="0" fontId="0" fillId="11" borderId="2" xfId="0" applyFill="1" applyBorder="1"/>
    <xf numFmtId="0" fontId="1" fillId="12" borderId="2" xfId="2" applyFill="1" applyBorder="1"/>
    <xf numFmtId="0" fontId="0" fillId="12" borderId="2" xfId="2" applyFont="1" applyFill="1" applyBorder="1"/>
    <xf numFmtId="0" fontId="3" fillId="12" borderId="2" xfId="2" applyFont="1" applyFill="1" applyBorder="1"/>
    <xf numFmtId="0" fontId="0" fillId="12" borderId="2" xfId="0" applyFill="1" applyBorder="1"/>
    <xf numFmtId="2" fontId="1" fillId="11" borderId="2" xfId="2" applyNumberFormat="1" applyFill="1" applyBorder="1"/>
    <xf numFmtId="2" fontId="0" fillId="11" borderId="2" xfId="2" applyNumberFormat="1" applyFont="1" applyFill="1" applyBorder="1"/>
    <xf numFmtId="2" fontId="3" fillId="11" borderId="2" xfId="2" applyNumberFormat="1" applyFont="1" applyFill="1" applyBorder="1"/>
    <xf numFmtId="0" fontId="3" fillId="11" borderId="2" xfId="0" applyFont="1" applyFill="1" applyBorder="1"/>
    <xf numFmtId="0" fontId="0" fillId="13" borderId="2" xfId="0" applyFill="1" applyBorder="1"/>
    <xf numFmtId="0" fontId="5" fillId="8" borderId="2" xfId="0" applyFont="1" applyFill="1" applyBorder="1"/>
    <xf numFmtId="0" fontId="6" fillId="14" borderId="2" xfId="0" applyFont="1" applyFill="1" applyBorder="1"/>
    <xf numFmtId="0" fontId="0" fillId="14" borderId="2" xfId="0" applyFill="1" applyBorder="1"/>
    <xf numFmtId="2" fontId="0" fillId="10" borderId="2" xfId="0" applyNumberFormat="1" applyFill="1" applyBorder="1"/>
    <xf numFmtId="1" fontId="6" fillId="5" borderId="2" xfId="2" applyNumberFormat="1" applyFont="1" applyFill="1" applyBorder="1"/>
    <xf numFmtId="0" fontId="6" fillId="8" borderId="2" xfId="0" applyFont="1" applyFill="1" applyBorder="1"/>
    <xf numFmtId="0" fontId="0" fillId="15" borderId="2" xfId="0" applyFill="1" applyBorder="1"/>
    <xf numFmtId="0" fontId="0" fillId="16" borderId="2" xfId="0" applyFill="1" applyBorder="1"/>
    <xf numFmtId="0" fontId="0" fillId="17" borderId="2" xfId="0" applyFill="1" applyBorder="1"/>
    <xf numFmtId="0" fontId="0" fillId="18" borderId="2" xfId="0" applyFill="1" applyBorder="1"/>
    <xf numFmtId="0" fontId="0" fillId="19" borderId="2" xfId="0" applyFill="1" applyBorder="1"/>
    <xf numFmtId="1" fontId="6" fillId="5" borderId="2" xfId="0" applyNumberFormat="1" applyFont="1" applyFill="1" applyBorder="1"/>
    <xf numFmtId="0" fontId="8" fillId="20" borderId="3" xfId="4"/>
    <xf numFmtId="0" fontId="8" fillId="17" borderId="3" xfId="4" applyFill="1"/>
    <xf numFmtId="9" fontId="2" fillId="4" borderId="2" xfId="6" applyFont="1" applyFill="1" applyBorder="1"/>
    <xf numFmtId="9" fontId="3" fillId="7" borderId="2" xfId="6" applyFont="1" applyFill="1" applyBorder="1" applyAlignment="1">
      <alignment horizontal="right"/>
    </xf>
    <xf numFmtId="9" fontId="0" fillId="7" borderId="2" xfId="6" applyFont="1" applyFill="1" applyBorder="1"/>
    <xf numFmtId="9" fontId="0" fillId="17" borderId="2" xfId="6" applyFont="1" applyFill="1" applyBorder="1"/>
    <xf numFmtId="9" fontId="0" fillId="12" borderId="2" xfId="6" applyFont="1" applyFill="1" applyBorder="1"/>
    <xf numFmtId="43" fontId="2" fillId="4" borderId="2" xfId="5" applyFont="1" applyFill="1" applyBorder="1"/>
    <xf numFmtId="43" fontId="3" fillId="7" borderId="2" xfId="5" applyFont="1" applyFill="1" applyBorder="1" applyAlignment="1">
      <alignment horizontal="right"/>
    </xf>
    <xf numFmtId="43" fontId="0" fillId="7" borderId="2" xfId="5" applyFont="1" applyFill="1" applyBorder="1"/>
    <xf numFmtId="43" fontId="1" fillId="7" borderId="2" xfId="5" applyFill="1" applyBorder="1"/>
    <xf numFmtId="43" fontId="3" fillId="7" borderId="2" xfId="5" applyFont="1" applyFill="1" applyBorder="1"/>
    <xf numFmtId="43" fontId="0" fillId="17" borderId="2" xfId="5" applyFont="1" applyFill="1" applyBorder="1"/>
    <xf numFmtId="43" fontId="0" fillId="12" borderId="2" xfId="5" applyFont="1" applyFill="1" applyBorder="1"/>
  </cellXfs>
  <cellStyles count="7">
    <cellStyle name="20 % - Akzent1" xfId="2" builtinId="30"/>
    <cellStyle name="Ausgabe" xfId="1" builtinId="21"/>
    <cellStyle name="Eingabe" xfId="4" builtinId="20"/>
    <cellStyle name="Komma" xfId="5" builtinId="3"/>
    <cellStyle name="Link" xfId="3" builtinId="8"/>
    <cellStyle name="Prozent" xfId="6" builtinId="5"/>
    <cellStyle name="Standard" xfId="0" builtinId="0"/>
  </cellStyles>
  <dxfs count="0"/>
  <tableStyles count="0" defaultTableStyle="TableStyleMedium2" defaultPivotStyle="PivotStyleLight16"/>
  <colors>
    <mruColors>
      <color rgb="FFFF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  <cx:data id="2">
      <cx:numDim type="val">
        <cx:f>_xlchart.v1.2</cx:f>
      </cx:numDim>
    </cx:data>
    <cx:data id="3">
      <cx:numDim type="val">
        <cx:f>_xlchart.v1.3</cx:f>
      </cx:numDim>
    </cx:data>
  </cx:chartData>
  <cx:chart>
    <cx:title pos="t" align="ctr" overlay="0">
      <cx:tx>
        <cx:txData>
          <cx:v>Homogeneity of Dose in PTV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Homogeneity of Dose in PTV</a:t>
          </a:r>
        </a:p>
      </cx:txPr>
    </cx:title>
    <cx:plotArea>
      <cx:plotAreaRegion>
        <cx:series layoutId="boxWhisker" uniqueId="{E6DD207B-127F-6A42-A382-557F7660726A}">
          <cx:tx>
            <cx:txData>
              <cx:f/>
              <cx:v>Dose covering 98% of PTV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  <cx:series layoutId="boxWhisker" uniqueId="{4DED61E5-C617-5047-8FC1-66CED560162E}">
          <cx:tx>
            <cx:txData>
              <cx:f/>
              <cx:v>Dose covering 95% of PTV</cx:v>
            </cx:txData>
          </cx:tx>
          <cx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x:spPr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E807D4B1-91FD-844F-A92C-DC4F149BED5F}">
          <cx:tx>
            <cx:txData>
              <cx:f/>
              <cx:v>mean Dose of PTV</cx:v>
            </cx:txData>
          </cx:tx>
          <cx:spPr>
            <a:solidFill>
              <a:srgbClr val="92D050"/>
            </a:solidFill>
            <a:ln>
              <a:solidFill>
                <a:srgbClr val="92D050"/>
              </a:solidFill>
            </a:ln>
          </cx:spPr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45C3FCC4-9A9E-E344-BF03-8B88FEE739E0}">
          <cx:tx>
            <cx:txData>
              <cx:f/>
              <cx:v>Dose covering 2% of PTV</cx:v>
            </cx:txData>
          </cx:tx>
          <cx:spPr>
            <a:solidFill>
              <a:srgbClr val="FF0000"/>
            </a:solidFill>
            <a:ln>
              <a:solidFill>
                <a:srgbClr val="FF0000"/>
              </a:solidFill>
            </a:ln>
          </cx:spPr>
          <cx:dataId val="3"/>
          <cx:layoutPr>
            <cx:visibility meanLine="1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 max="1.1000000000000001" min="0.80000000000000004"/>
        <cx:majorGridlines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152400</xdr:colOff>
      <xdr:row>84</xdr:row>
      <xdr:rowOff>19050</xdr:rowOff>
    </xdr:from>
    <xdr:to>
      <xdr:col>52</xdr:col>
      <xdr:colOff>304800</xdr:colOff>
      <xdr:row>103</xdr:row>
      <xdr:rowOff>139700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2" name="Diagramm 21">
              <a:extLst>
                <a:ext uri="{FF2B5EF4-FFF2-40B4-BE49-F238E27FC236}">
                  <a16:creationId xmlns:a16="http://schemas.microsoft.com/office/drawing/2014/main" id="{1CFBC1CD-25AF-5D6F-EB96-A5E6F5B05F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513500" y="16021050"/>
              <a:ext cx="6324600" cy="3740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90"/>
  <sheetViews>
    <sheetView tabSelected="1"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1048576"/>
    </sheetView>
  </sheetViews>
  <sheetFormatPr baseColWidth="10" defaultColWidth="11.5" defaultRowHeight="15" x14ac:dyDescent="0.2"/>
  <cols>
    <col min="1" max="1" width="7.83203125" style="21" customWidth="1"/>
    <col min="2" max="2" width="5.5" style="10" bestFit="1" customWidth="1"/>
    <col min="3" max="3" width="9.5" style="10" bestFit="1" customWidth="1"/>
    <col min="4" max="4" width="5.5" style="10" customWidth="1"/>
    <col min="5" max="5" width="14" style="10" customWidth="1"/>
    <col min="6" max="6" width="13.83203125" style="10" customWidth="1"/>
    <col min="7" max="7" width="17.5" style="10" customWidth="1"/>
    <col min="8" max="8" width="7.83203125" style="10" bestFit="1" customWidth="1"/>
    <col min="9" max="9" width="10.83203125" style="10" bestFit="1" customWidth="1"/>
    <col min="10" max="10" width="12.5" style="10" bestFit="1" customWidth="1"/>
    <col min="11" max="11" width="38.1640625" style="10" bestFit="1" customWidth="1"/>
    <col min="12" max="12" width="4.1640625" style="10" bestFit="1" customWidth="1"/>
    <col min="13" max="17" width="4.1640625" style="10" customWidth="1"/>
    <col min="18" max="18" width="18.83203125" style="10" bestFit="1" customWidth="1"/>
    <col min="19" max="20" width="7.1640625" style="10" bestFit="1" customWidth="1"/>
    <col min="21" max="21" width="5.1640625" style="10" bestFit="1" customWidth="1"/>
    <col min="22" max="22" width="10.1640625" style="10" bestFit="1" customWidth="1"/>
    <col min="23" max="23" width="10.1640625" style="10" customWidth="1"/>
    <col min="24" max="24" width="8.6640625" style="10" bestFit="1" customWidth="1"/>
    <col min="25" max="25" width="5.1640625" style="10" customWidth="1"/>
    <col min="26" max="26" width="2.6640625" style="10" bestFit="1" customWidth="1"/>
    <col min="27" max="27" width="12" style="10" bestFit="1" customWidth="1"/>
    <col min="28" max="28" width="23.5" style="10" customWidth="1"/>
    <col min="29" max="29" width="18.1640625" style="10" bestFit="1" customWidth="1"/>
    <col min="30" max="30" width="8.83203125" style="27" customWidth="1"/>
    <col min="31" max="33" width="12" style="10" customWidth="1"/>
    <col min="34" max="35" width="12" style="33" customWidth="1"/>
    <col min="36" max="36" width="12" style="10" customWidth="1"/>
    <col min="37" max="37" width="14.5" style="10" customWidth="1"/>
    <col min="38" max="38" width="12.33203125" style="11" bestFit="1" customWidth="1"/>
    <col min="39" max="39" width="16.83203125" style="11" customWidth="1"/>
    <col min="40" max="40" width="14.5" style="81" customWidth="1"/>
    <col min="41" max="41" width="18.33203125" style="76" customWidth="1"/>
    <col min="42" max="42" width="16.83203125" style="11" customWidth="1"/>
    <col min="43" max="43" width="18.33203125" style="11" customWidth="1"/>
    <col min="44" max="44" width="16.5" style="11" bestFit="1" customWidth="1"/>
    <col min="45" max="46" width="18.33203125" style="11" customWidth="1"/>
    <col min="47" max="47" width="14.5" style="81" bestFit="1" customWidth="1"/>
    <col min="48" max="48" width="14.5" style="11" bestFit="1" customWidth="1"/>
    <col min="49" max="49" width="17" style="11" customWidth="1"/>
    <col min="50" max="50" width="14.5" style="11" customWidth="1"/>
    <col min="51" max="51" width="16.5" style="39" customWidth="1"/>
    <col min="52" max="52" width="18.5" style="54" bestFit="1" customWidth="1"/>
    <col min="53" max="53" width="16.5" style="54" bestFit="1" customWidth="1"/>
    <col min="54" max="55" width="17.5" style="42" customWidth="1"/>
    <col min="56" max="56" width="16.5" style="42" customWidth="1"/>
    <col min="57" max="57" width="15" style="42" bestFit="1" customWidth="1"/>
    <col min="58" max="58" width="14.5" style="42" bestFit="1" customWidth="1"/>
    <col min="59" max="59" width="15" style="42" bestFit="1" customWidth="1"/>
    <col min="60" max="60" width="19.83203125" style="50" customWidth="1"/>
    <col min="61" max="61" width="16.5" style="50" bestFit="1" customWidth="1"/>
    <col min="62" max="64" width="17.83203125" style="50" bestFit="1" customWidth="1"/>
    <col min="65" max="65" width="14.83203125" style="59" bestFit="1" customWidth="1"/>
    <col min="66" max="66" width="15.83203125" style="59" bestFit="1" customWidth="1"/>
    <col min="67" max="67" width="21.6640625" style="42" bestFit="1" customWidth="1"/>
    <col min="68" max="68" width="23" style="42" bestFit="1" customWidth="1"/>
    <col min="69" max="69" width="24.6640625" style="38" customWidth="1"/>
    <col min="70" max="70" width="22.33203125" style="38" bestFit="1" customWidth="1"/>
    <col min="71" max="71" width="22.33203125" style="38" customWidth="1"/>
    <col min="72" max="72" width="14.83203125" style="62" bestFit="1" customWidth="1"/>
    <col min="73" max="73" width="14.83203125" style="10" customWidth="1"/>
    <col min="74" max="16384" width="11.5" style="10"/>
  </cols>
  <sheetData>
    <row r="1" spans="1:74" s="16" customFormat="1" x14ac:dyDescent="0.2">
      <c r="A1" s="20" t="s">
        <v>0</v>
      </c>
      <c r="B1" s="13" t="s">
        <v>21</v>
      </c>
      <c r="C1" s="13" t="s">
        <v>53</v>
      </c>
      <c r="D1" s="13" t="s">
        <v>24</v>
      </c>
      <c r="E1" s="13" t="s">
        <v>35</v>
      </c>
      <c r="F1" s="13" t="s">
        <v>36</v>
      </c>
      <c r="G1" s="13" t="s">
        <v>76</v>
      </c>
      <c r="H1" s="13" t="s">
        <v>25</v>
      </c>
      <c r="I1" s="13" t="s">
        <v>50</v>
      </c>
      <c r="J1" s="13" t="s">
        <v>51</v>
      </c>
      <c r="K1" s="13" t="s">
        <v>56</v>
      </c>
      <c r="L1" s="13" t="s">
        <v>44</v>
      </c>
      <c r="M1" s="13" t="s">
        <v>43</v>
      </c>
      <c r="N1" s="13" t="s">
        <v>55</v>
      </c>
      <c r="O1" s="13" t="s">
        <v>45</v>
      </c>
      <c r="P1" s="13" t="s">
        <v>46</v>
      </c>
      <c r="Q1" s="13" t="s">
        <v>47</v>
      </c>
      <c r="R1" s="13" t="s">
        <v>129</v>
      </c>
      <c r="S1" s="13" t="s">
        <v>61</v>
      </c>
      <c r="T1" s="13" t="s">
        <v>62</v>
      </c>
      <c r="U1" s="13" t="s">
        <v>48</v>
      </c>
      <c r="V1" s="13"/>
      <c r="W1" s="13" t="s">
        <v>130</v>
      </c>
      <c r="X1" s="13" t="s">
        <v>60</v>
      </c>
      <c r="Y1" s="13" t="s">
        <v>49</v>
      </c>
      <c r="Z1" s="13" t="s">
        <v>52</v>
      </c>
      <c r="AA1" s="13" t="s">
        <v>39</v>
      </c>
      <c r="AB1" s="14" t="s">
        <v>38</v>
      </c>
      <c r="AC1" s="14" t="s">
        <v>37</v>
      </c>
      <c r="AD1" s="26" t="s">
        <v>138</v>
      </c>
      <c r="AE1" s="14" t="s">
        <v>140</v>
      </c>
      <c r="AF1" s="14" t="s">
        <v>148</v>
      </c>
      <c r="AG1" s="14" t="s">
        <v>142</v>
      </c>
      <c r="AH1" s="31" t="s">
        <v>144</v>
      </c>
      <c r="AI1" s="31" t="s">
        <v>152</v>
      </c>
      <c r="AJ1" s="14" t="s">
        <v>141</v>
      </c>
      <c r="AK1" s="16" t="s">
        <v>80</v>
      </c>
      <c r="AL1" s="13" t="s">
        <v>32</v>
      </c>
      <c r="AM1" s="13" t="s">
        <v>187</v>
      </c>
      <c r="AN1" s="79" t="s">
        <v>191</v>
      </c>
      <c r="AO1" s="74" t="s">
        <v>192</v>
      </c>
      <c r="AP1" s="13" t="s">
        <v>190</v>
      </c>
      <c r="AQ1" s="13" t="s">
        <v>189</v>
      </c>
      <c r="AR1" s="13" t="s">
        <v>33</v>
      </c>
      <c r="AS1" s="13" t="s">
        <v>160</v>
      </c>
      <c r="AT1" s="13" t="s">
        <v>188</v>
      </c>
      <c r="AU1" s="79" t="s">
        <v>34</v>
      </c>
      <c r="AV1" s="14" t="s">
        <v>79</v>
      </c>
      <c r="AW1" s="14" t="s">
        <v>179</v>
      </c>
      <c r="AX1" s="15" t="s">
        <v>167</v>
      </c>
      <c r="AY1" s="14" t="s">
        <v>83</v>
      </c>
      <c r="AZ1" s="13" t="s">
        <v>77</v>
      </c>
      <c r="BA1" s="13" t="s">
        <v>78</v>
      </c>
      <c r="BB1" s="14" t="s">
        <v>41</v>
      </c>
      <c r="BC1" s="14" t="s">
        <v>165</v>
      </c>
      <c r="BD1" s="14" t="s">
        <v>161</v>
      </c>
      <c r="BE1" s="14" t="s">
        <v>162</v>
      </c>
      <c r="BF1" s="14" t="s">
        <v>163</v>
      </c>
      <c r="BG1" s="14" t="s">
        <v>164</v>
      </c>
      <c r="BH1" s="14" t="s">
        <v>42</v>
      </c>
      <c r="BI1" s="14" t="s">
        <v>170</v>
      </c>
      <c r="BJ1" s="14" t="s">
        <v>169</v>
      </c>
      <c r="BK1" s="14" t="s">
        <v>171</v>
      </c>
      <c r="BL1" s="14" t="s">
        <v>172</v>
      </c>
      <c r="BM1" s="14" t="s">
        <v>84</v>
      </c>
      <c r="BN1" s="14" t="s">
        <v>82</v>
      </c>
      <c r="BO1" s="40" t="s">
        <v>166</v>
      </c>
      <c r="BP1" s="40" t="s">
        <v>81</v>
      </c>
      <c r="BQ1" s="60" t="s">
        <v>155</v>
      </c>
      <c r="BR1" s="60" t="s">
        <v>156</v>
      </c>
      <c r="BS1" s="60" t="s">
        <v>168</v>
      </c>
      <c r="BT1" s="61" t="s">
        <v>157</v>
      </c>
      <c r="BU1" s="12" t="s">
        <v>159</v>
      </c>
      <c r="BV1" s="12" t="s">
        <v>158</v>
      </c>
    </row>
    <row r="2" spans="1:74" x14ac:dyDescent="0.2">
      <c r="A2" s="5" t="s">
        <v>3</v>
      </c>
      <c r="B2" s="2" t="s">
        <v>22</v>
      </c>
      <c r="C2" s="2" t="s">
        <v>63</v>
      </c>
      <c r="D2" s="2">
        <v>81</v>
      </c>
      <c r="E2" s="3">
        <v>43944</v>
      </c>
      <c r="F2" s="3">
        <v>43950</v>
      </c>
      <c r="G2" s="7">
        <f t="shared" ref="G2:G33" si="0">DATEDIF(E2,F2,"d")+1</f>
        <v>7</v>
      </c>
      <c r="H2" s="2" t="s">
        <v>26</v>
      </c>
      <c r="I2" s="3">
        <v>43875</v>
      </c>
      <c r="J2" s="7">
        <f t="shared" ref="J2:J33" si="1">DATEDIF(I2,E2,"d")+1</f>
        <v>70</v>
      </c>
      <c r="K2" s="2" t="s">
        <v>57</v>
      </c>
      <c r="L2" s="2" t="s">
        <v>30</v>
      </c>
      <c r="M2" s="2">
        <v>0</v>
      </c>
      <c r="N2" s="2">
        <v>1</v>
      </c>
      <c r="O2" s="2">
        <v>0</v>
      </c>
      <c r="P2" s="2">
        <v>0</v>
      </c>
      <c r="Q2" s="2">
        <v>0</v>
      </c>
      <c r="R2" s="2">
        <v>7</v>
      </c>
      <c r="S2" s="2">
        <v>100</v>
      </c>
      <c r="T2" s="2">
        <v>80</v>
      </c>
      <c r="U2" s="2">
        <v>0</v>
      </c>
      <c r="V2" s="2"/>
      <c r="W2" s="2">
        <v>0</v>
      </c>
      <c r="X2" s="2">
        <v>10</v>
      </c>
      <c r="Y2" s="2"/>
      <c r="Z2" s="2">
        <v>2</v>
      </c>
      <c r="AA2" s="2">
        <v>1</v>
      </c>
      <c r="AB2" s="6">
        <v>19</v>
      </c>
      <c r="AC2" s="6">
        <v>7</v>
      </c>
      <c r="AD2" s="6" t="s">
        <v>87</v>
      </c>
      <c r="AE2" s="7">
        <v>1</v>
      </c>
      <c r="AF2" s="7"/>
      <c r="AG2" s="3">
        <v>44433</v>
      </c>
      <c r="AH2" s="32">
        <f t="shared" ref="AH2:AH33" si="2">DATEDIF(F2,AG2,"d")+1</f>
        <v>484</v>
      </c>
      <c r="AI2" s="32">
        <v>484</v>
      </c>
      <c r="AJ2" s="7">
        <v>0</v>
      </c>
      <c r="AL2" s="34">
        <v>68.900000000000006</v>
      </c>
      <c r="AM2" s="34">
        <f t="shared" ref="AM2:AM33" si="3">ROUND((100*AL2/BQ2),2)</f>
        <v>12.22</v>
      </c>
      <c r="AN2" s="75">
        <f t="shared" ref="AN2:AN33" si="4">AV2/AT2</f>
        <v>0.91538461538461546</v>
      </c>
      <c r="AO2" s="75">
        <f t="shared" ref="AO2:AO33" si="5">AU2/AT2</f>
        <v>0.9373076923076924</v>
      </c>
      <c r="AP2" s="75">
        <f t="shared" ref="AP2:AP33" si="6">AR2/AT2</f>
        <v>0.93619230769230777</v>
      </c>
      <c r="AQ2" s="75">
        <f t="shared" ref="AQ2:AQ33" si="7">AS2/AT2</f>
        <v>1.0230769230769232</v>
      </c>
      <c r="AR2" s="34">
        <v>24.341000000000001</v>
      </c>
      <c r="AS2" s="34">
        <v>26.6</v>
      </c>
      <c r="AT2" s="34">
        <v>26</v>
      </c>
      <c r="AU2" s="80">
        <v>24.37</v>
      </c>
      <c r="AV2" s="11">
        <v>23.8</v>
      </c>
      <c r="AW2" s="38">
        <v>22.23</v>
      </c>
      <c r="AX2" s="11">
        <v>21.32</v>
      </c>
      <c r="AY2" s="39">
        <v>26.9</v>
      </c>
      <c r="AZ2" s="51">
        <f t="shared" ref="AZ2:AZ33" si="8">ROUND(AS2/AU2,2)</f>
        <v>1.0900000000000001</v>
      </c>
      <c r="BA2" s="52">
        <v>0.56999999999999995</v>
      </c>
      <c r="BB2" s="41">
        <v>0.56000000000000005</v>
      </c>
      <c r="BC2" s="41">
        <v>5.6</v>
      </c>
      <c r="BD2" s="42">
        <v>2.3199999999999998</v>
      </c>
      <c r="BE2" s="42">
        <v>0.34</v>
      </c>
      <c r="BF2" s="42">
        <v>0.05</v>
      </c>
      <c r="BG2" s="42">
        <v>0</v>
      </c>
      <c r="BH2" s="56">
        <v>5.1999999999999998E-2</v>
      </c>
      <c r="BI2" s="50">
        <v>0</v>
      </c>
      <c r="BJ2" s="50">
        <v>0</v>
      </c>
      <c r="BK2" s="50">
        <v>0</v>
      </c>
      <c r="BL2" s="50">
        <v>0</v>
      </c>
      <c r="BM2" s="59">
        <v>0.6</v>
      </c>
      <c r="BN2" s="59">
        <v>0.19</v>
      </c>
      <c r="BO2" s="42">
        <v>0.34</v>
      </c>
      <c r="BP2" s="42">
        <v>0.11</v>
      </c>
      <c r="BQ2" s="38">
        <v>564</v>
      </c>
      <c r="BR2" s="38">
        <v>22.23</v>
      </c>
      <c r="BS2" s="38">
        <v>38.340000000000003</v>
      </c>
      <c r="BT2" s="62">
        <v>25.28</v>
      </c>
    </row>
    <row r="3" spans="1:74" x14ac:dyDescent="0.2">
      <c r="A3" s="5" t="s">
        <v>4</v>
      </c>
      <c r="B3" s="2" t="s">
        <v>22</v>
      </c>
      <c r="C3" s="2" t="s">
        <v>54</v>
      </c>
      <c r="D3" s="2">
        <v>60</v>
      </c>
      <c r="E3" s="3">
        <v>43951</v>
      </c>
      <c r="F3" s="3">
        <v>43963</v>
      </c>
      <c r="G3" s="7">
        <f t="shared" si="0"/>
        <v>13</v>
      </c>
      <c r="H3" s="2" t="s">
        <v>26</v>
      </c>
      <c r="I3" s="3">
        <v>43907</v>
      </c>
      <c r="J3" s="7">
        <f t="shared" si="1"/>
        <v>45</v>
      </c>
      <c r="K3" s="2" t="s">
        <v>57</v>
      </c>
      <c r="L3" s="2" t="s">
        <v>30</v>
      </c>
      <c r="M3" s="2">
        <v>0</v>
      </c>
      <c r="N3" s="2">
        <v>5</v>
      </c>
      <c r="O3" s="2">
        <v>0</v>
      </c>
      <c r="P3" s="2">
        <v>0</v>
      </c>
      <c r="Q3" s="2">
        <v>0</v>
      </c>
      <c r="R3" s="2">
        <v>2</v>
      </c>
      <c r="S3" s="2">
        <v>100</v>
      </c>
      <c r="T3" s="2">
        <v>10</v>
      </c>
      <c r="U3" s="2">
        <v>2</v>
      </c>
      <c r="V3" s="2" t="s">
        <v>71</v>
      </c>
      <c r="W3" s="2">
        <v>0</v>
      </c>
      <c r="X3" s="2">
        <v>15</v>
      </c>
      <c r="Y3" s="2"/>
      <c r="Z3" s="2">
        <v>2</v>
      </c>
      <c r="AA3" s="2">
        <v>1</v>
      </c>
      <c r="AB3" s="6">
        <v>13</v>
      </c>
      <c r="AC3" s="6">
        <v>13</v>
      </c>
      <c r="AD3" s="6" t="s">
        <v>87</v>
      </c>
      <c r="AE3" s="7">
        <v>1</v>
      </c>
      <c r="AF3" s="7"/>
      <c r="AG3" s="3">
        <v>44503</v>
      </c>
      <c r="AH3" s="32">
        <f t="shared" si="2"/>
        <v>541</v>
      </c>
      <c r="AI3" s="32">
        <v>541</v>
      </c>
      <c r="AJ3" s="7">
        <v>0</v>
      </c>
      <c r="AL3" s="34">
        <v>98.87</v>
      </c>
      <c r="AM3" s="34">
        <f t="shared" si="3"/>
        <v>18.34</v>
      </c>
      <c r="AN3" s="75">
        <f t="shared" si="4"/>
        <v>0.85884615384615381</v>
      </c>
      <c r="AO3" s="75">
        <f t="shared" si="5"/>
        <v>0.9111538461538462</v>
      </c>
      <c r="AP3" s="75">
        <f t="shared" si="6"/>
        <v>1.0003461538461538</v>
      </c>
      <c r="AQ3" s="75">
        <f t="shared" si="7"/>
        <v>1.0549999999999999</v>
      </c>
      <c r="AR3" s="34">
        <v>26.009</v>
      </c>
      <c r="AS3" s="34">
        <v>27.43</v>
      </c>
      <c r="AT3" s="34">
        <v>26</v>
      </c>
      <c r="AU3" s="80">
        <v>23.69</v>
      </c>
      <c r="AV3" s="11">
        <v>22.33</v>
      </c>
      <c r="AW3" s="38">
        <v>23.7</v>
      </c>
      <c r="AX3" s="11">
        <v>64</v>
      </c>
      <c r="AY3" s="39">
        <v>27.78</v>
      </c>
      <c r="AZ3" s="51">
        <f t="shared" si="8"/>
        <v>1.1599999999999999</v>
      </c>
      <c r="BA3" s="52">
        <v>0.72</v>
      </c>
      <c r="BB3" s="41">
        <v>1.08</v>
      </c>
      <c r="BC3" s="41">
        <v>6.274</v>
      </c>
      <c r="BD3" s="42">
        <v>3.62</v>
      </c>
      <c r="BE3" s="42">
        <v>0.64</v>
      </c>
      <c r="BF3" s="42">
        <v>0.19</v>
      </c>
      <c r="BG3" s="42">
        <v>0.01</v>
      </c>
      <c r="BH3" s="56">
        <v>0.08</v>
      </c>
      <c r="BI3" s="50">
        <v>0</v>
      </c>
      <c r="BJ3" s="50">
        <v>0</v>
      </c>
      <c r="BK3" s="50">
        <v>0</v>
      </c>
      <c r="BL3" s="50">
        <v>0</v>
      </c>
      <c r="BM3" s="59">
        <v>0.4</v>
      </c>
      <c r="BN3" s="59">
        <v>7.0000000000000007E-2</v>
      </c>
      <c r="BO3" s="42">
        <v>0.28999999999999998</v>
      </c>
      <c r="BP3" s="42">
        <v>0.09</v>
      </c>
      <c r="BQ3" s="38">
        <v>539.1</v>
      </c>
      <c r="BR3" s="38">
        <v>23.7</v>
      </c>
      <c r="BS3" s="38">
        <v>40.119999999999997</v>
      </c>
      <c r="BT3" s="62">
        <v>25.76</v>
      </c>
    </row>
    <row r="4" spans="1:74" x14ac:dyDescent="0.2">
      <c r="A4" s="5" t="s">
        <v>2</v>
      </c>
      <c r="B4" s="2" t="s">
        <v>22</v>
      </c>
      <c r="C4" s="2" t="s">
        <v>58</v>
      </c>
      <c r="D4" s="2">
        <v>83</v>
      </c>
      <c r="E4" s="3">
        <v>43955</v>
      </c>
      <c r="F4" s="3">
        <v>43966</v>
      </c>
      <c r="G4" s="7">
        <f t="shared" si="0"/>
        <v>12</v>
      </c>
      <c r="H4" s="2" t="s">
        <v>26</v>
      </c>
      <c r="I4" s="3">
        <v>43922</v>
      </c>
      <c r="J4" s="7">
        <f t="shared" si="1"/>
        <v>34</v>
      </c>
      <c r="K4" s="2" t="s">
        <v>57</v>
      </c>
      <c r="L4" s="2" t="s">
        <v>28</v>
      </c>
      <c r="M4" s="2">
        <v>0</v>
      </c>
      <c r="N4" s="2">
        <v>6</v>
      </c>
      <c r="O4" s="2">
        <v>0</v>
      </c>
      <c r="P4" s="2">
        <v>0</v>
      </c>
      <c r="Q4" s="2">
        <v>0</v>
      </c>
      <c r="R4" s="2">
        <v>3</v>
      </c>
      <c r="S4" s="2">
        <v>0</v>
      </c>
      <c r="T4" s="2">
        <v>0</v>
      </c>
      <c r="U4" s="2">
        <v>0</v>
      </c>
      <c r="V4" s="2"/>
      <c r="W4" s="2">
        <v>0</v>
      </c>
      <c r="X4" s="2">
        <v>70</v>
      </c>
      <c r="Y4" s="2"/>
      <c r="Z4" s="2">
        <v>3</v>
      </c>
      <c r="AA4" s="2">
        <v>1</v>
      </c>
      <c r="AB4" s="2">
        <v>18</v>
      </c>
      <c r="AC4" s="2">
        <v>11</v>
      </c>
      <c r="AD4" s="6" t="s">
        <v>143</v>
      </c>
      <c r="AE4" s="8">
        <v>0</v>
      </c>
      <c r="AF4" s="8"/>
      <c r="AG4" s="22">
        <v>44082</v>
      </c>
      <c r="AH4" s="32">
        <f t="shared" si="2"/>
        <v>117</v>
      </c>
      <c r="AI4" s="32">
        <v>117</v>
      </c>
      <c r="AJ4" s="8">
        <v>0</v>
      </c>
      <c r="AL4" s="34">
        <v>132.54</v>
      </c>
      <c r="AM4" s="34">
        <f t="shared" si="3"/>
        <v>36.83</v>
      </c>
      <c r="AN4" s="75">
        <f t="shared" si="4"/>
        <v>0.85230769230769232</v>
      </c>
      <c r="AO4" s="75">
        <f t="shared" si="5"/>
        <v>0.89846153846153842</v>
      </c>
      <c r="AP4" s="75">
        <f t="shared" si="6"/>
        <v>0.98488461538461536</v>
      </c>
      <c r="AQ4" s="75">
        <f t="shared" si="7"/>
        <v>1.0392307692307692</v>
      </c>
      <c r="AR4" s="34">
        <v>25.606999999999999</v>
      </c>
      <c r="AS4" s="34">
        <v>27.02</v>
      </c>
      <c r="AT4" s="34">
        <v>26</v>
      </c>
      <c r="AU4" s="80">
        <v>23.36</v>
      </c>
      <c r="AV4" s="11">
        <v>22.16</v>
      </c>
      <c r="AW4" s="38">
        <v>44.4</v>
      </c>
      <c r="AX4" s="11">
        <v>39.6</v>
      </c>
      <c r="AY4" s="39">
        <v>27.4</v>
      </c>
      <c r="AZ4" s="51">
        <f t="shared" si="8"/>
        <v>1.1599999999999999</v>
      </c>
      <c r="BA4" s="52">
        <v>0.71</v>
      </c>
      <c r="BB4" s="41">
        <v>2.59</v>
      </c>
      <c r="BC4" s="41">
        <v>11.7</v>
      </c>
      <c r="BD4" s="42">
        <v>12.07</v>
      </c>
      <c r="BE4" s="42">
        <v>3.38</v>
      </c>
      <c r="BF4" s="42">
        <v>0.25</v>
      </c>
      <c r="BG4" s="42">
        <v>0</v>
      </c>
      <c r="BH4" s="55">
        <v>0.182</v>
      </c>
      <c r="BI4" s="50">
        <v>0</v>
      </c>
      <c r="BJ4" s="50">
        <v>0</v>
      </c>
      <c r="BK4" s="50">
        <v>0</v>
      </c>
      <c r="BL4" s="50">
        <v>0</v>
      </c>
      <c r="BM4" s="59">
        <v>0.7</v>
      </c>
      <c r="BN4" s="59">
        <v>0.17</v>
      </c>
      <c r="BO4" s="42">
        <v>0.47</v>
      </c>
      <c r="BP4" s="42">
        <v>0.21</v>
      </c>
      <c r="BQ4" s="38">
        <v>359.9</v>
      </c>
      <c r="BR4" s="38">
        <v>44.4</v>
      </c>
      <c r="BS4" s="38">
        <v>70.349999999999994</v>
      </c>
      <c r="BT4" s="62">
        <v>26.1</v>
      </c>
    </row>
    <row r="5" spans="1:74" x14ac:dyDescent="0.2">
      <c r="A5" s="5" t="s">
        <v>1</v>
      </c>
      <c r="B5" s="2" t="s">
        <v>22</v>
      </c>
      <c r="C5" s="2" t="s">
        <v>54</v>
      </c>
      <c r="D5" s="2">
        <v>59</v>
      </c>
      <c r="E5" s="3">
        <v>43978</v>
      </c>
      <c r="F5" s="3">
        <v>43986</v>
      </c>
      <c r="G5" s="7">
        <f t="shared" si="0"/>
        <v>9</v>
      </c>
      <c r="H5" s="2" t="s">
        <v>26</v>
      </c>
      <c r="I5" s="3">
        <v>43944</v>
      </c>
      <c r="J5" s="7">
        <f t="shared" si="1"/>
        <v>35</v>
      </c>
      <c r="K5" s="2" t="s">
        <v>57</v>
      </c>
      <c r="L5" s="2" t="s">
        <v>40</v>
      </c>
      <c r="M5" s="2">
        <v>0</v>
      </c>
      <c r="N5" s="2">
        <v>3</v>
      </c>
      <c r="O5" s="2">
        <v>0</v>
      </c>
      <c r="P5" s="2">
        <v>0</v>
      </c>
      <c r="Q5" s="2">
        <v>0</v>
      </c>
      <c r="R5" s="2">
        <v>8</v>
      </c>
      <c r="S5" s="2">
        <v>100</v>
      </c>
      <c r="T5" s="2">
        <v>100</v>
      </c>
      <c r="U5" s="2">
        <v>0</v>
      </c>
      <c r="V5" s="2"/>
      <c r="W5" s="2">
        <v>0</v>
      </c>
      <c r="X5" s="2">
        <v>8</v>
      </c>
      <c r="Y5" s="2"/>
      <c r="Z5" s="2">
        <v>2</v>
      </c>
      <c r="AA5" s="2">
        <v>0</v>
      </c>
      <c r="AB5" s="2">
        <v>4.5</v>
      </c>
      <c r="AC5" s="2"/>
      <c r="AD5" s="6" t="s">
        <v>87</v>
      </c>
      <c r="AE5" s="8">
        <v>1</v>
      </c>
      <c r="AF5" s="8"/>
      <c r="AG5" s="22">
        <v>44474</v>
      </c>
      <c r="AH5" s="32">
        <f t="shared" si="2"/>
        <v>489</v>
      </c>
      <c r="AI5" s="32">
        <v>489</v>
      </c>
      <c r="AJ5" s="8">
        <v>0</v>
      </c>
      <c r="AL5" s="34">
        <v>51.17</v>
      </c>
      <c r="AM5" s="34">
        <f t="shared" si="3"/>
        <v>6.66</v>
      </c>
      <c r="AN5" s="75">
        <f t="shared" si="4"/>
        <v>0.87961538461538469</v>
      </c>
      <c r="AO5" s="75">
        <f t="shared" si="5"/>
        <v>0.93692307692307686</v>
      </c>
      <c r="AP5" s="75">
        <f t="shared" si="6"/>
        <v>1.0088076923076923</v>
      </c>
      <c r="AQ5" s="75">
        <f t="shared" si="7"/>
        <v>1.0492307692307692</v>
      </c>
      <c r="AR5" s="34">
        <v>26.228999999999999</v>
      </c>
      <c r="AS5" s="34">
        <v>27.28</v>
      </c>
      <c r="AT5" s="34">
        <v>26</v>
      </c>
      <c r="AU5" s="80">
        <v>24.36</v>
      </c>
      <c r="AV5" s="11">
        <v>22.87</v>
      </c>
      <c r="AW5" s="38">
        <v>9.1999999999999993</v>
      </c>
      <c r="AX5" s="11">
        <v>72.77</v>
      </c>
      <c r="AY5" s="39">
        <v>27.43</v>
      </c>
      <c r="AZ5" s="51">
        <f t="shared" si="8"/>
        <v>1.1200000000000001</v>
      </c>
      <c r="BA5" s="52">
        <v>0.69</v>
      </c>
      <c r="BB5" s="41">
        <v>0.82</v>
      </c>
      <c r="BC5" s="41">
        <v>5.13</v>
      </c>
      <c r="BD5" s="42">
        <v>2.4</v>
      </c>
      <c r="BE5" s="42">
        <v>0</v>
      </c>
      <c r="BF5" s="42">
        <v>0</v>
      </c>
      <c r="BG5" s="42">
        <v>0</v>
      </c>
      <c r="BH5" s="55">
        <v>5.3999999999999999E-2</v>
      </c>
      <c r="BI5" s="50">
        <v>0</v>
      </c>
      <c r="BJ5" s="50">
        <v>0</v>
      </c>
      <c r="BK5" s="50">
        <v>0</v>
      </c>
      <c r="BL5" s="50">
        <v>0</v>
      </c>
      <c r="BM5" s="59">
        <v>0.2</v>
      </c>
      <c r="BN5" s="59">
        <v>0.08</v>
      </c>
      <c r="BO5" s="42">
        <v>0.17</v>
      </c>
      <c r="BP5" s="42">
        <v>0.05</v>
      </c>
      <c r="BQ5" s="38">
        <v>768.1</v>
      </c>
      <c r="BR5" s="38">
        <v>9.1999999999999993</v>
      </c>
      <c r="BS5" s="38">
        <v>23.49</v>
      </c>
      <c r="BT5" s="62">
        <v>12.5</v>
      </c>
    </row>
    <row r="6" spans="1:74" x14ac:dyDescent="0.2">
      <c r="A6" s="5" t="s">
        <v>18</v>
      </c>
      <c r="B6" s="2" t="s">
        <v>23</v>
      </c>
      <c r="C6" s="2" t="s">
        <v>59</v>
      </c>
      <c r="D6" s="2">
        <v>86</v>
      </c>
      <c r="E6" s="3">
        <v>44027</v>
      </c>
      <c r="F6" s="3">
        <v>44033</v>
      </c>
      <c r="G6" s="7">
        <f t="shared" si="0"/>
        <v>7</v>
      </c>
      <c r="H6" s="2" t="s">
        <v>26</v>
      </c>
      <c r="I6" s="3">
        <v>43991</v>
      </c>
      <c r="J6" s="7">
        <f t="shared" si="1"/>
        <v>37</v>
      </c>
      <c r="K6" s="2" t="s">
        <v>74</v>
      </c>
      <c r="L6" s="2" t="s">
        <v>30</v>
      </c>
      <c r="M6" s="2">
        <v>0</v>
      </c>
      <c r="N6" s="2">
        <v>2</v>
      </c>
      <c r="O6" s="2">
        <v>0</v>
      </c>
      <c r="P6" s="2">
        <v>0</v>
      </c>
      <c r="Q6" s="2">
        <v>0</v>
      </c>
      <c r="R6" s="2">
        <v>10</v>
      </c>
      <c r="S6" s="2">
        <v>100</v>
      </c>
      <c r="T6" s="2">
        <v>80</v>
      </c>
      <c r="U6" s="2">
        <v>2</v>
      </c>
      <c r="V6" s="2" t="s">
        <v>71</v>
      </c>
      <c r="W6" s="2">
        <v>0</v>
      </c>
      <c r="X6" s="2">
        <v>20</v>
      </c>
      <c r="Y6" s="2"/>
      <c r="Z6" s="2">
        <v>2</v>
      </c>
      <c r="AA6" s="2">
        <v>1</v>
      </c>
      <c r="AB6" s="6">
        <v>16</v>
      </c>
      <c r="AC6" s="6">
        <v>25</v>
      </c>
      <c r="AD6" s="6" t="s">
        <v>87</v>
      </c>
      <c r="AE6" s="10">
        <v>0</v>
      </c>
      <c r="AG6" s="22">
        <v>44146</v>
      </c>
      <c r="AH6" s="32">
        <f t="shared" si="2"/>
        <v>114</v>
      </c>
      <c r="AI6" s="32">
        <v>114</v>
      </c>
      <c r="AJ6" s="8">
        <v>0</v>
      </c>
      <c r="AK6" s="10" t="s">
        <v>75</v>
      </c>
      <c r="AL6" s="34">
        <v>212.44</v>
      </c>
      <c r="AM6" s="34">
        <f t="shared" si="3"/>
        <v>12.88</v>
      </c>
      <c r="AN6" s="75">
        <f t="shared" si="4"/>
        <v>0.89999999999999991</v>
      </c>
      <c r="AO6" s="75">
        <f t="shared" si="5"/>
        <v>0.93576923076923069</v>
      </c>
      <c r="AP6" s="75">
        <f t="shared" si="6"/>
        <v>1.0061538461538462</v>
      </c>
      <c r="AQ6" s="75">
        <f t="shared" si="7"/>
        <v>1.0542307692307693</v>
      </c>
      <c r="AR6" s="34">
        <v>26.16</v>
      </c>
      <c r="AS6" s="34">
        <v>27.41</v>
      </c>
      <c r="AT6" s="34">
        <v>26</v>
      </c>
      <c r="AU6" s="80">
        <v>24.33</v>
      </c>
      <c r="AV6" s="11">
        <v>23.4</v>
      </c>
      <c r="AW6" s="38">
        <v>18.5</v>
      </c>
      <c r="AX6" s="11">
        <v>68.650000000000006</v>
      </c>
      <c r="AY6" s="39">
        <v>27.6</v>
      </c>
      <c r="AZ6" s="51">
        <f t="shared" si="8"/>
        <v>1.1299999999999999</v>
      </c>
      <c r="BA6" s="52">
        <v>0.7</v>
      </c>
      <c r="BB6" s="41">
        <v>1.04</v>
      </c>
      <c r="BC6" s="41">
        <v>27.03</v>
      </c>
      <c r="BD6" s="42">
        <v>5.37</v>
      </c>
      <c r="BE6" s="42">
        <v>3.1</v>
      </c>
      <c r="BF6" s="42">
        <v>2.2999999999999998</v>
      </c>
      <c r="BG6" s="42">
        <v>1.6</v>
      </c>
      <c r="BH6" s="55">
        <v>0.06</v>
      </c>
      <c r="BI6" s="50">
        <v>0</v>
      </c>
      <c r="BJ6" s="50">
        <v>0</v>
      </c>
      <c r="BK6" s="50">
        <v>0</v>
      </c>
      <c r="BL6" s="50">
        <v>0</v>
      </c>
      <c r="BM6" s="59">
        <v>8.8000000000000007</v>
      </c>
      <c r="BN6" s="59">
        <v>0.6</v>
      </c>
      <c r="BO6" s="42">
        <v>0.13</v>
      </c>
      <c r="BP6" s="42">
        <v>4.4999999999999998E-2</v>
      </c>
      <c r="BQ6" s="38">
        <v>1650</v>
      </c>
      <c r="BR6" s="38">
        <v>18.5</v>
      </c>
      <c r="BS6" s="38">
        <v>38.18</v>
      </c>
      <c r="BT6" s="62">
        <v>17.489999999999998</v>
      </c>
    </row>
    <row r="7" spans="1:74" x14ac:dyDescent="0.2">
      <c r="A7" s="5" t="s">
        <v>6</v>
      </c>
      <c r="B7" s="2" t="s">
        <v>23</v>
      </c>
      <c r="C7" s="2" t="s">
        <v>66</v>
      </c>
      <c r="D7" s="2">
        <v>70</v>
      </c>
      <c r="E7" s="3">
        <v>44039</v>
      </c>
      <c r="F7" s="3">
        <v>44048</v>
      </c>
      <c r="G7" s="7">
        <f t="shared" si="0"/>
        <v>10</v>
      </c>
      <c r="H7" s="2" t="s">
        <v>26</v>
      </c>
      <c r="I7" s="3">
        <v>43984</v>
      </c>
      <c r="J7" s="7">
        <f t="shared" si="1"/>
        <v>56</v>
      </c>
      <c r="K7" s="10" t="s">
        <v>67</v>
      </c>
      <c r="L7" s="2" t="s">
        <v>29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1</v>
      </c>
      <c r="S7" s="2">
        <v>100</v>
      </c>
      <c r="T7" s="2">
        <v>10</v>
      </c>
      <c r="U7" s="2" t="s">
        <v>151</v>
      </c>
      <c r="V7" s="2"/>
      <c r="W7" s="2" t="s">
        <v>151</v>
      </c>
      <c r="X7" s="2">
        <v>15</v>
      </c>
      <c r="Y7" s="2"/>
      <c r="Z7" s="2">
        <v>2</v>
      </c>
      <c r="AA7" s="2">
        <v>0</v>
      </c>
      <c r="AB7" s="2">
        <v>20</v>
      </c>
      <c r="AC7" s="2"/>
      <c r="AD7" s="6" t="s">
        <v>87</v>
      </c>
      <c r="AE7" s="8">
        <v>0</v>
      </c>
      <c r="AF7" s="8"/>
      <c r="AG7" s="22">
        <v>44536</v>
      </c>
      <c r="AH7" s="32">
        <f t="shared" si="2"/>
        <v>489</v>
      </c>
      <c r="AI7" s="32">
        <v>489</v>
      </c>
      <c r="AJ7" s="8">
        <v>0</v>
      </c>
      <c r="AK7" s="10" t="s">
        <v>153</v>
      </c>
      <c r="AL7" s="34">
        <v>92.39</v>
      </c>
      <c r="AM7" s="34">
        <f t="shared" si="3"/>
        <v>15.66</v>
      </c>
      <c r="AN7" s="75">
        <f t="shared" si="4"/>
        <v>0.79346153846153844</v>
      </c>
      <c r="AO7" s="75">
        <f t="shared" si="5"/>
        <v>0.93269230769230771</v>
      </c>
      <c r="AP7" s="75">
        <f t="shared" si="6"/>
        <v>1.0211538461538461</v>
      </c>
      <c r="AQ7" s="75">
        <f t="shared" si="7"/>
        <v>1.0384615384615385</v>
      </c>
      <c r="AR7" s="34">
        <v>26.55</v>
      </c>
      <c r="AS7" s="34">
        <v>27</v>
      </c>
      <c r="AT7" s="34">
        <v>26</v>
      </c>
      <c r="AU7" s="80">
        <v>24.25</v>
      </c>
      <c r="AV7" s="11">
        <v>20.63</v>
      </c>
      <c r="AW7" s="38">
        <v>17.899999999999999</v>
      </c>
      <c r="AX7" s="11">
        <v>42.52</v>
      </c>
      <c r="AY7" s="39">
        <v>27.17</v>
      </c>
      <c r="AZ7" s="51">
        <f t="shared" si="8"/>
        <v>1.1100000000000001</v>
      </c>
      <c r="BA7" s="52">
        <v>0.65</v>
      </c>
      <c r="BB7" s="41">
        <v>1.1599999999999999</v>
      </c>
      <c r="BC7" s="41">
        <v>10.18</v>
      </c>
      <c r="BD7" s="42">
        <v>4.66</v>
      </c>
      <c r="BE7" s="42">
        <v>2.0499999999999998</v>
      </c>
      <c r="BF7" s="42">
        <v>0.76</v>
      </c>
      <c r="BG7" s="42">
        <v>0.17</v>
      </c>
      <c r="BH7" s="55">
        <v>7.0000000000000007E-2</v>
      </c>
      <c r="BI7" s="50">
        <v>0</v>
      </c>
      <c r="BJ7" s="50">
        <v>0</v>
      </c>
      <c r="BK7" s="50">
        <v>0</v>
      </c>
      <c r="BL7" s="50">
        <v>0</v>
      </c>
      <c r="BM7" s="59">
        <v>4.0999999999999996</v>
      </c>
      <c r="BN7" s="59">
        <v>0.21</v>
      </c>
      <c r="BO7" s="42">
        <v>0.59</v>
      </c>
      <c r="BP7" s="42">
        <v>0.17</v>
      </c>
      <c r="BQ7" s="38">
        <v>590.13</v>
      </c>
      <c r="BR7" s="38">
        <v>17.899999999999999</v>
      </c>
      <c r="BS7" s="38">
        <v>31.68</v>
      </c>
      <c r="BT7" s="62">
        <v>25.82</v>
      </c>
    </row>
    <row r="8" spans="1:74" x14ac:dyDescent="0.2">
      <c r="A8" s="5" t="s">
        <v>7</v>
      </c>
      <c r="B8" s="2" t="s">
        <v>23</v>
      </c>
      <c r="C8" s="2" t="s">
        <v>68</v>
      </c>
      <c r="D8" s="2">
        <v>86</v>
      </c>
      <c r="E8" s="3">
        <v>44055</v>
      </c>
      <c r="F8" s="3">
        <v>44061</v>
      </c>
      <c r="G8" s="7">
        <f t="shared" si="0"/>
        <v>7</v>
      </c>
      <c r="H8" s="2" t="s">
        <v>26</v>
      </c>
      <c r="I8" s="3">
        <v>44014</v>
      </c>
      <c r="J8" s="7">
        <f t="shared" si="1"/>
        <v>42</v>
      </c>
      <c r="K8" s="2" t="s">
        <v>69</v>
      </c>
      <c r="L8" s="2" t="s">
        <v>29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7</v>
      </c>
      <c r="S8" s="2" t="s">
        <v>151</v>
      </c>
      <c r="T8" s="2" t="s">
        <v>151</v>
      </c>
      <c r="U8" s="2" t="s">
        <v>151</v>
      </c>
      <c r="V8" s="2"/>
      <c r="W8" s="2" t="s">
        <v>151</v>
      </c>
      <c r="X8" s="2" t="s">
        <v>151</v>
      </c>
      <c r="Y8" s="2"/>
      <c r="Z8" s="2">
        <v>3</v>
      </c>
      <c r="AA8" s="2">
        <v>0</v>
      </c>
      <c r="AB8" s="2">
        <v>2</v>
      </c>
      <c r="AC8" s="2"/>
      <c r="AD8" s="6" t="s">
        <v>87</v>
      </c>
      <c r="AE8" s="7">
        <v>0</v>
      </c>
      <c r="AF8" s="7"/>
      <c r="AG8" s="3">
        <v>44179</v>
      </c>
      <c r="AH8" s="32">
        <f t="shared" si="2"/>
        <v>119</v>
      </c>
      <c r="AI8" s="32">
        <v>119</v>
      </c>
      <c r="AJ8" s="7">
        <v>0</v>
      </c>
      <c r="AL8" s="34">
        <v>93</v>
      </c>
      <c r="AM8" s="34">
        <f t="shared" si="3"/>
        <v>49.84</v>
      </c>
      <c r="AN8" s="75">
        <f t="shared" si="4"/>
        <v>0.76153846153846161</v>
      </c>
      <c r="AO8" s="75">
        <f t="shared" si="5"/>
        <v>0.83192307692307688</v>
      </c>
      <c r="AP8" s="75">
        <f t="shared" si="6"/>
        <v>0.97807692307692307</v>
      </c>
      <c r="AQ8" s="75">
        <f t="shared" si="7"/>
        <v>1.0434615384615384</v>
      </c>
      <c r="AR8" s="34">
        <v>25.43</v>
      </c>
      <c r="AS8" s="34">
        <v>27.13</v>
      </c>
      <c r="AT8" s="34">
        <v>26</v>
      </c>
      <c r="AU8" s="80">
        <v>21.63</v>
      </c>
      <c r="AV8" s="11">
        <v>19.8</v>
      </c>
      <c r="AW8" s="38">
        <v>56.85</v>
      </c>
      <c r="AX8" s="11">
        <v>54.24</v>
      </c>
      <c r="AY8" s="39">
        <v>27.45</v>
      </c>
      <c r="AZ8" s="51">
        <f t="shared" si="8"/>
        <v>1.25</v>
      </c>
      <c r="BA8" s="52">
        <v>0.54</v>
      </c>
      <c r="BB8" s="43">
        <v>0.79</v>
      </c>
      <c r="BC8" s="43">
        <v>10.82</v>
      </c>
      <c r="BD8" s="42">
        <v>3.77</v>
      </c>
      <c r="BE8" s="42">
        <v>2.2599999999999998</v>
      </c>
      <c r="BF8" s="42">
        <v>1.28</v>
      </c>
      <c r="BG8" s="42">
        <v>0.51</v>
      </c>
      <c r="BH8" s="56">
        <v>8.5000000000000006E-2</v>
      </c>
      <c r="BI8" s="50">
        <v>0</v>
      </c>
      <c r="BJ8" s="50">
        <v>0</v>
      </c>
      <c r="BK8" s="50">
        <v>0</v>
      </c>
      <c r="BL8" s="50">
        <v>0</v>
      </c>
      <c r="BM8" s="59">
        <v>18.809999999999999</v>
      </c>
      <c r="BN8" s="59">
        <v>0.43</v>
      </c>
      <c r="BO8" s="42">
        <v>0.34</v>
      </c>
      <c r="BP8" s="42">
        <v>0.16</v>
      </c>
      <c r="BQ8" s="38">
        <v>186.6</v>
      </c>
      <c r="BR8" s="38">
        <v>56.85</v>
      </c>
      <c r="BS8" s="38">
        <v>77.75</v>
      </c>
      <c r="BT8" s="62">
        <v>26.46</v>
      </c>
    </row>
    <row r="9" spans="1:74" x14ac:dyDescent="0.2">
      <c r="A9" s="5" t="s">
        <v>15</v>
      </c>
      <c r="B9" s="2" t="s">
        <v>23</v>
      </c>
      <c r="C9" s="2" t="s">
        <v>66</v>
      </c>
      <c r="D9" s="2">
        <v>56</v>
      </c>
      <c r="E9" s="3">
        <v>44081</v>
      </c>
      <c r="F9" s="3">
        <v>44085</v>
      </c>
      <c r="G9" s="7">
        <f t="shared" si="0"/>
        <v>5</v>
      </c>
      <c r="H9" s="2" t="s">
        <v>27</v>
      </c>
      <c r="I9" s="3">
        <v>44032</v>
      </c>
      <c r="J9" s="7">
        <f t="shared" si="1"/>
        <v>50</v>
      </c>
      <c r="K9" s="2" t="s">
        <v>57</v>
      </c>
      <c r="L9" s="2" t="s">
        <v>31</v>
      </c>
      <c r="M9" s="2">
        <v>0</v>
      </c>
      <c r="N9" s="2">
        <v>3</v>
      </c>
      <c r="O9" s="2">
        <v>0</v>
      </c>
      <c r="P9" s="2">
        <v>0</v>
      </c>
      <c r="Q9" s="2">
        <v>0</v>
      </c>
      <c r="R9" s="2">
        <v>1</v>
      </c>
      <c r="S9" s="2">
        <v>85</v>
      </c>
      <c r="T9" s="2">
        <v>45</v>
      </c>
      <c r="U9" s="2">
        <v>1</v>
      </c>
      <c r="V9" s="2"/>
      <c r="W9" s="2">
        <v>1</v>
      </c>
      <c r="X9" s="2">
        <v>9</v>
      </c>
      <c r="Y9" s="2"/>
      <c r="Z9" s="2">
        <v>1</v>
      </c>
      <c r="AA9" s="2">
        <v>0</v>
      </c>
      <c r="AB9" s="2">
        <v>9</v>
      </c>
      <c r="AC9" s="2"/>
      <c r="AD9" s="6" t="s">
        <v>87</v>
      </c>
      <c r="AE9" s="8">
        <v>1</v>
      </c>
      <c r="AF9" s="8"/>
      <c r="AG9" s="22">
        <v>44579</v>
      </c>
      <c r="AH9" s="32">
        <f t="shared" si="2"/>
        <v>495</v>
      </c>
      <c r="AI9" s="32">
        <v>495</v>
      </c>
      <c r="AJ9" s="8">
        <v>0</v>
      </c>
      <c r="AL9" s="34">
        <v>66.09</v>
      </c>
      <c r="AM9" s="34">
        <f t="shared" si="3"/>
        <v>8.1999999999999993</v>
      </c>
      <c r="AN9" s="75">
        <f t="shared" si="4"/>
        <v>0.89423076923076927</v>
      </c>
      <c r="AO9" s="75">
        <f t="shared" si="5"/>
        <v>0.93115384615384622</v>
      </c>
      <c r="AP9" s="75">
        <f t="shared" si="6"/>
        <v>1</v>
      </c>
      <c r="AQ9" s="75">
        <f t="shared" si="7"/>
        <v>1.0311538461538461</v>
      </c>
      <c r="AR9" s="34">
        <v>26</v>
      </c>
      <c r="AS9" s="34">
        <v>26.81</v>
      </c>
      <c r="AT9" s="34">
        <v>26</v>
      </c>
      <c r="AU9" s="80">
        <v>24.21</v>
      </c>
      <c r="AV9" s="11">
        <v>23.25</v>
      </c>
      <c r="AW9" s="38">
        <v>10.83</v>
      </c>
      <c r="AX9" s="11">
        <v>68.28</v>
      </c>
      <c r="AY9" s="39">
        <v>27.1</v>
      </c>
      <c r="AZ9" s="51">
        <f t="shared" si="8"/>
        <v>1.1100000000000001</v>
      </c>
      <c r="BA9" s="52">
        <v>0.76</v>
      </c>
      <c r="BB9" s="41">
        <v>1.63</v>
      </c>
      <c r="BC9" s="41">
        <v>12.29</v>
      </c>
      <c r="BD9" s="42">
        <v>7.67</v>
      </c>
      <c r="BE9" s="42">
        <v>2.96</v>
      </c>
      <c r="BF9" s="42">
        <v>1.29</v>
      </c>
      <c r="BG9" s="42">
        <v>0.55000000000000004</v>
      </c>
      <c r="BH9" s="55">
        <v>0.57999999999999996</v>
      </c>
      <c r="BI9" s="50">
        <v>0.31</v>
      </c>
      <c r="BJ9" s="50">
        <v>0</v>
      </c>
      <c r="BK9" s="50">
        <v>0</v>
      </c>
      <c r="BL9" s="50">
        <v>0</v>
      </c>
      <c r="BM9" s="59">
        <v>9.1</v>
      </c>
      <c r="BN9" s="59">
        <v>2.1</v>
      </c>
      <c r="BO9" s="42">
        <v>5.64</v>
      </c>
      <c r="BP9" s="42">
        <v>1.0900000000000001</v>
      </c>
      <c r="BQ9" s="38">
        <v>805.59</v>
      </c>
      <c r="BR9" s="38">
        <v>10.83</v>
      </c>
      <c r="BS9" s="38">
        <v>21.24</v>
      </c>
      <c r="BT9" s="62">
        <v>26.31</v>
      </c>
    </row>
    <row r="10" spans="1:74" x14ac:dyDescent="0.2">
      <c r="A10" s="5" t="s">
        <v>8</v>
      </c>
      <c r="B10" s="2" t="s">
        <v>22</v>
      </c>
      <c r="C10" s="2" t="s">
        <v>58</v>
      </c>
      <c r="D10" s="2">
        <v>76</v>
      </c>
      <c r="E10" s="3">
        <v>44088</v>
      </c>
      <c r="F10" s="3">
        <v>44097</v>
      </c>
      <c r="G10" s="7">
        <f t="shared" si="0"/>
        <v>10</v>
      </c>
      <c r="H10" s="2" t="s">
        <v>27</v>
      </c>
      <c r="I10" s="3">
        <v>44012</v>
      </c>
      <c r="J10" s="7">
        <f t="shared" si="1"/>
        <v>77</v>
      </c>
      <c r="K10" s="2" t="s">
        <v>70</v>
      </c>
      <c r="L10" s="2" t="s">
        <v>30</v>
      </c>
      <c r="M10" s="2">
        <v>0</v>
      </c>
      <c r="N10" s="2">
        <v>1</v>
      </c>
      <c r="O10" s="2">
        <v>0</v>
      </c>
      <c r="P10" s="2">
        <v>0</v>
      </c>
      <c r="Q10" s="2">
        <v>0</v>
      </c>
      <c r="R10" s="2">
        <v>1</v>
      </c>
      <c r="S10" s="2">
        <v>100</v>
      </c>
      <c r="T10" s="2">
        <v>100</v>
      </c>
      <c r="U10" s="2">
        <v>0</v>
      </c>
      <c r="V10" s="2"/>
      <c r="W10" s="2">
        <v>0</v>
      </c>
      <c r="X10" s="2">
        <v>15</v>
      </c>
      <c r="Y10" s="2"/>
      <c r="Z10" s="2">
        <v>1</v>
      </c>
      <c r="AA10" s="2">
        <v>0</v>
      </c>
      <c r="AB10" s="2">
        <v>12</v>
      </c>
      <c r="AC10" s="2"/>
      <c r="AD10" s="6" t="s">
        <v>87</v>
      </c>
      <c r="AE10" s="7">
        <v>0</v>
      </c>
      <c r="AF10" s="7"/>
      <c r="AG10" s="3">
        <v>44552</v>
      </c>
      <c r="AH10" s="32">
        <f t="shared" si="2"/>
        <v>456</v>
      </c>
      <c r="AI10" s="32">
        <v>456</v>
      </c>
      <c r="AJ10" s="7">
        <v>0</v>
      </c>
      <c r="AL10" s="34">
        <v>129.19</v>
      </c>
      <c r="AM10" s="34">
        <f t="shared" si="3"/>
        <v>15.78</v>
      </c>
      <c r="AN10" s="75">
        <f t="shared" si="4"/>
        <v>0.96346153846153848</v>
      </c>
      <c r="AO10" s="75">
        <f t="shared" si="5"/>
        <v>0.98423076923076924</v>
      </c>
      <c r="AP10" s="75">
        <f t="shared" si="6"/>
        <v>1</v>
      </c>
      <c r="AQ10" s="75">
        <f t="shared" si="7"/>
        <v>1.0253846153846153</v>
      </c>
      <c r="AR10" s="34">
        <v>26</v>
      </c>
      <c r="AS10" s="34">
        <v>26.66</v>
      </c>
      <c r="AT10" s="34">
        <v>26</v>
      </c>
      <c r="AU10" s="80">
        <v>25.59</v>
      </c>
      <c r="AV10" s="11">
        <v>25.05</v>
      </c>
      <c r="AW10" s="38">
        <v>24.21</v>
      </c>
      <c r="AX10" s="11">
        <v>47.4</v>
      </c>
      <c r="AY10" s="39">
        <v>27.3</v>
      </c>
      <c r="AZ10" s="51">
        <f t="shared" si="8"/>
        <v>1.04</v>
      </c>
      <c r="BA10" s="52">
        <v>0.76</v>
      </c>
      <c r="BB10" s="41">
        <v>3.03</v>
      </c>
      <c r="BC10" s="41">
        <v>12.26</v>
      </c>
      <c r="BD10" s="42">
        <v>17.53</v>
      </c>
      <c r="BE10" s="42">
        <v>3.88</v>
      </c>
      <c r="BF10" s="42">
        <v>0.93</v>
      </c>
      <c r="BG10" s="42">
        <v>0.15</v>
      </c>
      <c r="BH10" s="56">
        <v>1.19</v>
      </c>
      <c r="BI10" s="50">
        <v>0</v>
      </c>
      <c r="BJ10" s="50">
        <v>0</v>
      </c>
      <c r="BK10" s="50">
        <v>0</v>
      </c>
      <c r="BL10" s="50">
        <v>0</v>
      </c>
      <c r="BM10" s="59">
        <v>4.37</v>
      </c>
      <c r="BN10" s="59">
        <v>0.63</v>
      </c>
      <c r="BO10" s="42">
        <v>1.51</v>
      </c>
      <c r="BP10" s="42">
        <v>0.54</v>
      </c>
      <c r="BQ10" s="38">
        <v>818.7</v>
      </c>
      <c r="BR10" s="38">
        <v>24.21</v>
      </c>
      <c r="BS10" s="38">
        <v>43.2</v>
      </c>
      <c r="BT10" s="62">
        <v>25.9</v>
      </c>
    </row>
    <row r="11" spans="1:74" x14ac:dyDescent="0.2">
      <c r="A11" s="5" t="s">
        <v>10</v>
      </c>
      <c r="B11" s="2" t="s">
        <v>23</v>
      </c>
      <c r="C11" s="2" t="s">
        <v>54</v>
      </c>
      <c r="D11" s="2">
        <v>77</v>
      </c>
      <c r="E11" s="3">
        <v>44167</v>
      </c>
      <c r="F11" s="3">
        <v>44176</v>
      </c>
      <c r="G11" s="7">
        <f t="shared" si="0"/>
        <v>10</v>
      </c>
      <c r="H11" s="2" t="s">
        <v>26</v>
      </c>
      <c r="I11" s="3">
        <v>44126</v>
      </c>
      <c r="J11" s="7">
        <f t="shared" si="1"/>
        <v>42</v>
      </c>
      <c r="K11" s="2" t="s">
        <v>57</v>
      </c>
      <c r="L11" s="2" t="s">
        <v>30</v>
      </c>
      <c r="M11" s="2">
        <v>0</v>
      </c>
      <c r="N11" s="2">
        <v>2</v>
      </c>
      <c r="O11" s="2">
        <v>0</v>
      </c>
      <c r="P11" s="2">
        <v>0</v>
      </c>
      <c r="Q11" s="2">
        <v>0</v>
      </c>
      <c r="R11" s="2">
        <v>4</v>
      </c>
      <c r="S11" s="2">
        <v>100</v>
      </c>
      <c r="T11" s="2">
        <v>100</v>
      </c>
      <c r="U11" s="2">
        <v>0</v>
      </c>
      <c r="V11" s="2"/>
      <c r="W11" s="2">
        <v>0</v>
      </c>
      <c r="X11" s="2">
        <v>9</v>
      </c>
      <c r="Y11" s="2"/>
      <c r="Z11" s="2">
        <v>2</v>
      </c>
      <c r="AA11" s="2">
        <v>0</v>
      </c>
      <c r="AB11" s="2">
        <v>17</v>
      </c>
      <c r="AC11" s="2"/>
      <c r="AD11" s="6" t="s">
        <v>87</v>
      </c>
      <c r="AE11" s="7">
        <v>0</v>
      </c>
      <c r="AF11" s="7"/>
      <c r="AG11" s="3">
        <v>44273</v>
      </c>
      <c r="AH11" s="32">
        <f t="shared" si="2"/>
        <v>98</v>
      </c>
      <c r="AI11" s="32">
        <v>98</v>
      </c>
      <c r="AJ11" s="7">
        <v>0</v>
      </c>
      <c r="AL11" s="34">
        <v>116.45</v>
      </c>
      <c r="AM11" s="34">
        <f t="shared" si="3"/>
        <v>17.79</v>
      </c>
      <c r="AN11" s="75">
        <f t="shared" si="4"/>
        <v>0.82692307692307687</v>
      </c>
      <c r="AO11" s="75">
        <f t="shared" si="5"/>
        <v>0.87538461538461543</v>
      </c>
      <c r="AP11" s="75">
        <f t="shared" si="6"/>
        <v>1.0042307692307693</v>
      </c>
      <c r="AQ11" s="75">
        <f t="shared" si="7"/>
        <v>1.053076923076923</v>
      </c>
      <c r="AR11" s="34">
        <v>26.11</v>
      </c>
      <c r="AS11" s="34">
        <v>27.38</v>
      </c>
      <c r="AT11" s="34">
        <v>26</v>
      </c>
      <c r="AU11" s="80">
        <v>22.76</v>
      </c>
      <c r="AV11" s="11">
        <v>21.5</v>
      </c>
      <c r="AW11" s="38">
        <v>23.45</v>
      </c>
      <c r="AX11" s="11">
        <v>71.569999999999993</v>
      </c>
      <c r="AY11" s="39">
        <v>27.6</v>
      </c>
      <c r="AZ11" s="51">
        <f t="shared" si="8"/>
        <v>1.2</v>
      </c>
      <c r="BA11" s="52">
        <v>0.65</v>
      </c>
      <c r="BB11" s="41">
        <v>1.88</v>
      </c>
      <c r="BC11" s="41">
        <v>8.17</v>
      </c>
      <c r="BD11" s="42">
        <v>8.8000000000000007</v>
      </c>
      <c r="BE11" s="42">
        <v>1.27</v>
      </c>
      <c r="BF11" s="42">
        <v>0.37</v>
      </c>
      <c r="BG11" s="42">
        <v>0.02</v>
      </c>
      <c r="BH11" s="56">
        <v>0.11</v>
      </c>
      <c r="BI11" s="50">
        <v>0</v>
      </c>
      <c r="BJ11" s="50">
        <v>0</v>
      </c>
      <c r="BK11" s="50">
        <v>0</v>
      </c>
      <c r="BL11" s="50">
        <v>0</v>
      </c>
      <c r="BM11" s="59">
        <v>5.6</v>
      </c>
      <c r="BN11" s="59">
        <v>0.65</v>
      </c>
      <c r="BO11" s="42">
        <v>0.2</v>
      </c>
      <c r="BP11" s="42">
        <v>0.09</v>
      </c>
      <c r="BQ11" s="38">
        <v>654.6</v>
      </c>
      <c r="BR11" s="38">
        <v>23.45</v>
      </c>
      <c r="BS11" s="38">
        <v>45.35</v>
      </c>
      <c r="BT11" s="62">
        <v>22.56</v>
      </c>
    </row>
    <row r="12" spans="1:74" x14ac:dyDescent="0.2">
      <c r="A12" s="5" t="s">
        <v>9</v>
      </c>
      <c r="B12" s="2" t="s">
        <v>22</v>
      </c>
      <c r="C12" s="2" t="s">
        <v>68</v>
      </c>
      <c r="D12" s="2">
        <v>58</v>
      </c>
      <c r="E12" s="3">
        <v>44174</v>
      </c>
      <c r="F12" s="3">
        <v>44183</v>
      </c>
      <c r="G12" s="7">
        <f t="shared" si="0"/>
        <v>10</v>
      </c>
      <c r="H12" s="2" t="s">
        <v>27</v>
      </c>
      <c r="I12" s="3">
        <v>44138</v>
      </c>
      <c r="J12" s="7">
        <f t="shared" si="1"/>
        <v>37</v>
      </c>
      <c r="K12" s="2" t="s">
        <v>57</v>
      </c>
      <c r="L12" s="2" t="s">
        <v>30</v>
      </c>
      <c r="M12" s="2">
        <v>0</v>
      </c>
      <c r="N12" s="2">
        <v>4</v>
      </c>
      <c r="O12" s="2">
        <v>0</v>
      </c>
      <c r="P12" s="2">
        <v>0</v>
      </c>
      <c r="Q12" s="2">
        <v>0</v>
      </c>
      <c r="R12" s="2">
        <v>4</v>
      </c>
      <c r="S12" s="2">
        <v>100</v>
      </c>
      <c r="T12" s="2">
        <v>95</v>
      </c>
      <c r="U12" s="2">
        <v>0</v>
      </c>
      <c r="V12" s="2"/>
      <c r="W12" s="2">
        <v>0</v>
      </c>
      <c r="X12" s="2">
        <v>16</v>
      </c>
      <c r="Y12" s="2"/>
      <c r="Z12" s="2">
        <v>1</v>
      </c>
      <c r="AA12" s="2">
        <v>1</v>
      </c>
      <c r="AB12" s="2">
        <v>15</v>
      </c>
      <c r="AC12" s="2"/>
      <c r="AD12" s="6" t="s">
        <v>87</v>
      </c>
      <c r="AE12" s="7">
        <v>0</v>
      </c>
      <c r="AF12" s="7"/>
      <c r="AG12" s="3">
        <v>44705</v>
      </c>
      <c r="AH12" s="32">
        <f t="shared" si="2"/>
        <v>523</v>
      </c>
      <c r="AI12" s="32">
        <v>523</v>
      </c>
      <c r="AJ12" s="7" t="s">
        <v>145</v>
      </c>
      <c r="AL12" s="34">
        <v>105.11</v>
      </c>
      <c r="AM12" s="34">
        <f t="shared" si="3"/>
        <v>17.010000000000002</v>
      </c>
      <c r="AN12" s="75">
        <f t="shared" si="4"/>
        <v>0.94615384615384623</v>
      </c>
      <c r="AO12" s="75">
        <f t="shared" si="5"/>
        <v>0.96269230769230774</v>
      </c>
      <c r="AP12" s="75">
        <f t="shared" si="6"/>
        <v>1</v>
      </c>
      <c r="AQ12" s="75">
        <f t="shared" si="7"/>
        <v>1.0353846153846153</v>
      </c>
      <c r="AR12" s="34">
        <v>26</v>
      </c>
      <c r="AS12" s="34">
        <v>26.92</v>
      </c>
      <c r="AT12" s="34">
        <v>26</v>
      </c>
      <c r="AU12" s="80">
        <v>25.03</v>
      </c>
      <c r="AV12" s="11">
        <v>24.6</v>
      </c>
      <c r="AW12" s="38">
        <v>24.63</v>
      </c>
      <c r="AX12" s="11">
        <v>54.21</v>
      </c>
      <c r="AY12" s="39">
        <v>27.2</v>
      </c>
      <c r="AZ12" s="51">
        <f t="shared" si="8"/>
        <v>1.08</v>
      </c>
      <c r="BA12" s="52">
        <v>0.83</v>
      </c>
      <c r="BB12" s="41">
        <v>0.68</v>
      </c>
      <c r="BC12" s="41">
        <v>3.03</v>
      </c>
      <c r="BD12" s="42">
        <v>0.28999999999999998</v>
      </c>
      <c r="BE12" s="42">
        <v>0</v>
      </c>
      <c r="BF12" s="42">
        <v>0</v>
      </c>
      <c r="BG12" s="42">
        <v>0</v>
      </c>
      <c r="BH12" s="56">
        <v>0.16</v>
      </c>
      <c r="BI12" s="50">
        <v>0</v>
      </c>
      <c r="BJ12" s="50">
        <v>0</v>
      </c>
      <c r="BK12" s="50">
        <v>0</v>
      </c>
      <c r="BL12" s="50">
        <v>0</v>
      </c>
      <c r="BM12" s="59">
        <v>0.96</v>
      </c>
      <c r="BN12" s="59">
        <v>0.3</v>
      </c>
      <c r="BO12" s="42">
        <v>0.32</v>
      </c>
      <c r="BP12" s="42">
        <v>0.14000000000000001</v>
      </c>
      <c r="BQ12" s="38">
        <v>618.1</v>
      </c>
      <c r="BR12" s="38">
        <v>24.63</v>
      </c>
      <c r="BS12" s="38">
        <v>56.07</v>
      </c>
      <c r="BT12" s="62">
        <v>18.3</v>
      </c>
    </row>
    <row r="13" spans="1:74" x14ac:dyDescent="0.2">
      <c r="A13" s="5" t="s">
        <v>16</v>
      </c>
      <c r="B13" s="2" t="s">
        <v>22</v>
      </c>
      <c r="C13" s="2" t="s">
        <v>66</v>
      </c>
      <c r="D13" s="2">
        <v>76</v>
      </c>
      <c r="E13" s="3">
        <v>44187</v>
      </c>
      <c r="F13" s="3">
        <v>44198</v>
      </c>
      <c r="G13" s="7">
        <f t="shared" si="0"/>
        <v>12</v>
      </c>
      <c r="H13" s="2" t="s">
        <v>27</v>
      </c>
      <c r="I13" s="3">
        <v>44140</v>
      </c>
      <c r="J13" s="7">
        <f t="shared" si="1"/>
        <v>48</v>
      </c>
      <c r="K13" s="2" t="s">
        <v>57</v>
      </c>
      <c r="L13" s="2" t="s">
        <v>28</v>
      </c>
      <c r="M13" s="2">
        <v>0</v>
      </c>
      <c r="N13" s="2">
        <v>4</v>
      </c>
      <c r="O13" s="2">
        <v>0</v>
      </c>
      <c r="P13" s="2">
        <v>0</v>
      </c>
      <c r="Q13" s="2">
        <v>0</v>
      </c>
      <c r="R13" s="2">
        <v>1</v>
      </c>
      <c r="S13" s="2">
        <v>100</v>
      </c>
      <c r="T13" s="2">
        <v>50</v>
      </c>
      <c r="U13" s="2">
        <v>1</v>
      </c>
      <c r="V13" s="2"/>
      <c r="W13" s="2">
        <v>1</v>
      </c>
      <c r="X13" s="2">
        <v>29</v>
      </c>
      <c r="Y13" s="2"/>
      <c r="Z13" s="2">
        <v>2</v>
      </c>
      <c r="AA13" s="2">
        <v>0</v>
      </c>
      <c r="AB13" s="2">
        <v>30</v>
      </c>
      <c r="AC13" s="2"/>
      <c r="AD13" s="6" t="s">
        <v>87</v>
      </c>
      <c r="AE13" s="8">
        <v>0</v>
      </c>
      <c r="AF13" s="8"/>
      <c r="AG13" s="8"/>
      <c r="AH13" s="32" t="e">
        <f t="shared" si="2"/>
        <v>#NUM!</v>
      </c>
      <c r="AI13" s="32">
        <v>1</v>
      </c>
      <c r="AJ13" s="8"/>
      <c r="AK13" s="10" t="s">
        <v>146</v>
      </c>
      <c r="AL13" s="34">
        <v>65.48</v>
      </c>
      <c r="AM13" s="34">
        <f t="shared" si="3"/>
        <v>9.6199999999999992</v>
      </c>
      <c r="AN13" s="75">
        <f t="shared" si="4"/>
        <v>0.97653846153846158</v>
      </c>
      <c r="AO13" s="75">
        <f t="shared" si="5"/>
        <v>0.98230769230769233</v>
      </c>
      <c r="AP13" s="75">
        <f t="shared" si="6"/>
        <v>1</v>
      </c>
      <c r="AQ13" s="75">
        <f t="shared" si="7"/>
        <v>1.0203846153846154</v>
      </c>
      <c r="AR13" s="34">
        <v>26</v>
      </c>
      <c r="AS13" s="34">
        <v>26.53</v>
      </c>
      <c r="AT13" s="34">
        <v>26</v>
      </c>
      <c r="AU13" s="80">
        <v>25.54</v>
      </c>
      <c r="AV13" s="11">
        <v>25.39</v>
      </c>
      <c r="AW13" s="38">
        <v>14.44</v>
      </c>
      <c r="AX13" s="11">
        <v>52.58</v>
      </c>
      <c r="AY13" s="39">
        <v>26.78</v>
      </c>
      <c r="AZ13" s="51">
        <f t="shared" si="8"/>
        <v>1.04</v>
      </c>
      <c r="BA13" s="52">
        <v>0.83</v>
      </c>
      <c r="BB13" s="41">
        <v>2.65</v>
      </c>
      <c r="BC13" s="41">
        <v>12.76</v>
      </c>
      <c r="BD13" s="42">
        <v>18.23</v>
      </c>
      <c r="BE13" s="42">
        <v>4.47</v>
      </c>
      <c r="BF13" s="42">
        <v>1.01</v>
      </c>
      <c r="BG13" s="42">
        <v>0.09</v>
      </c>
      <c r="BH13" s="55">
        <v>0.45</v>
      </c>
      <c r="BI13" s="50">
        <v>0</v>
      </c>
      <c r="BJ13" s="50">
        <v>0</v>
      </c>
      <c r="BK13" s="50">
        <v>0</v>
      </c>
      <c r="BL13" s="50">
        <v>0</v>
      </c>
      <c r="BM13" s="59">
        <v>4.8</v>
      </c>
      <c r="BN13" s="59">
        <v>1.4</v>
      </c>
      <c r="BO13" s="42">
        <v>1.53</v>
      </c>
      <c r="BP13" s="42">
        <v>0.56999999999999995</v>
      </c>
      <c r="BQ13" s="38">
        <v>681</v>
      </c>
      <c r="BR13" s="38">
        <v>14.44</v>
      </c>
      <c r="BS13" s="38">
        <v>27.74</v>
      </c>
      <c r="BT13" s="62">
        <v>25.07</v>
      </c>
    </row>
    <row r="14" spans="1:74" x14ac:dyDescent="0.2">
      <c r="A14" s="5" t="s">
        <v>11</v>
      </c>
      <c r="B14" s="2" t="s">
        <v>22</v>
      </c>
      <c r="C14" s="2" t="s">
        <v>66</v>
      </c>
      <c r="D14" s="2">
        <v>53</v>
      </c>
      <c r="E14" s="4">
        <v>44207</v>
      </c>
      <c r="F14" s="4">
        <v>44217</v>
      </c>
      <c r="G14" s="7">
        <f t="shared" si="0"/>
        <v>11</v>
      </c>
      <c r="H14" s="2" t="s">
        <v>27</v>
      </c>
      <c r="I14" s="3">
        <v>44154</v>
      </c>
      <c r="J14" s="7">
        <f t="shared" si="1"/>
        <v>54</v>
      </c>
      <c r="K14" s="2" t="s">
        <v>57</v>
      </c>
      <c r="L14" s="2" t="s">
        <v>30</v>
      </c>
      <c r="M14" s="2">
        <v>0</v>
      </c>
      <c r="N14" s="2">
        <v>2</v>
      </c>
      <c r="O14" s="2">
        <v>0</v>
      </c>
      <c r="P14" s="2">
        <v>0</v>
      </c>
      <c r="Q14" s="2">
        <v>0</v>
      </c>
      <c r="R14" s="2">
        <v>9</v>
      </c>
      <c r="S14" s="2">
        <v>100</v>
      </c>
      <c r="T14" s="2">
        <v>70</v>
      </c>
      <c r="U14" s="2">
        <v>2</v>
      </c>
      <c r="V14" s="2" t="s">
        <v>72</v>
      </c>
      <c r="W14" s="2">
        <v>1</v>
      </c>
      <c r="X14" s="2">
        <v>15</v>
      </c>
      <c r="Y14" s="2"/>
      <c r="Z14" s="2">
        <v>2</v>
      </c>
      <c r="AA14" s="2">
        <v>1</v>
      </c>
      <c r="AB14" s="2">
        <v>16</v>
      </c>
      <c r="AC14" s="2"/>
      <c r="AD14" s="6" t="s">
        <v>87</v>
      </c>
      <c r="AE14" s="9">
        <v>0</v>
      </c>
      <c r="AF14" s="9"/>
      <c r="AG14" s="4">
        <v>44293</v>
      </c>
      <c r="AH14" s="32">
        <f t="shared" si="2"/>
        <v>77</v>
      </c>
      <c r="AI14" s="32">
        <v>77</v>
      </c>
      <c r="AJ14" s="9">
        <v>0</v>
      </c>
      <c r="AL14" s="34">
        <v>188.92</v>
      </c>
      <c r="AM14" s="34">
        <f t="shared" si="3"/>
        <v>22.68</v>
      </c>
      <c r="AN14" s="75">
        <f t="shared" si="4"/>
        <v>0.83461538461538454</v>
      </c>
      <c r="AO14" s="75">
        <f t="shared" si="5"/>
        <v>0.90346153846153843</v>
      </c>
      <c r="AP14" s="75">
        <f t="shared" si="6"/>
        <v>0.98076923076923073</v>
      </c>
      <c r="AQ14" s="75">
        <f t="shared" si="7"/>
        <v>1.0280769230769231</v>
      </c>
      <c r="AR14" s="34">
        <v>25.5</v>
      </c>
      <c r="AS14" s="34">
        <v>26.73</v>
      </c>
      <c r="AT14" s="34">
        <v>26</v>
      </c>
      <c r="AU14" s="80">
        <v>23.49</v>
      </c>
      <c r="AV14" s="11">
        <v>21.7</v>
      </c>
      <c r="AW14" s="38">
        <v>26.13</v>
      </c>
      <c r="AX14" s="11">
        <v>32.47</v>
      </c>
      <c r="AY14" s="39">
        <v>27.14</v>
      </c>
      <c r="AZ14" s="51">
        <f t="shared" si="8"/>
        <v>1.1399999999999999</v>
      </c>
      <c r="BA14" s="52">
        <v>0.88</v>
      </c>
      <c r="BB14" s="44">
        <v>2.19</v>
      </c>
      <c r="BC14" s="44">
        <v>11.97</v>
      </c>
      <c r="BD14" s="42">
        <v>13.71</v>
      </c>
      <c r="BE14" s="42">
        <v>3.2</v>
      </c>
      <c r="BF14" s="42">
        <v>0.95</v>
      </c>
      <c r="BG14" s="42">
        <v>0.15</v>
      </c>
      <c r="BH14" s="57">
        <v>1.43</v>
      </c>
      <c r="BI14" s="50">
        <v>0.86</v>
      </c>
      <c r="BJ14" s="50">
        <v>0</v>
      </c>
      <c r="BK14" s="50">
        <v>0</v>
      </c>
      <c r="BL14" s="50">
        <v>0</v>
      </c>
      <c r="BM14" s="59">
        <v>1.4</v>
      </c>
      <c r="BN14" s="59">
        <v>0.28000000000000003</v>
      </c>
      <c r="BO14" s="42">
        <v>2.31</v>
      </c>
      <c r="BP14" s="42">
        <v>0.67</v>
      </c>
      <c r="BQ14" s="38">
        <v>832.9</v>
      </c>
      <c r="BR14" s="38">
        <v>26.13</v>
      </c>
      <c r="BS14" s="38">
        <v>57.64</v>
      </c>
      <c r="BT14" s="62">
        <v>25.25</v>
      </c>
    </row>
    <row r="15" spans="1:74" x14ac:dyDescent="0.2">
      <c r="A15" s="5" t="s">
        <v>12</v>
      </c>
      <c r="B15" s="2" t="s">
        <v>23</v>
      </c>
      <c r="C15" s="2" t="s">
        <v>58</v>
      </c>
      <c r="D15" s="2">
        <v>84</v>
      </c>
      <c r="E15" s="3">
        <v>44217</v>
      </c>
      <c r="F15" s="3">
        <v>44228</v>
      </c>
      <c r="G15" s="7">
        <f t="shared" si="0"/>
        <v>12</v>
      </c>
      <c r="H15" s="2" t="s">
        <v>27</v>
      </c>
      <c r="I15" s="3">
        <v>44175</v>
      </c>
      <c r="J15" s="7">
        <f t="shared" si="1"/>
        <v>43</v>
      </c>
      <c r="K15" s="2" t="s">
        <v>57</v>
      </c>
      <c r="L15" s="2" t="s">
        <v>30</v>
      </c>
      <c r="M15" s="2">
        <v>0</v>
      </c>
      <c r="N15" s="2">
        <v>2</v>
      </c>
      <c r="O15" s="2">
        <v>0</v>
      </c>
      <c r="P15" s="2">
        <v>0</v>
      </c>
      <c r="Q15" s="2">
        <v>0</v>
      </c>
      <c r="R15" s="2">
        <v>8</v>
      </c>
      <c r="S15" s="2">
        <v>100</v>
      </c>
      <c r="T15" s="2">
        <v>0</v>
      </c>
      <c r="U15" s="2">
        <v>0</v>
      </c>
      <c r="V15" s="2"/>
      <c r="W15" s="2">
        <v>0</v>
      </c>
      <c r="X15" s="2">
        <v>5</v>
      </c>
      <c r="Y15" s="2"/>
      <c r="Z15" s="2">
        <v>1</v>
      </c>
      <c r="AA15" s="2">
        <v>0</v>
      </c>
      <c r="AB15" s="2">
        <v>15</v>
      </c>
      <c r="AC15" s="2"/>
      <c r="AD15" s="6" t="s">
        <v>87</v>
      </c>
      <c r="AE15" s="7">
        <v>0</v>
      </c>
      <c r="AF15" s="7"/>
      <c r="AG15" s="3">
        <v>44690</v>
      </c>
      <c r="AH15" s="32">
        <f t="shared" si="2"/>
        <v>463</v>
      </c>
      <c r="AI15" s="32">
        <v>463</v>
      </c>
      <c r="AJ15" s="7">
        <v>0</v>
      </c>
      <c r="AK15" s="10" t="s">
        <v>73</v>
      </c>
      <c r="AL15" s="34">
        <v>114.51</v>
      </c>
      <c r="AM15" s="34">
        <f t="shared" si="3"/>
        <v>30.69</v>
      </c>
      <c r="AN15" s="75">
        <f t="shared" si="4"/>
        <v>0.8915384615384615</v>
      </c>
      <c r="AO15" s="75">
        <f t="shared" si="5"/>
        <v>0.93923076923076931</v>
      </c>
      <c r="AP15" s="75">
        <f t="shared" si="6"/>
        <v>0.98076923076923073</v>
      </c>
      <c r="AQ15" s="75">
        <f t="shared" si="7"/>
        <v>1.0253846153846153</v>
      </c>
      <c r="AR15" s="34">
        <v>25.5</v>
      </c>
      <c r="AS15" s="34">
        <v>26.66</v>
      </c>
      <c r="AT15" s="34">
        <v>26</v>
      </c>
      <c r="AU15" s="80">
        <v>24.42</v>
      </c>
      <c r="AV15" s="11">
        <v>23.18</v>
      </c>
      <c r="AW15" s="38">
        <v>33.47</v>
      </c>
      <c r="AX15" s="11">
        <v>20.8</v>
      </c>
      <c r="AY15" s="39">
        <v>25.5</v>
      </c>
      <c r="AZ15" s="51">
        <f t="shared" si="8"/>
        <v>1.0900000000000001</v>
      </c>
      <c r="BA15" s="52">
        <v>0.91</v>
      </c>
      <c r="BB15" s="41">
        <v>1.87</v>
      </c>
      <c r="BC15" s="41">
        <v>12.79</v>
      </c>
      <c r="BD15" s="42">
        <v>13.32</v>
      </c>
      <c r="BE15" s="42">
        <v>3.82</v>
      </c>
      <c r="BF15" s="42">
        <v>1.29</v>
      </c>
      <c r="BG15" s="42">
        <v>0.34</v>
      </c>
      <c r="BH15" s="56">
        <v>0.63</v>
      </c>
      <c r="BI15" s="50">
        <v>0</v>
      </c>
      <c r="BJ15" s="50">
        <v>0</v>
      </c>
      <c r="BK15" s="50">
        <v>0</v>
      </c>
      <c r="BL15" s="50">
        <v>0</v>
      </c>
      <c r="BM15" s="59">
        <v>7.1</v>
      </c>
      <c r="BN15" s="59">
        <v>0.35</v>
      </c>
      <c r="BO15" s="42">
        <v>2.78</v>
      </c>
      <c r="BP15" s="42">
        <v>1.38</v>
      </c>
      <c r="BQ15" s="38">
        <v>373.11</v>
      </c>
      <c r="BR15" s="38">
        <v>33.47</v>
      </c>
      <c r="BS15" s="38">
        <v>59.07</v>
      </c>
      <c r="BT15" s="62">
        <v>25.9</v>
      </c>
    </row>
    <row r="16" spans="1:74" x14ac:dyDescent="0.2">
      <c r="A16" s="5" t="s">
        <v>14</v>
      </c>
      <c r="B16" s="2" t="s">
        <v>22</v>
      </c>
      <c r="C16" s="2" t="s">
        <v>58</v>
      </c>
      <c r="D16" s="2">
        <v>74</v>
      </c>
      <c r="E16" s="3">
        <v>44230</v>
      </c>
      <c r="F16" s="3">
        <v>44239</v>
      </c>
      <c r="G16" s="7">
        <f t="shared" si="0"/>
        <v>10</v>
      </c>
      <c r="H16" s="2" t="s">
        <v>27</v>
      </c>
      <c r="I16" s="3">
        <v>44182</v>
      </c>
      <c r="J16" s="7">
        <f t="shared" si="1"/>
        <v>49</v>
      </c>
      <c r="K16" s="2" t="s">
        <v>57</v>
      </c>
      <c r="L16" s="2" t="s">
        <v>30</v>
      </c>
      <c r="M16" s="2">
        <v>0</v>
      </c>
      <c r="N16" s="2">
        <v>2</v>
      </c>
      <c r="O16" s="2">
        <v>0</v>
      </c>
      <c r="P16" s="2">
        <v>0</v>
      </c>
      <c r="Q16" s="2">
        <v>0</v>
      </c>
      <c r="R16" s="2">
        <v>3</v>
      </c>
      <c r="S16" s="2">
        <v>100</v>
      </c>
      <c r="T16" s="2">
        <v>100</v>
      </c>
      <c r="U16" s="2">
        <v>1</v>
      </c>
      <c r="V16" s="2"/>
      <c r="W16" s="2">
        <v>1</v>
      </c>
      <c r="X16" s="2">
        <v>10</v>
      </c>
      <c r="Y16" s="2"/>
      <c r="Z16" s="2">
        <v>1</v>
      </c>
      <c r="AA16" s="2">
        <v>0</v>
      </c>
      <c r="AB16" s="2">
        <v>18</v>
      </c>
      <c r="AC16" s="2"/>
      <c r="AD16" s="6" t="s">
        <v>87</v>
      </c>
      <c r="AE16" s="7">
        <v>0</v>
      </c>
      <c r="AF16" s="7"/>
      <c r="AG16" s="3">
        <v>44711</v>
      </c>
      <c r="AH16" s="32">
        <f t="shared" si="2"/>
        <v>473</v>
      </c>
      <c r="AI16" s="32">
        <v>473</v>
      </c>
      <c r="AJ16" s="7">
        <v>0</v>
      </c>
      <c r="AL16" s="34">
        <v>135.51</v>
      </c>
      <c r="AM16" s="34">
        <f t="shared" si="3"/>
        <v>18.579999999999998</v>
      </c>
      <c r="AN16" s="75">
        <f t="shared" si="4"/>
        <v>0.89384615384615373</v>
      </c>
      <c r="AO16" s="75">
        <f t="shared" si="5"/>
        <v>0.9407692307692308</v>
      </c>
      <c r="AP16" s="75">
        <f t="shared" si="6"/>
        <v>0.98076923076923073</v>
      </c>
      <c r="AQ16" s="75">
        <f t="shared" si="7"/>
        <v>1.0180769230769231</v>
      </c>
      <c r="AR16" s="34">
        <v>25.5</v>
      </c>
      <c r="AS16" s="34">
        <v>26.47</v>
      </c>
      <c r="AT16" s="34">
        <v>26</v>
      </c>
      <c r="AU16" s="80">
        <v>24.46</v>
      </c>
      <c r="AV16" s="11">
        <v>23.24</v>
      </c>
      <c r="AW16" s="38">
        <v>22.44</v>
      </c>
      <c r="AX16" s="11">
        <v>18.73</v>
      </c>
      <c r="AY16" s="39">
        <v>26.8</v>
      </c>
      <c r="AZ16" s="51">
        <f t="shared" si="8"/>
        <v>1.08</v>
      </c>
      <c r="BA16" s="52">
        <v>0.89</v>
      </c>
      <c r="BB16" s="43">
        <v>2.3199999999999998</v>
      </c>
      <c r="BC16" s="43">
        <v>15.25</v>
      </c>
      <c r="BD16" s="42">
        <v>13.95</v>
      </c>
      <c r="BE16" s="42">
        <v>5.7</v>
      </c>
      <c r="BF16" s="42">
        <v>2.14</v>
      </c>
      <c r="BG16" s="42">
        <v>0.4</v>
      </c>
      <c r="BH16" s="56">
        <v>0.28999999999999998</v>
      </c>
      <c r="BI16" s="50">
        <v>0</v>
      </c>
      <c r="BJ16" s="50">
        <v>0</v>
      </c>
      <c r="BK16" s="50">
        <v>0</v>
      </c>
      <c r="BL16" s="50">
        <v>0</v>
      </c>
      <c r="BM16" s="59">
        <v>0.1</v>
      </c>
      <c r="BN16" s="59">
        <v>0.14000000000000001</v>
      </c>
      <c r="BO16" s="42">
        <v>1.8</v>
      </c>
      <c r="BP16" s="42">
        <v>0.24</v>
      </c>
      <c r="BQ16" s="38">
        <v>729.2</v>
      </c>
      <c r="BR16" s="38">
        <v>22.44</v>
      </c>
      <c r="BS16" s="38">
        <v>47.92</v>
      </c>
      <c r="BT16" s="62">
        <v>24.94</v>
      </c>
    </row>
    <row r="17" spans="1:74" x14ac:dyDescent="0.2">
      <c r="A17" s="5" t="s">
        <v>17</v>
      </c>
      <c r="B17" s="2" t="s">
        <v>23</v>
      </c>
      <c r="C17" s="2" t="s">
        <v>54</v>
      </c>
      <c r="D17" s="2">
        <v>63</v>
      </c>
      <c r="E17" s="3">
        <v>44231</v>
      </c>
      <c r="F17" s="3">
        <v>44242</v>
      </c>
      <c r="G17" s="7">
        <f t="shared" si="0"/>
        <v>12</v>
      </c>
      <c r="H17" s="2" t="s">
        <v>27</v>
      </c>
      <c r="I17" s="3">
        <v>44201</v>
      </c>
      <c r="J17" s="7">
        <f t="shared" si="1"/>
        <v>31</v>
      </c>
      <c r="K17" s="2" t="s">
        <v>57</v>
      </c>
      <c r="L17" s="2" t="s">
        <v>31</v>
      </c>
      <c r="M17" s="2">
        <v>0</v>
      </c>
      <c r="N17" s="2">
        <v>4</v>
      </c>
      <c r="O17" s="2">
        <v>0</v>
      </c>
      <c r="P17" s="2">
        <v>0</v>
      </c>
      <c r="Q17" s="2">
        <v>0</v>
      </c>
      <c r="R17" s="2">
        <v>8</v>
      </c>
      <c r="S17" s="2">
        <v>100</v>
      </c>
      <c r="T17" s="2">
        <v>25</v>
      </c>
      <c r="U17" s="2">
        <v>0</v>
      </c>
      <c r="V17" s="2"/>
      <c r="W17" s="2">
        <v>0</v>
      </c>
      <c r="X17" s="2">
        <v>14</v>
      </c>
      <c r="Y17" s="2"/>
      <c r="Z17" s="2">
        <v>2</v>
      </c>
      <c r="AA17" s="2">
        <v>1</v>
      </c>
      <c r="AB17" s="2">
        <v>9</v>
      </c>
      <c r="AC17" s="2">
        <v>2</v>
      </c>
      <c r="AD17" s="6" t="s">
        <v>87</v>
      </c>
      <c r="AE17" s="8">
        <v>0</v>
      </c>
      <c r="AF17" s="8"/>
      <c r="AG17" s="22">
        <v>44712</v>
      </c>
      <c r="AH17" s="32">
        <f t="shared" si="2"/>
        <v>471</v>
      </c>
      <c r="AI17" s="32">
        <v>471</v>
      </c>
      <c r="AJ17" s="8">
        <v>0</v>
      </c>
      <c r="AL17" s="34">
        <v>120.69</v>
      </c>
      <c r="AM17" s="34">
        <f t="shared" si="3"/>
        <v>17.48</v>
      </c>
      <c r="AN17" s="75">
        <f t="shared" si="4"/>
        <v>0.91538461538461546</v>
      </c>
      <c r="AO17" s="75">
        <f t="shared" si="5"/>
        <v>0.95</v>
      </c>
      <c r="AP17" s="75">
        <f t="shared" si="6"/>
        <v>0.98538461538461541</v>
      </c>
      <c r="AQ17" s="75">
        <f t="shared" si="7"/>
        <v>1.0276923076923077</v>
      </c>
      <c r="AR17" s="34">
        <v>25.62</v>
      </c>
      <c r="AS17" s="34">
        <v>26.72</v>
      </c>
      <c r="AT17" s="34">
        <v>26</v>
      </c>
      <c r="AU17" s="80">
        <v>24.7</v>
      </c>
      <c r="AV17" s="11">
        <v>23.8</v>
      </c>
      <c r="AW17" s="38">
        <v>23.19</v>
      </c>
      <c r="AX17" s="11">
        <v>26.48</v>
      </c>
      <c r="AY17" s="39">
        <v>27.4</v>
      </c>
      <c r="AZ17" s="51">
        <f t="shared" si="8"/>
        <v>1.08</v>
      </c>
      <c r="BA17" s="52">
        <v>0.85</v>
      </c>
      <c r="BB17" s="41">
        <v>2.33</v>
      </c>
      <c r="BC17" s="41">
        <v>10.35</v>
      </c>
      <c r="BD17" s="42">
        <v>12.19</v>
      </c>
      <c r="BE17" s="42">
        <v>2.2599999999999998</v>
      </c>
      <c r="BF17" s="42">
        <v>0.32</v>
      </c>
      <c r="BG17" s="42">
        <v>0</v>
      </c>
      <c r="BH17" s="55">
        <v>0.49</v>
      </c>
      <c r="BI17" s="50">
        <v>0.9</v>
      </c>
      <c r="BJ17" s="50">
        <v>0.05</v>
      </c>
      <c r="BK17" s="50">
        <v>0.03</v>
      </c>
      <c r="BL17" s="50">
        <v>0.03</v>
      </c>
      <c r="BM17" s="59">
        <v>5.15</v>
      </c>
      <c r="BN17" s="59">
        <v>0.9</v>
      </c>
      <c r="BO17" s="42">
        <v>1.28</v>
      </c>
      <c r="BP17" s="42">
        <v>0.41</v>
      </c>
      <c r="BQ17" s="38">
        <v>690.3</v>
      </c>
      <c r="BR17" s="38">
        <v>23.19</v>
      </c>
      <c r="BS17" s="38">
        <v>40.520000000000003</v>
      </c>
      <c r="BT17" s="62">
        <v>24.81</v>
      </c>
    </row>
    <row r="18" spans="1:74" x14ac:dyDescent="0.2">
      <c r="A18" s="5" t="s">
        <v>13</v>
      </c>
      <c r="B18" s="2" t="s">
        <v>23</v>
      </c>
      <c r="C18" s="2" t="s">
        <v>59</v>
      </c>
      <c r="D18" s="2">
        <v>62</v>
      </c>
      <c r="E18" s="3">
        <v>44238</v>
      </c>
      <c r="F18" s="3">
        <v>44251</v>
      </c>
      <c r="G18" s="7">
        <f t="shared" si="0"/>
        <v>14</v>
      </c>
      <c r="H18" s="2" t="s">
        <v>27</v>
      </c>
      <c r="I18" s="3">
        <v>44161</v>
      </c>
      <c r="J18" s="7">
        <f t="shared" si="1"/>
        <v>78</v>
      </c>
      <c r="K18" s="2" t="s">
        <v>57</v>
      </c>
      <c r="L18" s="2" t="s">
        <v>40</v>
      </c>
      <c r="M18" s="2">
        <v>0</v>
      </c>
      <c r="N18" s="2">
        <v>2</v>
      </c>
      <c r="O18" s="2">
        <v>0</v>
      </c>
      <c r="P18" s="2">
        <v>0</v>
      </c>
      <c r="Q18" s="2">
        <v>0</v>
      </c>
      <c r="R18" s="2">
        <v>4</v>
      </c>
      <c r="S18" s="2">
        <v>100</v>
      </c>
      <c r="T18" s="2">
        <v>85</v>
      </c>
      <c r="U18" s="2">
        <v>0</v>
      </c>
      <c r="V18" s="2"/>
      <c r="W18" s="2">
        <v>0</v>
      </c>
      <c r="X18" s="2">
        <v>4</v>
      </c>
      <c r="Y18" s="2"/>
      <c r="Z18" s="2">
        <v>1</v>
      </c>
      <c r="AA18" s="2">
        <v>1</v>
      </c>
      <c r="AB18" s="2">
        <v>4</v>
      </c>
      <c r="AC18" s="2"/>
      <c r="AD18" s="6" t="s">
        <v>87</v>
      </c>
      <c r="AE18" s="7">
        <v>0</v>
      </c>
      <c r="AF18" s="7"/>
      <c r="AG18" s="7"/>
      <c r="AH18" s="32" t="e">
        <f t="shared" si="2"/>
        <v>#NUM!</v>
      </c>
      <c r="AI18" s="32">
        <v>1</v>
      </c>
      <c r="AJ18" s="7"/>
      <c r="AK18" s="10" t="s">
        <v>146</v>
      </c>
      <c r="AL18" s="34">
        <v>102.95</v>
      </c>
      <c r="AM18" s="34">
        <f t="shared" si="3"/>
        <v>9.23</v>
      </c>
      <c r="AN18" s="75">
        <f t="shared" si="4"/>
        <v>0.85192307692307689</v>
      </c>
      <c r="AO18" s="75">
        <f t="shared" si="5"/>
        <v>0.94346153846153846</v>
      </c>
      <c r="AP18" s="75">
        <f t="shared" si="6"/>
        <v>0.98846153846153839</v>
      </c>
      <c r="AQ18" s="75">
        <f t="shared" si="7"/>
        <v>1.0288461538461537</v>
      </c>
      <c r="AR18" s="34">
        <v>25.7</v>
      </c>
      <c r="AS18" s="34">
        <v>26.75</v>
      </c>
      <c r="AT18" s="34">
        <v>26</v>
      </c>
      <c r="AU18" s="80">
        <v>24.53</v>
      </c>
      <c r="AV18" s="11">
        <v>22.15</v>
      </c>
      <c r="AW18" s="38">
        <v>13.73</v>
      </c>
      <c r="AX18" s="11">
        <v>38.68</v>
      </c>
      <c r="AY18" s="39">
        <v>27.28</v>
      </c>
      <c r="AZ18" s="51">
        <f t="shared" si="8"/>
        <v>1.0900000000000001</v>
      </c>
      <c r="BA18" s="52">
        <v>0.77</v>
      </c>
      <c r="BB18" s="43">
        <v>0.18</v>
      </c>
      <c r="BC18" s="43">
        <v>1.41</v>
      </c>
      <c r="BD18" s="42">
        <v>0.02</v>
      </c>
      <c r="BE18" s="42">
        <v>0</v>
      </c>
      <c r="BF18" s="42">
        <v>0</v>
      </c>
      <c r="BG18" s="42">
        <v>0</v>
      </c>
      <c r="BH18" s="56">
        <v>0.28000000000000003</v>
      </c>
      <c r="BI18" s="50">
        <v>0</v>
      </c>
      <c r="BJ18" s="50">
        <v>0</v>
      </c>
      <c r="BK18" s="50">
        <v>0</v>
      </c>
      <c r="BL18" s="50">
        <v>0</v>
      </c>
      <c r="BM18" s="59">
        <v>7.4</v>
      </c>
      <c r="BN18" s="59">
        <v>1.7</v>
      </c>
      <c r="BO18" s="42">
        <v>1.26</v>
      </c>
      <c r="BP18" s="42">
        <v>0.27</v>
      </c>
      <c r="BQ18" s="38">
        <v>1114.9000000000001</v>
      </c>
      <c r="BR18" s="38">
        <v>13.73</v>
      </c>
      <c r="BS18" s="38">
        <v>30.16</v>
      </c>
      <c r="BT18" s="62">
        <v>19.989999999999998</v>
      </c>
    </row>
    <row r="19" spans="1:74" x14ac:dyDescent="0.2">
      <c r="A19" s="5" t="s">
        <v>19</v>
      </c>
      <c r="B19" s="2" t="s">
        <v>22</v>
      </c>
      <c r="C19" s="2" t="s">
        <v>66</v>
      </c>
      <c r="D19" s="2">
        <v>71</v>
      </c>
      <c r="E19" s="3">
        <v>44258</v>
      </c>
      <c r="F19" s="3">
        <v>44267</v>
      </c>
      <c r="G19" s="7">
        <f t="shared" si="0"/>
        <v>10</v>
      </c>
      <c r="H19" s="2" t="s">
        <v>27</v>
      </c>
      <c r="I19" s="3">
        <v>44208</v>
      </c>
      <c r="J19" s="7">
        <f t="shared" si="1"/>
        <v>51</v>
      </c>
      <c r="K19" s="2" t="s">
        <v>67</v>
      </c>
      <c r="L19" s="2" t="s">
        <v>29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1.8</v>
      </c>
      <c r="S19" s="2">
        <v>100</v>
      </c>
      <c r="T19" s="2">
        <v>100</v>
      </c>
      <c r="U19" s="2">
        <v>0</v>
      </c>
      <c r="V19" s="2"/>
      <c r="W19" s="2">
        <v>0</v>
      </c>
      <c r="X19" s="2">
        <v>15</v>
      </c>
      <c r="Y19" s="2"/>
      <c r="Z19" s="2">
        <v>2</v>
      </c>
      <c r="AA19" s="2">
        <v>0</v>
      </c>
      <c r="AB19" s="2">
        <v>8</v>
      </c>
      <c r="AC19" s="2"/>
      <c r="AD19" s="6" t="s">
        <v>87</v>
      </c>
      <c r="AE19" s="7">
        <v>1</v>
      </c>
      <c r="AF19" s="7"/>
      <c r="AG19" s="3">
        <v>44733</v>
      </c>
      <c r="AH19" s="32">
        <f t="shared" si="2"/>
        <v>467</v>
      </c>
      <c r="AI19" s="32">
        <v>1</v>
      </c>
      <c r="AJ19" s="7">
        <v>0</v>
      </c>
      <c r="AL19" s="34">
        <v>154.85</v>
      </c>
      <c r="AM19" s="34">
        <f t="shared" si="3"/>
        <v>15.57</v>
      </c>
      <c r="AN19" s="75">
        <f t="shared" si="4"/>
        <v>0.93307692307692314</v>
      </c>
      <c r="AO19" s="75">
        <f t="shared" si="5"/>
        <v>0.9573076923076923</v>
      </c>
      <c r="AP19" s="75">
        <f t="shared" si="6"/>
        <v>0.99538461538461531</v>
      </c>
      <c r="AQ19" s="75">
        <f t="shared" si="7"/>
        <v>1.0253846153846153</v>
      </c>
      <c r="AR19" s="34">
        <v>25.88</v>
      </c>
      <c r="AS19" s="34">
        <v>26.66</v>
      </c>
      <c r="AT19" s="34">
        <v>26</v>
      </c>
      <c r="AU19" s="80">
        <v>24.89</v>
      </c>
      <c r="AV19" s="11">
        <v>24.26</v>
      </c>
      <c r="AW19" s="38">
        <v>22.96</v>
      </c>
      <c r="AX19" s="11">
        <v>48.06</v>
      </c>
      <c r="AY19" s="39">
        <v>27</v>
      </c>
      <c r="AZ19" s="51">
        <f t="shared" si="8"/>
        <v>1.07</v>
      </c>
      <c r="BA19" s="52">
        <v>0.86</v>
      </c>
      <c r="BB19" s="41">
        <v>1.1299999999999999</v>
      </c>
      <c r="BC19" s="41">
        <v>6.07</v>
      </c>
      <c r="BD19" s="42">
        <v>3.46</v>
      </c>
      <c r="BE19" s="42">
        <v>0.51</v>
      </c>
      <c r="BF19" s="42">
        <v>0.03</v>
      </c>
      <c r="BG19" s="42">
        <v>0</v>
      </c>
      <c r="BH19" s="56">
        <v>0.54</v>
      </c>
      <c r="BI19" s="50">
        <v>0</v>
      </c>
      <c r="BJ19" s="50">
        <v>0</v>
      </c>
      <c r="BK19" s="50">
        <v>0</v>
      </c>
      <c r="BL19" s="50">
        <v>0</v>
      </c>
      <c r="BM19" s="59">
        <v>4.5999999999999996</v>
      </c>
      <c r="BN19" s="59">
        <v>0.8</v>
      </c>
      <c r="BO19" s="42">
        <v>1.46</v>
      </c>
      <c r="BP19" s="42">
        <v>0.56000000000000005</v>
      </c>
      <c r="BQ19" s="38">
        <v>994.4</v>
      </c>
      <c r="BR19" s="38">
        <v>22.96</v>
      </c>
      <c r="BS19" s="38">
        <v>54.1</v>
      </c>
      <c r="BT19" s="62">
        <v>22.8</v>
      </c>
    </row>
    <row r="20" spans="1:74" x14ac:dyDescent="0.2">
      <c r="A20" s="5" t="s">
        <v>20</v>
      </c>
      <c r="B20" s="2" t="s">
        <v>23</v>
      </c>
      <c r="C20" s="2" t="s">
        <v>54</v>
      </c>
      <c r="D20" s="5">
        <v>80</v>
      </c>
      <c r="E20" s="3">
        <v>44278</v>
      </c>
      <c r="F20" s="3">
        <v>44286</v>
      </c>
      <c r="G20" s="7">
        <f t="shared" si="0"/>
        <v>9</v>
      </c>
      <c r="H20" s="2" t="s">
        <v>27</v>
      </c>
      <c r="I20" s="3">
        <v>44239</v>
      </c>
      <c r="J20" s="7">
        <f t="shared" si="1"/>
        <v>40</v>
      </c>
      <c r="K20" s="2" t="s">
        <v>57</v>
      </c>
      <c r="L20" s="2" t="s">
        <v>30</v>
      </c>
      <c r="M20" s="2">
        <v>0</v>
      </c>
      <c r="N20" s="2">
        <v>1</v>
      </c>
      <c r="O20" s="2">
        <v>0</v>
      </c>
      <c r="P20" s="2">
        <v>0</v>
      </c>
      <c r="Q20" s="2">
        <v>0</v>
      </c>
      <c r="R20" s="2">
        <v>3</v>
      </c>
      <c r="S20" s="2">
        <v>100</v>
      </c>
      <c r="T20" s="2">
        <v>80</v>
      </c>
      <c r="U20" s="2">
        <v>2</v>
      </c>
      <c r="V20" s="2" t="s">
        <v>71</v>
      </c>
      <c r="W20" s="2">
        <v>0</v>
      </c>
      <c r="X20" s="2">
        <v>10</v>
      </c>
      <c r="Y20" s="2"/>
      <c r="Z20" s="2">
        <v>2</v>
      </c>
      <c r="AA20" s="2">
        <v>0</v>
      </c>
      <c r="AB20" s="2">
        <v>14</v>
      </c>
      <c r="AC20" s="2"/>
      <c r="AD20" s="6" t="s">
        <v>87</v>
      </c>
      <c r="AE20" s="7">
        <v>0</v>
      </c>
      <c r="AF20" s="7"/>
      <c r="AG20" s="3">
        <v>44404</v>
      </c>
      <c r="AH20" s="32">
        <f t="shared" si="2"/>
        <v>119</v>
      </c>
      <c r="AI20" s="32">
        <v>119</v>
      </c>
      <c r="AJ20" s="7">
        <v>0</v>
      </c>
      <c r="AL20" s="34">
        <v>90.67</v>
      </c>
      <c r="AM20" s="34">
        <f t="shared" si="3"/>
        <v>22.94</v>
      </c>
      <c r="AN20" s="75">
        <f t="shared" si="4"/>
        <v>0.93461538461538463</v>
      </c>
      <c r="AO20" s="75">
        <f t="shared" si="5"/>
        <v>0.95307692307692315</v>
      </c>
      <c r="AP20" s="75">
        <f t="shared" si="6"/>
        <v>1</v>
      </c>
      <c r="AQ20" s="75">
        <f t="shared" si="7"/>
        <v>1.0403846153846155</v>
      </c>
      <c r="AR20" s="34">
        <v>26</v>
      </c>
      <c r="AS20" s="34">
        <v>27.05</v>
      </c>
      <c r="AT20" s="34">
        <v>26</v>
      </c>
      <c r="AU20" s="80">
        <v>24.78</v>
      </c>
      <c r="AV20" s="11">
        <v>24.3</v>
      </c>
      <c r="AW20" s="38">
        <v>16.21</v>
      </c>
      <c r="AX20" s="11">
        <v>56.22</v>
      </c>
      <c r="AY20" s="39">
        <v>27.7</v>
      </c>
      <c r="AZ20" s="51">
        <f t="shared" si="8"/>
        <v>1.0900000000000001</v>
      </c>
      <c r="BA20" s="53">
        <v>0.77</v>
      </c>
      <c r="BB20" s="41">
        <v>3.23</v>
      </c>
      <c r="BC20" s="41">
        <v>15.81</v>
      </c>
      <c r="BD20" s="42">
        <v>22.8</v>
      </c>
      <c r="BE20" s="42">
        <v>6.96</v>
      </c>
      <c r="BF20" s="42">
        <v>2.44</v>
      </c>
      <c r="BG20" s="42">
        <v>0.65</v>
      </c>
      <c r="BH20" s="56">
        <v>0.74</v>
      </c>
      <c r="BI20" s="50">
        <v>0</v>
      </c>
      <c r="BJ20" s="50">
        <v>0</v>
      </c>
      <c r="BK20" s="50">
        <v>0</v>
      </c>
      <c r="BL20" s="50">
        <v>0</v>
      </c>
      <c r="BM20" s="59">
        <v>4.0999999999999996</v>
      </c>
      <c r="BN20" s="59">
        <v>0.4</v>
      </c>
      <c r="BO20" s="42">
        <v>0.77</v>
      </c>
      <c r="BP20" s="42">
        <v>0.2</v>
      </c>
      <c r="BQ20" s="38">
        <v>395.3</v>
      </c>
      <c r="BR20" s="38">
        <v>16.21</v>
      </c>
      <c r="BS20" s="38">
        <v>33.9</v>
      </c>
      <c r="BT20" s="62">
        <v>25.85</v>
      </c>
    </row>
    <row r="21" spans="1:74" x14ac:dyDescent="0.2">
      <c r="A21" s="21" t="s">
        <v>89</v>
      </c>
      <c r="B21" s="10" t="s">
        <v>23</v>
      </c>
      <c r="C21" s="10" t="s">
        <v>54</v>
      </c>
      <c r="D21" s="10">
        <v>81</v>
      </c>
      <c r="E21" s="18">
        <v>44305</v>
      </c>
      <c r="F21" s="18">
        <v>44314</v>
      </c>
      <c r="G21" s="10">
        <f t="shared" si="0"/>
        <v>10</v>
      </c>
      <c r="H21" s="10" t="s">
        <v>26</v>
      </c>
      <c r="I21" s="18">
        <v>44250</v>
      </c>
      <c r="J21" s="10">
        <f t="shared" si="1"/>
        <v>56</v>
      </c>
      <c r="K21" s="10" t="s">
        <v>57</v>
      </c>
      <c r="L21" s="10" t="s">
        <v>28</v>
      </c>
      <c r="M21" s="10">
        <v>0</v>
      </c>
      <c r="N21" s="10">
        <v>1</v>
      </c>
      <c r="O21" s="10">
        <v>0</v>
      </c>
      <c r="P21" s="10">
        <v>0</v>
      </c>
      <c r="Q21" s="10">
        <v>0</v>
      </c>
      <c r="R21" s="10">
        <v>1</v>
      </c>
      <c r="S21" s="10">
        <v>100</v>
      </c>
      <c r="T21" s="10">
        <v>100</v>
      </c>
      <c r="U21" s="10">
        <v>1</v>
      </c>
      <c r="V21" s="10" t="s">
        <v>131</v>
      </c>
      <c r="W21" s="10">
        <v>0</v>
      </c>
      <c r="X21" s="10">
        <v>10</v>
      </c>
      <c r="Z21" s="10">
        <v>2</v>
      </c>
      <c r="AA21" s="10">
        <v>0</v>
      </c>
      <c r="AB21" s="10">
        <v>20</v>
      </c>
      <c r="AD21" s="27" t="s">
        <v>87</v>
      </c>
      <c r="AE21" s="10">
        <v>0</v>
      </c>
      <c r="AG21" s="18">
        <v>44424</v>
      </c>
      <c r="AH21" s="32">
        <f t="shared" si="2"/>
        <v>111</v>
      </c>
      <c r="AI21" s="32">
        <v>110</v>
      </c>
      <c r="AJ21" s="10">
        <v>0</v>
      </c>
      <c r="AL21" s="11">
        <v>54.43</v>
      </c>
      <c r="AM21" s="34">
        <f t="shared" si="3"/>
        <v>8.1199999999999992</v>
      </c>
      <c r="AN21" s="75">
        <f t="shared" si="4"/>
        <v>0.91423076923076918</v>
      </c>
      <c r="AO21" s="75">
        <f t="shared" si="5"/>
        <v>0.93192307692307697</v>
      </c>
      <c r="AP21" s="75">
        <f t="shared" si="6"/>
        <v>0.99576923076923074</v>
      </c>
      <c r="AQ21" s="75">
        <f t="shared" si="7"/>
        <v>1.0342307692307693</v>
      </c>
      <c r="AR21" s="11">
        <v>25.89</v>
      </c>
      <c r="AS21" s="11">
        <v>26.89</v>
      </c>
      <c r="AT21" s="34">
        <v>26</v>
      </c>
      <c r="AU21" s="81">
        <v>24.23</v>
      </c>
      <c r="AV21" s="11">
        <v>23.77</v>
      </c>
      <c r="AW21" s="38">
        <v>11.78</v>
      </c>
      <c r="AX21" s="11">
        <v>56.42</v>
      </c>
      <c r="AY21" s="39">
        <v>27.15</v>
      </c>
      <c r="AZ21" s="51">
        <f t="shared" si="8"/>
        <v>1.1100000000000001</v>
      </c>
      <c r="BA21" s="54">
        <v>0.7</v>
      </c>
      <c r="BB21" s="45">
        <v>1.29</v>
      </c>
      <c r="BC21" s="45">
        <v>6.35</v>
      </c>
      <c r="BD21" s="42">
        <v>3.46</v>
      </c>
      <c r="BE21" s="42">
        <v>0.76</v>
      </c>
      <c r="BF21" s="42">
        <v>0.17</v>
      </c>
      <c r="BG21" s="42">
        <v>0</v>
      </c>
      <c r="BH21" s="50">
        <v>0.2</v>
      </c>
      <c r="BI21" s="50">
        <v>0</v>
      </c>
      <c r="BJ21" s="50">
        <v>0</v>
      </c>
      <c r="BK21" s="50">
        <v>0</v>
      </c>
      <c r="BL21" s="50">
        <v>0</v>
      </c>
      <c r="BM21" s="59">
        <v>3.8260000000000001</v>
      </c>
      <c r="BN21" s="59">
        <v>0.32400000000000001</v>
      </c>
      <c r="BO21" s="42">
        <v>0.1</v>
      </c>
      <c r="BP21" s="42">
        <v>3.5000000000000003E-2</v>
      </c>
      <c r="BQ21" s="38">
        <v>670</v>
      </c>
      <c r="BR21" s="38">
        <v>11.78</v>
      </c>
      <c r="BS21" s="38">
        <v>26.51</v>
      </c>
      <c r="BT21" s="62">
        <v>25.22</v>
      </c>
    </row>
    <row r="22" spans="1:74" x14ac:dyDescent="0.2">
      <c r="A22" s="5" t="s">
        <v>88</v>
      </c>
      <c r="B22" s="5" t="s">
        <v>22</v>
      </c>
      <c r="C22" s="5" t="s">
        <v>54</v>
      </c>
      <c r="D22" s="5">
        <v>79</v>
      </c>
      <c r="E22" s="22">
        <v>44306</v>
      </c>
      <c r="F22" s="22">
        <v>44316</v>
      </c>
      <c r="G22" s="5">
        <f t="shared" si="0"/>
        <v>11</v>
      </c>
      <c r="H22" s="5" t="s">
        <v>27</v>
      </c>
      <c r="I22" s="22">
        <v>44257</v>
      </c>
      <c r="J22" s="5">
        <f t="shared" si="1"/>
        <v>50</v>
      </c>
      <c r="K22" s="5" t="s">
        <v>57</v>
      </c>
      <c r="L22" s="5" t="s">
        <v>28</v>
      </c>
      <c r="M22" s="5">
        <v>0</v>
      </c>
      <c r="N22" s="5">
        <v>1</v>
      </c>
      <c r="O22" s="5">
        <v>0</v>
      </c>
      <c r="P22" s="5">
        <v>0</v>
      </c>
      <c r="Q22" s="5">
        <v>0</v>
      </c>
      <c r="R22" s="5">
        <v>1</v>
      </c>
      <c r="S22" s="5">
        <v>0</v>
      </c>
      <c r="T22" s="5">
        <v>0</v>
      </c>
      <c r="U22" s="5">
        <v>0</v>
      </c>
      <c r="V22" s="5"/>
      <c r="W22" s="5">
        <v>0</v>
      </c>
      <c r="X22" s="5">
        <v>15</v>
      </c>
      <c r="Y22" s="5"/>
      <c r="Z22" s="5">
        <v>3</v>
      </c>
      <c r="AA22" s="5">
        <v>0</v>
      </c>
      <c r="AB22" s="5">
        <v>24</v>
      </c>
      <c r="AC22" s="5"/>
      <c r="AD22" s="6" t="s">
        <v>87</v>
      </c>
      <c r="AE22" s="5">
        <v>0</v>
      </c>
      <c r="AF22" s="5"/>
      <c r="AG22" s="22">
        <v>44445</v>
      </c>
      <c r="AH22" s="32">
        <f t="shared" si="2"/>
        <v>130</v>
      </c>
      <c r="AI22" s="32">
        <v>130</v>
      </c>
      <c r="AJ22" s="5">
        <v>0</v>
      </c>
      <c r="AL22" s="35">
        <v>94.42</v>
      </c>
      <c r="AM22" s="34">
        <f t="shared" si="3"/>
        <v>12.09</v>
      </c>
      <c r="AN22" s="75">
        <f t="shared" si="4"/>
        <v>0.9573076923076923</v>
      </c>
      <c r="AO22" s="75">
        <f t="shared" si="5"/>
        <v>0.96846153846153848</v>
      </c>
      <c r="AP22" s="75">
        <f t="shared" si="6"/>
        <v>0.99269230769230765</v>
      </c>
      <c r="AQ22" s="75">
        <f t="shared" si="7"/>
        <v>1.0146153846153845</v>
      </c>
      <c r="AR22" s="35">
        <v>25.81</v>
      </c>
      <c r="AS22" s="35">
        <v>26.38</v>
      </c>
      <c r="AT22" s="34">
        <v>26</v>
      </c>
      <c r="AU22" s="82">
        <v>25.18</v>
      </c>
      <c r="AV22" s="11">
        <v>24.89</v>
      </c>
      <c r="AW22" s="38">
        <v>15.66</v>
      </c>
      <c r="AX22" s="11">
        <v>30.73</v>
      </c>
      <c r="AY22" s="39">
        <v>26.7</v>
      </c>
      <c r="AZ22" s="51">
        <f t="shared" si="8"/>
        <v>1.05</v>
      </c>
      <c r="BA22" s="54">
        <v>0.89</v>
      </c>
      <c r="BB22" s="45">
        <v>3.04</v>
      </c>
      <c r="BC22" s="45">
        <v>14.09</v>
      </c>
      <c r="BD22" s="42">
        <v>18.32</v>
      </c>
      <c r="BE22" s="42">
        <v>4.87</v>
      </c>
      <c r="BF22" s="42">
        <v>1.69</v>
      </c>
      <c r="BG22" s="42">
        <v>0.49</v>
      </c>
      <c r="BH22" s="48">
        <v>0.49</v>
      </c>
      <c r="BI22" s="50">
        <v>0</v>
      </c>
      <c r="BJ22" s="50">
        <v>0</v>
      </c>
      <c r="BK22" s="50">
        <v>0</v>
      </c>
      <c r="BL22" s="50">
        <v>0</v>
      </c>
      <c r="BM22" s="59">
        <v>3.3780000000000001</v>
      </c>
      <c r="BN22" s="59">
        <v>1.26</v>
      </c>
      <c r="BO22" s="42">
        <v>0.76900000000000002</v>
      </c>
      <c r="BP22" s="42">
        <v>0.35</v>
      </c>
      <c r="BQ22" s="38">
        <v>780.84</v>
      </c>
      <c r="BR22" s="38">
        <v>15.66</v>
      </c>
      <c r="BS22" s="38">
        <v>32.53</v>
      </c>
      <c r="BT22" s="62">
        <v>25.83</v>
      </c>
    </row>
    <row r="23" spans="1:74" x14ac:dyDescent="0.2">
      <c r="A23" s="5" t="s">
        <v>90</v>
      </c>
      <c r="B23" s="1" t="s">
        <v>23</v>
      </c>
      <c r="C23" s="1" t="s">
        <v>54</v>
      </c>
      <c r="D23" s="1">
        <v>50</v>
      </c>
      <c r="E23" s="4">
        <v>44314</v>
      </c>
      <c r="F23" s="4">
        <v>44323</v>
      </c>
      <c r="G23" s="1">
        <f t="shared" si="0"/>
        <v>10</v>
      </c>
      <c r="H23" s="1" t="s">
        <v>27</v>
      </c>
      <c r="I23" s="4">
        <v>44272</v>
      </c>
      <c r="J23" s="1">
        <f t="shared" si="1"/>
        <v>43</v>
      </c>
      <c r="K23" s="1" t="s">
        <v>57</v>
      </c>
      <c r="L23" s="1" t="s">
        <v>28</v>
      </c>
      <c r="M23" s="1">
        <v>0</v>
      </c>
      <c r="N23" s="1">
        <v>1</v>
      </c>
      <c r="O23" s="1">
        <v>0</v>
      </c>
      <c r="P23" s="1">
        <v>0</v>
      </c>
      <c r="Q23" s="1">
        <v>0</v>
      </c>
      <c r="R23" s="1">
        <v>2</v>
      </c>
      <c r="S23" s="1">
        <v>100</v>
      </c>
      <c r="T23" s="1">
        <v>100</v>
      </c>
      <c r="U23" s="1">
        <v>1</v>
      </c>
      <c r="V23" s="1" t="s">
        <v>72</v>
      </c>
      <c r="W23" s="1">
        <v>1</v>
      </c>
      <c r="X23" s="1">
        <v>84</v>
      </c>
      <c r="Y23" s="1"/>
      <c r="Z23" s="1">
        <v>3</v>
      </c>
      <c r="AA23" s="1">
        <v>0</v>
      </c>
      <c r="AB23" s="1">
        <v>40</v>
      </c>
      <c r="AC23" s="1"/>
      <c r="AD23" s="28" t="s">
        <v>143</v>
      </c>
      <c r="AE23" s="1">
        <v>0</v>
      </c>
      <c r="AF23" s="1"/>
      <c r="AG23" s="4">
        <v>44473</v>
      </c>
      <c r="AH23" s="32">
        <f t="shared" si="2"/>
        <v>151</v>
      </c>
      <c r="AI23" s="32">
        <v>151</v>
      </c>
      <c r="AJ23" s="1">
        <v>0</v>
      </c>
      <c r="AK23" s="10" t="s">
        <v>147</v>
      </c>
      <c r="AL23" s="36">
        <v>166.4</v>
      </c>
      <c r="AM23" s="34">
        <f t="shared" si="3"/>
        <v>35.56</v>
      </c>
      <c r="AN23" s="75">
        <f t="shared" si="4"/>
        <v>0.96115384615384614</v>
      </c>
      <c r="AO23" s="75">
        <f t="shared" si="5"/>
        <v>0.97230769230769232</v>
      </c>
      <c r="AP23" s="75">
        <f t="shared" si="6"/>
        <v>1</v>
      </c>
      <c r="AQ23" s="75">
        <f t="shared" si="7"/>
        <v>1.0265384615384616</v>
      </c>
      <c r="AR23" s="36">
        <v>26</v>
      </c>
      <c r="AS23" s="36">
        <v>26.69</v>
      </c>
      <c r="AT23" s="34">
        <v>26</v>
      </c>
      <c r="AU23" s="83">
        <v>25.28</v>
      </c>
      <c r="AV23" s="11">
        <v>24.99</v>
      </c>
      <c r="AW23" s="38">
        <v>36.76</v>
      </c>
      <c r="AX23" s="11">
        <v>55.38</v>
      </c>
      <c r="AY23" s="39">
        <v>27</v>
      </c>
      <c r="AZ23" s="51">
        <f t="shared" si="8"/>
        <v>1.06</v>
      </c>
      <c r="BA23" s="54">
        <v>0.86</v>
      </c>
      <c r="BB23" s="45">
        <v>2.4369999999999998</v>
      </c>
      <c r="BC23" s="45">
        <v>14.55</v>
      </c>
      <c r="BD23" s="42">
        <v>13.74</v>
      </c>
      <c r="BE23" s="42">
        <v>4.54</v>
      </c>
      <c r="BF23" s="42">
        <v>1.83</v>
      </c>
      <c r="BG23" s="42">
        <v>0.56999999999999995</v>
      </c>
      <c r="BH23" s="49">
        <v>0.46</v>
      </c>
      <c r="BI23" s="50">
        <v>0</v>
      </c>
      <c r="BJ23" s="50">
        <v>0</v>
      </c>
      <c r="BK23" s="50">
        <v>0</v>
      </c>
      <c r="BL23" s="50">
        <v>0</v>
      </c>
      <c r="BM23" s="59">
        <v>3.92</v>
      </c>
      <c r="BN23" s="59">
        <v>1.3</v>
      </c>
      <c r="BO23" s="42">
        <v>0.83</v>
      </c>
      <c r="BP23" s="42">
        <v>0.34</v>
      </c>
      <c r="BQ23" s="38">
        <v>468</v>
      </c>
      <c r="BR23" s="38">
        <v>36.76</v>
      </c>
      <c r="BS23" s="38">
        <v>67.2</v>
      </c>
      <c r="BT23" s="62">
        <v>26.54</v>
      </c>
      <c r="BV23" s="10" t="s">
        <v>132</v>
      </c>
    </row>
    <row r="24" spans="1:74" x14ac:dyDescent="0.2">
      <c r="A24" s="5" t="s">
        <v>91</v>
      </c>
      <c r="B24" s="1" t="s">
        <v>23</v>
      </c>
      <c r="C24" s="1" t="s">
        <v>68</v>
      </c>
      <c r="D24" s="1">
        <v>75</v>
      </c>
      <c r="E24" s="4">
        <v>44326</v>
      </c>
      <c r="F24" s="4">
        <v>44337</v>
      </c>
      <c r="G24" s="1">
        <f t="shared" si="0"/>
        <v>12</v>
      </c>
      <c r="H24" s="1" t="s">
        <v>27</v>
      </c>
      <c r="I24" s="4">
        <v>44271</v>
      </c>
      <c r="J24" s="1">
        <f t="shared" si="1"/>
        <v>56</v>
      </c>
      <c r="K24" s="1" t="s">
        <v>57</v>
      </c>
      <c r="L24" s="1" t="s">
        <v>40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5</v>
      </c>
      <c r="S24" s="1">
        <v>100</v>
      </c>
      <c r="T24" s="1">
        <v>100</v>
      </c>
      <c r="U24" s="1">
        <v>0</v>
      </c>
      <c r="V24" s="1"/>
      <c r="W24" s="1">
        <v>0</v>
      </c>
      <c r="X24" s="1">
        <v>5</v>
      </c>
      <c r="Y24" s="1"/>
      <c r="Z24" s="1">
        <v>2</v>
      </c>
      <c r="AA24" s="1">
        <v>1</v>
      </c>
      <c r="AB24" s="1">
        <v>2</v>
      </c>
      <c r="AC24" s="1">
        <v>10</v>
      </c>
      <c r="AD24" s="28" t="s">
        <v>87</v>
      </c>
      <c r="AE24" s="1">
        <v>0</v>
      </c>
      <c r="AF24" s="1"/>
      <c r="AG24" s="4">
        <v>44421</v>
      </c>
      <c r="AH24" s="32">
        <f t="shared" si="2"/>
        <v>85</v>
      </c>
      <c r="AI24" s="32">
        <v>85</v>
      </c>
      <c r="AJ24" s="1">
        <v>0</v>
      </c>
      <c r="AL24" s="36">
        <v>45.1</v>
      </c>
      <c r="AM24" s="34">
        <f t="shared" si="3"/>
        <v>8.32</v>
      </c>
      <c r="AN24" s="75">
        <f t="shared" si="4"/>
        <v>0.96923076923076923</v>
      </c>
      <c r="AO24" s="75">
        <f t="shared" si="5"/>
        <v>0.97538461538461541</v>
      </c>
      <c r="AP24" s="75">
        <f t="shared" si="6"/>
        <v>1</v>
      </c>
      <c r="AQ24" s="75">
        <f t="shared" si="7"/>
        <v>1.0215384615384615</v>
      </c>
      <c r="AR24" s="36">
        <v>26</v>
      </c>
      <c r="AS24" s="36">
        <v>26.56</v>
      </c>
      <c r="AT24" s="34">
        <v>26</v>
      </c>
      <c r="AU24" s="83">
        <v>25.36</v>
      </c>
      <c r="AV24" s="11">
        <v>25.2</v>
      </c>
      <c r="AW24" s="38">
        <v>13.27</v>
      </c>
      <c r="AX24" s="11">
        <v>57.05</v>
      </c>
      <c r="AY24" s="39">
        <v>26.88</v>
      </c>
      <c r="AZ24" s="51">
        <f t="shared" si="8"/>
        <v>1.05</v>
      </c>
      <c r="BA24" s="54">
        <v>0.81</v>
      </c>
      <c r="BB24" s="45">
        <v>0.99</v>
      </c>
      <c r="BC24" s="45">
        <v>5.8259999999999996</v>
      </c>
      <c r="BD24" s="42">
        <v>3.38</v>
      </c>
      <c r="BE24" s="42">
        <v>0.01</v>
      </c>
      <c r="BF24" s="42">
        <v>0</v>
      </c>
      <c r="BG24" s="42">
        <v>0</v>
      </c>
      <c r="BH24" s="49">
        <v>0.25</v>
      </c>
      <c r="BI24" s="50">
        <v>0</v>
      </c>
      <c r="BJ24" s="50">
        <v>0</v>
      </c>
      <c r="BK24" s="50">
        <v>0</v>
      </c>
      <c r="BL24" s="50">
        <v>0</v>
      </c>
      <c r="BM24" s="59">
        <v>5.32</v>
      </c>
      <c r="BN24" s="59">
        <v>1.48</v>
      </c>
      <c r="BO24" s="42">
        <v>0.68</v>
      </c>
      <c r="BP24" s="42">
        <v>0.24</v>
      </c>
      <c r="BQ24" s="38">
        <v>542</v>
      </c>
      <c r="BR24" s="38">
        <v>13.27</v>
      </c>
      <c r="BS24" s="38">
        <v>35.11</v>
      </c>
      <c r="BT24" s="62">
        <v>16.89</v>
      </c>
    </row>
    <row r="25" spans="1:74" x14ac:dyDescent="0.2">
      <c r="A25" s="5" t="s">
        <v>92</v>
      </c>
      <c r="B25" s="1" t="s">
        <v>22</v>
      </c>
      <c r="C25" s="1" t="s">
        <v>54</v>
      </c>
      <c r="D25" s="1">
        <v>65</v>
      </c>
      <c r="E25" s="4">
        <v>44327</v>
      </c>
      <c r="F25" s="4">
        <v>44341</v>
      </c>
      <c r="G25" s="1">
        <f t="shared" si="0"/>
        <v>15</v>
      </c>
      <c r="H25" s="1" t="s">
        <v>27</v>
      </c>
      <c r="I25" s="4">
        <v>44259</v>
      </c>
      <c r="J25" s="1">
        <f t="shared" si="1"/>
        <v>69</v>
      </c>
      <c r="K25" s="1" t="s">
        <v>57</v>
      </c>
      <c r="L25" s="1" t="s">
        <v>30</v>
      </c>
      <c r="M25" s="1">
        <v>0</v>
      </c>
      <c r="N25" s="1">
        <v>1</v>
      </c>
      <c r="O25" s="1">
        <v>0</v>
      </c>
      <c r="P25" s="1">
        <v>0</v>
      </c>
      <c r="Q25" s="1">
        <v>0</v>
      </c>
      <c r="R25" s="1">
        <v>1</v>
      </c>
      <c r="S25" s="1">
        <v>100</v>
      </c>
      <c r="T25" s="1">
        <v>25</v>
      </c>
      <c r="U25" s="1">
        <v>0</v>
      </c>
      <c r="V25" s="1"/>
      <c r="W25" s="1">
        <v>0</v>
      </c>
      <c r="X25" s="1">
        <v>13</v>
      </c>
      <c r="Y25" s="1"/>
      <c r="Z25" s="1">
        <v>2</v>
      </c>
      <c r="AA25" s="1">
        <v>0</v>
      </c>
      <c r="AB25" s="1">
        <v>11</v>
      </c>
      <c r="AC25" s="1"/>
      <c r="AD25" s="28" t="s">
        <v>87</v>
      </c>
      <c r="AE25" s="1">
        <v>0</v>
      </c>
      <c r="AF25" s="1"/>
      <c r="AG25" s="4">
        <v>44476</v>
      </c>
      <c r="AH25" s="32">
        <f t="shared" si="2"/>
        <v>136</v>
      </c>
      <c r="AI25" s="32">
        <v>136</v>
      </c>
      <c r="AJ25" s="1">
        <v>0</v>
      </c>
      <c r="AL25" s="36">
        <v>78.38</v>
      </c>
      <c r="AM25" s="34">
        <f t="shared" si="3"/>
        <v>44.53</v>
      </c>
      <c r="AN25" s="75">
        <f t="shared" si="4"/>
        <v>0.93692307692307686</v>
      </c>
      <c r="AO25" s="75">
        <f t="shared" si="5"/>
        <v>0.95423076923076922</v>
      </c>
      <c r="AP25" s="75">
        <f t="shared" si="6"/>
        <v>0.99269230769230765</v>
      </c>
      <c r="AQ25" s="75">
        <f t="shared" si="7"/>
        <v>1.0238461538461539</v>
      </c>
      <c r="AR25" s="36">
        <v>25.81</v>
      </c>
      <c r="AS25" s="36">
        <v>26.62</v>
      </c>
      <c r="AT25" s="34">
        <v>26</v>
      </c>
      <c r="AU25" s="83">
        <v>24.81</v>
      </c>
      <c r="AV25" s="11">
        <v>24.36</v>
      </c>
      <c r="AW25" s="38">
        <v>44.5</v>
      </c>
      <c r="AX25" s="11">
        <v>40.42</v>
      </c>
      <c r="AY25" s="39">
        <v>27.03</v>
      </c>
      <c r="AZ25" s="51">
        <f t="shared" si="8"/>
        <v>1.07</v>
      </c>
      <c r="BA25" s="54">
        <v>0.4</v>
      </c>
      <c r="BB25" s="45">
        <v>1.98</v>
      </c>
      <c r="BC25" s="45">
        <v>14.07</v>
      </c>
      <c r="BD25" s="42">
        <v>10.52</v>
      </c>
      <c r="BE25" s="42">
        <v>4.74</v>
      </c>
      <c r="BF25" s="42">
        <v>1.62</v>
      </c>
      <c r="BG25" s="42">
        <v>0.52</v>
      </c>
      <c r="BH25" s="49">
        <v>0.23</v>
      </c>
      <c r="BI25" s="50">
        <v>0</v>
      </c>
      <c r="BJ25" s="50">
        <v>0</v>
      </c>
      <c r="BK25" s="50">
        <v>0</v>
      </c>
      <c r="BL25" s="50">
        <v>0</v>
      </c>
      <c r="BM25" s="59">
        <v>1.79</v>
      </c>
      <c r="BN25" s="59">
        <v>0.56000000000000005</v>
      </c>
      <c r="BO25" s="42">
        <v>0.96</v>
      </c>
      <c r="BP25" s="42">
        <v>0.39</v>
      </c>
      <c r="BQ25" s="38">
        <v>176</v>
      </c>
      <c r="BR25" s="38">
        <v>44.5</v>
      </c>
      <c r="BS25" s="38">
        <v>61.98</v>
      </c>
      <c r="BT25" s="62">
        <v>25.78</v>
      </c>
      <c r="BV25" s="10" t="s">
        <v>133</v>
      </c>
    </row>
    <row r="26" spans="1:74" x14ac:dyDescent="0.2">
      <c r="A26" s="5" t="s">
        <v>93</v>
      </c>
      <c r="B26" s="1" t="s">
        <v>22</v>
      </c>
      <c r="C26" s="1" t="s">
        <v>54</v>
      </c>
      <c r="D26" s="1">
        <v>63</v>
      </c>
      <c r="E26" s="4">
        <v>44341</v>
      </c>
      <c r="F26" s="4">
        <v>44351</v>
      </c>
      <c r="G26" s="1">
        <f t="shared" si="0"/>
        <v>11</v>
      </c>
      <c r="H26" s="1" t="s">
        <v>27</v>
      </c>
      <c r="I26" s="4">
        <v>44279</v>
      </c>
      <c r="J26" s="1">
        <f t="shared" si="1"/>
        <v>63</v>
      </c>
      <c r="K26" s="1" t="s">
        <v>67</v>
      </c>
      <c r="L26" s="1" t="s">
        <v>29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2</v>
      </c>
      <c r="S26" s="1">
        <v>100</v>
      </c>
      <c r="T26" s="1">
        <v>100</v>
      </c>
      <c r="U26" s="1">
        <v>3</v>
      </c>
      <c r="V26" s="1" t="s">
        <v>131</v>
      </c>
      <c r="W26" s="1">
        <v>1</v>
      </c>
      <c r="X26" s="1">
        <v>19</v>
      </c>
      <c r="Y26" s="1"/>
      <c r="Z26" s="1">
        <v>2</v>
      </c>
      <c r="AA26" s="1">
        <v>0</v>
      </c>
      <c r="AB26" s="1">
        <v>15</v>
      </c>
      <c r="AC26" s="1"/>
      <c r="AD26" s="28" t="s">
        <v>87</v>
      </c>
      <c r="AE26" s="1">
        <v>1</v>
      </c>
      <c r="AF26" s="1"/>
      <c r="AG26" s="1"/>
      <c r="AH26" s="32" t="e">
        <f t="shared" si="2"/>
        <v>#NUM!</v>
      </c>
      <c r="AI26" s="32">
        <v>1</v>
      </c>
      <c r="AJ26" s="1"/>
      <c r="AK26" s="10" t="s">
        <v>146</v>
      </c>
      <c r="AL26" s="36">
        <v>262</v>
      </c>
      <c r="AM26" s="34">
        <f t="shared" si="3"/>
        <v>13.88</v>
      </c>
      <c r="AN26" s="75">
        <f t="shared" si="4"/>
        <v>0.95884615384615379</v>
      </c>
      <c r="AO26" s="75">
        <f t="shared" si="5"/>
        <v>0.97153846153846157</v>
      </c>
      <c r="AP26" s="75">
        <f t="shared" si="6"/>
        <v>1.0003846153846154</v>
      </c>
      <c r="AQ26" s="75">
        <f t="shared" si="7"/>
        <v>1.0230769230769232</v>
      </c>
      <c r="AR26" s="36">
        <v>26.01</v>
      </c>
      <c r="AS26" s="36">
        <v>26.6</v>
      </c>
      <c r="AT26" s="34">
        <v>26</v>
      </c>
      <c r="AU26" s="83">
        <v>25.26</v>
      </c>
      <c r="AV26" s="11">
        <v>24.93</v>
      </c>
      <c r="AW26" s="38">
        <v>20.37</v>
      </c>
      <c r="AX26" s="11">
        <v>59.93</v>
      </c>
      <c r="AY26" s="39">
        <v>26.91</v>
      </c>
      <c r="AZ26" s="51">
        <f t="shared" si="8"/>
        <v>1.05</v>
      </c>
      <c r="BA26" s="54">
        <v>0.84</v>
      </c>
      <c r="BB26" s="45">
        <v>1.36</v>
      </c>
      <c r="BC26" s="45">
        <v>6.69</v>
      </c>
      <c r="BD26" s="42">
        <v>4.6399999999999997</v>
      </c>
      <c r="BE26" s="42">
        <v>0.14000000000000001</v>
      </c>
      <c r="BF26" s="42">
        <v>0</v>
      </c>
      <c r="BG26" s="42">
        <v>0</v>
      </c>
      <c r="BH26" s="49">
        <v>0.34</v>
      </c>
      <c r="BI26" s="50">
        <v>0</v>
      </c>
      <c r="BJ26" s="50">
        <v>0</v>
      </c>
      <c r="BK26" s="50">
        <v>0</v>
      </c>
      <c r="BL26" s="50">
        <v>0</v>
      </c>
      <c r="BM26" s="59">
        <v>3.02</v>
      </c>
      <c r="BN26" s="59">
        <v>1.58</v>
      </c>
      <c r="BO26" s="42">
        <v>0.78</v>
      </c>
      <c r="BP26" s="42">
        <v>0.35</v>
      </c>
      <c r="BQ26" s="38">
        <v>1888</v>
      </c>
      <c r="BR26" s="38">
        <v>20.37</v>
      </c>
      <c r="BS26" s="38">
        <v>41.86</v>
      </c>
      <c r="BT26" s="62">
        <v>16.38</v>
      </c>
    </row>
    <row r="27" spans="1:74" x14ac:dyDescent="0.2">
      <c r="A27" s="5" t="s">
        <v>94</v>
      </c>
      <c r="B27" s="1" t="s">
        <v>22</v>
      </c>
      <c r="C27" s="1" t="s">
        <v>66</v>
      </c>
      <c r="D27" s="1">
        <v>83</v>
      </c>
      <c r="E27" s="4">
        <v>44348</v>
      </c>
      <c r="F27" s="4">
        <v>44357</v>
      </c>
      <c r="G27" s="1">
        <f t="shared" si="0"/>
        <v>10</v>
      </c>
      <c r="H27" s="1" t="s">
        <v>27</v>
      </c>
      <c r="I27" s="4">
        <v>44294</v>
      </c>
      <c r="J27" s="1">
        <f t="shared" si="1"/>
        <v>55</v>
      </c>
      <c r="K27" s="1" t="s">
        <v>57</v>
      </c>
      <c r="L27" s="1" t="s">
        <v>31</v>
      </c>
      <c r="M27" s="1">
        <v>0</v>
      </c>
      <c r="N27" s="1">
        <v>2</v>
      </c>
      <c r="O27" s="1">
        <v>1</v>
      </c>
      <c r="P27" s="1">
        <v>0</v>
      </c>
      <c r="Q27" s="1">
        <v>0</v>
      </c>
      <c r="R27" s="1">
        <v>8</v>
      </c>
      <c r="S27" s="1">
        <v>100</v>
      </c>
      <c r="T27" s="1">
        <v>100</v>
      </c>
      <c r="U27" s="1">
        <v>0</v>
      </c>
      <c r="V27" s="1" t="s">
        <v>131</v>
      </c>
      <c r="W27" s="1">
        <v>0</v>
      </c>
      <c r="X27" s="1">
        <v>3</v>
      </c>
      <c r="Y27" s="1"/>
      <c r="Z27" s="1">
        <v>2</v>
      </c>
      <c r="AA27" s="1">
        <v>0</v>
      </c>
      <c r="AB27" s="1">
        <v>6</v>
      </c>
      <c r="AC27" s="1"/>
      <c r="AD27" s="28" t="s">
        <v>87</v>
      </c>
      <c r="AE27" s="1">
        <v>1</v>
      </c>
      <c r="AF27" s="1"/>
      <c r="AG27" s="4">
        <v>44510</v>
      </c>
      <c r="AH27" s="32">
        <f t="shared" si="2"/>
        <v>154</v>
      </c>
      <c r="AI27" s="32">
        <v>154</v>
      </c>
      <c r="AJ27" s="1">
        <v>0</v>
      </c>
      <c r="AL27" s="36">
        <v>27.16</v>
      </c>
      <c r="AM27" s="34">
        <f t="shared" si="3"/>
        <v>6.39</v>
      </c>
      <c r="AN27" s="75">
        <f t="shared" si="4"/>
        <v>0.90538461538461534</v>
      </c>
      <c r="AO27" s="75">
        <f t="shared" si="5"/>
        <v>0.94384615384615378</v>
      </c>
      <c r="AP27" s="75">
        <f t="shared" si="6"/>
        <v>0.99076923076923085</v>
      </c>
      <c r="AQ27" s="75">
        <f t="shared" si="7"/>
        <v>1.0288461538461537</v>
      </c>
      <c r="AR27" s="36">
        <v>25.76</v>
      </c>
      <c r="AS27" s="36">
        <v>26.75</v>
      </c>
      <c r="AT27" s="34">
        <v>26</v>
      </c>
      <c r="AU27" s="83">
        <v>24.54</v>
      </c>
      <c r="AV27" s="11">
        <v>23.54</v>
      </c>
      <c r="AW27" s="38">
        <v>6.66</v>
      </c>
      <c r="AX27" s="11">
        <v>38.869999999999997</v>
      </c>
      <c r="AY27" s="39">
        <v>27.22</v>
      </c>
      <c r="AZ27" s="51">
        <f t="shared" si="8"/>
        <v>1.0900000000000001</v>
      </c>
      <c r="BA27" s="54">
        <v>0.84</v>
      </c>
      <c r="BB27" s="45">
        <v>1.25</v>
      </c>
      <c r="BC27" s="45">
        <v>6.84</v>
      </c>
      <c r="BD27" s="42">
        <v>4.0999999999999996</v>
      </c>
      <c r="BE27" s="42">
        <v>0.65</v>
      </c>
      <c r="BF27" s="42">
        <v>0.09</v>
      </c>
      <c r="BG27" s="42">
        <v>0</v>
      </c>
      <c r="BH27" s="49">
        <v>0.39</v>
      </c>
      <c r="BI27" s="50">
        <v>0</v>
      </c>
      <c r="BJ27" s="50">
        <v>0</v>
      </c>
      <c r="BK27" s="50">
        <v>0</v>
      </c>
      <c r="BL27" s="50">
        <v>0</v>
      </c>
      <c r="BM27" s="59">
        <v>1.94</v>
      </c>
      <c r="BN27" s="59">
        <v>0.12</v>
      </c>
      <c r="BO27" s="42">
        <v>0.76</v>
      </c>
      <c r="BP27" s="42">
        <v>0.19</v>
      </c>
      <c r="BQ27" s="38">
        <v>425</v>
      </c>
      <c r="BR27" s="38">
        <v>6.66</v>
      </c>
      <c r="BS27" s="38">
        <v>19.829999999999998</v>
      </c>
      <c r="BT27" s="62">
        <v>22.75</v>
      </c>
    </row>
    <row r="28" spans="1:74" x14ac:dyDescent="0.2">
      <c r="A28" s="5" t="s">
        <v>95</v>
      </c>
      <c r="B28" s="1" t="s">
        <v>22</v>
      </c>
      <c r="C28" s="1" t="s">
        <v>54</v>
      </c>
      <c r="D28" s="1">
        <v>71</v>
      </c>
      <c r="E28" s="4">
        <v>44361</v>
      </c>
      <c r="F28" s="4">
        <v>44370</v>
      </c>
      <c r="G28" s="1">
        <f t="shared" si="0"/>
        <v>10</v>
      </c>
      <c r="H28" s="1" t="s">
        <v>27</v>
      </c>
      <c r="I28" s="4">
        <v>44307</v>
      </c>
      <c r="J28" s="1">
        <f t="shared" si="1"/>
        <v>55</v>
      </c>
      <c r="K28" s="1" t="s">
        <v>57</v>
      </c>
      <c r="L28" s="1" t="s">
        <v>40</v>
      </c>
      <c r="M28" s="1">
        <v>0</v>
      </c>
      <c r="N28" s="1">
        <v>2</v>
      </c>
      <c r="O28" s="1">
        <v>0</v>
      </c>
      <c r="P28" s="1">
        <v>0</v>
      </c>
      <c r="Q28" s="1">
        <v>0</v>
      </c>
      <c r="R28" s="1">
        <v>6</v>
      </c>
      <c r="S28" s="1">
        <v>100</v>
      </c>
      <c r="T28" s="1">
        <v>100</v>
      </c>
      <c r="U28" s="1">
        <v>1</v>
      </c>
      <c r="V28" s="1" t="s">
        <v>131</v>
      </c>
      <c r="W28" s="1">
        <v>0</v>
      </c>
      <c r="X28" s="1">
        <v>15</v>
      </c>
      <c r="Y28" s="1"/>
      <c r="Z28" s="1">
        <v>1</v>
      </c>
      <c r="AA28" s="1">
        <v>0</v>
      </c>
      <c r="AB28" s="1">
        <v>5</v>
      </c>
      <c r="AC28" s="1"/>
      <c r="AD28" s="28" t="s">
        <v>87</v>
      </c>
      <c r="AE28" s="1">
        <v>1</v>
      </c>
      <c r="AF28" s="1"/>
      <c r="AG28" s="4">
        <v>44481</v>
      </c>
      <c r="AH28" s="32">
        <f t="shared" si="2"/>
        <v>112</v>
      </c>
      <c r="AI28" s="32">
        <v>112</v>
      </c>
      <c r="AJ28" s="1">
        <v>0</v>
      </c>
      <c r="AL28" s="36">
        <v>136.16</v>
      </c>
      <c r="AM28" s="34">
        <f t="shared" si="3"/>
        <v>14.52</v>
      </c>
      <c r="AN28" s="75">
        <f t="shared" si="4"/>
        <v>0.966923076923077</v>
      </c>
      <c r="AO28" s="75">
        <f t="shared" si="5"/>
        <v>0.97384615384615381</v>
      </c>
      <c r="AP28" s="75">
        <f t="shared" si="6"/>
        <v>1</v>
      </c>
      <c r="AQ28" s="75">
        <f t="shared" si="7"/>
        <v>1.0276923076923077</v>
      </c>
      <c r="AR28" s="36">
        <v>26</v>
      </c>
      <c r="AS28" s="36">
        <v>26.72</v>
      </c>
      <c r="AT28" s="34">
        <v>26</v>
      </c>
      <c r="AU28" s="83">
        <v>25.32</v>
      </c>
      <c r="AV28" s="11">
        <v>25.14</v>
      </c>
      <c r="AW28" s="38">
        <v>21.13</v>
      </c>
      <c r="AX28" s="11">
        <v>52.62</v>
      </c>
      <c r="AY28" s="39">
        <v>27.1</v>
      </c>
      <c r="AZ28" s="51">
        <f t="shared" si="8"/>
        <v>1.06</v>
      </c>
      <c r="BA28" s="54">
        <v>0.9</v>
      </c>
      <c r="BB28" s="45">
        <v>2.09</v>
      </c>
      <c r="BC28" s="45">
        <v>8</v>
      </c>
      <c r="BD28" s="63">
        <v>10.94</v>
      </c>
      <c r="BE28" s="42">
        <v>0.6</v>
      </c>
      <c r="BF28" s="42">
        <v>0</v>
      </c>
      <c r="BG28" s="42">
        <v>0</v>
      </c>
      <c r="BH28" s="49">
        <v>0.5</v>
      </c>
      <c r="BI28" s="50">
        <v>0</v>
      </c>
      <c r="BJ28" s="50">
        <v>0</v>
      </c>
      <c r="BK28" s="50">
        <v>0</v>
      </c>
      <c r="BL28" s="50">
        <v>0</v>
      </c>
      <c r="BM28" s="59">
        <v>3.54</v>
      </c>
      <c r="BN28" s="59">
        <v>1.52</v>
      </c>
      <c r="BO28" s="42">
        <v>1.5</v>
      </c>
      <c r="BP28" s="42">
        <v>0.6</v>
      </c>
      <c r="BQ28" s="38">
        <v>938</v>
      </c>
      <c r="BR28" s="38">
        <v>21.13</v>
      </c>
      <c r="BS28" s="38">
        <v>53.49</v>
      </c>
      <c r="BT28" s="62">
        <v>16.260000000000002</v>
      </c>
    </row>
    <row r="29" spans="1:74" x14ac:dyDescent="0.2">
      <c r="A29" s="5" t="s">
        <v>96</v>
      </c>
      <c r="B29" s="17" t="s">
        <v>23</v>
      </c>
      <c r="C29" s="17" t="s">
        <v>63</v>
      </c>
      <c r="D29" s="17">
        <v>70</v>
      </c>
      <c r="E29" s="23">
        <v>44361</v>
      </c>
      <c r="F29" s="23">
        <v>44370</v>
      </c>
      <c r="G29" s="17">
        <f t="shared" si="0"/>
        <v>10</v>
      </c>
      <c r="H29" s="17" t="s">
        <v>27</v>
      </c>
      <c r="I29" s="23">
        <v>44202</v>
      </c>
      <c r="J29" s="17">
        <f t="shared" si="1"/>
        <v>160</v>
      </c>
      <c r="K29" s="17" t="s">
        <v>57</v>
      </c>
      <c r="L29" s="17" t="s">
        <v>28</v>
      </c>
      <c r="M29" s="17">
        <v>1</v>
      </c>
      <c r="N29" s="17">
        <v>15</v>
      </c>
      <c r="O29" s="17">
        <v>0</v>
      </c>
      <c r="P29" s="17">
        <v>0</v>
      </c>
      <c r="Q29" s="17">
        <v>0</v>
      </c>
      <c r="R29" s="17">
        <v>4</v>
      </c>
      <c r="S29" s="17">
        <v>12</v>
      </c>
      <c r="T29" s="17">
        <v>12</v>
      </c>
      <c r="U29" s="17">
        <v>0</v>
      </c>
      <c r="V29" s="17" t="s">
        <v>131</v>
      </c>
      <c r="W29" s="17">
        <v>0</v>
      </c>
      <c r="X29" s="17">
        <v>16</v>
      </c>
      <c r="Y29" s="17"/>
      <c r="Z29" s="17">
        <v>2</v>
      </c>
      <c r="AA29" s="17">
        <v>1</v>
      </c>
      <c r="AB29" s="17">
        <v>23</v>
      </c>
      <c r="AC29" s="17">
        <v>1</v>
      </c>
      <c r="AD29" s="29" t="s">
        <v>139</v>
      </c>
      <c r="AE29" s="17">
        <v>0</v>
      </c>
      <c r="AF29" s="17"/>
      <c r="AG29" s="23">
        <v>44522</v>
      </c>
      <c r="AH29" s="32">
        <f t="shared" si="2"/>
        <v>153</v>
      </c>
      <c r="AI29" s="32">
        <v>153</v>
      </c>
      <c r="AJ29" s="17">
        <v>0</v>
      </c>
      <c r="AL29" s="37">
        <v>136.69999999999999</v>
      </c>
      <c r="AM29" s="34">
        <f t="shared" si="3"/>
        <v>14.94</v>
      </c>
      <c r="AN29" s="75">
        <f t="shared" si="4"/>
        <v>0.97346153846153838</v>
      </c>
      <c r="AO29" s="75">
        <f t="shared" si="5"/>
        <v>0.98076923076923073</v>
      </c>
      <c r="AP29" s="75">
        <f t="shared" si="6"/>
        <v>1</v>
      </c>
      <c r="AQ29" s="75">
        <f t="shared" si="7"/>
        <v>1.0215384615384615</v>
      </c>
      <c r="AR29" s="37">
        <v>26</v>
      </c>
      <c r="AS29" s="37">
        <v>26.56</v>
      </c>
      <c r="AT29" s="34">
        <v>26</v>
      </c>
      <c r="AU29" s="83">
        <v>25.5</v>
      </c>
      <c r="AV29" s="11">
        <v>25.31</v>
      </c>
      <c r="AW29" s="38">
        <v>22.69</v>
      </c>
      <c r="AX29" s="11">
        <v>54.1</v>
      </c>
      <c r="AY29" s="39">
        <v>26.95</v>
      </c>
      <c r="AZ29" s="51">
        <f t="shared" si="8"/>
        <v>1.04</v>
      </c>
      <c r="BA29" s="54">
        <v>0.81</v>
      </c>
      <c r="BB29" s="45">
        <v>0.96</v>
      </c>
      <c r="BC29" s="45">
        <v>6.12</v>
      </c>
      <c r="BD29" s="42">
        <v>3.19</v>
      </c>
      <c r="BE29" s="42">
        <v>0.16</v>
      </c>
      <c r="BF29" s="42">
        <v>0.01</v>
      </c>
      <c r="BG29" s="42">
        <v>0</v>
      </c>
      <c r="BH29" s="58">
        <v>0.23</v>
      </c>
      <c r="BI29" s="50">
        <v>0</v>
      </c>
      <c r="BJ29" s="50">
        <v>0</v>
      </c>
      <c r="BK29" s="50">
        <v>0</v>
      </c>
      <c r="BL29" s="50">
        <v>0</v>
      </c>
      <c r="BM29" s="59">
        <v>3.71</v>
      </c>
      <c r="BN29" s="59">
        <v>0.96</v>
      </c>
      <c r="BO29" s="42">
        <v>1.0900000000000001</v>
      </c>
      <c r="BP29" s="42">
        <v>0.33</v>
      </c>
      <c r="BQ29" s="38">
        <v>915</v>
      </c>
      <c r="BR29" s="38">
        <v>22.69</v>
      </c>
      <c r="BS29" s="38">
        <v>42.55</v>
      </c>
      <c r="BT29" s="62">
        <v>23.53</v>
      </c>
    </row>
    <row r="30" spans="1:74" x14ac:dyDescent="0.2">
      <c r="A30" s="21" t="s">
        <v>97</v>
      </c>
      <c r="B30" s="10" t="s">
        <v>22</v>
      </c>
      <c r="C30" s="10" t="s">
        <v>54</v>
      </c>
      <c r="D30" s="10">
        <v>83</v>
      </c>
      <c r="E30" s="18">
        <v>44424</v>
      </c>
      <c r="F30" s="18">
        <v>44433</v>
      </c>
      <c r="G30" s="10">
        <f t="shared" si="0"/>
        <v>10</v>
      </c>
      <c r="H30" s="10" t="s">
        <v>27</v>
      </c>
      <c r="I30" s="18">
        <v>44385</v>
      </c>
      <c r="J30" s="10">
        <f t="shared" si="1"/>
        <v>40</v>
      </c>
      <c r="K30" s="10" t="s">
        <v>65</v>
      </c>
      <c r="L30" s="10" t="s">
        <v>30</v>
      </c>
      <c r="M30" s="10">
        <v>0</v>
      </c>
      <c r="N30" s="10">
        <v>0</v>
      </c>
      <c r="O30" s="10">
        <v>1</v>
      </c>
      <c r="P30" s="10">
        <v>0</v>
      </c>
      <c r="Q30" s="10">
        <v>0</v>
      </c>
      <c r="R30" s="10">
        <v>3</v>
      </c>
      <c r="S30" s="10">
        <v>100</v>
      </c>
      <c r="T30" s="10">
        <v>100</v>
      </c>
      <c r="U30" s="10">
        <v>0</v>
      </c>
      <c r="V30" s="10" t="s">
        <v>131</v>
      </c>
      <c r="W30" s="10">
        <v>0</v>
      </c>
      <c r="X30" s="10">
        <v>15</v>
      </c>
      <c r="Z30" s="10">
        <v>2</v>
      </c>
      <c r="AA30" s="10">
        <v>0</v>
      </c>
      <c r="AB30" s="10">
        <v>19</v>
      </c>
      <c r="AD30" s="27" t="s">
        <v>87</v>
      </c>
      <c r="AE30" s="10">
        <v>0</v>
      </c>
      <c r="AG30" s="18">
        <v>44588</v>
      </c>
      <c r="AH30" s="32">
        <f t="shared" si="2"/>
        <v>156</v>
      </c>
      <c r="AI30" s="32">
        <v>156</v>
      </c>
      <c r="AJ30" s="10">
        <v>0</v>
      </c>
      <c r="AL30" s="11">
        <v>89.13</v>
      </c>
      <c r="AM30" s="34">
        <f t="shared" si="3"/>
        <v>16.16</v>
      </c>
      <c r="AN30" s="75">
        <f t="shared" si="4"/>
        <v>0.96269230769230774</v>
      </c>
      <c r="AO30" s="75">
        <f t="shared" si="5"/>
        <v>0.98615384615384616</v>
      </c>
      <c r="AP30" s="75">
        <f t="shared" si="6"/>
        <v>1.0203846153846154</v>
      </c>
      <c r="AQ30" s="75">
        <f t="shared" si="7"/>
        <v>1.0557692307692308</v>
      </c>
      <c r="AR30" s="11">
        <v>26.53</v>
      </c>
      <c r="AS30" s="11">
        <v>27.45</v>
      </c>
      <c r="AT30" s="34">
        <v>26</v>
      </c>
      <c r="AU30" s="81">
        <v>25.64</v>
      </c>
      <c r="AV30" s="11">
        <v>25.03</v>
      </c>
      <c r="AW30" s="38">
        <v>21.87</v>
      </c>
      <c r="AX30" s="11">
        <v>87</v>
      </c>
      <c r="AY30" s="39">
        <v>27.94</v>
      </c>
      <c r="AZ30" s="51">
        <f t="shared" si="8"/>
        <v>1.07</v>
      </c>
      <c r="BA30" s="54">
        <v>0.85</v>
      </c>
      <c r="BB30" s="45">
        <v>2.31</v>
      </c>
      <c r="BC30" s="45">
        <v>11.44</v>
      </c>
      <c r="BD30" s="42">
        <v>17.670000000000002</v>
      </c>
      <c r="BE30" s="42">
        <v>3.08</v>
      </c>
      <c r="BF30" s="42">
        <v>0.49</v>
      </c>
      <c r="BG30" s="42">
        <v>0.02</v>
      </c>
      <c r="BH30" s="50">
        <v>0.69</v>
      </c>
      <c r="BI30" s="50">
        <v>0</v>
      </c>
      <c r="BJ30" s="50">
        <v>0</v>
      </c>
      <c r="BK30" s="50">
        <v>0</v>
      </c>
      <c r="BL30" s="50">
        <v>0</v>
      </c>
      <c r="BM30" s="59">
        <v>5.94</v>
      </c>
      <c r="BN30" s="59">
        <v>1.65</v>
      </c>
      <c r="BO30" s="42">
        <v>1.91</v>
      </c>
      <c r="BP30" s="42">
        <v>0.76</v>
      </c>
      <c r="BQ30" s="38">
        <v>551.48</v>
      </c>
      <c r="BR30" s="38">
        <v>21.87</v>
      </c>
      <c r="BS30" s="38">
        <v>39.56</v>
      </c>
      <c r="BT30" s="62">
        <v>26.23</v>
      </c>
    </row>
    <row r="31" spans="1:74" x14ac:dyDescent="0.2">
      <c r="A31" s="2" t="s">
        <v>98</v>
      </c>
      <c r="B31" s="24" t="s">
        <v>22</v>
      </c>
      <c r="C31" s="24" t="s">
        <v>54</v>
      </c>
      <c r="D31" s="24">
        <v>70</v>
      </c>
      <c r="E31" s="18">
        <v>44432</v>
      </c>
      <c r="F31" s="18">
        <v>44442</v>
      </c>
      <c r="G31" s="10">
        <f t="shared" si="0"/>
        <v>11</v>
      </c>
      <c r="H31" s="24" t="s">
        <v>27</v>
      </c>
      <c r="I31" s="25">
        <v>44390</v>
      </c>
      <c r="J31" s="24">
        <f t="shared" si="1"/>
        <v>43</v>
      </c>
      <c r="K31" s="24" t="s">
        <v>57</v>
      </c>
      <c r="L31" s="24" t="s">
        <v>31</v>
      </c>
      <c r="M31" s="24">
        <v>0</v>
      </c>
      <c r="N31" s="24">
        <v>1</v>
      </c>
      <c r="O31" s="24">
        <v>0</v>
      </c>
      <c r="P31" s="24">
        <v>0</v>
      </c>
      <c r="Q31" s="24">
        <v>0</v>
      </c>
      <c r="R31" s="24">
        <v>3</v>
      </c>
      <c r="S31" s="24">
        <v>100</v>
      </c>
      <c r="T31" s="24">
        <v>10</v>
      </c>
      <c r="U31" s="24">
        <v>2</v>
      </c>
      <c r="V31" s="24" t="s">
        <v>71</v>
      </c>
      <c r="W31" s="24">
        <v>0</v>
      </c>
      <c r="X31" s="24">
        <v>20</v>
      </c>
      <c r="Y31" s="24"/>
      <c r="Z31" s="24">
        <v>2</v>
      </c>
      <c r="AA31" s="24">
        <v>1</v>
      </c>
      <c r="AB31" s="24">
        <v>7</v>
      </c>
      <c r="AC31" s="24">
        <v>5</v>
      </c>
      <c r="AD31" s="30" t="s">
        <v>87</v>
      </c>
      <c r="AE31" s="10">
        <v>0</v>
      </c>
      <c r="AG31" s="18">
        <v>44574</v>
      </c>
      <c r="AH31" s="32">
        <f t="shared" si="2"/>
        <v>133</v>
      </c>
      <c r="AI31" s="32">
        <v>133</v>
      </c>
      <c r="AJ31" s="10">
        <v>0</v>
      </c>
      <c r="AL31" s="11">
        <v>42.69</v>
      </c>
      <c r="AM31" s="34">
        <f t="shared" si="3"/>
        <v>4.91</v>
      </c>
      <c r="AN31" s="75">
        <f t="shared" si="4"/>
        <v>0.97538461538461541</v>
      </c>
      <c r="AO31" s="75">
        <f t="shared" si="5"/>
        <v>0.98153846153846147</v>
      </c>
      <c r="AP31" s="75">
        <f t="shared" si="6"/>
        <v>1.0003846153846154</v>
      </c>
      <c r="AQ31" s="75">
        <f t="shared" si="7"/>
        <v>1.0284615384615383</v>
      </c>
      <c r="AR31" s="11">
        <v>26.01</v>
      </c>
      <c r="AS31" s="11">
        <v>26.74</v>
      </c>
      <c r="AT31" s="34">
        <v>26</v>
      </c>
      <c r="AU31" s="81">
        <v>25.52</v>
      </c>
      <c r="AV31" s="11">
        <v>25.36</v>
      </c>
      <c r="AW31" s="38">
        <v>9.39</v>
      </c>
      <c r="AX31" s="11">
        <v>59.23</v>
      </c>
      <c r="AY31" s="39">
        <v>27.26</v>
      </c>
      <c r="AZ31" s="51">
        <f t="shared" si="8"/>
        <v>1.05</v>
      </c>
      <c r="BA31" s="54">
        <v>0.7</v>
      </c>
      <c r="BB31" s="42">
        <v>1.35</v>
      </c>
      <c r="BC31" s="42">
        <v>5.79</v>
      </c>
      <c r="BD31" s="42">
        <v>3.47</v>
      </c>
      <c r="BE31" s="42">
        <v>0.02</v>
      </c>
      <c r="BF31" s="42">
        <v>0</v>
      </c>
      <c r="BG31" s="42">
        <v>0</v>
      </c>
      <c r="BH31" s="50">
        <v>0.49</v>
      </c>
      <c r="BI31" s="50">
        <v>0</v>
      </c>
      <c r="BJ31" s="50">
        <v>0</v>
      </c>
      <c r="BK31" s="50">
        <v>0</v>
      </c>
      <c r="BL31" s="50">
        <v>0</v>
      </c>
      <c r="BM31" s="59">
        <v>2.19</v>
      </c>
      <c r="BN31" s="59">
        <v>0.17299999999999999</v>
      </c>
      <c r="BO31" s="42">
        <v>0.99</v>
      </c>
      <c r="BP31" s="42">
        <v>0.39</v>
      </c>
      <c r="BQ31" s="38">
        <v>869.26</v>
      </c>
      <c r="BR31" s="38">
        <v>9.39</v>
      </c>
      <c r="BS31" s="38">
        <v>22.35</v>
      </c>
      <c r="BT31" s="62">
        <v>14.73</v>
      </c>
    </row>
    <row r="32" spans="1:74" x14ac:dyDescent="0.2">
      <c r="A32" s="21" t="s">
        <v>99</v>
      </c>
      <c r="B32" s="10" t="s">
        <v>23</v>
      </c>
      <c r="C32" s="10" t="s">
        <v>54</v>
      </c>
      <c r="D32" s="10">
        <v>51</v>
      </c>
      <c r="E32" s="18">
        <v>44438</v>
      </c>
      <c r="F32" s="18">
        <v>44447</v>
      </c>
      <c r="G32" s="10">
        <f t="shared" si="0"/>
        <v>10</v>
      </c>
      <c r="H32" s="10" t="s">
        <v>27</v>
      </c>
      <c r="I32" s="18">
        <v>44399</v>
      </c>
      <c r="J32" s="10">
        <f t="shared" si="1"/>
        <v>40</v>
      </c>
      <c r="K32" s="10" t="s">
        <v>57</v>
      </c>
      <c r="L32" s="10" t="s">
        <v>40</v>
      </c>
      <c r="M32" s="10">
        <v>0</v>
      </c>
      <c r="N32" s="10">
        <v>5</v>
      </c>
      <c r="O32" s="10">
        <v>0</v>
      </c>
      <c r="P32" s="10">
        <v>0</v>
      </c>
      <c r="Q32" s="10">
        <v>0</v>
      </c>
      <c r="R32" s="10">
        <v>5</v>
      </c>
      <c r="S32" s="10">
        <v>100</v>
      </c>
      <c r="T32" s="10">
        <v>100</v>
      </c>
      <c r="U32" s="10">
        <v>0</v>
      </c>
      <c r="V32" s="10" t="s">
        <v>131</v>
      </c>
      <c r="W32" s="10">
        <v>0</v>
      </c>
      <c r="X32" s="10">
        <v>9</v>
      </c>
      <c r="Z32" s="10">
        <v>1</v>
      </c>
      <c r="AA32" s="10">
        <v>1</v>
      </c>
      <c r="AB32" s="10">
        <v>5</v>
      </c>
      <c r="AC32" s="10">
        <v>6</v>
      </c>
      <c r="AD32" s="27" t="s">
        <v>87</v>
      </c>
      <c r="AE32" s="10">
        <v>0</v>
      </c>
      <c r="AG32" s="18">
        <v>44578</v>
      </c>
      <c r="AH32" s="32">
        <f t="shared" si="2"/>
        <v>132</v>
      </c>
      <c r="AI32" s="32">
        <v>132</v>
      </c>
      <c r="AJ32" s="10">
        <v>0</v>
      </c>
      <c r="AL32" s="11">
        <v>102.52</v>
      </c>
      <c r="AM32" s="34">
        <f t="shared" si="3"/>
        <v>33.54</v>
      </c>
      <c r="AN32" s="75">
        <f t="shared" si="4"/>
        <v>0.89615384615384619</v>
      </c>
      <c r="AO32" s="75">
        <f t="shared" si="5"/>
        <v>0.93384615384615388</v>
      </c>
      <c r="AP32" s="75">
        <f t="shared" si="6"/>
        <v>0.98923076923076914</v>
      </c>
      <c r="AQ32" s="75">
        <f t="shared" si="7"/>
        <v>1.0207692307692307</v>
      </c>
      <c r="AR32" s="11">
        <v>25.72</v>
      </c>
      <c r="AS32" s="11">
        <v>26.54</v>
      </c>
      <c r="AT32" s="34">
        <v>26</v>
      </c>
      <c r="AU32" s="81">
        <v>24.28</v>
      </c>
      <c r="AV32" s="11">
        <v>23.3</v>
      </c>
      <c r="AW32" s="38">
        <v>17.989999999999998</v>
      </c>
      <c r="AX32" s="11">
        <v>42.92</v>
      </c>
      <c r="AY32" s="39">
        <v>27</v>
      </c>
      <c r="AZ32" s="51">
        <f t="shared" si="8"/>
        <v>1.0900000000000001</v>
      </c>
      <c r="BA32" s="54">
        <v>0.86</v>
      </c>
      <c r="BB32" s="46">
        <v>2.4500000000000002</v>
      </c>
      <c r="BC32" s="46">
        <v>12.3</v>
      </c>
      <c r="BD32" s="42">
        <v>13.64</v>
      </c>
      <c r="BE32" s="42">
        <v>3.43</v>
      </c>
      <c r="BF32" s="42">
        <v>1.1399999999999999</v>
      </c>
      <c r="BG32" s="42">
        <v>0.22</v>
      </c>
      <c r="BH32" s="50">
        <v>0.22</v>
      </c>
      <c r="BI32" s="50">
        <v>0</v>
      </c>
      <c r="BJ32" s="50">
        <v>0</v>
      </c>
      <c r="BK32" s="50">
        <v>0</v>
      </c>
      <c r="BL32" s="50">
        <v>0</v>
      </c>
      <c r="BM32" s="59">
        <v>3.53</v>
      </c>
      <c r="BN32" s="59">
        <v>0.88600000000000001</v>
      </c>
      <c r="BO32" s="42">
        <v>0.99</v>
      </c>
      <c r="BP32" s="42">
        <v>0.25</v>
      </c>
      <c r="BQ32" s="38">
        <v>305.64</v>
      </c>
      <c r="BR32" s="38">
        <v>17.989999999999998</v>
      </c>
      <c r="BS32" s="38">
        <v>47.41</v>
      </c>
      <c r="BT32" s="62">
        <v>26.16</v>
      </c>
    </row>
    <row r="33" spans="1:72" x14ac:dyDescent="0.2">
      <c r="A33" s="21" t="s">
        <v>101</v>
      </c>
      <c r="B33" s="10" t="s">
        <v>22</v>
      </c>
      <c r="C33" s="10" t="s">
        <v>54</v>
      </c>
      <c r="D33" s="10">
        <v>52</v>
      </c>
      <c r="E33" s="18">
        <v>44448</v>
      </c>
      <c r="F33" s="18">
        <v>44459</v>
      </c>
      <c r="G33" s="10">
        <f t="shared" si="0"/>
        <v>12</v>
      </c>
      <c r="H33" s="10" t="s">
        <v>27</v>
      </c>
      <c r="I33" s="18">
        <v>44404</v>
      </c>
      <c r="J33" s="10">
        <f t="shared" si="1"/>
        <v>45</v>
      </c>
      <c r="K33" s="10" t="s">
        <v>57</v>
      </c>
      <c r="L33" s="10" t="s">
        <v>30</v>
      </c>
      <c r="M33" s="10">
        <v>0</v>
      </c>
      <c r="N33" s="10">
        <v>2</v>
      </c>
      <c r="O33" s="10">
        <v>0</v>
      </c>
      <c r="P33" s="10">
        <v>0</v>
      </c>
      <c r="Q33" s="10">
        <v>0</v>
      </c>
      <c r="R33" s="10">
        <v>2</v>
      </c>
      <c r="S33" s="10">
        <v>100</v>
      </c>
      <c r="T33" s="10">
        <v>100</v>
      </c>
      <c r="U33" s="10">
        <v>0</v>
      </c>
      <c r="V33" s="10" t="s">
        <v>131</v>
      </c>
      <c r="W33" s="10">
        <v>0</v>
      </c>
      <c r="X33" s="10">
        <v>5</v>
      </c>
      <c r="Z33" s="10">
        <v>1</v>
      </c>
      <c r="AA33" s="10">
        <v>0</v>
      </c>
      <c r="AB33" s="10">
        <v>13</v>
      </c>
      <c r="AD33" s="27" t="s">
        <v>87</v>
      </c>
      <c r="AE33" s="10">
        <v>1</v>
      </c>
      <c r="AG33" s="18">
        <v>44595</v>
      </c>
      <c r="AH33" s="32">
        <f t="shared" si="2"/>
        <v>137</v>
      </c>
      <c r="AI33" s="32">
        <v>137</v>
      </c>
      <c r="AJ33" s="10">
        <v>0</v>
      </c>
      <c r="AL33" s="11">
        <v>79.7</v>
      </c>
      <c r="AM33" s="34">
        <f t="shared" si="3"/>
        <v>14.89</v>
      </c>
      <c r="AN33" s="75">
        <f t="shared" si="4"/>
        <v>0.96769230769230774</v>
      </c>
      <c r="AO33" s="75">
        <f t="shared" si="5"/>
        <v>0.97692307692307689</v>
      </c>
      <c r="AP33" s="75">
        <f t="shared" si="6"/>
        <v>1</v>
      </c>
      <c r="AQ33" s="75">
        <f t="shared" si="7"/>
        <v>1.0246153846153847</v>
      </c>
      <c r="AR33" s="11">
        <v>26</v>
      </c>
      <c r="AS33" s="11">
        <v>26.64</v>
      </c>
      <c r="AT33" s="34">
        <v>26</v>
      </c>
      <c r="AU33" s="81">
        <v>25.4</v>
      </c>
      <c r="AV33" s="11">
        <v>25.16</v>
      </c>
      <c r="AW33" s="38">
        <v>22.4</v>
      </c>
      <c r="AX33" s="11">
        <v>53.35</v>
      </c>
      <c r="AY33" s="39">
        <v>26.92</v>
      </c>
      <c r="AZ33" s="51">
        <f t="shared" si="8"/>
        <v>1.05</v>
      </c>
      <c r="BA33" s="54">
        <v>0.85</v>
      </c>
      <c r="BB33" s="46">
        <v>1.88</v>
      </c>
      <c r="BC33" s="46">
        <v>7.8</v>
      </c>
      <c r="BD33" s="42">
        <v>7.25</v>
      </c>
      <c r="BE33" s="42">
        <v>0.74</v>
      </c>
      <c r="BF33" s="42">
        <v>0.03</v>
      </c>
      <c r="BG33" s="42">
        <v>0</v>
      </c>
      <c r="BH33" s="50">
        <v>0.44</v>
      </c>
      <c r="BI33" s="50">
        <v>0</v>
      </c>
      <c r="BJ33" s="50">
        <v>0</v>
      </c>
      <c r="BK33" s="50">
        <v>0</v>
      </c>
      <c r="BL33" s="50">
        <v>0</v>
      </c>
      <c r="BM33" s="59">
        <v>2.08</v>
      </c>
      <c r="BN33" s="59">
        <v>0.46</v>
      </c>
      <c r="BO33" s="42">
        <v>1.49</v>
      </c>
      <c r="BP33" s="42">
        <v>0.47</v>
      </c>
      <c r="BQ33" s="38">
        <v>535.29999999999995</v>
      </c>
      <c r="BR33" s="38">
        <v>22.4</v>
      </c>
      <c r="BS33" s="38">
        <v>41.1</v>
      </c>
      <c r="BT33" s="62">
        <v>22.23</v>
      </c>
    </row>
    <row r="34" spans="1:72" x14ac:dyDescent="0.2">
      <c r="A34" s="21" t="s">
        <v>100</v>
      </c>
      <c r="B34" s="10" t="s">
        <v>23</v>
      </c>
      <c r="C34" s="10" t="s">
        <v>54</v>
      </c>
      <c r="D34" s="10">
        <v>62</v>
      </c>
      <c r="E34" s="18">
        <v>44449</v>
      </c>
      <c r="F34" s="18">
        <v>44456</v>
      </c>
      <c r="G34" s="10">
        <f t="shared" ref="G34:G62" si="9">DATEDIF(E34,F34,"d")+1</f>
        <v>8</v>
      </c>
      <c r="H34" s="10" t="s">
        <v>27</v>
      </c>
      <c r="I34" s="18">
        <v>44371</v>
      </c>
      <c r="J34" s="10">
        <f t="shared" ref="J34:J62" si="10">DATEDIF(I34,E34,"d")+1</f>
        <v>79</v>
      </c>
      <c r="K34" s="10" t="s">
        <v>57</v>
      </c>
      <c r="L34" s="10" t="s">
        <v>31</v>
      </c>
      <c r="M34" s="10">
        <v>0</v>
      </c>
      <c r="N34" s="10">
        <v>6</v>
      </c>
      <c r="O34" s="10">
        <v>0</v>
      </c>
      <c r="P34" s="10">
        <v>0</v>
      </c>
      <c r="Q34" s="10">
        <v>0</v>
      </c>
      <c r="R34" s="10">
        <v>8</v>
      </c>
      <c r="S34" s="10">
        <v>100</v>
      </c>
      <c r="T34" s="10">
        <v>100</v>
      </c>
      <c r="U34" s="10">
        <v>0</v>
      </c>
      <c r="V34" s="10" t="s">
        <v>131</v>
      </c>
      <c r="W34" s="10">
        <v>0</v>
      </c>
      <c r="X34" s="10">
        <v>10</v>
      </c>
      <c r="Z34" s="10">
        <v>1</v>
      </c>
      <c r="AA34" s="10">
        <v>0</v>
      </c>
      <c r="AB34" s="10">
        <v>10</v>
      </c>
      <c r="AD34" s="27" t="s">
        <v>87</v>
      </c>
      <c r="AE34" s="10">
        <v>0</v>
      </c>
      <c r="AH34" s="32" t="e">
        <f t="shared" ref="AH34:AH62" si="11">DATEDIF(F34,AG34,"d")+1</f>
        <v>#NUM!</v>
      </c>
      <c r="AI34" s="32">
        <v>1</v>
      </c>
      <c r="AK34" s="10" t="s">
        <v>146</v>
      </c>
      <c r="AL34" s="11">
        <v>171.34</v>
      </c>
      <c r="AM34" s="34">
        <f t="shared" ref="AM34:AM62" si="12">ROUND((100*AL34/BQ34),2)</f>
        <v>12.63</v>
      </c>
      <c r="AN34" s="75">
        <f t="shared" ref="AN34:AN62" si="13">AV34/AT34</f>
        <v>0.94307692307692303</v>
      </c>
      <c r="AO34" s="75">
        <f t="shared" ref="AO34:AO62" si="14">AU34/AT34</f>
        <v>0.95615384615384613</v>
      </c>
      <c r="AP34" s="75">
        <f t="shared" ref="AP34:AP62" si="15">AR34/AT34</f>
        <v>0.99192307692307691</v>
      </c>
      <c r="AQ34" s="75">
        <f t="shared" ref="AQ34:AQ62" si="16">AS34/AT34</f>
        <v>1.0280769230769231</v>
      </c>
      <c r="AR34" s="11">
        <v>25.79</v>
      </c>
      <c r="AS34" s="11">
        <v>26.73</v>
      </c>
      <c r="AT34" s="34">
        <v>26</v>
      </c>
      <c r="AU34" s="81">
        <v>24.86</v>
      </c>
      <c r="AV34" s="11">
        <v>24.52</v>
      </c>
      <c r="AW34" s="38">
        <v>14.08</v>
      </c>
      <c r="AX34" s="11">
        <v>34.42</v>
      </c>
      <c r="AY34" s="39">
        <v>27.3</v>
      </c>
      <c r="AZ34" s="51">
        <f t="shared" ref="AZ34:AZ62" si="17">ROUND(AS34/AU34,2)</f>
        <v>1.08</v>
      </c>
      <c r="BA34" s="54">
        <v>0.97</v>
      </c>
      <c r="BB34" s="46">
        <v>2.13</v>
      </c>
      <c r="BC34" s="46">
        <v>7.06</v>
      </c>
      <c r="BD34" s="42">
        <v>8.1999999999999993</v>
      </c>
      <c r="BE34" s="42">
        <v>0.13</v>
      </c>
      <c r="BF34" s="42">
        <v>0</v>
      </c>
      <c r="BG34" s="42">
        <v>0</v>
      </c>
      <c r="BH34" s="50">
        <v>0.57999999999999996</v>
      </c>
      <c r="BI34" s="50">
        <v>0</v>
      </c>
      <c r="BJ34" s="50">
        <v>0</v>
      </c>
      <c r="BK34" s="50">
        <v>0</v>
      </c>
      <c r="BL34" s="50">
        <v>0</v>
      </c>
      <c r="BM34" s="59">
        <v>0.6</v>
      </c>
      <c r="BN34" s="59">
        <v>0.19</v>
      </c>
      <c r="BO34" s="42">
        <v>1.34</v>
      </c>
      <c r="BP34" s="42">
        <v>0.3</v>
      </c>
      <c r="BQ34" s="38">
        <v>1357</v>
      </c>
      <c r="BR34" s="38">
        <v>14.08</v>
      </c>
      <c r="BS34" s="38">
        <v>33.9</v>
      </c>
      <c r="BT34" s="62">
        <v>19.940000000000001</v>
      </c>
    </row>
    <row r="35" spans="1:72" x14ac:dyDescent="0.2">
      <c r="A35" s="21" t="s">
        <v>104</v>
      </c>
      <c r="B35" s="10" t="s">
        <v>22</v>
      </c>
      <c r="C35" s="10" t="s">
        <v>54</v>
      </c>
      <c r="D35" s="10">
        <v>65</v>
      </c>
      <c r="E35" s="18">
        <v>44454</v>
      </c>
      <c r="F35" s="18">
        <v>44463</v>
      </c>
      <c r="G35" s="10">
        <f t="shared" si="9"/>
        <v>10</v>
      </c>
      <c r="H35" s="10" t="s">
        <v>27</v>
      </c>
      <c r="I35" s="18">
        <v>44405</v>
      </c>
      <c r="J35" s="10">
        <f t="shared" si="10"/>
        <v>50</v>
      </c>
      <c r="K35" s="10" t="s">
        <v>67</v>
      </c>
      <c r="L35" s="10" t="s">
        <v>29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4</v>
      </c>
      <c r="S35" s="10">
        <v>100</v>
      </c>
      <c r="T35" s="10">
        <v>100</v>
      </c>
      <c r="U35" s="10">
        <v>0</v>
      </c>
      <c r="V35" s="10" t="s">
        <v>131</v>
      </c>
      <c r="W35" s="10">
        <v>0</v>
      </c>
      <c r="X35" s="10">
        <v>5</v>
      </c>
      <c r="Z35" s="10">
        <v>2</v>
      </c>
      <c r="AA35" s="10">
        <v>0</v>
      </c>
      <c r="AB35" s="10">
        <v>9</v>
      </c>
      <c r="AD35" s="27" t="s">
        <v>87</v>
      </c>
      <c r="AE35" s="10">
        <v>0</v>
      </c>
      <c r="AG35" s="18">
        <v>44592</v>
      </c>
      <c r="AH35" s="32">
        <f t="shared" si="11"/>
        <v>130</v>
      </c>
      <c r="AI35" s="32">
        <v>130</v>
      </c>
      <c r="AJ35" s="10">
        <v>0</v>
      </c>
      <c r="AL35" s="11">
        <v>38.799999999999997</v>
      </c>
      <c r="AM35" s="34">
        <f t="shared" si="12"/>
        <v>16.440000000000001</v>
      </c>
      <c r="AN35" s="75">
        <f t="shared" si="13"/>
        <v>0.95653846153846156</v>
      </c>
      <c r="AO35" s="75">
        <f t="shared" si="14"/>
        <v>0.9653846153846154</v>
      </c>
      <c r="AP35" s="75">
        <f t="shared" si="15"/>
        <v>1</v>
      </c>
      <c r="AQ35" s="75">
        <f t="shared" si="16"/>
        <v>1.0307692307692309</v>
      </c>
      <c r="AR35" s="11">
        <v>26</v>
      </c>
      <c r="AS35" s="11">
        <v>26.8</v>
      </c>
      <c r="AT35" s="34">
        <v>26</v>
      </c>
      <c r="AU35" s="81">
        <v>25.1</v>
      </c>
      <c r="AV35" s="11">
        <v>24.87</v>
      </c>
      <c r="AW35" s="38">
        <v>23.55</v>
      </c>
      <c r="AX35" s="11">
        <v>57.76</v>
      </c>
      <c r="AY35" s="39">
        <v>27.43</v>
      </c>
      <c r="AZ35" s="51">
        <f t="shared" si="17"/>
        <v>1.07</v>
      </c>
      <c r="BA35" s="54">
        <v>0.86</v>
      </c>
      <c r="BB35" s="46">
        <v>2.52</v>
      </c>
      <c r="BC35" s="46">
        <v>15.2</v>
      </c>
      <c r="BD35" s="42">
        <v>16.22</v>
      </c>
      <c r="BE35" s="42">
        <v>6.49</v>
      </c>
      <c r="BF35" s="42">
        <v>2.13</v>
      </c>
      <c r="BG35" s="42">
        <v>0.3</v>
      </c>
      <c r="BH35" s="50">
        <v>0.41</v>
      </c>
      <c r="BI35" s="50">
        <v>0</v>
      </c>
      <c r="BJ35" s="50">
        <v>0</v>
      </c>
      <c r="BK35" s="50">
        <v>0</v>
      </c>
      <c r="BL35" s="50">
        <v>0</v>
      </c>
      <c r="BM35" s="59">
        <v>4.38</v>
      </c>
      <c r="BN35" s="59">
        <v>0.33</v>
      </c>
      <c r="BO35" s="42">
        <v>1.3</v>
      </c>
      <c r="BP35" s="42">
        <v>0.57999999999999996</v>
      </c>
      <c r="BQ35" s="38">
        <v>236</v>
      </c>
      <c r="BR35" s="38">
        <v>23.55</v>
      </c>
      <c r="BS35" s="38">
        <v>48.74</v>
      </c>
      <c r="BT35" s="62">
        <v>25.66</v>
      </c>
    </row>
    <row r="36" spans="1:72" x14ac:dyDescent="0.2">
      <c r="A36" s="21" t="s">
        <v>103</v>
      </c>
      <c r="B36" s="10" t="s">
        <v>22</v>
      </c>
      <c r="C36" s="10" t="s">
        <v>66</v>
      </c>
      <c r="D36" s="10">
        <v>80</v>
      </c>
      <c r="E36" s="18">
        <v>44455</v>
      </c>
      <c r="F36" s="18">
        <v>44467</v>
      </c>
      <c r="G36" s="10">
        <f t="shared" si="9"/>
        <v>13</v>
      </c>
      <c r="H36" s="10" t="s">
        <v>27</v>
      </c>
      <c r="I36" s="18">
        <v>44405</v>
      </c>
      <c r="J36" s="10">
        <f t="shared" si="10"/>
        <v>51</v>
      </c>
      <c r="K36" s="10" t="s">
        <v>57</v>
      </c>
      <c r="L36" s="10" t="s">
        <v>30</v>
      </c>
      <c r="M36" s="10">
        <v>0</v>
      </c>
      <c r="N36" s="10">
        <v>2</v>
      </c>
      <c r="O36" s="10">
        <v>0</v>
      </c>
      <c r="P36" s="10">
        <v>0</v>
      </c>
      <c r="Q36" s="10">
        <v>0</v>
      </c>
      <c r="R36" s="10">
        <v>3</v>
      </c>
      <c r="S36" s="10">
        <v>100</v>
      </c>
      <c r="T36" s="10">
        <v>100</v>
      </c>
      <c r="U36" s="10">
        <v>0</v>
      </c>
      <c r="V36" s="10" t="s">
        <v>131</v>
      </c>
      <c r="W36" s="10">
        <v>0</v>
      </c>
      <c r="X36" s="10">
        <v>7</v>
      </c>
      <c r="Z36" s="10">
        <v>2</v>
      </c>
      <c r="AA36" s="10">
        <v>0</v>
      </c>
      <c r="AB36" s="10">
        <v>16</v>
      </c>
      <c r="AD36" s="27" t="s">
        <v>87</v>
      </c>
      <c r="AE36" s="10">
        <v>0</v>
      </c>
      <c r="AH36" s="32" t="e">
        <f t="shared" si="11"/>
        <v>#NUM!</v>
      </c>
      <c r="AI36" s="32">
        <v>1</v>
      </c>
      <c r="AK36" s="10" t="s">
        <v>154</v>
      </c>
      <c r="AL36" s="11">
        <v>28.9</v>
      </c>
      <c r="AM36" s="34">
        <f t="shared" si="12"/>
        <v>5.21</v>
      </c>
      <c r="AN36" s="75">
        <f t="shared" si="13"/>
        <v>0.9538461538461539</v>
      </c>
      <c r="AO36" s="75">
        <f t="shared" si="14"/>
        <v>0.96653846153846146</v>
      </c>
      <c r="AP36" s="75">
        <f t="shared" si="15"/>
        <v>1</v>
      </c>
      <c r="AQ36" s="75">
        <f t="shared" si="16"/>
        <v>1.0273076923076923</v>
      </c>
      <c r="AR36" s="11">
        <v>26</v>
      </c>
      <c r="AS36" s="11">
        <v>26.71</v>
      </c>
      <c r="AT36" s="34">
        <v>26</v>
      </c>
      <c r="AU36" s="81">
        <v>25.13</v>
      </c>
      <c r="AV36" s="11">
        <v>24.8</v>
      </c>
      <c r="AW36" s="38">
        <v>6.68</v>
      </c>
      <c r="AX36" s="11">
        <v>57.04</v>
      </c>
      <c r="AY36" s="39">
        <v>27.02</v>
      </c>
      <c r="AZ36" s="51">
        <f t="shared" si="17"/>
        <v>1.06</v>
      </c>
      <c r="BA36" s="54">
        <v>0.9</v>
      </c>
      <c r="BB36" s="46">
        <v>0.97</v>
      </c>
      <c r="BC36" s="46">
        <v>6.8</v>
      </c>
      <c r="BD36" s="42">
        <v>3.45</v>
      </c>
      <c r="BE36" s="42">
        <v>0.96</v>
      </c>
      <c r="BF36" s="42">
        <v>0.35</v>
      </c>
      <c r="BG36" s="42">
        <v>0.08</v>
      </c>
      <c r="BH36" s="50">
        <v>0.11</v>
      </c>
      <c r="BI36" s="50">
        <v>0</v>
      </c>
      <c r="BJ36" s="50">
        <v>0</v>
      </c>
      <c r="BK36" s="50">
        <v>0</v>
      </c>
      <c r="BL36" s="50">
        <v>0</v>
      </c>
      <c r="BM36" s="59">
        <v>1.55</v>
      </c>
      <c r="BN36" s="59">
        <v>0.18</v>
      </c>
      <c r="BO36" s="42">
        <v>1.28</v>
      </c>
      <c r="BP36" s="42">
        <v>0.3</v>
      </c>
      <c r="BQ36" s="38">
        <v>555.15</v>
      </c>
      <c r="BR36" s="38">
        <v>6.68</v>
      </c>
      <c r="BS36" s="38">
        <v>17.29</v>
      </c>
      <c r="BT36" s="62">
        <v>25.57</v>
      </c>
    </row>
    <row r="37" spans="1:72" x14ac:dyDescent="0.2">
      <c r="A37" s="21" t="s">
        <v>102</v>
      </c>
      <c r="B37" s="10" t="s">
        <v>22</v>
      </c>
      <c r="C37" s="10" t="s">
        <v>54</v>
      </c>
      <c r="D37" s="10">
        <v>83</v>
      </c>
      <c r="E37" s="18">
        <v>44473</v>
      </c>
      <c r="F37" s="18">
        <v>44482</v>
      </c>
      <c r="G37" s="10">
        <f t="shared" si="9"/>
        <v>10</v>
      </c>
      <c r="H37" s="10" t="s">
        <v>27</v>
      </c>
      <c r="I37" s="18">
        <v>44419</v>
      </c>
      <c r="J37" s="10">
        <f t="shared" si="10"/>
        <v>55</v>
      </c>
      <c r="K37" s="10" t="s">
        <v>57</v>
      </c>
      <c r="L37" s="10" t="s">
        <v>30</v>
      </c>
      <c r="M37" s="10">
        <v>0</v>
      </c>
      <c r="N37" s="10">
        <v>2</v>
      </c>
      <c r="O37" s="10">
        <v>0</v>
      </c>
      <c r="P37" s="10">
        <v>0</v>
      </c>
      <c r="Q37" s="10">
        <v>0</v>
      </c>
      <c r="R37" s="10">
        <v>5</v>
      </c>
      <c r="S37" s="10">
        <v>100</v>
      </c>
      <c r="T37" s="10">
        <v>100</v>
      </c>
      <c r="U37" s="10">
        <v>0</v>
      </c>
      <c r="V37" s="10" t="s">
        <v>131</v>
      </c>
      <c r="W37" s="10">
        <v>0</v>
      </c>
      <c r="X37" s="10">
        <v>30</v>
      </c>
      <c r="Z37" s="10">
        <v>3</v>
      </c>
      <c r="AA37" s="10">
        <v>1</v>
      </c>
      <c r="AB37" s="10">
        <v>11</v>
      </c>
      <c r="AC37" s="10">
        <v>4</v>
      </c>
      <c r="AD37" s="27" t="s">
        <v>87</v>
      </c>
      <c r="AE37" s="10">
        <v>0</v>
      </c>
      <c r="AG37" s="18">
        <v>44547</v>
      </c>
      <c r="AH37" s="32">
        <f t="shared" si="11"/>
        <v>66</v>
      </c>
      <c r="AI37" s="32">
        <v>66</v>
      </c>
      <c r="AL37" s="11">
        <v>164.5</v>
      </c>
      <c r="AM37" s="34">
        <f t="shared" si="12"/>
        <v>12.45</v>
      </c>
      <c r="AN37" s="75">
        <f t="shared" si="13"/>
        <v>0.91538461538461546</v>
      </c>
      <c r="AO37" s="75">
        <f t="shared" si="14"/>
        <v>0.9473076923076923</v>
      </c>
      <c r="AP37" s="75">
        <f t="shared" si="15"/>
        <v>1</v>
      </c>
      <c r="AQ37" s="75">
        <f t="shared" si="16"/>
        <v>1.0319230769230769</v>
      </c>
      <c r="AR37" s="11">
        <v>26</v>
      </c>
      <c r="AS37" s="11">
        <v>26.83</v>
      </c>
      <c r="AT37" s="34">
        <v>26</v>
      </c>
      <c r="AU37" s="81">
        <v>24.63</v>
      </c>
      <c r="AV37" s="11">
        <v>23.8</v>
      </c>
      <c r="AW37" s="38">
        <v>14.89</v>
      </c>
      <c r="AX37" s="11">
        <v>62.91</v>
      </c>
      <c r="AY37" s="39">
        <v>27.3</v>
      </c>
      <c r="AZ37" s="51">
        <f t="shared" si="17"/>
        <v>1.0900000000000001</v>
      </c>
      <c r="BA37" s="54">
        <v>0.88</v>
      </c>
      <c r="BB37" s="46">
        <v>1.59</v>
      </c>
      <c r="BC37" s="46">
        <v>8.2119999999999997</v>
      </c>
      <c r="BD37" s="42">
        <v>5.16</v>
      </c>
      <c r="BE37" s="42">
        <v>1.19</v>
      </c>
      <c r="BF37" s="42">
        <v>0.26</v>
      </c>
      <c r="BG37" s="42">
        <v>0</v>
      </c>
      <c r="BH37" s="50">
        <v>0.38</v>
      </c>
      <c r="BI37" s="50">
        <v>0</v>
      </c>
      <c r="BJ37" s="50">
        <v>0</v>
      </c>
      <c r="BK37" s="50">
        <v>0</v>
      </c>
      <c r="BL37" s="50">
        <v>0</v>
      </c>
      <c r="BM37" s="59">
        <v>1.19</v>
      </c>
      <c r="BN37" s="59">
        <v>0.14000000000000001</v>
      </c>
      <c r="BO37" s="42">
        <v>1.1299999999999999</v>
      </c>
      <c r="BP37" s="42">
        <v>0.37</v>
      </c>
      <c r="BQ37" s="38">
        <v>1321</v>
      </c>
      <c r="BR37" s="38">
        <v>14.89</v>
      </c>
      <c r="BS37" s="38">
        <v>31.82</v>
      </c>
      <c r="BT37" s="62">
        <v>24.49</v>
      </c>
    </row>
    <row r="38" spans="1:72" x14ac:dyDescent="0.2">
      <c r="A38" s="21" t="s">
        <v>105</v>
      </c>
      <c r="B38" s="10" t="s">
        <v>23</v>
      </c>
      <c r="C38" s="10" t="s">
        <v>66</v>
      </c>
      <c r="D38" s="10">
        <v>55</v>
      </c>
      <c r="E38" s="18">
        <v>44473</v>
      </c>
      <c r="F38" s="18">
        <v>44488</v>
      </c>
      <c r="G38" s="10">
        <f t="shared" si="9"/>
        <v>16</v>
      </c>
      <c r="H38" s="10" t="s">
        <v>27</v>
      </c>
      <c r="I38" s="18">
        <v>44417</v>
      </c>
      <c r="J38" s="10">
        <f t="shared" si="10"/>
        <v>57</v>
      </c>
      <c r="K38" s="10" t="s">
        <v>57</v>
      </c>
      <c r="L38" s="10" t="s">
        <v>30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15</v>
      </c>
      <c r="S38" s="10">
        <v>100</v>
      </c>
      <c r="T38" s="10">
        <v>100</v>
      </c>
      <c r="U38" s="10">
        <v>0</v>
      </c>
      <c r="V38" s="10" t="s">
        <v>131</v>
      </c>
      <c r="W38" s="10">
        <v>0</v>
      </c>
      <c r="X38" s="10">
        <v>3</v>
      </c>
      <c r="Z38" s="10">
        <v>1</v>
      </c>
      <c r="AA38" s="10">
        <v>0</v>
      </c>
      <c r="AB38" s="10">
        <v>7</v>
      </c>
      <c r="AD38" s="27" t="s">
        <v>87</v>
      </c>
      <c r="AE38" s="10">
        <v>1</v>
      </c>
      <c r="AG38" s="18">
        <v>44686</v>
      </c>
      <c r="AH38" s="32">
        <f t="shared" si="11"/>
        <v>199</v>
      </c>
      <c r="AI38" s="32">
        <v>199</v>
      </c>
      <c r="AJ38" s="10">
        <v>0</v>
      </c>
      <c r="AL38" s="11">
        <v>86.67</v>
      </c>
      <c r="AM38" s="34">
        <f t="shared" si="12"/>
        <v>43.53</v>
      </c>
      <c r="AN38" s="75">
        <f t="shared" si="13"/>
        <v>0.90653846153846152</v>
      </c>
      <c r="AO38" s="75">
        <f t="shared" si="14"/>
        <v>0.93076923076923079</v>
      </c>
      <c r="AP38" s="75">
        <f t="shared" si="15"/>
        <v>0.99</v>
      </c>
      <c r="AQ38" s="75">
        <f t="shared" si="16"/>
        <v>1.0265384615384616</v>
      </c>
      <c r="AR38" s="11">
        <v>25.74</v>
      </c>
      <c r="AS38" s="11">
        <v>26.69</v>
      </c>
      <c r="AT38" s="34">
        <v>26</v>
      </c>
      <c r="AU38" s="81">
        <v>24.2</v>
      </c>
      <c r="AV38" s="11">
        <v>23.57</v>
      </c>
      <c r="AW38" s="38">
        <v>44.16</v>
      </c>
      <c r="AX38" s="11">
        <v>43.1</v>
      </c>
      <c r="AY38" s="39">
        <v>27.26</v>
      </c>
      <c r="AZ38" s="51">
        <f t="shared" si="17"/>
        <v>1.1000000000000001</v>
      </c>
      <c r="BA38" s="54">
        <v>0.86</v>
      </c>
      <c r="BB38" s="47">
        <v>1.57</v>
      </c>
      <c r="BC38" s="47">
        <v>7.83</v>
      </c>
      <c r="BD38" s="42">
        <v>6.17</v>
      </c>
      <c r="BE38" s="42">
        <v>0.83</v>
      </c>
      <c r="BF38" s="42">
        <v>0.12</v>
      </c>
      <c r="BG38" s="42">
        <v>0</v>
      </c>
      <c r="BH38" s="50">
        <v>0.18</v>
      </c>
      <c r="BI38" s="50">
        <v>0</v>
      </c>
      <c r="BJ38" s="50">
        <v>0</v>
      </c>
      <c r="BK38" s="50">
        <v>0</v>
      </c>
      <c r="BL38" s="50">
        <v>0</v>
      </c>
      <c r="BM38" s="59">
        <v>1.87</v>
      </c>
      <c r="BN38" s="59">
        <v>0.37</v>
      </c>
      <c r="BO38" s="42">
        <v>0.41</v>
      </c>
      <c r="BP38" s="42">
        <v>0.16</v>
      </c>
      <c r="BQ38" s="38">
        <v>199.1</v>
      </c>
      <c r="BR38" s="38">
        <v>44.16</v>
      </c>
      <c r="BS38" s="38">
        <v>62.72</v>
      </c>
      <c r="BT38" s="62">
        <v>24.82</v>
      </c>
    </row>
    <row r="39" spans="1:72" x14ac:dyDescent="0.2">
      <c r="A39" s="21" t="s">
        <v>109</v>
      </c>
      <c r="B39" s="10" t="s">
        <v>22</v>
      </c>
      <c r="C39" s="10" t="s">
        <v>54</v>
      </c>
      <c r="D39" s="10">
        <v>82</v>
      </c>
      <c r="E39" s="18">
        <v>44480</v>
      </c>
      <c r="F39" s="18">
        <v>44489</v>
      </c>
      <c r="G39" s="10">
        <f t="shared" si="9"/>
        <v>10</v>
      </c>
      <c r="H39" s="10" t="s">
        <v>27</v>
      </c>
      <c r="I39" s="18">
        <v>44448</v>
      </c>
      <c r="J39" s="10">
        <f t="shared" si="10"/>
        <v>33</v>
      </c>
      <c r="K39" s="10" t="s">
        <v>57</v>
      </c>
      <c r="L39" s="10" t="s">
        <v>30</v>
      </c>
      <c r="M39" s="10">
        <v>0</v>
      </c>
      <c r="N39" s="10">
        <v>2</v>
      </c>
      <c r="O39" s="10">
        <v>0</v>
      </c>
      <c r="P39" s="10">
        <v>0</v>
      </c>
      <c r="Q39" s="10">
        <v>0</v>
      </c>
      <c r="R39" s="10">
        <v>5</v>
      </c>
      <c r="S39" s="10">
        <v>100</v>
      </c>
      <c r="T39" s="10">
        <v>16</v>
      </c>
      <c r="U39" s="10">
        <v>0</v>
      </c>
      <c r="V39" s="10" t="s">
        <v>131</v>
      </c>
      <c r="W39" s="10">
        <v>0</v>
      </c>
      <c r="X39" s="10">
        <v>12</v>
      </c>
      <c r="Z39" s="10">
        <v>2</v>
      </c>
      <c r="AA39" s="10">
        <v>0</v>
      </c>
      <c r="AB39" s="10">
        <v>19</v>
      </c>
      <c r="AD39" s="27" t="s">
        <v>87</v>
      </c>
      <c r="AE39" s="10">
        <v>1</v>
      </c>
      <c r="AG39" s="18">
        <v>44630</v>
      </c>
      <c r="AH39" s="32">
        <f t="shared" si="11"/>
        <v>142</v>
      </c>
      <c r="AI39" s="32">
        <v>142</v>
      </c>
      <c r="AJ39" s="10">
        <v>0</v>
      </c>
      <c r="AL39" s="11">
        <v>143.6</v>
      </c>
      <c r="AM39" s="34">
        <f t="shared" si="12"/>
        <v>23.16</v>
      </c>
      <c r="AN39" s="75">
        <f t="shared" si="13"/>
        <v>0.87423076923076926</v>
      </c>
      <c r="AO39" s="75">
        <f t="shared" si="14"/>
        <v>0.93230769230769228</v>
      </c>
      <c r="AP39" s="75">
        <f t="shared" si="15"/>
        <v>0.9934615384615384</v>
      </c>
      <c r="AQ39" s="75">
        <f t="shared" si="16"/>
        <v>1.0319230769230769</v>
      </c>
      <c r="AR39" s="11">
        <v>25.83</v>
      </c>
      <c r="AS39" s="11">
        <v>26.83</v>
      </c>
      <c r="AT39" s="34">
        <v>26</v>
      </c>
      <c r="AU39" s="81">
        <v>24.24</v>
      </c>
      <c r="AV39" s="11">
        <v>22.73</v>
      </c>
      <c r="AW39" s="38">
        <v>24.1</v>
      </c>
      <c r="AX39" s="11">
        <v>53.95</v>
      </c>
      <c r="AY39" s="39">
        <v>27.23</v>
      </c>
      <c r="AZ39" s="51">
        <f t="shared" si="17"/>
        <v>1.1100000000000001</v>
      </c>
      <c r="BA39" s="54">
        <v>0.91</v>
      </c>
      <c r="BB39" s="42">
        <v>1.25</v>
      </c>
      <c r="BC39" s="42">
        <v>6.71</v>
      </c>
      <c r="BD39" s="42">
        <v>4.3499999999999996</v>
      </c>
      <c r="BE39" s="42">
        <v>0.6</v>
      </c>
      <c r="BF39" s="42">
        <v>0.13</v>
      </c>
      <c r="BG39" s="42">
        <v>0.01</v>
      </c>
      <c r="BH39" s="50">
        <v>0.27</v>
      </c>
      <c r="BI39" s="50">
        <v>0</v>
      </c>
      <c r="BJ39" s="50">
        <v>0</v>
      </c>
      <c r="BK39" s="50">
        <v>0</v>
      </c>
      <c r="BL39" s="50">
        <v>0</v>
      </c>
      <c r="BM39" s="59">
        <v>1.4</v>
      </c>
      <c r="BN39" s="59">
        <v>0.23</v>
      </c>
      <c r="BO39" s="42">
        <v>0.9</v>
      </c>
      <c r="BP39" s="42">
        <v>0.22</v>
      </c>
      <c r="BQ39" s="38">
        <v>620</v>
      </c>
      <c r="BR39" s="38">
        <v>24.1</v>
      </c>
      <c r="BS39" s="38">
        <v>39.65</v>
      </c>
      <c r="BT39" s="62">
        <v>24.6</v>
      </c>
    </row>
    <row r="40" spans="1:72" x14ac:dyDescent="0.2">
      <c r="A40" s="21" t="s">
        <v>106</v>
      </c>
      <c r="B40" s="10" t="s">
        <v>23</v>
      </c>
      <c r="C40" s="10" t="s">
        <v>54</v>
      </c>
      <c r="D40" s="10">
        <v>68</v>
      </c>
      <c r="E40" s="18">
        <v>44496</v>
      </c>
      <c r="F40" s="18">
        <v>44504</v>
      </c>
      <c r="G40" s="10">
        <f t="shared" si="9"/>
        <v>9</v>
      </c>
      <c r="H40" s="10" t="s">
        <v>27</v>
      </c>
      <c r="I40" s="18">
        <v>44462</v>
      </c>
      <c r="J40" s="10">
        <f t="shared" si="10"/>
        <v>35</v>
      </c>
      <c r="K40" s="10" t="s">
        <v>57</v>
      </c>
      <c r="L40" s="10" t="s">
        <v>31</v>
      </c>
      <c r="M40" s="10">
        <v>0</v>
      </c>
      <c r="N40" s="10">
        <v>3</v>
      </c>
      <c r="O40" s="10">
        <v>0</v>
      </c>
      <c r="P40" s="10">
        <v>0</v>
      </c>
      <c r="Q40" s="10">
        <v>0</v>
      </c>
      <c r="R40" s="10">
        <v>10</v>
      </c>
      <c r="S40" s="10">
        <v>100</v>
      </c>
      <c r="T40" s="10">
        <v>90</v>
      </c>
      <c r="U40" s="10">
        <v>0</v>
      </c>
      <c r="V40" s="10" t="s">
        <v>131</v>
      </c>
      <c r="W40" s="10">
        <v>0</v>
      </c>
      <c r="X40" s="10">
        <v>5</v>
      </c>
      <c r="Z40" s="10">
        <v>2</v>
      </c>
      <c r="AA40" s="10">
        <v>0</v>
      </c>
      <c r="AB40" s="10">
        <v>10</v>
      </c>
      <c r="AD40" s="27" t="s">
        <v>87</v>
      </c>
      <c r="AE40" s="10">
        <v>0</v>
      </c>
      <c r="AG40" s="18">
        <v>44690</v>
      </c>
      <c r="AH40" s="32">
        <f t="shared" si="11"/>
        <v>187</v>
      </c>
      <c r="AI40" s="32">
        <v>187</v>
      </c>
      <c r="AJ40" s="10">
        <v>0</v>
      </c>
      <c r="AL40" s="11">
        <v>133.30000000000001</v>
      </c>
      <c r="AM40" s="34">
        <f t="shared" si="12"/>
        <v>9.85</v>
      </c>
      <c r="AN40" s="75">
        <f t="shared" si="13"/>
        <v>0.96923076923076923</v>
      </c>
      <c r="AO40" s="75">
        <f t="shared" si="14"/>
        <v>0.97730769230769232</v>
      </c>
      <c r="AP40" s="75">
        <f t="shared" si="15"/>
        <v>1</v>
      </c>
      <c r="AQ40" s="75">
        <f t="shared" si="16"/>
        <v>1.0242307692307693</v>
      </c>
      <c r="AR40" s="11">
        <v>26</v>
      </c>
      <c r="AS40" s="11">
        <v>26.63</v>
      </c>
      <c r="AT40" s="34">
        <v>26</v>
      </c>
      <c r="AU40" s="81">
        <v>25.41</v>
      </c>
      <c r="AV40" s="11">
        <v>25.2</v>
      </c>
      <c r="AW40" s="38">
        <v>13</v>
      </c>
      <c r="AX40" s="11">
        <v>53.88</v>
      </c>
      <c r="AY40" s="39">
        <v>27.17</v>
      </c>
      <c r="AZ40" s="51">
        <f t="shared" si="17"/>
        <v>1.05</v>
      </c>
      <c r="BA40" s="54">
        <v>0.89</v>
      </c>
      <c r="BB40" s="42">
        <v>2</v>
      </c>
      <c r="BC40" s="42">
        <v>8.56</v>
      </c>
      <c r="BD40" s="42">
        <v>10</v>
      </c>
      <c r="BE40" s="42">
        <v>1.04</v>
      </c>
      <c r="BF40" s="42">
        <v>0.04</v>
      </c>
      <c r="BG40" s="42">
        <v>0</v>
      </c>
      <c r="BH40" s="50">
        <v>0.36</v>
      </c>
      <c r="BI40" s="50">
        <v>0</v>
      </c>
      <c r="BJ40" s="50">
        <v>0</v>
      </c>
      <c r="BK40" s="50">
        <v>0</v>
      </c>
      <c r="BL40" s="50">
        <v>0</v>
      </c>
      <c r="BM40" s="59">
        <v>1.8</v>
      </c>
      <c r="BN40" s="59">
        <v>0.25</v>
      </c>
      <c r="BO40" s="42">
        <v>0.68</v>
      </c>
      <c r="BP40" s="42">
        <v>0.21</v>
      </c>
      <c r="BQ40" s="38">
        <v>1353</v>
      </c>
      <c r="BR40" s="38">
        <v>13</v>
      </c>
      <c r="BS40" s="38">
        <v>28.21</v>
      </c>
      <c r="BT40" s="62">
        <v>23.06</v>
      </c>
    </row>
    <row r="41" spans="1:72" x14ac:dyDescent="0.2">
      <c r="A41" s="21" t="s">
        <v>107</v>
      </c>
      <c r="B41" s="10" t="s">
        <v>22</v>
      </c>
      <c r="C41" s="10" t="s">
        <v>54</v>
      </c>
      <c r="D41" s="10">
        <v>69</v>
      </c>
      <c r="E41" s="18">
        <v>44515</v>
      </c>
      <c r="F41" s="18">
        <v>44524</v>
      </c>
      <c r="G41" s="10">
        <f t="shared" si="9"/>
        <v>10</v>
      </c>
      <c r="H41" s="10" t="s">
        <v>27</v>
      </c>
      <c r="I41" s="18">
        <v>44469</v>
      </c>
      <c r="J41" s="10">
        <f t="shared" si="10"/>
        <v>47</v>
      </c>
      <c r="K41" s="10" t="s">
        <v>134</v>
      </c>
      <c r="L41" s="10" t="s">
        <v>31</v>
      </c>
      <c r="M41" s="10">
        <v>0</v>
      </c>
      <c r="N41" s="10">
        <v>2</v>
      </c>
      <c r="O41" s="10">
        <v>0</v>
      </c>
      <c r="P41" s="10">
        <v>0</v>
      </c>
      <c r="Q41" s="10">
        <v>0</v>
      </c>
      <c r="R41" s="10">
        <v>1</v>
      </c>
      <c r="S41" s="10">
        <v>100</v>
      </c>
      <c r="T41" s="10">
        <v>50</v>
      </c>
      <c r="U41" s="10">
        <v>0</v>
      </c>
      <c r="V41" s="10" t="s">
        <v>131</v>
      </c>
      <c r="W41" s="10">
        <v>0</v>
      </c>
      <c r="X41" s="10">
        <v>10</v>
      </c>
      <c r="Z41" s="10">
        <v>1</v>
      </c>
      <c r="AA41" s="10">
        <v>0</v>
      </c>
      <c r="AB41" s="10">
        <v>7</v>
      </c>
      <c r="AD41" s="27" t="s">
        <v>87</v>
      </c>
      <c r="AE41" s="10">
        <v>0</v>
      </c>
      <c r="AG41" s="18">
        <v>44683</v>
      </c>
      <c r="AH41" s="32">
        <f t="shared" si="11"/>
        <v>160</v>
      </c>
      <c r="AI41" s="32">
        <v>160</v>
      </c>
      <c r="AJ41" s="10">
        <v>0</v>
      </c>
      <c r="AL41" s="11">
        <v>231.1</v>
      </c>
      <c r="AM41" s="34">
        <f t="shared" si="12"/>
        <v>14.45</v>
      </c>
      <c r="AN41" s="75">
        <f t="shared" si="13"/>
        <v>0.96769230769230774</v>
      </c>
      <c r="AO41" s="75">
        <f t="shared" si="14"/>
        <v>0.97692307692307689</v>
      </c>
      <c r="AP41" s="75">
        <f t="shared" si="15"/>
        <v>1</v>
      </c>
      <c r="AQ41" s="75">
        <f t="shared" si="16"/>
        <v>1.0269230769230768</v>
      </c>
      <c r="AR41" s="11">
        <v>26</v>
      </c>
      <c r="AS41" s="11">
        <v>26.7</v>
      </c>
      <c r="AT41" s="34">
        <v>26</v>
      </c>
      <c r="AU41" s="81">
        <v>25.4</v>
      </c>
      <c r="AV41" s="11">
        <v>25.16</v>
      </c>
      <c r="AW41" s="38">
        <v>17.27</v>
      </c>
      <c r="AX41" s="11">
        <v>53.82</v>
      </c>
      <c r="AY41" s="39">
        <v>27.3</v>
      </c>
      <c r="AZ41" s="51">
        <f t="shared" si="17"/>
        <v>1.05</v>
      </c>
      <c r="BA41" s="54">
        <v>0.92</v>
      </c>
      <c r="BB41" s="42">
        <v>1.78</v>
      </c>
      <c r="BC41" s="42">
        <v>6.12</v>
      </c>
      <c r="BD41" s="42">
        <v>4.82</v>
      </c>
      <c r="BE41" s="42">
        <v>0.06</v>
      </c>
      <c r="BF41" s="42">
        <v>0</v>
      </c>
      <c r="BG41" s="42">
        <v>0</v>
      </c>
      <c r="BH41" s="50">
        <v>0.27</v>
      </c>
      <c r="BI41" s="50">
        <v>0</v>
      </c>
      <c r="BJ41" s="50">
        <v>0</v>
      </c>
      <c r="BK41" s="50">
        <v>0</v>
      </c>
      <c r="BL41" s="50">
        <v>0</v>
      </c>
      <c r="BM41" s="59">
        <v>1.48</v>
      </c>
      <c r="BN41" s="59">
        <v>0.44</v>
      </c>
      <c r="BO41" s="42">
        <v>0.53</v>
      </c>
      <c r="BP41" s="42">
        <v>0.13</v>
      </c>
      <c r="BQ41" s="38">
        <v>1599</v>
      </c>
      <c r="BR41" s="38">
        <v>17.27</v>
      </c>
      <c r="BS41" s="38">
        <v>32.94</v>
      </c>
      <c r="BT41" s="62">
        <v>18.03</v>
      </c>
    </row>
    <row r="42" spans="1:72" x14ac:dyDescent="0.2">
      <c r="A42" s="21" t="s">
        <v>108</v>
      </c>
      <c r="B42" s="10" t="s">
        <v>23</v>
      </c>
      <c r="C42" s="10" t="s">
        <v>63</v>
      </c>
      <c r="D42" s="10">
        <v>48</v>
      </c>
      <c r="E42" s="18">
        <v>44522</v>
      </c>
      <c r="F42" s="18">
        <v>44531</v>
      </c>
      <c r="G42" s="10">
        <f t="shared" si="9"/>
        <v>10</v>
      </c>
      <c r="H42" s="10" t="s">
        <v>27</v>
      </c>
      <c r="I42" s="18">
        <v>44462</v>
      </c>
      <c r="J42" s="10">
        <f t="shared" si="10"/>
        <v>61</v>
      </c>
      <c r="K42" s="10" t="s">
        <v>135</v>
      </c>
      <c r="L42" s="10" t="s">
        <v>30</v>
      </c>
      <c r="M42" s="10">
        <v>0</v>
      </c>
      <c r="N42" s="10">
        <v>1</v>
      </c>
      <c r="O42" s="10">
        <v>0</v>
      </c>
      <c r="P42" s="10">
        <v>0</v>
      </c>
      <c r="Q42" s="10">
        <v>0</v>
      </c>
      <c r="R42" s="10">
        <v>2</v>
      </c>
      <c r="S42" s="10">
        <v>100</v>
      </c>
      <c r="T42" s="10">
        <v>0</v>
      </c>
      <c r="U42" s="10">
        <v>2</v>
      </c>
      <c r="V42" s="10" t="s">
        <v>72</v>
      </c>
      <c r="W42" s="10">
        <v>1</v>
      </c>
      <c r="X42" s="10">
        <v>15</v>
      </c>
      <c r="Z42" s="10">
        <v>2</v>
      </c>
      <c r="AA42" s="10">
        <v>0</v>
      </c>
      <c r="AB42" s="10">
        <v>13</v>
      </c>
      <c r="AD42" s="27" t="s">
        <v>143</v>
      </c>
      <c r="AE42" s="10">
        <v>0</v>
      </c>
      <c r="AG42" s="18">
        <v>44700</v>
      </c>
      <c r="AH42" s="32">
        <f t="shared" si="11"/>
        <v>170</v>
      </c>
      <c r="AI42" s="32">
        <v>170</v>
      </c>
      <c r="AJ42" s="10">
        <v>0</v>
      </c>
      <c r="AK42" s="10" t="s">
        <v>147</v>
      </c>
      <c r="AL42" s="11">
        <v>33.799999999999997</v>
      </c>
      <c r="AM42" s="34">
        <f t="shared" si="12"/>
        <v>15.1</v>
      </c>
      <c r="AN42" s="75">
        <f t="shared" si="13"/>
        <v>0.90384615384615385</v>
      </c>
      <c r="AO42" s="75">
        <f t="shared" si="14"/>
        <v>0.93884615384615389</v>
      </c>
      <c r="AP42" s="75">
        <f t="shared" si="15"/>
        <v>0.99846153846153851</v>
      </c>
      <c r="AQ42" s="75">
        <f t="shared" si="16"/>
        <v>1.0365384615384614</v>
      </c>
      <c r="AR42" s="11">
        <v>25.96</v>
      </c>
      <c r="AS42" s="11">
        <v>26.95</v>
      </c>
      <c r="AT42" s="34">
        <v>26</v>
      </c>
      <c r="AU42" s="81">
        <v>24.41</v>
      </c>
      <c r="AV42" s="11">
        <v>23.5</v>
      </c>
      <c r="AW42" s="38">
        <v>14.33</v>
      </c>
      <c r="AX42" s="11">
        <v>61.34</v>
      </c>
      <c r="AY42" s="39">
        <v>27.12</v>
      </c>
      <c r="AZ42" s="51">
        <f t="shared" si="17"/>
        <v>1.1000000000000001</v>
      </c>
      <c r="BA42" s="54">
        <v>0.83</v>
      </c>
      <c r="BB42" s="42">
        <v>1.08</v>
      </c>
      <c r="BC42" s="42">
        <v>9.3699999999999992</v>
      </c>
      <c r="BD42" s="42">
        <v>6.94</v>
      </c>
      <c r="BE42" s="42">
        <v>1.7</v>
      </c>
      <c r="BF42" s="42">
        <v>0.49</v>
      </c>
      <c r="BG42" s="42">
        <v>0.08</v>
      </c>
      <c r="BH42" s="50">
        <v>7.0000000000000007E-2</v>
      </c>
      <c r="BI42" s="50">
        <v>0</v>
      </c>
      <c r="BJ42" s="50">
        <v>0</v>
      </c>
      <c r="BK42" s="50">
        <v>0</v>
      </c>
      <c r="BL42" s="50">
        <v>0</v>
      </c>
      <c r="BM42" s="59">
        <v>1.47</v>
      </c>
      <c r="BN42" s="59">
        <v>0.28999999999999998</v>
      </c>
      <c r="BO42" s="42">
        <v>0.39</v>
      </c>
      <c r="BP42" s="42">
        <v>0.13</v>
      </c>
      <c r="BQ42" s="38">
        <v>223.8</v>
      </c>
      <c r="BR42" s="38">
        <v>14.33</v>
      </c>
      <c r="BS42" s="38">
        <v>28.92</v>
      </c>
      <c r="BT42" s="62">
        <v>25.4</v>
      </c>
    </row>
    <row r="43" spans="1:72" x14ac:dyDescent="0.2">
      <c r="A43" s="21" t="s">
        <v>110</v>
      </c>
      <c r="B43" s="10" t="s">
        <v>23</v>
      </c>
      <c r="C43" s="10" t="s">
        <v>54</v>
      </c>
      <c r="D43" s="10">
        <v>71</v>
      </c>
      <c r="E43" s="18">
        <v>44545</v>
      </c>
      <c r="F43" s="18">
        <v>44557</v>
      </c>
      <c r="G43" s="10">
        <f t="shared" si="9"/>
        <v>13</v>
      </c>
      <c r="H43" s="10" t="s">
        <v>27</v>
      </c>
      <c r="I43" s="18">
        <v>44503</v>
      </c>
      <c r="J43" s="10">
        <f t="shared" si="10"/>
        <v>43</v>
      </c>
      <c r="K43" s="10" t="s">
        <v>57</v>
      </c>
      <c r="L43" s="10" t="s">
        <v>28</v>
      </c>
      <c r="M43" s="10">
        <v>0</v>
      </c>
      <c r="N43" s="10">
        <v>1</v>
      </c>
      <c r="O43" s="10">
        <v>0</v>
      </c>
      <c r="P43" s="10">
        <v>0</v>
      </c>
      <c r="Q43" s="10">
        <v>0</v>
      </c>
      <c r="R43" s="10">
        <v>1</v>
      </c>
      <c r="S43" s="10">
        <v>0</v>
      </c>
      <c r="T43" s="10">
        <v>0</v>
      </c>
      <c r="U43" s="10">
        <v>0</v>
      </c>
      <c r="V43" s="10" t="s">
        <v>131</v>
      </c>
      <c r="W43" s="10">
        <v>0</v>
      </c>
      <c r="X43" s="10">
        <v>90</v>
      </c>
      <c r="Z43" s="10">
        <v>3</v>
      </c>
      <c r="AA43" s="10">
        <v>0</v>
      </c>
      <c r="AB43" s="10">
        <v>24</v>
      </c>
      <c r="AD43" s="27" t="s">
        <v>143</v>
      </c>
      <c r="AE43" s="10">
        <v>1</v>
      </c>
      <c r="AG43" s="18">
        <v>44719</v>
      </c>
      <c r="AH43" s="32">
        <f t="shared" si="11"/>
        <v>163</v>
      </c>
      <c r="AI43" s="32">
        <v>163</v>
      </c>
      <c r="AJ43" s="10">
        <v>0</v>
      </c>
      <c r="AK43" s="10" t="s">
        <v>149</v>
      </c>
      <c r="AL43" s="11">
        <v>538.9</v>
      </c>
      <c r="AM43" s="34">
        <f t="shared" si="12"/>
        <v>83.55</v>
      </c>
      <c r="AN43" s="75">
        <f t="shared" si="13"/>
        <v>0.88769230769230767</v>
      </c>
      <c r="AO43" s="75">
        <f t="shared" si="14"/>
        <v>0.91</v>
      </c>
      <c r="AP43" s="75">
        <f t="shared" si="15"/>
        <v>0.98115384615384627</v>
      </c>
      <c r="AQ43" s="75">
        <f t="shared" si="16"/>
        <v>1.0303846153846155</v>
      </c>
      <c r="AR43" s="11">
        <v>25.51</v>
      </c>
      <c r="AS43" s="11">
        <v>26.79</v>
      </c>
      <c r="AT43" s="34">
        <v>26</v>
      </c>
      <c r="AU43" s="81">
        <v>23.66</v>
      </c>
      <c r="AV43" s="11">
        <v>23.08</v>
      </c>
      <c r="AW43" s="38">
        <v>83.83</v>
      </c>
      <c r="AX43" s="11">
        <v>31.96</v>
      </c>
      <c r="AY43" s="39">
        <v>27.17</v>
      </c>
      <c r="AZ43" s="51">
        <f t="shared" si="17"/>
        <v>1.1299999999999999</v>
      </c>
      <c r="BA43" s="54">
        <v>0.79</v>
      </c>
      <c r="BB43" s="42">
        <v>2.2400000000000002</v>
      </c>
      <c r="BC43" s="42">
        <v>18.8</v>
      </c>
      <c r="BD43" s="42">
        <v>11.3</v>
      </c>
      <c r="BE43" s="42">
        <v>6.07</v>
      </c>
      <c r="BF43" s="42">
        <v>3.73</v>
      </c>
      <c r="BG43" s="42">
        <v>1.35</v>
      </c>
      <c r="BH43" s="50">
        <v>0.21</v>
      </c>
      <c r="BI43" s="50">
        <v>0</v>
      </c>
      <c r="BJ43" s="50">
        <v>0</v>
      </c>
      <c r="BK43" s="50">
        <v>0</v>
      </c>
      <c r="BL43" s="50">
        <v>0</v>
      </c>
      <c r="BM43" s="59">
        <v>2.95</v>
      </c>
      <c r="BN43" s="59">
        <v>0.48</v>
      </c>
      <c r="BO43" s="42">
        <v>1.02</v>
      </c>
      <c r="BP43" s="42">
        <v>0.37</v>
      </c>
      <c r="BQ43" s="38">
        <v>645</v>
      </c>
      <c r="BR43" s="38">
        <v>83.83</v>
      </c>
      <c r="BS43" s="38">
        <v>93.53</v>
      </c>
      <c r="BT43" s="62">
        <v>25.85</v>
      </c>
    </row>
    <row r="44" spans="1:72" x14ac:dyDescent="0.2">
      <c r="A44" s="19" t="s">
        <v>111</v>
      </c>
      <c r="B44" s="10" t="s">
        <v>23</v>
      </c>
      <c r="C44" s="10" t="s">
        <v>66</v>
      </c>
      <c r="D44" s="10">
        <v>65</v>
      </c>
      <c r="E44" s="18">
        <v>44552</v>
      </c>
      <c r="F44" s="18">
        <v>44564</v>
      </c>
      <c r="G44" s="10">
        <f t="shared" si="9"/>
        <v>13</v>
      </c>
      <c r="H44" s="10" t="s">
        <v>27</v>
      </c>
      <c r="I44" s="18">
        <v>44451</v>
      </c>
      <c r="J44" s="10">
        <f t="shared" si="10"/>
        <v>102</v>
      </c>
      <c r="K44" s="10" t="s">
        <v>85</v>
      </c>
      <c r="L44" s="10" t="s">
        <v>86</v>
      </c>
      <c r="M44" s="10">
        <v>0</v>
      </c>
      <c r="N44" s="10">
        <v>7</v>
      </c>
      <c r="O44" s="10">
        <v>0</v>
      </c>
      <c r="P44" s="10">
        <v>0</v>
      </c>
      <c r="Q44" s="10">
        <v>0</v>
      </c>
      <c r="R44" s="10">
        <v>1</v>
      </c>
      <c r="S44" s="10">
        <v>100</v>
      </c>
      <c r="T44" s="10">
        <v>100</v>
      </c>
      <c r="U44" s="10" t="s">
        <v>87</v>
      </c>
      <c r="W44" s="10">
        <v>0</v>
      </c>
      <c r="X44" s="10">
        <v>15</v>
      </c>
      <c r="Z44" s="10">
        <v>2</v>
      </c>
      <c r="AA44" s="10" t="s">
        <v>87</v>
      </c>
      <c r="AB44" s="10">
        <v>7</v>
      </c>
      <c r="AC44" s="10" t="s">
        <v>87</v>
      </c>
      <c r="AD44" s="27" t="s">
        <v>87</v>
      </c>
      <c r="AE44" s="10">
        <v>0</v>
      </c>
      <c r="AG44" s="18">
        <v>44726</v>
      </c>
      <c r="AH44" s="32">
        <f t="shared" si="11"/>
        <v>163</v>
      </c>
      <c r="AI44" s="32">
        <v>163</v>
      </c>
      <c r="AJ44" s="10">
        <v>1</v>
      </c>
      <c r="AK44" s="10" t="s">
        <v>177</v>
      </c>
      <c r="AL44" s="11">
        <v>106.5</v>
      </c>
      <c r="AM44" s="34">
        <f t="shared" si="12"/>
        <v>10.67</v>
      </c>
      <c r="AN44" s="75">
        <f t="shared" si="13"/>
        <v>0.95923076923076933</v>
      </c>
      <c r="AO44" s="75">
        <f t="shared" si="14"/>
        <v>0.96923076923076923</v>
      </c>
      <c r="AP44" s="75">
        <f t="shared" si="15"/>
        <v>1</v>
      </c>
      <c r="AQ44" s="75">
        <f t="shared" si="16"/>
        <v>1.0253846153846153</v>
      </c>
      <c r="AR44" s="11">
        <v>26</v>
      </c>
      <c r="AS44" s="11">
        <v>26.66</v>
      </c>
      <c r="AT44" s="34">
        <v>26</v>
      </c>
      <c r="AU44" s="81">
        <v>25.2</v>
      </c>
      <c r="AV44" s="11">
        <v>24.94</v>
      </c>
      <c r="AW44" s="38">
        <v>11.34</v>
      </c>
      <c r="AX44" s="11">
        <v>59.22</v>
      </c>
      <c r="AY44" s="39">
        <v>27.13</v>
      </c>
      <c r="AZ44" s="51">
        <f t="shared" si="17"/>
        <v>1.06</v>
      </c>
      <c r="BA44" s="54">
        <v>0.86</v>
      </c>
      <c r="BB44" s="42">
        <v>1.88</v>
      </c>
      <c r="BC44" s="42">
        <v>7.72</v>
      </c>
      <c r="BD44" s="42">
        <v>7.32</v>
      </c>
      <c r="BE44" s="42">
        <v>0.41</v>
      </c>
      <c r="BF44" s="42">
        <v>0</v>
      </c>
      <c r="BG44" s="42">
        <v>0</v>
      </c>
      <c r="BH44" s="50">
        <v>0.56999999999999995</v>
      </c>
      <c r="BI44" s="50">
        <v>0</v>
      </c>
      <c r="BJ44" s="50">
        <v>0</v>
      </c>
      <c r="BK44" s="50">
        <v>0</v>
      </c>
      <c r="BL44" s="50">
        <v>0</v>
      </c>
      <c r="BM44" s="59">
        <v>0.41</v>
      </c>
      <c r="BN44" s="59">
        <v>0.15</v>
      </c>
      <c r="BO44" s="42">
        <v>1.31</v>
      </c>
      <c r="BP44" s="42">
        <v>0.23</v>
      </c>
      <c r="BQ44" s="38">
        <v>998</v>
      </c>
      <c r="BR44" s="38">
        <v>11.34</v>
      </c>
      <c r="BS44" s="38">
        <v>21.13</v>
      </c>
      <c r="BT44" s="62">
        <v>21.97</v>
      </c>
    </row>
    <row r="45" spans="1:72" x14ac:dyDescent="0.2">
      <c r="A45" s="21" t="s">
        <v>112</v>
      </c>
      <c r="B45" s="10" t="s">
        <v>23</v>
      </c>
      <c r="C45" s="10" t="s">
        <v>66</v>
      </c>
      <c r="D45" s="10">
        <v>60</v>
      </c>
      <c r="E45" s="18">
        <v>44564</v>
      </c>
      <c r="F45" s="18">
        <v>44573</v>
      </c>
      <c r="G45" s="10">
        <f t="shared" si="9"/>
        <v>10</v>
      </c>
      <c r="H45" s="10" t="s">
        <v>27</v>
      </c>
      <c r="I45" s="18">
        <v>44483</v>
      </c>
      <c r="J45" s="10">
        <f t="shared" si="10"/>
        <v>82</v>
      </c>
      <c r="K45" s="10" t="s">
        <v>57</v>
      </c>
      <c r="L45" s="10" t="s">
        <v>28</v>
      </c>
      <c r="M45" s="10">
        <v>0</v>
      </c>
      <c r="N45" s="10">
        <v>1</v>
      </c>
      <c r="O45" s="10">
        <v>0</v>
      </c>
      <c r="P45" s="10">
        <v>0</v>
      </c>
      <c r="Q45" s="10">
        <v>0</v>
      </c>
      <c r="R45" s="10">
        <v>6</v>
      </c>
      <c r="S45" s="10">
        <v>100</v>
      </c>
      <c r="T45" s="10" t="s">
        <v>87</v>
      </c>
      <c r="U45" s="10" t="s">
        <v>87</v>
      </c>
      <c r="W45" s="10">
        <v>0</v>
      </c>
      <c r="X45" s="10">
        <v>5</v>
      </c>
      <c r="Z45" s="10">
        <v>1</v>
      </c>
      <c r="AA45" s="10">
        <v>1</v>
      </c>
      <c r="AB45" s="10">
        <v>22</v>
      </c>
      <c r="AD45" s="27" t="s">
        <v>87</v>
      </c>
      <c r="AE45" s="10">
        <v>0</v>
      </c>
      <c r="AF45" s="10">
        <v>2</v>
      </c>
      <c r="AH45" s="32" t="e">
        <f t="shared" si="11"/>
        <v>#NUM!</v>
      </c>
      <c r="AI45" s="32">
        <v>1</v>
      </c>
      <c r="AK45" s="10" t="s">
        <v>146</v>
      </c>
      <c r="AL45" s="11">
        <v>60.48</v>
      </c>
      <c r="AM45" s="34">
        <f t="shared" si="12"/>
        <v>11.74</v>
      </c>
      <c r="AN45" s="75">
        <f t="shared" si="13"/>
        <v>0.92461538461538462</v>
      </c>
      <c r="AO45" s="75">
        <f t="shared" si="14"/>
        <v>0.94807692307692304</v>
      </c>
      <c r="AP45" s="75">
        <f t="shared" si="15"/>
        <v>0.99615384615384606</v>
      </c>
      <c r="AQ45" s="75">
        <f t="shared" si="16"/>
        <v>1.0292307692307694</v>
      </c>
      <c r="AR45" s="11">
        <v>25.9</v>
      </c>
      <c r="AS45" s="11">
        <v>26.76</v>
      </c>
      <c r="AT45" s="34">
        <v>26</v>
      </c>
      <c r="AU45" s="81">
        <v>24.65</v>
      </c>
      <c r="AV45" s="11">
        <v>24.04</v>
      </c>
      <c r="AW45" s="38">
        <v>11.85</v>
      </c>
      <c r="AX45" s="11">
        <v>53.57</v>
      </c>
      <c r="AY45" s="39">
        <v>27.35</v>
      </c>
      <c r="AZ45" s="51">
        <f t="shared" si="17"/>
        <v>1.0900000000000001</v>
      </c>
      <c r="BA45" s="54">
        <v>0.84</v>
      </c>
      <c r="BB45" s="42">
        <v>1.46</v>
      </c>
      <c r="BC45" s="42">
        <v>6.14</v>
      </c>
      <c r="BD45" s="42">
        <v>4.1399999999999997</v>
      </c>
      <c r="BE45" s="42">
        <v>0.14000000000000001</v>
      </c>
      <c r="BF45" s="42">
        <v>0</v>
      </c>
      <c r="BG45" s="42">
        <v>0</v>
      </c>
      <c r="BH45" s="50">
        <v>0.41</v>
      </c>
      <c r="BI45" s="50">
        <v>0</v>
      </c>
      <c r="BJ45" s="50">
        <v>0</v>
      </c>
      <c r="BK45" s="50">
        <v>0</v>
      </c>
      <c r="BL45" s="50">
        <v>0</v>
      </c>
      <c r="BM45" s="59">
        <v>1.66</v>
      </c>
      <c r="BN45" s="59">
        <v>0.35</v>
      </c>
      <c r="BO45" s="42">
        <v>1.21</v>
      </c>
      <c r="BP45" s="42">
        <v>0.23</v>
      </c>
      <c r="BQ45" s="38">
        <v>515</v>
      </c>
      <c r="BR45" s="38">
        <v>11.85</v>
      </c>
      <c r="BS45" s="38">
        <v>34.78</v>
      </c>
      <c r="BT45" s="62">
        <v>22.47</v>
      </c>
    </row>
    <row r="46" spans="1:72" x14ac:dyDescent="0.2">
      <c r="A46" s="10" t="s">
        <v>173</v>
      </c>
      <c r="B46" s="10" t="s">
        <v>22</v>
      </c>
      <c r="C46" s="10" t="s">
        <v>54</v>
      </c>
      <c r="D46" s="10">
        <v>79</v>
      </c>
      <c r="E46" s="18">
        <v>44565</v>
      </c>
      <c r="F46" s="18">
        <v>44575</v>
      </c>
      <c r="G46" s="10">
        <f t="shared" si="9"/>
        <v>11</v>
      </c>
      <c r="H46" s="10" t="s">
        <v>27</v>
      </c>
      <c r="I46" s="18">
        <v>44509</v>
      </c>
      <c r="J46" s="10">
        <f t="shared" si="10"/>
        <v>57</v>
      </c>
      <c r="K46" s="10" t="s">
        <v>57</v>
      </c>
      <c r="L46" s="10" t="s">
        <v>30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5</v>
      </c>
      <c r="S46" s="10">
        <v>100</v>
      </c>
      <c r="T46" s="10" t="s">
        <v>87</v>
      </c>
      <c r="U46" s="10" t="s">
        <v>87</v>
      </c>
      <c r="W46" s="10" t="s">
        <v>87</v>
      </c>
      <c r="X46" s="10">
        <v>20</v>
      </c>
      <c r="Z46" s="10">
        <v>2</v>
      </c>
      <c r="AA46" s="10">
        <v>1</v>
      </c>
      <c r="AB46" s="10">
        <v>15</v>
      </c>
      <c r="AC46" s="10">
        <v>9</v>
      </c>
      <c r="AD46" s="27" t="s">
        <v>87</v>
      </c>
      <c r="AE46" s="10">
        <v>1</v>
      </c>
      <c r="AF46" s="10">
        <v>0</v>
      </c>
      <c r="AG46" s="18">
        <v>44750</v>
      </c>
      <c r="AH46" s="32">
        <f t="shared" si="11"/>
        <v>176</v>
      </c>
      <c r="AI46" s="32">
        <v>176</v>
      </c>
      <c r="AJ46" s="10">
        <v>0</v>
      </c>
      <c r="AL46" s="11">
        <v>65.599999999999994</v>
      </c>
      <c r="AM46" s="34">
        <f t="shared" si="12"/>
        <v>34.15</v>
      </c>
      <c r="AN46" s="75">
        <f t="shared" si="13"/>
        <v>0.89500000000000002</v>
      </c>
      <c r="AO46" s="75">
        <f t="shared" si="14"/>
        <v>0.92192307692307685</v>
      </c>
      <c r="AP46" s="75">
        <f t="shared" si="15"/>
        <v>0.99230769230769234</v>
      </c>
      <c r="AQ46" s="75">
        <f t="shared" si="16"/>
        <v>1.033076923076923</v>
      </c>
      <c r="AR46" s="11">
        <v>25.8</v>
      </c>
      <c r="AS46" s="11">
        <v>26.86</v>
      </c>
      <c r="AT46" s="34">
        <v>26</v>
      </c>
      <c r="AU46" s="81">
        <v>23.97</v>
      </c>
      <c r="AV46" s="11">
        <v>23.27</v>
      </c>
      <c r="AW46" s="38">
        <v>32.4</v>
      </c>
      <c r="AX46" s="11">
        <v>51.03</v>
      </c>
      <c r="AY46" s="39">
        <v>27.32</v>
      </c>
      <c r="AZ46" s="51">
        <f t="shared" si="17"/>
        <v>1.1200000000000001</v>
      </c>
      <c r="BA46" s="54">
        <v>0.86</v>
      </c>
      <c r="BB46" s="42">
        <v>1.5329999999999999</v>
      </c>
      <c r="BC46" s="42">
        <v>8.15</v>
      </c>
      <c r="BD46" s="42">
        <v>5.62</v>
      </c>
      <c r="BE46" s="42">
        <v>1.17</v>
      </c>
      <c r="BF46" s="42">
        <v>0.23</v>
      </c>
      <c r="BG46" s="42">
        <v>0.01</v>
      </c>
      <c r="BH46" s="50">
        <v>0.35899999999999999</v>
      </c>
      <c r="BI46" s="50">
        <v>0</v>
      </c>
      <c r="BJ46" s="50">
        <v>0</v>
      </c>
      <c r="BK46" s="50">
        <v>0</v>
      </c>
      <c r="BL46" s="50">
        <v>0</v>
      </c>
      <c r="BM46" s="59">
        <v>1.94</v>
      </c>
      <c r="BN46" s="59">
        <v>0.2</v>
      </c>
      <c r="BO46" s="42">
        <v>1.35</v>
      </c>
      <c r="BP46" s="42">
        <v>0.37</v>
      </c>
      <c r="BQ46" s="38">
        <v>192.1</v>
      </c>
      <c r="BR46" s="38">
        <v>32.4</v>
      </c>
      <c r="BS46" s="38">
        <v>51.1</v>
      </c>
      <c r="BT46" s="62">
        <v>26.01</v>
      </c>
    </row>
    <row r="47" spans="1:72" x14ac:dyDescent="0.2">
      <c r="A47" s="21" t="s">
        <v>113</v>
      </c>
      <c r="B47" s="10" t="s">
        <v>22</v>
      </c>
      <c r="C47" s="10" t="s">
        <v>59</v>
      </c>
      <c r="D47" s="10">
        <v>65</v>
      </c>
      <c r="E47" s="18">
        <v>44574</v>
      </c>
      <c r="F47" s="18">
        <v>44585</v>
      </c>
      <c r="G47" s="10">
        <f t="shared" si="9"/>
        <v>12</v>
      </c>
      <c r="H47" s="10" t="s">
        <v>27</v>
      </c>
      <c r="I47" s="18">
        <v>44510</v>
      </c>
      <c r="J47" s="10">
        <f t="shared" si="10"/>
        <v>65</v>
      </c>
      <c r="K47" s="10" t="s">
        <v>57</v>
      </c>
      <c r="L47" s="10" t="s">
        <v>28</v>
      </c>
      <c r="M47" s="10">
        <v>0</v>
      </c>
      <c r="N47" s="10">
        <v>2</v>
      </c>
      <c r="O47" s="10">
        <v>0</v>
      </c>
      <c r="P47" s="10">
        <v>1</v>
      </c>
      <c r="Q47" s="10">
        <v>0</v>
      </c>
      <c r="R47" s="10">
        <v>1</v>
      </c>
      <c r="S47" s="10">
        <v>100</v>
      </c>
      <c r="T47" s="10">
        <v>100</v>
      </c>
      <c r="U47" s="10" t="s">
        <v>87</v>
      </c>
      <c r="W47" s="10">
        <v>0</v>
      </c>
      <c r="X47" s="10">
        <v>1</v>
      </c>
      <c r="Z47" s="10">
        <v>2</v>
      </c>
      <c r="AA47" s="10" t="s">
        <v>87</v>
      </c>
      <c r="AB47" s="10">
        <v>21</v>
      </c>
      <c r="AC47" s="10" t="s">
        <v>87</v>
      </c>
      <c r="AD47" s="27" t="s">
        <v>87</v>
      </c>
      <c r="AE47" s="10">
        <v>0</v>
      </c>
      <c r="AF47" s="10" t="s">
        <v>150</v>
      </c>
      <c r="AH47" s="32" t="e">
        <f t="shared" si="11"/>
        <v>#NUM!</v>
      </c>
      <c r="AI47" s="32">
        <v>1</v>
      </c>
      <c r="AK47" s="10" t="s">
        <v>146</v>
      </c>
      <c r="AL47" s="11">
        <v>70.709999999999994</v>
      </c>
      <c r="AM47" s="34">
        <f t="shared" si="12"/>
        <v>23.43</v>
      </c>
      <c r="AN47" s="75">
        <f t="shared" si="13"/>
        <v>0.88423076923076915</v>
      </c>
      <c r="AO47" s="75">
        <f t="shared" si="14"/>
        <v>0.91269230769230769</v>
      </c>
      <c r="AP47" s="75">
        <f t="shared" si="15"/>
        <v>0.99076923076923085</v>
      </c>
      <c r="AQ47" s="75">
        <f t="shared" si="16"/>
        <v>1.033076923076923</v>
      </c>
      <c r="AR47" s="11">
        <v>25.76</v>
      </c>
      <c r="AS47" s="11">
        <v>26.86</v>
      </c>
      <c r="AT47" s="34">
        <v>26</v>
      </c>
      <c r="AU47" s="81">
        <v>23.73</v>
      </c>
      <c r="AV47" s="11">
        <v>22.99</v>
      </c>
      <c r="AW47" s="38">
        <v>15.71</v>
      </c>
      <c r="AX47" s="11">
        <v>54.64</v>
      </c>
      <c r="AY47" s="39">
        <v>27.19</v>
      </c>
      <c r="AZ47" s="51">
        <f t="shared" si="17"/>
        <v>1.1299999999999999</v>
      </c>
      <c r="BA47" s="54">
        <v>0.85</v>
      </c>
      <c r="BB47" s="42">
        <v>1.42</v>
      </c>
      <c r="BC47" s="42">
        <v>8.5299999999999994</v>
      </c>
      <c r="BD47" s="42">
        <v>5.75</v>
      </c>
      <c r="BE47" s="42">
        <v>1.37</v>
      </c>
      <c r="BF47" s="42">
        <v>0.36</v>
      </c>
      <c r="BG47" s="42">
        <v>0.06</v>
      </c>
      <c r="BH47" s="50">
        <v>0.12</v>
      </c>
      <c r="BI47" s="50">
        <v>0</v>
      </c>
      <c r="BJ47" s="50">
        <v>0</v>
      </c>
      <c r="BK47" s="50">
        <v>0</v>
      </c>
      <c r="BL47" s="50">
        <v>0</v>
      </c>
      <c r="BM47" s="59">
        <v>1.31</v>
      </c>
      <c r="BN47" s="59">
        <v>0.42</v>
      </c>
      <c r="BO47" s="42">
        <v>1.1499999999999999</v>
      </c>
      <c r="BP47" s="42">
        <v>0.21</v>
      </c>
      <c r="BQ47" s="38">
        <v>301.8</v>
      </c>
      <c r="BR47" s="38">
        <v>15.71</v>
      </c>
      <c r="BS47" s="38">
        <v>32.15</v>
      </c>
      <c r="BT47" s="62">
        <v>25.61</v>
      </c>
    </row>
    <row r="48" spans="1:72" x14ac:dyDescent="0.2">
      <c r="A48" s="21" t="s">
        <v>114</v>
      </c>
      <c r="B48" s="10" t="s">
        <v>22</v>
      </c>
      <c r="C48" s="10" t="s">
        <v>54</v>
      </c>
      <c r="D48" s="10">
        <v>73</v>
      </c>
      <c r="E48" s="18">
        <v>44602</v>
      </c>
      <c r="F48" s="18">
        <v>44616</v>
      </c>
      <c r="G48" s="10">
        <f t="shared" si="9"/>
        <v>15</v>
      </c>
      <c r="H48" s="10" t="s">
        <v>27</v>
      </c>
      <c r="I48" s="18">
        <v>44502</v>
      </c>
      <c r="J48" s="10">
        <f t="shared" si="10"/>
        <v>101</v>
      </c>
      <c r="K48" s="10" t="s">
        <v>67</v>
      </c>
      <c r="L48" s="10" t="s">
        <v>29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4</v>
      </c>
      <c r="S48" s="10">
        <v>100</v>
      </c>
      <c r="T48" s="10" t="s">
        <v>87</v>
      </c>
      <c r="U48" s="10" t="s">
        <v>87</v>
      </c>
      <c r="W48" s="10">
        <v>0</v>
      </c>
      <c r="X48" s="10">
        <v>20</v>
      </c>
      <c r="Z48" s="10">
        <v>3</v>
      </c>
      <c r="AA48" s="10">
        <v>1</v>
      </c>
      <c r="AB48" s="10">
        <v>3</v>
      </c>
      <c r="AC48" s="10">
        <v>3</v>
      </c>
      <c r="AD48" s="27" t="s">
        <v>87</v>
      </c>
      <c r="AE48" s="10">
        <v>0</v>
      </c>
      <c r="AF48" s="10">
        <v>0</v>
      </c>
      <c r="AG48" s="18">
        <v>44749</v>
      </c>
      <c r="AH48" s="32">
        <f t="shared" si="11"/>
        <v>134</v>
      </c>
      <c r="AI48" s="32">
        <v>134</v>
      </c>
      <c r="AJ48" s="10">
        <v>0</v>
      </c>
      <c r="AK48" s="10" t="s">
        <v>176</v>
      </c>
      <c r="AL48" s="11">
        <v>39.99</v>
      </c>
      <c r="AM48" s="34">
        <f t="shared" si="12"/>
        <v>3.07</v>
      </c>
      <c r="AN48" s="75">
        <f t="shared" si="13"/>
        <v>0.96653846153846146</v>
      </c>
      <c r="AO48" s="75">
        <f t="shared" si="14"/>
        <v>0.97230769230769232</v>
      </c>
      <c r="AP48" s="75">
        <f t="shared" si="15"/>
        <v>0.9965384615384616</v>
      </c>
      <c r="AQ48" s="75">
        <f t="shared" si="16"/>
        <v>1.0196153846153846</v>
      </c>
      <c r="AR48" s="11">
        <v>25.91</v>
      </c>
      <c r="AS48" s="11">
        <v>26.51</v>
      </c>
      <c r="AT48" s="34">
        <v>26</v>
      </c>
      <c r="AU48" s="81">
        <v>25.28</v>
      </c>
      <c r="AV48" s="11">
        <v>25.13</v>
      </c>
      <c r="AW48" s="38">
        <v>11.56</v>
      </c>
      <c r="AX48" s="11">
        <v>45.98</v>
      </c>
      <c r="AY48" s="39">
        <v>26.97</v>
      </c>
      <c r="AZ48" s="51">
        <f t="shared" si="17"/>
        <v>1.05</v>
      </c>
      <c r="BA48" s="54">
        <v>0.79</v>
      </c>
      <c r="BB48" s="42">
        <v>1.64</v>
      </c>
      <c r="BC48" s="42">
        <v>8.25</v>
      </c>
      <c r="BD48" s="42">
        <v>6.28</v>
      </c>
      <c r="BE48" s="42">
        <v>1.05</v>
      </c>
      <c r="BF48" s="42">
        <v>0.26</v>
      </c>
      <c r="BG48" s="42">
        <v>0.04</v>
      </c>
      <c r="BH48" s="50">
        <v>0.32</v>
      </c>
      <c r="BI48" s="50">
        <v>0</v>
      </c>
      <c r="BJ48" s="50">
        <v>0</v>
      </c>
      <c r="BK48" s="50">
        <v>0</v>
      </c>
      <c r="BL48" s="50">
        <v>0</v>
      </c>
      <c r="BM48" s="59">
        <v>1.61</v>
      </c>
      <c r="BN48" s="59">
        <v>0.22</v>
      </c>
      <c r="BO48" s="42">
        <v>1.8</v>
      </c>
      <c r="BP48" s="42">
        <v>0.43</v>
      </c>
      <c r="BQ48" s="38">
        <v>1302</v>
      </c>
      <c r="BR48" s="38">
        <v>11.56</v>
      </c>
      <c r="BS48" s="38">
        <v>26.23</v>
      </c>
      <c r="BT48" s="62">
        <v>24.37</v>
      </c>
    </row>
    <row r="49" spans="1:74" x14ac:dyDescent="0.2">
      <c r="A49" s="21" t="s">
        <v>116</v>
      </c>
      <c r="B49" s="10" t="s">
        <v>23</v>
      </c>
      <c r="C49" s="10" t="s">
        <v>54</v>
      </c>
      <c r="D49" s="10">
        <v>63</v>
      </c>
      <c r="E49" s="18">
        <v>44607</v>
      </c>
      <c r="F49" s="18">
        <v>44617</v>
      </c>
      <c r="G49" s="10">
        <f t="shared" si="9"/>
        <v>11</v>
      </c>
      <c r="H49" s="10" t="s">
        <v>27</v>
      </c>
      <c r="I49" s="18">
        <v>44567</v>
      </c>
      <c r="J49" s="10">
        <f t="shared" si="10"/>
        <v>41</v>
      </c>
      <c r="K49" s="10" t="s">
        <v>57</v>
      </c>
      <c r="L49" s="10" t="s">
        <v>30</v>
      </c>
      <c r="M49" s="10">
        <v>0</v>
      </c>
      <c r="N49" s="10">
        <v>1</v>
      </c>
      <c r="O49" s="10">
        <v>0</v>
      </c>
      <c r="P49" s="10">
        <v>0</v>
      </c>
      <c r="Q49" s="10">
        <v>0</v>
      </c>
      <c r="R49" s="10">
        <v>6</v>
      </c>
      <c r="S49" s="10">
        <v>100</v>
      </c>
      <c r="T49" s="10">
        <v>100</v>
      </c>
      <c r="U49" s="10" t="s">
        <v>87</v>
      </c>
      <c r="W49" s="10">
        <v>0</v>
      </c>
      <c r="X49" s="10">
        <v>4</v>
      </c>
      <c r="Z49" s="10">
        <v>2</v>
      </c>
      <c r="AA49" s="10" t="s">
        <v>87</v>
      </c>
      <c r="AB49" s="10">
        <v>12</v>
      </c>
      <c r="AC49" s="10" t="s">
        <v>87</v>
      </c>
      <c r="AD49" s="27" t="s">
        <v>87</v>
      </c>
      <c r="AE49" s="10">
        <v>0</v>
      </c>
      <c r="AG49" s="18">
        <v>44740</v>
      </c>
      <c r="AH49" s="32">
        <f t="shared" si="11"/>
        <v>124</v>
      </c>
      <c r="AI49" s="32">
        <v>1</v>
      </c>
      <c r="AJ49" s="10">
        <v>0</v>
      </c>
      <c r="AL49" s="11">
        <v>68.45</v>
      </c>
      <c r="AM49" s="34">
        <f t="shared" si="12"/>
        <v>5.04</v>
      </c>
      <c r="AN49" s="75">
        <f t="shared" si="13"/>
        <v>0.99307692307692308</v>
      </c>
      <c r="AO49" s="75">
        <f t="shared" si="14"/>
        <v>0.99807692307692308</v>
      </c>
      <c r="AP49" s="75">
        <f t="shared" si="15"/>
        <v>1.0153846153846153</v>
      </c>
      <c r="AQ49" s="75">
        <f t="shared" si="16"/>
        <v>1.0353846153846153</v>
      </c>
      <c r="AR49" s="11">
        <v>26.4</v>
      </c>
      <c r="AS49" s="11">
        <v>26.92</v>
      </c>
      <c r="AT49" s="34">
        <v>26</v>
      </c>
      <c r="AU49" s="81">
        <v>25.95</v>
      </c>
      <c r="AV49" s="11">
        <v>25.82</v>
      </c>
      <c r="AW49" s="38">
        <v>8.85</v>
      </c>
      <c r="AX49" s="11">
        <v>93.73</v>
      </c>
      <c r="AY49" s="39">
        <v>27.22</v>
      </c>
      <c r="AZ49" s="51">
        <f t="shared" si="17"/>
        <v>1.04</v>
      </c>
      <c r="BA49" s="54">
        <v>0.69</v>
      </c>
      <c r="BB49" s="42">
        <v>0.91</v>
      </c>
      <c r="BC49" s="42">
        <v>4.97</v>
      </c>
      <c r="BD49" s="42">
        <v>1.95</v>
      </c>
      <c r="BE49" s="42">
        <v>0</v>
      </c>
      <c r="BF49" s="42">
        <v>0</v>
      </c>
      <c r="BG49" s="42">
        <v>0</v>
      </c>
      <c r="BH49" s="50">
        <v>0.52</v>
      </c>
      <c r="BI49" s="50">
        <v>0</v>
      </c>
      <c r="BJ49" s="50">
        <v>0</v>
      </c>
      <c r="BK49" s="50">
        <v>0</v>
      </c>
      <c r="BL49" s="50">
        <v>0</v>
      </c>
      <c r="BM49" s="59">
        <v>3.04</v>
      </c>
      <c r="BN49" s="59">
        <v>0.36</v>
      </c>
      <c r="BO49" s="42">
        <v>1.93</v>
      </c>
      <c r="BP49" s="42">
        <v>0.45</v>
      </c>
      <c r="BQ49" s="38">
        <v>1357</v>
      </c>
      <c r="BR49" s="38">
        <v>8.85</v>
      </c>
      <c r="BS49" s="38">
        <v>24.52</v>
      </c>
      <c r="BT49" s="62">
        <v>14.8</v>
      </c>
    </row>
    <row r="50" spans="1:74" x14ac:dyDescent="0.2">
      <c r="A50" s="21" t="s">
        <v>117</v>
      </c>
      <c r="B50" s="10" t="s">
        <v>23</v>
      </c>
      <c r="C50" s="10" t="s">
        <v>54</v>
      </c>
      <c r="D50" s="10">
        <v>62</v>
      </c>
      <c r="E50" s="18">
        <v>44607</v>
      </c>
      <c r="F50" s="18">
        <v>44617</v>
      </c>
      <c r="G50" s="10">
        <f t="shared" si="9"/>
        <v>11</v>
      </c>
      <c r="H50" s="10" t="s">
        <v>27</v>
      </c>
      <c r="I50" s="18">
        <v>44559</v>
      </c>
      <c r="J50" s="10">
        <f t="shared" si="10"/>
        <v>49</v>
      </c>
      <c r="K50" s="10" t="s">
        <v>57</v>
      </c>
      <c r="L50" s="10" t="s">
        <v>40</v>
      </c>
      <c r="M50" s="10">
        <v>0</v>
      </c>
      <c r="N50" s="10">
        <v>6</v>
      </c>
      <c r="O50" s="10">
        <v>0</v>
      </c>
      <c r="P50" s="10">
        <v>0</v>
      </c>
      <c r="Q50" s="10">
        <v>0</v>
      </c>
      <c r="R50" s="10">
        <v>5</v>
      </c>
      <c r="S50" s="10">
        <v>100</v>
      </c>
      <c r="T50" s="10">
        <v>25</v>
      </c>
      <c r="U50" s="10" t="s">
        <v>87</v>
      </c>
      <c r="W50" s="10">
        <v>0</v>
      </c>
      <c r="X50" s="10">
        <v>20</v>
      </c>
      <c r="Z50" s="10">
        <v>2</v>
      </c>
      <c r="AA50" s="10" t="s">
        <v>87</v>
      </c>
      <c r="AB50" s="10">
        <v>5</v>
      </c>
      <c r="AC50" s="10" t="s">
        <v>87</v>
      </c>
      <c r="AD50" s="27" t="s">
        <v>87</v>
      </c>
      <c r="AE50" s="10">
        <v>0</v>
      </c>
      <c r="AF50" s="10">
        <v>0</v>
      </c>
      <c r="AG50" s="18">
        <v>44749</v>
      </c>
      <c r="AH50" s="32">
        <f t="shared" si="11"/>
        <v>133</v>
      </c>
      <c r="AI50" s="32">
        <v>1</v>
      </c>
      <c r="AJ50" s="10">
        <v>0</v>
      </c>
      <c r="AL50" s="11">
        <v>148.28</v>
      </c>
      <c r="AM50" s="34">
        <f t="shared" si="12"/>
        <v>12.02</v>
      </c>
      <c r="AN50" s="75">
        <f t="shared" si="13"/>
        <v>0.93576923076923069</v>
      </c>
      <c r="AO50" s="75">
        <f t="shared" si="14"/>
        <v>0.95461538461538464</v>
      </c>
      <c r="AP50" s="75">
        <f t="shared" si="15"/>
        <v>0.99423076923076925</v>
      </c>
      <c r="AQ50" s="75">
        <f t="shared" si="16"/>
        <v>1.0269230769230768</v>
      </c>
      <c r="AR50" s="11">
        <v>25.85</v>
      </c>
      <c r="AS50" s="11">
        <v>26.7</v>
      </c>
      <c r="AT50" s="34">
        <v>26</v>
      </c>
      <c r="AU50" s="81">
        <v>24.82</v>
      </c>
      <c r="AV50" s="11">
        <v>24.33</v>
      </c>
      <c r="AW50" s="38">
        <v>14.39</v>
      </c>
      <c r="AX50" s="11">
        <v>43.57</v>
      </c>
      <c r="AY50" s="39">
        <v>27.28</v>
      </c>
      <c r="AZ50" s="51">
        <f t="shared" si="17"/>
        <v>1.08</v>
      </c>
      <c r="BA50" s="54">
        <v>0.92</v>
      </c>
      <c r="BB50" s="42">
        <v>1.33</v>
      </c>
      <c r="BC50" s="42">
        <v>4.8</v>
      </c>
      <c r="BD50" s="42">
        <v>1.66</v>
      </c>
      <c r="BE50" s="42">
        <v>0</v>
      </c>
      <c r="BF50" s="42">
        <v>0</v>
      </c>
      <c r="BG50" s="42">
        <v>0</v>
      </c>
      <c r="BH50" s="50">
        <v>0.27</v>
      </c>
      <c r="BI50" s="50">
        <v>0</v>
      </c>
      <c r="BJ50" s="50">
        <v>0</v>
      </c>
      <c r="BK50" s="50">
        <v>0</v>
      </c>
      <c r="BL50" s="50">
        <v>0</v>
      </c>
      <c r="BM50" s="59">
        <v>1.42</v>
      </c>
      <c r="BN50" s="59">
        <v>0.51</v>
      </c>
      <c r="BO50" s="42">
        <v>0.44</v>
      </c>
      <c r="BP50" s="42">
        <v>0.12</v>
      </c>
      <c r="BQ50" s="38">
        <v>1234</v>
      </c>
      <c r="BR50" s="38">
        <v>14.39</v>
      </c>
      <c r="BS50" s="38">
        <v>30.46</v>
      </c>
      <c r="BT50" s="62">
        <v>9.0500000000000007</v>
      </c>
    </row>
    <row r="51" spans="1:74" x14ac:dyDescent="0.2">
      <c r="A51" s="21" t="s">
        <v>115</v>
      </c>
      <c r="B51" s="10" t="s">
        <v>22</v>
      </c>
      <c r="C51" s="10" t="s">
        <v>54</v>
      </c>
      <c r="D51" s="10">
        <v>64</v>
      </c>
      <c r="E51" s="18">
        <v>44608</v>
      </c>
      <c r="F51" s="18">
        <v>44620</v>
      </c>
      <c r="G51" s="10">
        <f t="shared" si="9"/>
        <v>13</v>
      </c>
      <c r="H51" s="10" t="s">
        <v>27</v>
      </c>
      <c r="I51" s="18">
        <v>44558</v>
      </c>
      <c r="J51" s="10">
        <f t="shared" si="10"/>
        <v>51</v>
      </c>
      <c r="K51" s="10" t="s">
        <v>67</v>
      </c>
      <c r="L51" s="10" t="s">
        <v>29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2</v>
      </c>
      <c r="S51" s="10">
        <v>100</v>
      </c>
      <c r="T51" s="10">
        <v>100</v>
      </c>
      <c r="U51" s="10" t="s">
        <v>87</v>
      </c>
      <c r="W51" s="10">
        <v>0</v>
      </c>
      <c r="X51" s="10">
        <v>5</v>
      </c>
      <c r="Z51" s="10">
        <v>2</v>
      </c>
      <c r="AA51" s="10">
        <v>1</v>
      </c>
      <c r="AB51" s="10">
        <v>9</v>
      </c>
      <c r="AC51" s="10">
        <v>1</v>
      </c>
      <c r="AD51" s="27" t="s">
        <v>87</v>
      </c>
      <c r="AE51" s="10">
        <v>0</v>
      </c>
      <c r="AF51" s="10">
        <v>1</v>
      </c>
      <c r="AG51" s="18">
        <v>44768</v>
      </c>
      <c r="AH51" s="32">
        <f t="shared" si="11"/>
        <v>149</v>
      </c>
      <c r="AI51" s="32">
        <v>1</v>
      </c>
      <c r="AJ51" s="10">
        <v>0</v>
      </c>
      <c r="AL51" s="11">
        <v>71.88</v>
      </c>
      <c r="AM51" s="34">
        <f t="shared" si="12"/>
        <v>20.13</v>
      </c>
      <c r="AN51" s="75">
        <f t="shared" si="13"/>
        <v>0.94038461538461537</v>
      </c>
      <c r="AO51" s="75">
        <f t="shared" si="14"/>
        <v>0.95</v>
      </c>
      <c r="AP51" s="75">
        <f t="shared" si="15"/>
        <v>0.97692307692307689</v>
      </c>
      <c r="AQ51" s="75">
        <f t="shared" si="16"/>
        <v>1.0042307692307693</v>
      </c>
      <c r="AR51" s="11">
        <v>25.4</v>
      </c>
      <c r="AS51" s="11">
        <v>26.11</v>
      </c>
      <c r="AT51" s="34">
        <v>26</v>
      </c>
      <c r="AU51" s="81">
        <v>24.7</v>
      </c>
      <c r="AV51" s="11">
        <v>24.45</v>
      </c>
      <c r="AW51" s="38">
        <v>20.9</v>
      </c>
      <c r="AX51" s="11">
        <v>4.58</v>
      </c>
      <c r="AY51" s="39">
        <v>26.5</v>
      </c>
      <c r="AZ51" s="51">
        <f t="shared" si="17"/>
        <v>1.06</v>
      </c>
      <c r="BA51" s="54">
        <v>0.93</v>
      </c>
      <c r="BB51" s="42">
        <v>1.72</v>
      </c>
      <c r="BC51" s="42">
        <v>8.1999999999999993</v>
      </c>
      <c r="BD51" s="42">
        <v>7.89</v>
      </c>
      <c r="BE51" s="42">
        <v>0.98</v>
      </c>
      <c r="BF51" s="42">
        <v>0.13</v>
      </c>
      <c r="BG51" s="42">
        <v>0.01</v>
      </c>
      <c r="BH51" s="50">
        <v>0.53</v>
      </c>
      <c r="BI51" s="50">
        <v>0</v>
      </c>
      <c r="BJ51" s="50">
        <v>0</v>
      </c>
      <c r="BK51" s="50">
        <v>0</v>
      </c>
      <c r="BL51" s="50">
        <v>0</v>
      </c>
      <c r="BM51" s="59">
        <v>3.31</v>
      </c>
      <c r="BN51" s="59">
        <v>0.86</v>
      </c>
      <c r="BO51" s="42">
        <v>1.63</v>
      </c>
      <c r="BP51" s="42">
        <v>0.5</v>
      </c>
      <c r="BQ51" s="38">
        <v>357</v>
      </c>
      <c r="BR51" s="38">
        <v>20.9</v>
      </c>
      <c r="BS51" s="38">
        <v>43.62</v>
      </c>
      <c r="BT51" s="62">
        <v>24.34</v>
      </c>
    </row>
    <row r="52" spans="1:74" x14ac:dyDescent="0.2">
      <c r="A52" s="21" t="s">
        <v>118</v>
      </c>
      <c r="B52" s="10" t="s">
        <v>23</v>
      </c>
      <c r="C52" s="10" t="s">
        <v>63</v>
      </c>
      <c r="D52" s="10">
        <v>71</v>
      </c>
      <c r="E52" s="18">
        <v>44617</v>
      </c>
      <c r="F52" s="18">
        <v>44627</v>
      </c>
      <c r="G52" s="10">
        <f t="shared" si="9"/>
        <v>11</v>
      </c>
      <c r="H52" s="10" t="s">
        <v>27</v>
      </c>
      <c r="I52" s="18">
        <v>44572</v>
      </c>
      <c r="J52" s="10">
        <f t="shared" si="10"/>
        <v>46</v>
      </c>
      <c r="K52" s="10" t="s">
        <v>136</v>
      </c>
      <c r="L52" s="10" t="s">
        <v>30</v>
      </c>
      <c r="M52" s="10">
        <v>0</v>
      </c>
      <c r="N52" s="10">
        <v>1</v>
      </c>
      <c r="O52" s="10">
        <v>0</v>
      </c>
      <c r="P52" s="10">
        <v>0</v>
      </c>
      <c r="Q52" s="10">
        <v>0</v>
      </c>
      <c r="R52" s="10">
        <v>2</v>
      </c>
      <c r="S52" s="10">
        <v>90</v>
      </c>
      <c r="T52" s="10">
        <v>2</v>
      </c>
      <c r="U52" s="10">
        <v>1</v>
      </c>
      <c r="V52" s="10" t="s">
        <v>137</v>
      </c>
      <c r="W52" s="10">
        <v>0</v>
      </c>
      <c r="X52" s="10">
        <v>5</v>
      </c>
      <c r="Z52" s="10">
        <v>2</v>
      </c>
      <c r="AA52" s="10" t="s">
        <v>87</v>
      </c>
      <c r="AB52" s="10">
        <v>19</v>
      </c>
      <c r="AC52" s="10" t="s">
        <v>87</v>
      </c>
      <c r="AD52" s="27" t="s">
        <v>87</v>
      </c>
      <c r="AE52" s="10">
        <v>0</v>
      </c>
      <c r="AF52" s="10">
        <v>1</v>
      </c>
      <c r="AG52" s="18">
        <v>44775</v>
      </c>
      <c r="AH52" s="32">
        <f t="shared" si="11"/>
        <v>149</v>
      </c>
      <c r="AI52" s="32">
        <v>1</v>
      </c>
      <c r="AJ52" s="10">
        <v>0</v>
      </c>
      <c r="AL52" s="11">
        <v>90.53</v>
      </c>
      <c r="AM52" s="34">
        <f t="shared" si="12"/>
        <v>30.38</v>
      </c>
      <c r="AN52" s="75">
        <f t="shared" si="13"/>
        <v>0.91192307692307695</v>
      </c>
      <c r="AO52" s="75">
        <f t="shared" si="14"/>
        <v>0.93038461538461548</v>
      </c>
      <c r="AP52" s="75">
        <f t="shared" si="15"/>
        <v>0.99461538461538457</v>
      </c>
      <c r="AQ52" s="75">
        <f t="shared" si="16"/>
        <v>1.0353846153846153</v>
      </c>
      <c r="AR52" s="11">
        <v>25.86</v>
      </c>
      <c r="AS52" s="11">
        <v>26.92</v>
      </c>
      <c r="AT52" s="34">
        <v>26</v>
      </c>
      <c r="AU52" s="81">
        <v>24.19</v>
      </c>
      <c r="AV52" s="11">
        <v>23.71</v>
      </c>
      <c r="AW52" s="38">
        <v>27.94</v>
      </c>
      <c r="AX52" s="11">
        <v>55.06</v>
      </c>
      <c r="AY52" s="39">
        <v>27.23</v>
      </c>
      <c r="AZ52" s="51">
        <f t="shared" si="17"/>
        <v>1.1100000000000001</v>
      </c>
      <c r="BA52" s="54">
        <v>0.89</v>
      </c>
      <c r="BB52" s="42">
        <v>0.99</v>
      </c>
      <c r="BC52" s="42">
        <v>10.71</v>
      </c>
      <c r="BD52" s="42">
        <v>4.9000000000000004</v>
      </c>
      <c r="BE52" s="42">
        <v>2.2599999999999998</v>
      </c>
      <c r="BF52" s="42">
        <v>0.9</v>
      </c>
      <c r="BG52" s="42">
        <v>0.12</v>
      </c>
      <c r="BH52" s="50">
        <v>0.08</v>
      </c>
      <c r="BI52" s="50">
        <v>0</v>
      </c>
      <c r="BJ52" s="50">
        <v>0</v>
      </c>
      <c r="BK52" s="50">
        <v>0</v>
      </c>
      <c r="BL52" s="50">
        <v>0</v>
      </c>
      <c r="BM52" s="59">
        <v>1.79</v>
      </c>
      <c r="BN52" s="59">
        <v>0.34</v>
      </c>
      <c r="BO52" s="42">
        <v>0.55000000000000004</v>
      </c>
      <c r="BP52" s="42">
        <v>0.16</v>
      </c>
      <c r="BQ52" s="38">
        <v>298</v>
      </c>
      <c r="BR52" s="38">
        <v>27.94</v>
      </c>
      <c r="BS52" s="38">
        <v>41.12</v>
      </c>
      <c r="BT52" s="62">
        <v>25.96</v>
      </c>
    </row>
    <row r="53" spans="1:74" x14ac:dyDescent="0.2">
      <c r="A53" s="21" t="s">
        <v>119</v>
      </c>
      <c r="B53" s="10" t="s">
        <v>22</v>
      </c>
      <c r="C53" s="10" t="s">
        <v>54</v>
      </c>
      <c r="D53" s="10">
        <v>64</v>
      </c>
      <c r="E53" s="18">
        <v>44622</v>
      </c>
      <c r="F53" s="18">
        <v>44631</v>
      </c>
      <c r="G53" s="10">
        <f t="shared" si="9"/>
        <v>10</v>
      </c>
      <c r="H53" s="10" t="s">
        <v>27</v>
      </c>
      <c r="I53" s="18">
        <v>44559</v>
      </c>
      <c r="J53" s="10">
        <f t="shared" si="10"/>
        <v>64</v>
      </c>
      <c r="K53" s="10" t="s">
        <v>57</v>
      </c>
      <c r="L53" s="10" t="s">
        <v>30</v>
      </c>
      <c r="M53" s="10">
        <v>0</v>
      </c>
      <c r="N53" s="10">
        <v>2</v>
      </c>
      <c r="O53" s="10">
        <v>0</v>
      </c>
      <c r="P53" s="10">
        <v>0</v>
      </c>
      <c r="Q53" s="10">
        <v>0</v>
      </c>
      <c r="R53" s="10">
        <v>1</v>
      </c>
      <c r="S53" s="10">
        <v>100</v>
      </c>
      <c r="T53" s="10">
        <v>0</v>
      </c>
      <c r="U53" s="10" t="s">
        <v>87</v>
      </c>
      <c r="V53" s="10" t="s">
        <v>131</v>
      </c>
      <c r="W53" s="10">
        <v>0</v>
      </c>
      <c r="X53" s="10">
        <v>5</v>
      </c>
      <c r="Z53" s="10">
        <v>1</v>
      </c>
      <c r="AA53" s="10">
        <v>1</v>
      </c>
      <c r="AB53" s="10">
        <v>14</v>
      </c>
      <c r="AC53" s="10">
        <v>21</v>
      </c>
      <c r="AD53" s="27" t="s">
        <v>87</v>
      </c>
      <c r="AE53" s="10">
        <v>0</v>
      </c>
      <c r="AF53" s="10">
        <v>1</v>
      </c>
      <c r="AG53" s="18">
        <v>44781</v>
      </c>
      <c r="AH53" s="32">
        <f t="shared" si="11"/>
        <v>151</v>
      </c>
      <c r="AI53" s="32">
        <v>1</v>
      </c>
      <c r="AJ53" s="10">
        <v>0</v>
      </c>
      <c r="AL53" s="11">
        <v>20.74</v>
      </c>
      <c r="AM53" s="34">
        <f t="shared" si="12"/>
        <v>7.35</v>
      </c>
      <c r="AN53" s="75">
        <f t="shared" si="13"/>
        <v>0.93923076923076931</v>
      </c>
      <c r="AO53" s="75">
        <f t="shared" si="14"/>
        <v>0.95346153846153847</v>
      </c>
      <c r="AP53" s="75">
        <f t="shared" si="15"/>
        <v>0.99923076923076926</v>
      </c>
      <c r="AQ53" s="75">
        <f t="shared" si="16"/>
        <v>1.0346153846153845</v>
      </c>
      <c r="AR53" s="11">
        <v>25.98</v>
      </c>
      <c r="AS53" s="11">
        <v>26.9</v>
      </c>
      <c r="AT53" s="34">
        <v>26</v>
      </c>
      <c r="AU53" s="81">
        <v>24.79</v>
      </c>
      <c r="AV53" s="11">
        <v>24.42</v>
      </c>
      <c r="AW53" s="38">
        <v>9.56</v>
      </c>
      <c r="AX53" s="11">
        <v>58.4</v>
      </c>
      <c r="AY53" s="39">
        <v>27.19</v>
      </c>
      <c r="AZ53" s="51">
        <f t="shared" si="17"/>
        <v>1.0900000000000001</v>
      </c>
      <c r="BA53" s="54">
        <v>0.9</v>
      </c>
      <c r="BB53" s="42">
        <v>0.97</v>
      </c>
      <c r="BC53" s="42">
        <v>5.88</v>
      </c>
      <c r="BD53" s="42">
        <v>2.94</v>
      </c>
      <c r="BE53" s="42">
        <v>0.46</v>
      </c>
      <c r="BF53" s="42">
        <v>7.0000000000000007E-2</v>
      </c>
      <c r="BG53" s="42">
        <v>0</v>
      </c>
      <c r="BH53" s="50">
        <v>0.16</v>
      </c>
      <c r="BI53" s="50">
        <v>0</v>
      </c>
      <c r="BJ53" s="50">
        <v>0</v>
      </c>
      <c r="BK53" s="50">
        <v>0</v>
      </c>
      <c r="BL53" s="50">
        <v>0</v>
      </c>
      <c r="BM53" s="59">
        <v>1.91</v>
      </c>
      <c r="BN53" s="59">
        <v>0.16</v>
      </c>
      <c r="BO53" s="42">
        <v>0.28999999999999998</v>
      </c>
      <c r="BP53" s="42">
        <v>0.11</v>
      </c>
      <c r="BQ53" s="38">
        <v>282</v>
      </c>
      <c r="BR53" s="38">
        <v>9.56</v>
      </c>
      <c r="BS53" s="38">
        <v>25.06</v>
      </c>
      <c r="BT53" s="62">
        <v>25.08</v>
      </c>
    </row>
    <row r="54" spans="1:74" x14ac:dyDescent="0.2">
      <c r="A54" s="21" t="s">
        <v>120</v>
      </c>
      <c r="B54" s="10" t="s">
        <v>23</v>
      </c>
      <c r="C54" s="10" t="s">
        <v>54</v>
      </c>
      <c r="D54" s="10">
        <v>54</v>
      </c>
      <c r="E54" s="18">
        <v>44622</v>
      </c>
      <c r="F54" s="18">
        <v>44631</v>
      </c>
      <c r="G54" s="10">
        <f t="shared" si="9"/>
        <v>10</v>
      </c>
      <c r="H54" s="10" t="s">
        <v>27</v>
      </c>
      <c r="I54" s="18">
        <v>44568</v>
      </c>
      <c r="J54" s="10">
        <f t="shared" si="10"/>
        <v>55</v>
      </c>
      <c r="K54" s="10" t="s">
        <v>57</v>
      </c>
      <c r="L54" s="10" t="s">
        <v>31</v>
      </c>
      <c r="M54" s="10">
        <v>0</v>
      </c>
      <c r="N54" s="10">
        <v>4</v>
      </c>
      <c r="O54" s="10">
        <v>0</v>
      </c>
      <c r="P54" s="10">
        <v>0</v>
      </c>
      <c r="Q54" s="10">
        <v>0</v>
      </c>
      <c r="R54" s="10">
        <v>5</v>
      </c>
      <c r="S54" s="10">
        <v>100</v>
      </c>
      <c r="T54" s="10">
        <v>100</v>
      </c>
      <c r="U54" s="10" t="s">
        <v>87</v>
      </c>
      <c r="V54" s="10" t="s">
        <v>131</v>
      </c>
      <c r="W54" s="10">
        <v>0</v>
      </c>
      <c r="X54" s="10">
        <v>3</v>
      </c>
      <c r="Z54" s="10">
        <v>1</v>
      </c>
      <c r="AA54" s="10" t="s">
        <v>87</v>
      </c>
      <c r="AB54" s="10">
        <v>8</v>
      </c>
      <c r="AC54" s="10" t="s">
        <v>87</v>
      </c>
      <c r="AD54" s="27" t="s">
        <v>87</v>
      </c>
      <c r="AE54" s="10">
        <v>0</v>
      </c>
      <c r="AG54" s="18">
        <v>44775</v>
      </c>
      <c r="AH54" s="32">
        <f t="shared" si="11"/>
        <v>145</v>
      </c>
      <c r="AI54" s="32">
        <v>1</v>
      </c>
      <c r="AJ54" s="10">
        <v>0</v>
      </c>
      <c r="AL54" s="11">
        <v>154.25</v>
      </c>
      <c r="AM54" s="34">
        <f t="shared" si="12"/>
        <v>11.69</v>
      </c>
      <c r="AN54" s="75">
        <f t="shared" si="13"/>
        <v>0.96346153846153848</v>
      </c>
      <c r="AO54" s="75">
        <f t="shared" si="14"/>
        <v>0.97423076923076912</v>
      </c>
      <c r="AP54" s="75">
        <f t="shared" si="15"/>
        <v>1</v>
      </c>
      <c r="AQ54" s="75">
        <f t="shared" si="16"/>
        <v>1.0288461538461537</v>
      </c>
      <c r="AR54" s="11">
        <v>26</v>
      </c>
      <c r="AS54" s="11">
        <v>26.75</v>
      </c>
      <c r="AT54" s="34">
        <v>26</v>
      </c>
      <c r="AU54" s="81">
        <v>25.33</v>
      </c>
      <c r="AV54" s="11">
        <v>25.05</v>
      </c>
      <c r="AW54" s="38">
        <v>15.14</v>
      </c>
      <c r="AX54" s="11">
        <v>53.4</v>
      </c>
      <c r="AY54" s="39">
        <v>27.11</v>
      </c>
      <c r="AZ54" s="51">
        <f t="shared" si="17"/>
        <v>1.06</v>
      </c>
      <c r="BA54" s="54">
        <v>0.9</v>
      </c>
      <c r="BB54" s="42">
        <v>1.64</v>
      </c>
      <c r="BC54" s="42">
        <v>5.56</v>
      </c>
      <c r="BD54" s="42">
        <v>3.7</v>
      </c>
      <c r="BE54" s="42">
        <v>0</v>
      </c>
      <c r="BF54" s="42">
        <v>0</v>
      </c>
      <c r="BG54" s="42">
        <v>0</v>
      </c>
      <c r="BH54" s="50">
        <v>0.34</v>
      </c>
      <c r="BI54" s="50">
        <v>0</v>
      </c>
      <c r="BJ54" s="50">
        <v>0</v>
      </c>
      <c r="BK54" s="50">
        <v>0</v>
      </c>
      <c r="BL54" s="50">
        <v>0</v>
      </c>
      <c r="BM54" s="59">
        <v>1.6</v>
      </c>
      <c r="BN54" s="59">
        <v>0.48</v>
      </c>
      <c r="BO54" s="42">
        <v>0.63</v>
      </c>
      <c r="BP54" s="42">
        <v>0.21</v>
      </c>
      <c r="BQ54" s="38">
        <v>1320</v>
      </c>
      <c r="BR54" s="38">
        <v>15.14</v>
      </c>
      <c r="BS54" s="38">
        <v>28.67</v>
      </c>
      <c r="BT54" s="62">
        <v>16</v>
      </c>
    </row>
    <row r="55" spans="1:74" x14ac:dyDescent="0.2">
      <c r="A55" s="21" t="s">
        <v>121</v>
      </c>
      <c r="B55" s="10" t="s">
        <v>23</v>
      </c>
      <c r="C55" s="10" t="s">
        <v>54</v>
      </c>
      <c r="D55" s="10">
        <v>65</v>
      </c>
      <c r="E55" s="18">
        <v>44623</v>
      </c>
      <c r="F55" s="18">
        <v>44634</v>
      </c>
      <c r="G55" s="10">
        <f t="shared" si="9"/>
        <v>12</v>
      </c>
      <c r="H55" s="10" t="s">
        <v>27</v>
      </c>
      <c r="I55" s="18">
        <v>44560</v>
      </c>
      <c r="J55" s="10">
        <f t="shared" si="10"/>
        <v>64</v>
      </c>
      <c r="K55" s="10" t="s">
        <v>57</v>
      </c>
      <c r="L55" s="10" t="s">
        <v>30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2</v>
      </c>
      <c r="S55" s="10">
        <v>0</v>
      </c>
      <c r="T55" s="10">
        <v>0</v>
      </c>
      <c r="U55" s="10" t="s">
        <v>87</v>
      </c>
      <c r="V55" s="10" t="s">
        <v>131</v>
      </c>
      <c r="W55" s="10">
        <v>0</v>
      </c>
      <c r="X55" s="10">
        <v>92</v>
      </c>
      <c r="Z55" s="10">
        <v>3</v>
      </c>
      <c r="AA55" s="10" t="s">
        <v>87</v>
      </c>
      <c r="AB55" s="10">
        <v>18</v>
      </c>
      <c r="AC55" s="10" t="s">
        <v>87</v>
      </c>
      <c r="AD55" s="27" t="s">
        <v>87</v>
      </c>
      <c r="AE55" s="10">
        <v>0</v>
      </c>
      <c r="AF55" s="10">
        <v>1</v>
      </c>
      <c r="AG55" s="18">
        <v>44781</v>
      </c>
      <c r="AH55" s="32">
        <f t="shared" si="11"/>
        <v>148</v>
      </c>
      <c r="AI55" s="32">
        <v>1</v>
      </c>
      <c r="AJ55" s="10">
        <v>0</v>
      </c>
      <c r="AL55" s="11">
        <v>103.46</v>
      </c>
      <c r="AM55" s="34">
        <f t="shared" si="12"/>
        <v>15.75</v>
      </c>
      <c r="AN55" s="75">
        <f t="shared" si="13"/>
        <v>0.85000000000000009</v>
      </c>
      <c r="AO55" s="75">
        <f t="shared" si="14"/>
        <v>0.93499999999999994</v>
      </c>
      <c r="AP55" s="75">
        <f t="shared" si="15"/>
        <v>0.99538461538461531</v>
      </c>
      <c r="AQ55" s="75">
        <f t="shared" si="16"/>
        <v>1.0342307692307693</v>
      </c>
      <c r="AR55" s="11">
        <v>25.88</v>
      </c>
      <c r="AS55" s="11">
        <v>26.89</v>
      </c>
      <c r="AT55" s="34">
        <v>26</v>
      </c>
      <c r="AU55" s="81">
        <v>24.31</v>
      </c>
      <c r="AV55" s="11">
        <v>22.1</v>
      </c>
      <c r="AW55" s="38">
        <v>17.829999999999998</v>
      </c>
      <c r="AX55" s="11">
        <v>62.13</v>
      </c>
      <c r="AY55" s="39">
        <v>27.58</v>
      </c>
      <c r="AZ55" s="51">
        <f t="shared" si="17"/>
        <v>1.1100000000000001</v>
      </c>
      <c r="BA55" s="54">
        <v>0.92</v>
      </c>
      <c r="BB55" s="42">
        <v>1.86</v>
      </c>
      <c r="BC55" s="42">
        <v>8.2200000000000006</v>
      </c>
      <c r="BD55" s="42">
        <v>8.26</v>
      </c>
      <c r="BE55" s="42">
        <v>0.89</v>
      </c>
      <c r="BF55" s="42">
        <v>7.0000000000000007E-2</v>
      </c>
      <c r="BG55" s="42">
        <v>0</v>
      </c>
      <c r="BH55" s="50">
        <v>0.38</v>
      </c>
      <c r="BI55" s="50">
        <v>0</v>
      </c>
      <c r="BJ55" s="50">
        <v>0</v>
      </c>
      <c r="BK55" s="50">
        <v>0</v>
      </c>
      <c r="BL55" s="50">
        <v>0</v>
      </c>
      <c r="BM55" s="59">
        <v>1.85</v>
      </c>
      <c r="BN55" s="59">
        <v>0.36</v>
      </c>
      <c r="BO55" s="42">
        <v>0.96</v>
      </c>
      <c r="BP55" s="42">
        <v>0.28000000000000003</v>
      </c>
      <c r="BQ55" s="38">
        <v>657</v>
      </c>
      <c r="BR55" s="38">
        <v>17.829999999999998</v>
      </c>
      <c r="BS55" s="38">
        <v>40.97</v>
      </c>
      <c r="BT55" s="62">
        <v>25</v>
      </c>
      <c r="BV55" s="10" t="s">
        <v>133</v>
      </c>
    </row>
    <row r="56" spans="1:74" x14ac:dyDescent="0.2">
      <c r="A56" s="21" t="s">
        <v>122</v>
      </c>
      <c r="B56" s="10" t="s">
        <v>22</v>
      </c>
      <c r="C56" s="10" t="s">
        <v>54</v>
      </c>
      <c r="D56" s="10">
        <v>73</v>
      </c>
      <c r="E56" s="18">
        <v>44629</v>
      </c>
      <c r="F56" s="18">
        <v>44638</v>
      </c>
      <c r="G56" s="10">
        <f t="shared" si="9"/>
        <v>10</v>
      </c>
      <c r="H56" s="10" t="s">
        <v>27</v>
      </c>
      <c r="I56" s="18">
        <v>44567</v>
      </c>
      <c r="J56" s="10">
        <f t="shared" si="10"/>
        <v>63</v>
      </c>
      <c r="K56" s="10" t="s">
        <v>57</v>
      </c>
      <c r="L56" s="10" t="s">
        <v>28</v>
      </c>
      <c r="M56" s="10">
        <v>0</v>
      </c>
      <c r="N56" s="10">
        <v>6</v>
      </c>
      <c r="O56" s="10">
        <v>0</v>
      </c>
      <c r="P56" s="10">
        <v>0</v>
      </c>
      <c r="Q56" s="10">
        <v>0</v>
      </c>
      <c r="R56" s="10">
        <v>9</v>
      </c>
      <c r="S56" s="10">
        <v>100</v>
      </c>
      <c r="T56" s="10">
        <v>95</v>
      </c>
      <c r="U56" s="10">
        <v>1</v>
      </c>
      <c r="V56" s="10" t="s">
        <v>71</v>
      </c>
      <c r="W56" s="10">
        <v>0</v>
      </c>
      <c r="X56" s="10">
        <v>5</v>
      </c>
      <c r="Z56" s="10">
        <v>1</v>
      </c>
      <c r="AA56" s="10">
        <v>1</v>
      </c>
      <c r="AB56" s="10">
        <v>21</v>
      </c>
      <c r="AC56" s="10">
        <v>30</v>
      </c>
      <c r="AD56" s="27" t="s">
        <v>87</v>
      </c>
      <c r="AE56" s="10">
        <v>0</v>
      </c>
      <c r="AG56" s="18">
        <v>44741</v>
      </c>
      <c r="AH56" s="32">
        <f t="shared" si="11"/>
        <v>104</v>
      </c>
      <c r="AI56" s="32">
        <v>1</v>
      </c>
      <c r="AJ56" s="10">
        <v>1</v>
      </c>
      <c r="AK56" s="10" t="s">
        <v>178</v>
      </c>
      <c r="AL56" s="11">
        <v>117.64</v>
      </c>
      <c r="AM56" s="34">
        <f t="shared" si="12"/>
        <v>13.84</v>
      </c>
      <c r="AN56" s="75">
        <f t="shared" si="13"/>
        <v>0.92807692307692302</v>
      </c>
      <c r="AO56" s="75">
        <f t="shared" si="14"/>
        <v>0.9507692307692307</v>
      </c>
      <c r="AP56" s="75">
        <f t="shared" si="15"/>
        <v>0.99730769230769234</v>
      </c>
      <c r="AQ56" s="75">
        <f t="shared" si="16"/>
        <v>1.03</v>
      </c>
      <c r="AR56" s="11">
        <v>25.93</v>
      </c>
      <c r="AS56" s="11">
        <v>26.78</v>
      </c>
      <c r="AT56" s="34">
        <v>26</v>
      </c>
      <c r="AU56" s="81">
        <v>24.72</v>
      </c>
      <c r="AV56" s="11">
        <v>24.13</v>
      </c>
      <c r="AW56" s="38">
        <v>15.99</v>
      </c>
      <c r="AX56" s="11">
        <v>54.85</v>
      </c>
      <c r="AY56" s="39">
        <v>27.3</v>
      </c>
      <c r="AZ56" s="51">
        <f t="shared" si="17"/>
        <v>1.08</v>
      </c>
      <c r="BA56" s="54">
        <v>0.88</v>
      </c>
      <c r="BB56" s="42">
        <v>0.71</v>
      </c>
      <c r="BC56" s="42">
        <v>4.32</v>
      </c>
      <c r="BD56" s="42">
        <v>1.32</v>
      </c>
      <c r="BE56" s="42">
        <v>0.01</v>
      </c>
      <c r="BF56" s="42">
        <v>0</v>
      </c>
      <c r="BG56" s="42">
        <v>0</v>
      </c>
      <c r="BH56" s="50">
        <v>0.17</v>
      </c>
      <c r="BI56" s="50">
        <v>0</v>
      </c>
      <c r="BJ56" s="50">
        <v>0</v>
      </c>
      <c r="BK56" s="50">
        <v>0</v>
      </c>
      <c r="BL56" s="50">
        <v>0</v>
      </c>
      <c r="BM56" s="59">
        <v>1.55</v>
      </c>
      <c r="BN56" s="59">
        <v>0.5</v>
      </c>
      <c r="BO56" s="42">
        <v>0.56000000000000005</v>
      </c>
      <c r="BP56" s="42">
        <v>0.12</v>
      </c>
      <c r="BQ56" s="38">
        <v>850</v>
      </c>
      <c r="BR56" s="38">
        <v>15.99</v>
      </c>
      <c r="BS56" s="38">
        <v>33.549999999999997</v>
      </c>
      <c r="BT56" s="62">
        <v>13.3</v>
      </c>
    </row>
    <row r="57" spans="1:74" x14ac:dyDescent="0.2">
      <c r="A57" s="21" t="s">
        <v>123</v>
      </c>
      <c r="B57" s="10" t="s">
        <v>23</v>
      </c>
      <c r="C57" s="10" t="s">
        <v>59</v>
      </c>
      <c r="D57" s="10">
        <v>78</v>
      </c>
      <c r="E57" s="18">
        <v>44637</v>
      </c>
      <c r="F57" s="18">
        <v>44650</v>
      </c>
      <c r="G57" s="10">
        <f t="shared" si="9"/>
        <v>14</v>
      </c>
      <c r="H57" s="10" t="s">
        <v>27</v>
      </c>
      <c r="I57" s="18">
        <v>44579</v>
      </c>
      <c r="J57" s="10">
        <f t="shared" si="10"/>
        <v>59</v>
      </c>
      <c r="K57" s="10" t="s">
        <v>57</v>
      </c>
      <c r="L57" s="10" t="s">
        <v>30</v>
      </c>
      <c r="M57" s="10">
        <v>0</v>
      </c>
      <c r="N57" s="10">
        <v>2</v>
      </c>
      <c r="O57" s="10">
        <v>0</v>
      </c>
      <c r="P57" s="10">
        <v>0</v>
      </c>
      <c r="Q57" s="10">
        <v>0</v>
      </c>
      <c r="R57" s="10">
        <v>1</v>
      </c>
      <c r="S57" s="10">
        <v>100</v>
      </c>
      <c r="T57" s="10">
        <v>70</v>
      </c>
      <c r="U57" s="10">
        <v>2</v>
      </c>
      <c r="V57" s="10" t="s">
        <v>71</v>
      </c>
      <c r="W57" s="10">
        <v>0</v>
      </c>
      <c r="X57" s="10">
        <v>5</v>
      </c>
      <c r="Z57" s="10">
        <v>2</v>
      </c>
      <c r="AA57" s="10" t="s">
        <v>87</v>
      </c>
      <c r="AB57" s="10">
        <v>14</v>
      </c>
      <c r="AC57" s="10" t="s">
        <v>87</v>
      </c>
      <c r="AD57" s="27" t="s">
        <v>87</v>
      </c>
      <c r="AE57" s="10">
        <v>0</v>
      </c>
      <c r="AG57" s="18">
        <v>44784</v>
      </c>
      <c r="AH57" s="32">
        <f t="shared" si="11"/>
        <v>135</v>
      </c>
      <c r="AI57" s="32">
        <v>1</v>
      </c>
      <c r="AJ57" s="10">
        <v>0</v>
      </c>
      <c r="AL57" s="11">
        <v>146</v>
      </c>
      <c r="AM57" s="34">
        <f t="shared" si="12"/>
        <v>24.92</v>
      </c>
      <c r="AN57" s="75">
        <f t="shared" si="13"/>
        <v>0.88461538461538458</v>
      </c>
      <c r="AO57" s="75">
        <f t="shared" si="14"/>
        <v>0.91269230769230769</v>
      </c>
      <c r="AP57" s="75">
        <f t="shared" si="15"/>
        <v>0.98461538461538467</v>
      </c>
      <c r="AQ57" s="75">
        <f t="shared" si="16"/>
        <v>1.0280769230769231</v>
      </c>
      <c r="AR57" s="11">
        <v>25.6</v>
      </c>
      <c r="AS57" s="11">
        <v>26.73</v>
      </c>
      <c r="AT57" s="34">
        <v>26</v>
      </c>
      <c r="AU57" s="81">
        <v>23.73</v>
      </c>
      <c r="AV57" s="11">
        <v>23</v>
      </c>
      <c r="AW57" s="38">
        <v>20.77</v>
      </c>
      <c r="AX57" s="11">
        <v>36.61</v>
      </c>
      <c r="AY57" s="39">
        <v>27.39</v>
      </c>
      <c r="AZ57" s="51">
        <f t="shared" si="17"/>
        <v>1.1299999999999999</v>
      </c>
      <c r="BA57" s="54">
        <v>0.83</v>
      </c>
      <c r="BB57" s="42">
        <v>1.22</v>
      </c>
      <c r="BC57" s="42">
        <v>15.25</v>
      </c>
      <c r="BD57" s="42">
        <v>6.01</v>
      </c>
      <c r="BE57" s="42">
        <v>3.72</v>
      </c>
      <c r="BF57" s="42">
        <v>2.11</v>
      </c>
      <c r="BG57" s="42">
        <v>0.96</v>
      </c>
      <c r="BH57" s="50">
        <v>0.24</v>
      </c>
      <c r="BI57" s="50">
        <v>0</v>
      </c>
      <c r="BJ57" s="50">
        <v>0</v>
      </c>
      <c r="BK57" s="50">
        <v>0</v>
      </c>
      <c r="BL57" s="50">
        <v>0</v>
      </c>
      <c r="BM57" s="59">
        <v>22.2</v>
      </c>
      <c r="BN57" s="59">
        <v>1.1599999999999999</v>
      </c>
      <c r="BO57" s="42">
        <v>1.34</v>
      </c>
      <c r="BP57" s="42">
        <v>0.33</v>
      </c>
      <c r="BQ57" s="38">
        <v>585.79999999999995</v>
      </c>
      <c r="BR57" s="38">
        <v>20.77</v>
      </c>
      <c r="BS57" s="38">
        <v>44.73</v>
      </c>
      <c r="BT57" s="62">
        <v>26.27</v>
      </c>
    </row>
    <row r="58" spans="1:74" x14ac:dyDescent="0.2">
      <c r="A58" s="21" t="s">
        <v>126</v>
      </c>
      <c r="B58" s="10" t="s">
        <v>23</v>
      </c>
      <c r="C58" s="10" t="s">
        <v>54</v>
      </c>
      <c r="D58" s="10">
        <v>60</v>
      </c>
      <c r="E58" s="18">
        <v>44644</v>
      </c>
      <c r="F58" s="18">
        <v>44656</v>
      </c>
      <c r="G58" s="10">
        <f t="shared" si="9"/>
        <v>13</v>
      </c>
      <c r="H58" s="10" t="s">
        <v>27</v>
      </c>
      <c r="I58" s="18">
        <v>44446</v>
      </c>
      <c r="J58" s="10">
        <f t="shared" si="10"/>
        <v>199</v>
      </c>
      <c r="K58" s="10" t="s">
        <v>57</v>
      </c>
      <c r="L58" s="10" t="s">
        <v>30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2</v>
      </c>
      <c r="S58" s="10">
        <v>100</v>
      </c>
      <c r="T58" s="10">
        <v>100</v>
      </c>
      <c r="U58" s="10">
        <v>2</v>
      </c>
      <c r="V58" s="10" t="s">
        <v>72</v>
      </c>
      <c r="W58" s="10">
        <v>1</v>
      </c>
      <c r="X58" s="10">
        <v>30</v>
      </c>
      <c r="Z58" s="10">
        <v>2</v>
      </c>
      <c r="AA58" s="10">
        <v>1</v>
      </c>
      <c r="AB58" s="10">
        <v>14</v>
      </c>
      <c r="AC58" s="10">
        <v>3</v>
      </c>
      <c r="AD58" s="27" t="s">
        <v>139</v>
      </c>
      <c r="AE58" s="10">
        <v>0</v>
      </c>
      <c r="AG58" s="18">
        <v>44791</v>
      </c>
      <c r="AH58" s="32">
        <f t="shared" si="11"/>
        <v>136</v>
      </c>
      <c r="AI58" s="32">
        <v>1</v>
      </c>
      <c r="AJ58" s="10">
        <v>0</v>
      </c>
      <c r="AL58" s="11">
        <v>106.06</v>
      </c>
      <c r="AM58" s="34">
        <f t="shared" si="12"/>
        <v>36.32</v>
      </c>
      <c r="AN58" s="75">
        <f t="shared" si="13"/>
        <v>0.94538461538461527</v>
      </c>
      <c r="AO58" s="75">
        <f t="shared" si="14"/>
        <v>0.96115384615384614</v>
      </c>
      <c r="AP58" s="75">
        <f t="shared" si="15"/>
        <v>1.0026923076923078</v>
      </c>
      <c r="AQ58" s="75">
        <f t="shared" si="16"/>
        <v>1.0319230769230769</v>
      </c>
      <c r="AR58" s="11">
        <v>26.07</v>
      </c>
      <c r="AS58" s="11">
        <v>26.83</v>
      </c>
      <c r="AT58" s="34">
        <v>26</v>
      </c>
      <c r="AU58" s="81">
        <v>24.99</v>
      </c>
      <c r="AV58" s="11">
        <v>24.58</v>
      </c>
      <c r="AW58" s="38">
        <v>27.52</v>
      </c>
      <c r="AX58" s="11">
        <v>65.819999999999993</v>
      </c>
      <c r="AY58" s="39">
        <v>27.15</v>
      </c>
      <c r="AZ58" s="51">
        <f t="shared" si="17"/>
        <v>1.07</v>
      </c>
      <c r="BA58" s="54">
        <v>0.9</v>
      </c>
      <c r="BB58" s="42">
        <v>1.86</v>
      </c>
      <c r="BC58" s="42">
        <v>10.18</v>
      </c>
      <c r="BD58" s="42">
        <v>6.78</v>
      </c>
      <c r="BE58" s="42">
        <v>2.0699999999999998</v>
      </c>
      <c r="BF58" s="42">
        <v>0.63</v>
      </c>
      <c r="BG58" s="42">
        <v>0.05</v>
      </c>
      <c r="BH58" s="50">
        <v>0.39</v>
      </c>
      <c r="BI58" s="50">
        <v>0</v>
      </c>
      <c r="BJ58" s="50">
        <v>0</v>
      </c>
      <c r="BK58" s="50">
        <v>0</v>
      </c>
      <c r="BL58" s="50">
        <v>0</v>
      </c>
      <c r="BM58" s="59">
        <v>1.32</v>
      </c>
      <c r="BN58" s="59">
        <v>0.25</v>
      </c>
      <c r="BO58" s="42">
        <v>1.35</v>
      </c>
      <c r="BP58" s="42">
        <v>0.4</v>
      </c>
      <c r="BQ58" s="38">
        <v>292</v>
      </c>
      <c r="BR58" s="38">
        <v>27.52</v>
      </c>
      <c r="BS58" s="38">
        <v>44.19</v>
      </c>
      <c r="BT58" s="62">
        <v>24.06</v>
      </c>
    </row>
    <row r="59" spans="1:74" x14ac:dyDescent="0.2">
      <c r="A59" s="21" t="s">
        <v>124</v>
      </c>
      <c r="B59" s="10" t="s">
        <v>22</v>
      </c>
      <c r="C59" s="10" t="s">
        <v>54</v>
      </c>
      <c r="D59" s="10">
        <v>64</v>
      </c>
      <c r="E59" s="18">
        <v>44648</v>
      </c>
      <c r="F59" s="18">
        <v>44657</v>
      </c>
      <c r="G59" s="10">
        <f t="shared" si="9"/>
        <v>10</v>
      </c>
      <c r="H59" s="10" t="s">
        <v>27</v>
      </c>
      <c r="I59" s="18">
        <v>44602</v>
      </c>
      <c r="J59" s="10">
        <f t="shared" si="10"/>
        <v>47</v>
      </c>
      <c r="K59" s="10" t="s">
        <v>57</v>
      </c>
      <c r="L59" s="10" t="s">
        <v>40</v>
      </c>
      <c r="M59" s="10">
        <v>0</v>
      </c>
      <c r="N59" s="10">
        <v>1</v>
      </c>
      <c r="O59" s="10">
        <v>0</v>
      </c>
      <c r="P59" s="10">
        <v>0</v>
      </c>
      <c r="Q59" s="10">
        <v>0</v>
      </c>
      <c r="R59" s="10">
        <v>10</v>
      </c>
      <c r="S59" s="10">
        <v>100</v>
      </c>
      <c r="T59" s="10">
        <v>15</v>
      </c>
      <c r="U59" s="10">
        <v>2</v>
      </c>
      <c r="V59" s="10" t="s">
        <v>71</v>
      </c>
      <c r="W59" s="10">
        <v>0</v>
      </c>
      <c r="X59" s="10">
        <v>1</v>
      </c>
      <c r="Z59" s="10">
        <v>1</v>
      </c>
      <c r="AA59" s="10" t="s">
        <v>87</v>
      </c>
      <c r="AB59" s="10">
        <v>4</v>
      </c>
      <c r="AC59" s="10" t="s">
        <v>87</v>
      </c>
      <c r="AD59" s="27" t="s">
        <v>87</v>
      </c>
      <c r="AE59" s="10">
        <v>0</v>
      </c>
      <c r="AG59" s="18">
        <v>44754</v>
      </c>
      <c r="AH59" s="32">
        <f t="shared" si="11"/>
        <v>98</v>
      </c>
      <c r="AI59" s="32">
        <v>1</v>
      </c>
      <c r="AJ59" s="10">
        <v>0</v>
      </c>
      <c r="AL59" s="11">
        <v>108.22</v>
      </c>
      <c r="AM59" s="34">
        <f t="shared" si="12"/>
        <v>13.29</v>
      </c>
      <c r="AN59" s="75">
        <f t="shared" si="13"/>
        <v>0.93653846153846154</v>
      </c>
      <c r="AO59" s="75">
        <f t="shared" si="14"/>
        <v>0.95923076923076933</v>
      </c>
      <c r="AP59" s="75">
        <f t="shared" si="15"/>
        <v>1</v>
      </c>
      <c r="AQ59" s="75">
        <f t="shared" si="16"/>
        <v>1.0296153846153846</v>
      </c>
      <c r="AR59" s="11">
        <v>26</v>
      </c>
      <c r="AS59" s="11">
        <v>26.77</v>
      </c>
      <c r="AT59" s="34">
        <v>26</v>
      </c>
      <c r="AU59" s="81">
        <v>24.94</v>
      </c>
      <c r="AV59" s="11">
        <v>24.35</v>
      </c>
      <c r="AW59" s="38">
        <v>16.29</v>
      </c>
      <c r="AX59" s="11">
        <v>62.01</v>
      </c>
      <c r="AY59" s="39">
        <v>27.1</v>
      </c>
      <c r="AZ59" s="51">
        <f t="shared" si="17"/>
        <v>1.07</v>
      </c>
      <c r="BA59" s="54">
        <v>0.93</v>
      </c>
      <c r="BB59" s="42">
        <v>1.65</v>
      </c>
      <c r="BC59" s="42">
        <v>7.23</v>
      </c>
      <c r="BD59" s="42">
        <v>4.72</v>
      </c>
      <c r="BE59" s="42">
        <v>0.84</v>
      </c>
      <c r="BF59" s="42">
        <v>0.18</v>
      </c>
      <c r="BG59" s="42">
        <v>0.01</v>
      </c>
      <c r="BH59" s="50">
        <v>0.27</v>
      </c>
      <c r="BI59" s="50">
        <v>0</v>
      </c>
      <c r="BJ59" s="50">
        <v>0</v>
      </c>
      <c r="BK59" s="50">
        <v>0</v>
      </c>
      <c r="BL59" s="50">
        <v>0</v>
      </c>
      <c r="BM59" s="59">
        <v>1.25</v>
      </c>
      <c r="BN59" s="59">
        <v>0.32</v>
      </c>
      <c r="BO59" s="42">
        <v>0.41</v>
      </c>
      <c r="BP59" s="42">
        <v>0.16</v>
      </c>
      <c r="BQ59" s="38">
        <v>814</v>
      </c>
      <c r="BR59" s="38">
        <v>16.29</v>
      </c>
      <c r="BS59" s="38">
        <v>33.19</v>
      </c>
      <c r="BT59" s="62">
        <v>24.15</v>
      </c>
    </row>
    <row r="60" spans="1:74" x14ac:dyDescent="0.2">
      <c r="A60" s="21" t="s">
        <v>125</v>
      </c>
      <c r="B60" s="10" t="s">
        <v>23</v>
      </c>
      <c r="C60" s="10" t="s">
        <v>54</v>
      </c>
      <c r="D60" s="10">
        <v>79</v>
      </c>
      <c r="E60" s="18">
        <v>44649</v>
      </c>
      <c r="F60" s="18">
        <v>44659</v>
      </c>
      <c r="G60" s="10">
        <f t="shared" si="9"/>
        <v>11</v>
      </c>
      <c r="H60" s="10" t="s">
        <v>27</v>
      </c>
      <c r="I60" s="18">
        <v>44593</v>
      </c>
      <c r="J60" s="10">
        <f t="shared" si="10"/>
        <v>57</v>
      </c>
      <c r="K60" s="10" t="s">
        <v>57</v>
      </c>
      <c r="L60" s="10" t="s">
        <v>40</v>
      </c>
      <c r="M60" s="10">
        <v>0</v>
      </c>
      <c r="N60" s="10">
        <v>2</v>
      </c>
      <c r="O60" s="10">
        <v>0</v>
      </c>
      <c r="P60" s="10">
        <v>0</v>
      </c>
      <c r="Q60" s="10">
        <v>0</v>
      </c>
      <c r="R60" s="10">
        <v>5</v>
      </c>
      <c r="S60" s="10">
        <v>100</v>
      </c>
      <c r="T60" s="10">
        <v>2</v>
      </c>
      <c r="U60" s="10">
        <v>2</v>
      </c>
      <c r="V60" s="10" t="s">
        <v>71</v>
      </c>
      <c r="W60" s="10">
        <v>0</v>
      </c>
      <c r="X60" s="10">
        <v>15</v>
      </c>
      <c r="Z60" s="10">
        <v>2</v>
      </c>
      <c r="AA60" s="10">
        <v>1</v>
      </c>
      <c r="AB60" s="10">
        <v>5</v>
      </c>
      <c r="AC60" s="10">
        <v>10</v>
      </c>
      <c r="AD60" s="27" t="s">
        <v>87</v>
      </c>
      <c r="AE60" s="10">
        <v>0</v>
      </c>
      <c r="AG60" s="18">
        <v>44735</v>
      </c>
      <c r="AH60" s="32">
        <f t="shared" si="11"/>
        <v>77</v>
      </c>
      <c r="AI60" s="32">
        <v>1</v>
      </c>
      <c r="AJ60" s="10">
        <v>0</v>
      </c>
      <c r="AL60" s="11">
        <v>118.6</v>
      </c>
      <c r="AM60" s="34">
        <f t="shared" si="12"/>
        <v>16.22</v>
      </c>
      <c r="AN60" s="75">
        <f t="shared" si="13"/>
        <v>0.94884615384615389</v>
      </c>
      <c r="AO60" s="75">
        <f t="shared" si="14"/>
        <v>0.96269230769230774</v>
      </c>
      <c r="AP60" s="75">
        <f t="shared" si="15"/>
        <v>1</v>
      </c>
      <c r="AQ60" s="75">
        <f t="shared" si="16"/>
        <v>1.0357692307692308</v>
      </c>
      <c r="AR60" s="11">
        <v>26</v>
      </c>
      <c r="AS60" s="11">
        <v>26.93</v>
      </c>
      <c r="AT60" s="34">
        <v>26</v>
      </c>
      <c r="AU60" s="81">
        <v>25.03</v>
      </c>
      <c r="AV60" s="11">
        <v>24.67</v>
      </c>
      <c r="AW60" s="38">
        <v>19.96</v>
      </c>
      <c r="AX60" s="11">
        <v>61.02</v>
      </c>
      <c r="AY60" s="39">
        <v>27.4</v>
      </c>
      <c r="AZ60" s="51">
        <f t="shared" si="17"/>
        <v>1.08</v>
      </c>
      <c r="BA60" s="54">
        <v>0.95</v>
      </c>
      <c r="BB60" s="42">
        <v>1.71</v>
      </c>
      <c r="BC60" s="42">
        <v>6.74</v>
      </c>
      <c r="BD60" s="42">
        <v>6.6</v>
      </c>
      <c r="BE60" s="42">
        <v>0.04</v>
      </c>
      <c r="BF60" s="42">
        <v>0</v>
      </c>
      <c r="BG60" s="42">
        <v>0</v>
      </c>
      <c r="BH60" s="50">
        <v>0.26</v>
      </c>
      <c r="BI60" s="50">
        <v>0</v>
      </c>
      <c r="BJ60" s="50">
        <v>0</v>
      </c>
      <c r="BK60" s="50">
        <v>0</v>
      </c>
      <c r="BL60" s="50">
        <v>0</v>
      </c>
      <c r="BM60" s="59">
        <v>1.46</v>
      </c>
      <c r="BN60" s="59">
        <v>0.6</v>
      </c>
      <c r="BO60" s="42">
        <v>0.97</v>
      </c>
      <c r="BP60" s="42">
        <v>0.27</v>
      </c>
      <c r="BQ60" s="38">
        <v>731</v>
      </c>
      <c r="BR60" s="38">
        <v>19.96</v>
      </c>
      <c r="BS60" s="38">
        <v>40.700000000000003</v>
      </c>
      <c r="BT60" s="62">
        <v>14.3</v>
      </c>
    </row>
    <row r="61" spans="1:74" x14ac:dyDescent="0.2">
      <c r="A61" s="21" t="s">
        <v>127</v>
      </c>
      <c r="B61" s="10" t="s">
        <v>23</v>
      </c>
      <c r="C61" s="10" t="s">
        <v>63</v>
      </c>
      <c r="D61" s="10">
        <v>86</v>
      </c>
      <c r="E61" s="18">
        <v>44657</v>
      </c>
      <c r="F61" s="18">
        <v>44670</v>
      </c>
      <c r="G61" s="10">
        <f t="shared" si="9"/>
        <v>14</v>
      </c>
      <c r="H61" s="10" t="s">
        <v>27</v>
      </c>
      <c r="I61" s="18">
        <v>44609</v>
      </c>
      <c r="J61" s="10">
        <f t="shared" si="10"/>
        <v>49</v>
      </c>
      <c r="K61" s="10" t="s">
        <v>57</v>
      </c>
      <c r="L61" s="10" t="s">
        <v>30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3</v>
      </c>
      <c r="S61" s="10">
        <v>100</v>
      </c>
      <c r="T61" s="10">
        <v>75</v>
      </c>
      <c r="U61" s="10" t="s">
        <v>87</v>
      </c>
      <c r="V61" s="10" t="s">
        <v>131</v>
      </c>
      <c r="W61" s="10">
        <v>0</v>
      </c>
      <c r="X61" s="10">
        <v>15</v>
      </c>
      <c r="Z61" s="10">
        <v>2</v>
      </c>
      <c r="AA61" s="10" t="s">
        <v>87</v>
      </c>
      <c r="AB61" s="10">
        <v>18</v>
      </c>
      <c r="AC61" s="10" t="s">
        <v>87</v>
      </c>
      <c r="AD61" s="27" t="s">
        <v>87</v>
      </c>
      <c r="AE61" s="10">
        <v>2</v>
      </c>
      <c r="AH61" s="32" t="e">
        <f t="shared" si="11"/>
        <v>#NUM!</v>
      </c>
      <c r="AI61" s="32">
        <v>1</v>
      </c>
      <c r="AK61" s="10" t="s">
        <v>146</v>
      </c>
      <c r="AL61" s="11">
        <v>74.680000000000007</v>
      </c>
      <c r="AM61" s="34">
        <f t="shared" si="12"/>
        <v>27.06</v>
      </c>
      <c r="AN61" s="75">
        <f t="shared" si="13"/>
        <v>0.94230769230769229</v>
      </c>
      <c r="AO61" s="75">
        <f t="shared" si="14"/>
        <v>0.95923076923076933</v>
      </c>
      <c r="AP61" s="75">
        <f t="shared" si="15"/>
        <v>1</v>
      </c>
      <c r="AQ61" s="75">
        <f t="shared" si="16"/>
        <v>1.0292307692307694</v>
      </c>
      <c r="AR61" s="11">
        <v>26</v>
      </c>
      <c r="AS61" s="11">
        <v>26.76</v>
      </c>
      <c r="AT61" s="34">
        <v>26</v>
      </c>
      <c r="AU61" s="81">
        <v>24.94</v>
      </c>
      <c r="AV61" s="11">
        <v>24.5</v>
      </c>
      <c r="AW61" s="38">
        <v>32.26</v>
      </c>
      <c r="AX61" s="11">
        <v>61.37</v>
      </c>
      <c r="AY61" s="39">
        <v>27.17</v>
      </c>
      <c r="AZ61" s="51">
        <f t="shared" si="17"/>
        <v>1.07</v>
      </c>
      <c r="BA61" s="54">
        <v>0.96</v>
      </c>
      <c r="BB61" s="42">
        <v>1.29</v>
      </c>
      <c r="BC61" s="42">
        <v>7.24</v>
      </c>
      <c r="BD61" s="42">
        <v>5.58</v>
      </c>
      <c r="BE61" s="42">
        <v>0.71</v>
      </c>
      <c r="BF61" s="42">
        <v>0.12</v>
      </c>
      <c r="BG61" s="42">
        <v>0</v>
      </c>
      <c r="BH61" s="50">
        <v>0.15</v>
      </c>
      <c r="BI61" s="50">
        <v>0</v>
      </c>
      <c r="BJ61" s="50">
        <v>0</v>
      </c>
      <c r="BK61" s="50">
        <v>0</v>
      </c>
      <c r="BL61" s="50">
        <v>0</v>
      </c>
      <c r="BM61" s="59">
        <v>1.75</v>
      </c>
      <c r="BN61" s="59">
        <v>0.53</v>
      </c>
      <c r="BO61" s="42">
        <v>0.35</v>
      </c>
      <c r="BP61" s="42">
        <v>0.16</v>
      </c>
      <c r="BQ61" s="38">
        <v>276</v>
      </c>
      <c r="BR61" s="38">
        <v>32.26</v>
      </c>
      <c r="BS61" s="38">
        <v>61.48</v>
      </c>
      <c r="BT61" s="62">
        <v>23.55</v>
      </c>
    </row>
    <row r="62" spans="1:74" x14ac:dyDescent="0.2">
      <c r="A62" s="21" t="s">
        <v>128</v>
      </c>
      <c r="B62" s="10" t="s">
        <v>22</v>
      </c>
      <c r="C62" s="10" t="s">
        <v>59</v>
      </c>
      <c r="D62" s="10">
        <v>51</v>
      </c>
      <c r="E62" s="18">
        <v>44676</v>
      </c>
      <c r="F62" s="18">
        <v>44685</v>
      </c>
      <c r="G62" s="10">
        <f t="shared" si="9"/>
        <v>10</v>
      </c>
      <c r="H62" s="10" t="s">
        <v>27</v>
      </c>
      <c r="I62" s="18">
        <v>44607</v>
      </c>
      <c r="J62" s="10">
        <f t="shared" si="10"/>
        <v>70</v>
      </c>
      <c r="K62" s="10" t="s">
        <v>67</v>
      </c>
      <c r="L62" s="10" t="s">
        <v>29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5</v>
      </c>
      <c r="S62" s="10">
        <v>100</v>
      </c>
      <c r="T62" s="10">
        <v>10</v>
      </c>
      <c r="U62" s="10" t="s">
        <v>87</v>
      </c>
      <c r="V62" s="10" t="s">
        <v>131</v>
      </c>
      <c r="W62" s="10">
        <v>0</v>
      </c>
      <c r="X62" s="10">
        <v>3</v>
      </c>
      <c r="Z62" s="10">
        <v>1</v>
      </c>
      <c r="AA62" s="10" t="s">
        <v>87</v>
      </c>
      <c r="AB62" s="10">
        <v>2</v>
      </c>
      <c r="AC62" s="10" t="s">
        <v>87</v>
      </c>
      <c r="AD62" s="27" t="s">
        <v>87</v>
      </c>
      <c r="AE62" s="10">
        <v>1</v>
      </c>
      <c r="AH62" s="32" t="e">
        <f t="shared" si="11"/>
        <v>#NUM!</v>
      </c>
      <c r="AI62" s="32">
        <v>1</v>
      </c>
      <c r="AK62" s="10" t="s">
        <v>146</v>
      </c>
      <c r="AL62" s="11">
        <v>43.7</v>
      </c>
      <c r="AM62" s="34">
        <f t="shared" si="12"/>
        <v>42.84</v>
      </c>
      <c r="AN62" s="75">
        <f t="shared" si="13"/>
        <v>0.91923076923076918</v>
      </c>
      <c r="AO62" s="75">
        <f t="shared" si="14"/>
        <v>0.94115384615384612</v>
      </c>
      <c r="AP62" s="75">
        <f t="shared" si="15"/>
        <v>0.99884615384615383</v>
      </c>
      <c r="AQ62" s="75">
        <f t="shared" si="16"/>
        <v>1.0315384615384615</v>
      </c>
      <c r="AR62" s="11">
        <v>25.97</v>
      </c>
      <c r="AS62" s="11">
        <v>26.82</v>
      </c>
      <c r="AT62" s="34">
        <v>26</v>
      </c>
      <c r="AU62" s="81">
        <v>24.47</v>
      </c>
      <c r="AV62" s="11">
        <v>23.9</v>
      </c>
      <c r="AW62" s="38">
        <v>24.88</v>
      </c>
      <c r="AX62" s="11">
        <v>61.74</v>
      </c>
      <c r="AY62" s="39">
        <v>27.11</v>
      </c>
      <c r="AZ62" s="51">
        <f t="shared" si="17"/>
        <v>1.1000000000000001</v>
      </c>
      <c r="BA62" s="54">
        <v>0.81</v>
      </c>
      <c r="BB62" s="42">
        <v>1.37</v>
      </c>
      <c r="BC62" s="42">
        <v>13.18</v>
      </c>
      <c r="BD62" s="42">
        <v>6.57</v>
      </c>
      <c r="BE62" s="42">
        <v>3.24</v>
      </c>
      <c r="BF62" s="42">
        <v>1.23</v>
      </c>
      <c r="BG62" s="42">
        <v>0.17</v>
      </c>
      <c r="BH62" s="50">
        <v>0.18</v>
      </c>
      <c r="BI62" s="50">
        <v>0</v>
      </c>
      <c r="BJ62" s="50">
        <v>0</v>
      </c>
      <c r="BK62" s="50">
        <v>0</v>
      </c>
      <c r="BL62" s="50">
        <v>0</v>
      </c>
      <c r="BM62" s="59">
        <v>1.57</v>
      </c>
      <c r="BN62" s="59">
        <v>0.48</v>
      </c>
      <c r="BO62" s="42">
        <v>1.23</v>
      </c>
      <c r="BP62" s="42">
        <v>0.5</v>
      </c>
      <c r="BQ62" s="38">
        <v>102</v>
      </c>
      <c r="BR62" s="38">
        <v>24.88</v>
      </c>
      <c r="BS62" s="38">
        <v>68.150000000000006</v>
      </c>
      <c r="BT62" s="62">
        <v>23.4</v>
      </c>
    </row>
    <row r="63" spans="1:74" x14ac:dyDescent="0.2">
      <c r="AI63" s="71">
        <f>AVERAGE(AI2:AI62)</f>
        <v>144.73770491803279</v>
      </c>
      <c r="BR63" s="65"/>
    </row>
    <row r="64" spans="1:74" x14ac:dyDescent="0.2">
      <c r="E64" s="18"/>
      <c r="F64" s="18"/>
      <c r="I64" s="18"/>
      <c r="AH64" s="32"/>
      <c r="AI64" s="32"/>
      <c r="AM64" s="68">
        <f t="shared" ref="AM64" si="18">ROUND(AVERAGEIF($H2:$H62,"*3D*",AM2:AM62),2)</f>
        <v>19.82</v>
      </c>
      <c r="AN64" s="84"/>
      <c r="AO64" s="77"/>
      <c r="AP64" s="68"/>
      <c r="AQ64" s="68"/>
      <c r="AS64" s="68">
        <f t="shared" ref="AS64" si="19">ROUND(AVERAGEIF($H2:$H62,"*3D*",AS2:AS62),2)</f>
        <v>27.13</v>
      </c>
      <c r="AT64" s="68"/>
      <c r="AU64" s="84">
        <f t="shared" ref="AU64" si="20">ROUND(AVERAGEIF($H2:$H62,"*3D*",AU2:AU62),2)</f>
        <v>23.66</v>
      </c>
      <c r="AW64" s="68">
        <f t="shared" ref="AW64:AX64" si="21">ROUND(AVERAGEIF($H2:$H62,"*3D*",AW2:AW62),2)</f>
        <v>25.33</v>
      </c>
      <c r="AX64" s="68">
        <f t="shared" si="21"/>
        <v>54.57</v>
      </c>
      <c r="AY64" s="68">
        <f t="shared" ref="AY64" si="22">ROUND(AVERAGEIF($H2:$H62,"*3D*",AY2:AY62),2)</f>
        <v>27.39</v>
      </c>
      <c r="AZ64" s="68">
        <f t="shared" ref="AZ64:BE64" si="23">ROUND(AVERAGEIF($H2:$H62,"*3D*",AZ2:AZ62),2)</f>
        <v>1.1499999999999999</v>
      </c>
      <c r="BA64" s="68">
        <f t="shared" si="23"/>
        <v>0.66</v>
      </c>
      <c r="BB64" s="38">
        <f t="shared" si="23"/>
        <v>1.25</v>
      </c>
      <c r="BC64" s="38">
        <f t="shared" si="23"/>
        <v>10.14</v>
      </c>
      <c r="BD64" s="38">
        <f t="shared" si="23"/>
        <v>5.16</v>
      </c>
      <c r="BE64" s="38">
        <f t="shared" si="23"/>
        <v>1.53</v>
      </c>
      <c r="BH64" s="66">
        <f>ROUND(AVERAGEIF($H2:$H62,"*3D*",BH2:BH62),2)</f>
        <v>0.1</v>
      </c>
      <c r="BI64" s="66">
        <f>ROUND(AVERAGEIF($H2:$H62,"*3D*",BI2:BI62),2)</f>
        <v>0</v>
      </c>
      <c r="BM64" s="67">
        <f>ROUND(AVERAGEIF($H2:$H62,"*3D*",BM2:BM62),2)</f>
        <v>4.78</v>
      </c>
      <c r="BN64" s="67">
        <f>ROUND(AVERAGEIF($H2:$H62,"*3D*",BN2:BN62),2)</f>
        <v>0.3</v>
      </c>
      <c r="BO64" s="38">
        <f>ROUND(AVERAGEIF($H2:$H62,"*3D*",BO2:BO62),2)</f>
        <v>0.28999999999999998</v>
      </c>
      <c r="BP64" s="38">
        <f>ROUND(AVERAGEIF($H2:$H62,"*3D*",BP2:BP62),2)</f>
        <v>0.11</v>
      </c>
      <c r="BR64" s="69">
        <f>ROUND(AVERAGEIF($H2:$H62,"*3D*",BR2:BR62),2)</f>
        <v>25.33</v>
      </c>
      <c r="BS64" s="69">
        <f>ROUND(AVERAGEIF($H2:$H62,"*3D*",BS2:BS62),2)</f>
        <v>43.53</v>
      </c>
    </row>
    <row r="65" spans="1:72" x14ac:dyDescent="0.2">
      <c r="E65" s="18"/>
      <c r="F65" s="18"/>
      <c r="I65" s="18"/>
      <c r="AH65" s="32"/>
      <c r="AI65" s="32"/>
      <c r="AM65" s="54">
        <f t="shared" ref="AM65" si="24">ROUND(_xlfn.STDEV.S(AM2:AM8,AM11,AM21),2)</f>
        <v>14.27</v>
      </c>
      <c r="AN65" s="85"/>
      <c r="AO65" s="78"/>
      <c r="AP65" s="54"/>
      <c r="AQ65" s="54"/>
      <c r="AS65" s="54">
        <f t="shared" ref="AS65" si="25">ROUND(_xlfn.STDEV.S(AS2:AS8,AS11,AS21),2)</f>
        <v>0.28000000000000003</v>
      </c>
      <c r="AT65" s="54"/>
      <c r="AU65" s="85">
        <f t="shared" ref="AU65" si="26">ROUND(_xlfn.STDEV.S(AU2:AU8,AU11,AU21),2)</f>
        <v>0.94</v>
      </c>
      <c r="AW65" s="54">
        <f t="shared" ref="AW65:AX65" si="27">ROUND(_xlfn.STDEV.S(AW2:AW8,AW11,AW21),2)</f>
        <v>15.49</v>
      </c>
      <c r="AX65" s="54">
        <f t="shared" si="27"/>
        <v>17.27</v>
      </c>
      <c r="AY65" s="54">
        <f t="shared" ref="AY65" si="28">ROUND(_xlfn.STDEV.S(AY2:AY8,AY11,AY21),2)</f>
        <v>0.27</v>
      </c>
      <c r="AZ65" s="54">
        <f t="shared" ref="AZ65:BE65" si="29">ROUND(_xlfn.STDEV.S(AZ2:AZ8,AZ11,AZ21),2)</f>
        <v>0.05</v>
      </c>
      <c r="BA65" s="54">
        <f t="shared" si="29"/>
        <v>0.06</v>
      </c>
      <c r="BB65" s="42">
        <f t="shared" si="29"/>
        <v>0.63</v>
      </c>
      <c r="BC65" s="42">
        <f t="shared" si="29"/>
        <v>6.77</v>
      </c>
      <c r="BD65" s="42">
        <f t="shared" si="29"/>
        <v>3.24</v>
      </c>
      <c r="BE65" s="42">
        <f t="shared" si="29"/>
        <v>1.22</v>
      </c>
      <c r="BH65" s="66"/>
      <c r="BI65" s="66"/>
      <c r="BM65" s="67"/>
      <c r="BN65" s="67"/>
      <c r="BO65" s="38"/>
      <c r="BP65" s="38"/>
      <c r="BR65" s="69"/>
      <c r="BS65" s="69"/>
    </row>
    <row r="66" spans="1:72" x14ac:dyDescent="0.2">
      <c r="E66" s="18"/>
      <c r="F66" s="18"/>
      <c r="I66" s="18"/>
      <c r="AH66" s="32"/>
      <c r="AI66" s="32"/>
      <c r="AM66" s="68">
        <f>ROUND(AVERAGEIF($H2:$H62,"*VMAT*",AM2:AM62),2)</f>
        <v>19.3</v>
      </c>
      <c r="AN66" s="84"/>
      <c r="AO66" s="77"/>
      <c r="AP66" s="68"/>
      <c r="AQ66" s="68"/>
      <c r="AS66" s="68">
        <f>ROUND(AVERAGEIF($H2:$H62,"*VMAT*",AS2:AS62),2)</f>
        <v>26.74</v>
      </c>
      <c r="AT66" s="68"/>
      <c r="AU66" s="84">
        <f>ROUND(AVERAGEIF($H2:$H62,"*VMAT*",AU2:AU62),2)</f>
        <v>24.82</v>
      </c>
      <c r="AW66" s="68">
        <f>ROUND(AVERAGEIF($H2:$H62,"*VMAT*",AW2:AW62),2)</f>
        <v>21.08</v>
      </c>
      <c r="AX66" s="68">
        <f>ROUND(AVERAGEIF($H2:$H62,"*VMAT*",AX2:AX62),2)</f>
        <v>50.85</v>
      </c>
      <c r="AY66" s="68">
        <f>ROUND(AVERAGEIF($H2:$H62,"*VMAT*",AY2:AY62),2)</f>
        <v>27.14</v>
      </c>
      <c r="AZ66" s="68">
        <f>ROUND(AVERAGEIF($H2:$H62,"*VMAT*",AZ2:AZ62),2)</f>
        <v>1.08</v>
      </c>
      <c r="BA66" s="68">
        <f>ROUND(AVERAGEIF(H3:H63,"*VMAT*",BA3:BA63),2)</f>
        <v>0.85</v>
      </c>
      <c r="BB66" s="38">
        <f>ROUND(AVERAGEIF($H3:$H63,"*VMAT*",BB3:BB63),2)</f>
        <v>1.69</v>
      </c>
      <c r="BC66" s="38">
        <f>ROUND(AVERAGEIF($H3:$H63,"*VMAT*",BC3:BC63),2)</f>
        <v>9.1</v>
      </c>
      <c r="BD66" s="38">
        <f>ROUND(AVERAGEIF($H3:$H63,"*VMAT*",BD3:BD63),2)</f>
        <v>7.86</v>
      </c>
      <c r="BE66" s="38">
        <f>ROUND(AVERAGEIF($H3:$H63,"*VMAT*",BE3:BE63),2)</f>
        <v>1.83</v>
      </c>
      <c r="BH66" s="66">
        <f>ROUND(AVERAGEIF($H3:$H63,"*VMAT*",BH3:BH63),2)</f>
        <v>0.39</v>
      </c>
      <c r="BI66" s="66">
        <f>ROUND(AVERAGEIF($H3:$H63,"*VMAT*",BI3:BI63),2)</f>
        <v>0.04</v>
      </c>
      <c r="BM66" s="67">
        <f>ROUND(AVERAGEIF($H3:$H63,"*VMAT*",BM3:BM63),2)</f>
        <v>3.1</v>
      </c>
      <c r="BN66" s="67">
        <f>ROUND(AVERAGEIF($H3:$H63,"*VMAT*",BN3:BN63),2)</f>
        <v>0.62</v>
      </c>
      <c r="BO66" s="38">
        <f>ROUND(AVERAGEIF($H3:$H63,"*VMAT*",BO3:BO63),2)</f>
        <v>1.19</v>
      </c>
      <c r="BP66" s="38">
        <f>ROUND(AVERAGEIF($H3:$H63,"*VMAT*",BP3:BP63),2)</f>
        <v>0.36</v>
      </c>
      <c r="BR66" s="69">
        <f>ROUND(AVERAGEIF($H3:$H63,"*VMAT*",BR3:BR63),2)</f>
        <v>21.08</v>
      </c>
      <c r="BS66" s="69">
        <f>ROUND(AVERAGEIF($H3:$H63,"*VMAT*",BS3:BS63),2)</f>
        <v>40.770000000000003</v>
      </c>
    </row>
    <row r="67" spans="1:72" x14ac:dyDescent="0.2">
      <c r="E67" s="18"/>
      <c r="F67" s="18"/>
      <c r="I67" s="18"/>
      <c r="AH67" s="32"/>
      <c r="AI67" s="32"/>
      <c r="AM67" s="54">
        <f t="shared" ref="AM67" si="30">ROUND(_xlfn.STDEV.S(AM9,AM10,AM12:AM20,AM22:AM62),2)</f>
        <v>13.76</v>
      </c>
      <c r="AN67" s="85"/>
      <c r="AO67" s="78"/>
      <c r="AP67" s="54"/>
      <c r="AQ67" s="54"/>
      <c r="AS67" s="54">
        <f t="shared" ref="AS67" si="31">ROUND(_xlfn.STDEV.S(AS9,AS10,AS12:AS20,AS22:AS62),2)</f>
        <v>0.19</v>
      </c>
      <c r="AT67" s="54"/>
      <c r="AU67" s="85">
        <f t="shared" ref="AU67" si="32">ROUND(_xlfn.STDEV.S(AU9,AU10,AU12:AU20,AU22:AU62),2)</f>
        <v>0.56000000000000005</v>
      </c>
      <c r="AW67" s="54">
        <f t="shared" ref="AW67:AX67" si="33">ROUND(_xlfn.STDEV.S(AW9,AW10,AW12:AW20,AW22:AW62),2)</f>
        <v>12.26</v>
      </c>
      <c r="AX67" s="54">
        <f t="shared" si="33"/>
        <v>15.31</v>
      </c>
      <c r="AY67" s="54">
        <f t="shared" ref="AY67" si="34">ROUND(_xlfn.STDEV.S(AY9,AY10,AY12:AY20,AY22:AY62),2)</f>
        <v>0.33</v>
      </c>
      <c r="AZ67" s="54">
        <f t="shared" ref="AZ67:BE67" si="35">ROUND(_xlfn.STDEV.S(AZ9,AZ10,AZ12:AZ20,AZ22:AZ62),2)</f>
        <v>0.03</v>
      </c>
      <c r="BA67" s="54">
        <f t="shared" si="35"/>
        <v>0.09</v>
      </c>
      <c r="BB67" s="42">
        <f t="shared" si="35"/>
        <v>0.64</v>
      </c>
      <c r="BC67" s="42">
        <f t="shared" si="35"/>
        <v>3.73</v>
      </c>
      <c r="BD67" s="42">
        <f t="shared" si="35"/>
        <v>5.26</v>
      </c>
      <c r="BE67" s="42">
        <f t="shared" si="35"/>
        <v>1.97</v>
      </c>
      <c r="BH67" s="66"/>
      <c r="BI67" s="66"/>
      <c r="BM67" s="67"/>
      <c r="BN67" s="67"/>
      <c r="BO67" s="38"/>
      <c r="BP67" s="38"/>
      <c r="BR67" s="69"/>
      <c r="BS67" s="69"/>
    </row>
    <row r="68" spans="1:72" x14ac:dyDescent="0.2">
      <c r="E68" s="18"/>
      <c r="F68" s="18"/>
      <c r="I68" s="18"/>
      <c r="AH68" s="32"/>
      <c r="AI68" s="32">
        <f>AVERAGE(AI2:AI62)</f>
        <v>144.73770491803279</v>
      </c>
      <c r="AM68" s="68">
        <f t="shared" ref="AM68" si="36">ROUND(AVERAGE(AM2:AM62),2)</f>
        <v>19.38</v>
      </c>
      <c r="AN68" s="84"/>
      <c r="AO68" s="77"/>
      <c r="AP68" s="68"/>
      <c r="AQ68" s="68"/>
      <c r="AS68" s="68">
        <f t="shared" ref="AS68" si="37">ROUND(AVERAGE(AS2:AS62),2)</f>
        <v>26.79</v>
      </c>
      <c r="AT68" s="68"/>
      <c r="AU68" s="84">
        <f>ROUND(AVERAGE(AU2:AU62),2)</f>
        <v>24.65</v>
      </c>
      <c r="AW68" s="68">
        <f t="shared" ref="AW68:AX68" si="38">ROUND(AVERAGE(AW2:AW62),2)</f>
        <v>21.7</v>
      </c>
      <c r="AX68" s="68">
        <f t="shared" si="38"/>
        <v>51.4</v>
      </c>
      <c r="AY68" s="68">
        <f t="shared" ref="AY68" si="39">ROUND(AVERAGE(AY2:AY62),2)</f>
        <v>27.17</v>
      </c>
      <c r="AZ68" s="68">
        <f t="shared" ref="AZ68:BE68" si="40">ROUND(AVERAGE(AZ2:AZ62),2)</f>
        <v>1.0900000000000001</v>
      </c>
      <c r="BA68" s="68">
        <f t="shared" si="40"/>
        <v>0.82</v>
      </c>
      <c r="BB68" s="38">
        <f t="shared" si="40"/>
        <v>1.62</v>
      </c>
      <c r="BC68" s="38">
        <f t="shared" si="40"/>
        <v>9.26</v>
      </c>
      <c r="BD68" s="38">
        <f t="shared" si="40"/>
        <v>7.46</v>
      </c>
      <c r="BE68" s="38">
        <f t="shared" si="40"/>
        <v>1.79</v>
      </c>
      <c r="BH68" s="66">
        <f>ROUND(AVERAGE(BH2:BH62),2)</f>
        <v>0.34</v>
      </c>
      <c r="BI68" s="66">
        <f>ROUND(AVERAGE(BI2:BI62),2)</f>
        <v>0.03</v>
      </c>
      <c r="BM68" s="67">
        <f>ROUND(AVERAGE(BM2:BM62),2)</f>
        <v>3.35</v>
      </c>
      <c r="BN68" s="67">
        <f>ROUND(AVERAGE(BN2:BN62),2)</f>
        <v>0.56999999999999995</v>
      </c>
      <c r="BO68" s="38">
        <f>ROUND(AVERAGE(BO2:BO62),2)</f>
        <v>1.06</v>
      </c>
      <c r="BP68" s="38">
        <f>ROUND(AVERAGE(BP2:BP62),2)</f>
        <v>0.32</v>
      </c>
      <c r="BR68" s="69">
        <f>ROUND(AVERAGE(BR2:BR62),2)</f>
        <v>21.7</v>
      </c>
      <c r="BS68" s="69">
        <f>ROUND(AVERAGE(BS2:BS62),2)</f>
        <v>41.18</v>
      </c>
      <c r="BT68" s="70">
        <f>ROUND(AVERAGE(BT2:BT62),2)</f>
        <v>22.67</v>
      </c>
    </row>
    <row r="69" spans="1:72" x14ac:dyDescent="0.2">
      <c r="E69" s="18"/>
      <c r="F69" s="18"/>
      <c r="I69" s="18"/>
      <c r="AH69" s="32"/>
      <c r="AI69" s="32"/>
      <c r="AM69" s="54">
        <f t="shared" ref="AM69" si="41">ROUND(_xlfn.STDEV.S(AM2:AM62),2)</f>
        <v>13.72</v>
      </c>
      <c r="AN69" s="85"/>
      <c r="AO69" s="78"/>
      <c r="AP69" s="54"/>
      <c r="AQ69" s="54"/>
      <c r="AS69" s="54">
        <f t="shared" ref="AS69" si="42">ROUND(_xlfn.STDEV.S(AS2:AS62),2)</f>
        <v>0.24</v>
      </c>
      <c r="AT69" s="54"/>
      <c r="AU69" s="85">
        <f t="shared" ref="AU69" si="43">ROUND(_xlfn.STDEV.S(AU2:AU62),2)</f>
        <v>0.75</v>
      </c>
      <c r="AW69" s="54">
        <f t="shared" ref="AW69:AX69" si="44">ROUND(_xlfn.STDEV.S(AW2:AW62),2)</f>
        <v>12.73</v>
      </c>
      <c r="AX69" s="54">
        <f t="shared" si="44"/>
        <v>15.52</v>
      </c>
      <c r="AY69" s="54">
        <f t="shared" ref="AY69" si="45">ROUND(_xlfn.STDEV.S(AY2:AY62),2)</f>
        <v>0.33</v>
      </c>
      <c r="AZ69" s="54">
        <f t="shared" ref="AZ69:BE69" si="46">ROUND(_xlfn.STDEV.S(AZ2:AZ62),2)</f>
        <v>0.04</v>
      </c>
      <c r="BA69" s="54">
        <f t="shared" si="46"/>
        <v>0.11</v>
      </c>
      <c r="BB69" s="42">
        <f t="shared" si="46"/>
        <v>0.65</v>
      </c>
      <c r="BC69" s="42">
        <f t="shared" si="46"/>
        <v>4.25</v>
      </c>
      <c r="BD69" s="42">
        <f t="shared" si="46"/>
        <v>5.09</v>
      </c>
      <c r="BE69" s="42">
        <f t="shared" si="46"/>
        <v>1.87</v>
      </c>
    </row>
    <row r="70" spans="1:72" x14ac:dyDescent="0.2">
      <c r="E70" s="18"/>
      <c r="F70" s="18"/>
      <c r="I70" s="18"/>
      <c r="AH70" s="32"/>
      <c r="AI70" s="32"/>
      <c r="BL70" s="50" t="s">
        <v>183</v>
      </c>
      <c r="BM70" s="59">
        <f>ROUND(AVERAGEIF($B2:$B62,"*l*",BM2:BM62),2)</f>
        <v>4.59</v>
      </c>
      <c r="BN70" s="59">
        <f>ROUND(AVERAGEIF($B2:$B62,"*l*",BN2:BN62),2)</f>
        <v>0.63</v>
      </c>
      <c r="BS70" s="38" t="s">
        <v>185</v>
      </c>
      <c r="BT70" s="62">
        <f>MIN(BT2:BT62)</f>
        <v>9.0500000000000007</v>
      </c>
    </row>
    <row r="71" spans="1:72" x14ac:dyDescent="0.2">
      <c r="E71" s="18"/>
      <c r="F71" s="18"/>
      <c r="I71" s="18"/>
      <c r="AH71" s="32"/>
      <c r="AI71" s="32"/>
      <c r="AL71" s="72" t="s">
        <v>185</v>
      </c>
      <c r="AM71" s="73">
        <f>MIN(AM2:AM62)</f>
        <v>3.07</v>
      </c>
      <c r="AP71" s="73"/>
      <c r="AS71" s="11" t="s">
        <v>180</v>
      </c>
      <c r="AU71" s="81">
        <f>100*24.65/26</f>
        <v>94.807692307692307</v>
      </c>
      <c r="AY71" s="72" t="s">
        <v>185</v>
      </c>
      <c r="AZ71" s="73">
        <f>MIN(AZ2:AZ62)</f>
        <v>1.04</v>
      </c>
      <c r="BA71" s="73">
        <f>MIN(BA2:BA62)</f>
        <v>0.4</v>
      </c>
      <c r="BS71" s="38" t="s">
        <v>186</v>
      </c>
      <c r="BT71" s="62">
        <f>MAX(BT2:BT62)</f>
        <v>26.54</v>
      </c>
    </row>
    <row r="72" spans="1:72" x14ac:dyDescent="0.2">
      <c r="E72" s="18"/>
      <c r="F72" s="18"/>
      <c r="I72" s="18"/>
      <c r="AH72" s="32"/>
      <c r="AI72" s="32"/>
      <c r="AL72" s="72" t="s">
        <v>186</v>
      </c>
      <c r="AM72" s="73">
        <f>MAX(AM2:AM62)</f>
        <v>83.55</v>
      </c>
      <c r="AP72" s="73"/>
      <c r="AS72" s="11" t="s">
        <v>181</v>
      </c>
      <c r="AU72" s="81">
        <f>100*24.82/26</f>
        <v>95.461538461538467</v>
      </c>
      <c r="AY72" s="72" t="s">
        <v>186</v>
      </c>
      <c r="AZ72" s="73">
        <f>MAX(AZ2:AZ62)</f>
        <v>1.25</v>
      </c>
      <c r="BA72" s="73">
        <f>MAX(BA2:BA62)</f>
        <v>0.97</v>
      </c>
      <c r="BL72" s="50" t="s">
        <v>184</v>
      </c>
      <c r="BM72" s="59">
        <f>ROUND(AVERAGEIF($B2:$B62,"*r*",BM2:BM62),2)</f>
        <v>2.14</v>
      </c>
      <c r="BN72" s="59">
        <f>ROUND(AVERAGEIF($B2:$B62,"*r*",BN2:BN62),2)</f>
        <v>0.51</v>
      </c>
    </row>
    <row r="73" spans="1:72" x14ac:dyDescent="0.2">
      <c r="E73" s="18"/>
      <c r="F73" s="18"/>
      <c r="I73" s="18"/>
      <c r="AH73" s="32"/>
      <c r="AI73" s="32"/>
      <c r="AS73" s="11" t="s">
        <v>182</v>
      </c>
      <c r="AU73" s="81">
        <f>100*23.66/26</f>
        <v>91</v>
      </c>
    </row>
    <row r="74" spans="1:72" x14ac:dyDescent="0.2">
      <c r="E74" s="18"/>
      <c r="F74" s="18"/>
      <c r="I74" s="18"/>
      <c r="AH74" s="32"/>
      <c r="AI74" s="32"/>
    </row>
    <row r="75" spans="1:72" x14ac:dyDescent="0.2">
      <c r="E75" s="18"/>
      <c r="F75" s="18"/>
      <c r="I75" s="18"/>
      <c r="AH75" s="32"/>
      <c r="AI75" s="32"/>
    </row>
    <row r="76" spans="1:72" x14ac:dyDescent="0.2">
      <c r="G76" s="10">
        <f t="shared" ref="G76:G86" si="47">DATEDIF(E76,F76,"d")+1</f>
        <v>1</v>
      </c>
      <c r="J76" s="10">
        <f t="shared" ref="J76:J86" si="48">DATEDIF(I76,E76,"d")+1</f>
        <v>1</v>
      </c>
      <c r="AH76" s="32">
        <f t="shared" ref="AH76:AH78" si="49">DATEDIF(F76,AG76,"d")+1</f>
        <v>1</v>
      </c>
      <c r="AI76" s="32"/>
    </row>
    <row r="77" spans="1:72" x14ac:dyDescent="0.2">
      <c r="G77" s="10">
        <f t="shared" si="47"/>
        <v>1</v>
      </c>
      <c r="J77" s="10">
        <f t="shared" si="48"/>
        <v>1</v>
      </c>
      <c r="AH77" s="32">
        <f t="shared" si="49"/>
        <v>1</v>
      </c>
      <c r="AI77" s="32"/>
    </row>
    <row r="78" spans="1:72" x14ac:dyDescent="0.2">
      <c r="G78" s="10">
        <f t="shared" si="47"/>
        <v>1</v>
      </c>
      <c r="J78" s="10">
        <f t="shared" si="48"/>
        <v>1</v>
      </c>
      <c r="AH78" s="32">
        <f t="shared" si="49"/>
        <v>1</v>
      </c>
      <c r="AI78" s="32"/>
    </row>
    <row r="79" spans="1:72" x14ac:dyDescent="0.2">
      <c r="A79" s="5" t="s">
        <v>5</v>
      </c>
      <c r="B79" s="1" t="s">
        <v>22</v>
      </c>
      <c r="C79" s="1" t="s">
        <v>54</v>
      </c>
      <c r="D79" s="1">
        <v>76</v>
      </c>
      <c r="E79" s="3">
        <v>44007</v>
      </c>
      <c r="F79" s="3">
        <v>44018</v>
      </c>
      <c r="G79" s="7">
        <f>DATEDIF(E79,F79,"d")+1</f>
        <v>12</v>
      </c>
      <c r="H79" s="1" t="s">
        <v>26</v>
      </c>
      <c r="I79" s="4">
        <v>43958</v>
      </c>
      <c r="J79" s="7">
        <f>DATEDIF(I79,E79,"d")+1</f>
        <v>50</v>
      </c>
      <c r="K79" s="1" t="s">
        <v>64</v>
      </c>
      <c r="L79" s="2" t="s">
        <v>40</v>
      </c>
      <c r="M79" s="2">
        <v>0</v>
      </c>
      <c r="N79" s="2">
        <v>3</v>
      </c>
      <c r="O79" s="2">
        <v>0</v>
      </c>
      <c r="P79" s="2">
        <v>0</v>
      </c>
      <c r="Q79" s="2">
        <v>0</v>
      </c>
      <c r="R79" s="2">
        <v>1</v>
      </c>
      <c r="S79" s="2">
        <v>100</v>
      </c>
      <c r="T79" s="2">
        <v>75</v>
      </c>
      <c r="U79" s="2">
        <v>0</v>
      </c>
      <c r="V79" s="2"/>
      <c r="W79" s="2">
        <v>0</v>
      </c>
      <c r="X79" s="2">
        <v>11</v>
      </c>
      <c r="Y79" s="2"/>
      <c r="Z79" s="2">
        <v>1</v>
      </c>
      <c r="AA79" s="2">
        <v>0</v>
      </c>
      <c r="AB79" s="2">
        <v>4</v>
      </c>
      <c r="AC79" s="2"/>
      <c r="AD79" s="6" t="s">
        <v>87</v>
      </c>
      <c r="AE79" s="7">
        <v>0</v>
      </c>
      <c r="AF79" s="7"/>
      <c r="AG79" s="3">
        <v>44530</v>
      </c>
      <c r="AH79" s="32">
        <f>DATEDIF(F79,AG79,"d")+1</f>
        <v>513</v>
      </c>
      <c r="AI79" s="32"/>
      <c r="AJ79" s="7">
        <v>0</v>
      </c>
      <c r="AL79" s="34">
        <v>49.87</v>
      </c>
      <c r="AM79" s="34"/>
      <c r="AN79" s="80"/>
      <c r="AO79" s="75"/>
      <c r="AP79" s="34"/>
      <c r="AQ79" s="34"/>
      <c r="AR79" s="34">
        <v>25.788</v>
      </c>
      <c r="AS79" s="34"/>
      <c r="AT79" s="34"/>
      <c r="AU79" s="80">
        <v>24.44</v>
      </c>
      <c r="AV79" s="11">
        <v>23.85</v>
      </c>
      <c r="AY79" s="39">
        <v>27.38</v>
      </c>
      <c r="AZ79" s="52"/>
      <c r="BA79" s="52"/>
      <c r="BB79" s="43">
        <v>1.42</v>
      </c>
      <c r="BC79" s="43"/>
      <c r="BE79" s="42">
        <v>2.7</v>
      </c>
      <c r="BF79" s="42">
        <v>2.1</v>
      </c>
      <c r="BG79" s="42">
        <v>1.9</v>
      </c>
      <c r="BH79" s="56">
        <v>1.1100000000000001</v>
      </c>
      <c r="BI79" s="50">
        <v>0.2</v>
      </c>
      <c r="BJ79" s="50">
        <v>0.2</v>
      </c>
      <c r="BK79" s="50">
        <v>0.1</v>
      </c>
      <c r="BL79" s="50">
        <v>0.1</v>
      </c>
      <c r="BM79" s="59">
        <v>2.6</v>
      </c>
      <c r="BN79" s="59">
        <v>0.31</v>
      </c>
    </row>
    <row r="80" spans="1:72" x14ac:dyDescent="0.2">
      <c r="A80" s="10" t="s">
        <v>174</v>
      </c>
      <c r="B80" s="10" t="s">
        <v>22</v>
      </c>
      <c r="C80" s="10" t="s">
        <v>54</v>
      </c>
      <c r="D80" s="10">
        <v>82</v>
      </c>
      <c r="E80" s="18">
        <v>44608</v>
      </c>
      <c r="F80" s="18">
        <v>44608</v>
      </c>
      <c r="I80" s="18"/>
      <c r="AH80" s="64"/>
      <c r="AI80" s="64">
        <f>AVERAGE(AI2:AI62)</f>
        <v>144.73770491803279</v>
      </c>
      <c r="AK80" s="10" t="s">
        <v>175</v>
      </c>
    </row>
    <row r="81" spans="5:35" x14ac:dyDescent="0.2">
      <c r="G81" s="10">
        <f t="shared" si="47"/>
        <v>1</v>
      </c>
      <c r="J81" s="10">
        <f t="shared" si="48"/>
        <v>1</v>
      </c>
      <c r="AH81" s="32">
        <f t="shared" ref="AH81:AH90" si="50">DATEDIF(F81,AG81,"d")+1</f>
        <v>1</v>
      </c>
      <c r="AI81" s="32"/>
    </row>
    <row r="82" spans="5:35" x14ac:dyDescent="0.2">
      <c r="G82" s="10">
        <f t="shared" si="47"/>
        <v>1</v>
      </c>
      <c r="J82" s="10">
        <f t="shared" si="48"/>
        <v>1</v>
      </c>
      <c r="AH82" s="32">
        <f t="shared" si="50"/>
        <v>1</v>
      </c>
      <c r="AI82" s="32"/>
    </row>
    <row r="83" spans="5:35" x14ac:dyDescent="0.2">
      <c r="G83" s="10">
        <f t="shared" si="47"/>
        <v>1</v>
      </c>
      <c r="J83" s="10">
        <f t="shared" si="48"/>
        <v>1</v>
      </c>
      <c r="AH83" s="32">
        <f t="shared" si="50"/>
        <v>1</v>
      </c>
      <c r="AI83" s="32"/>
    </row>
    <row r="84" spans="5:35" x14ac:dyDescent="0.2">
      <c r="E84" s="18">
        <v>44634</v>
      </c>
      <c r="F84" s="18">
        <v>44644</v>
      </c>
      <c r="G84" s="10">
        <f t="shared" si="47"/>
        <v>11</v>
      </c>
      <c r="J84" s="10">
        <f t="shared" si="48"/>
        <v>44635</v>
      </c>
      <c r="AH84" s="32" t="e">
        <f t="shared" si="50"/>
        <v>#NUM!</v>
      </c>
      <c r="AI84" s="32"/>
    </row>
    <row r="85" spans="5:35" x14ac:dyDescent="0.2">
      <c r="E85" s="18">
        <v>44617</v>
      </c>
      <c r="F85" s="18">
        <v>44627</v>
      </c>
      <c r="G85" s="10">
        <f t="shared" si="47"/>
        <v>11</v>
      </c>
      <c r="J85" s="10">
        <f t="shared" si="48"/>
        <v>44618</v>
      </c>
      <c r="AH85" s="32" t="e">
        <f t="shared" si="50"/>
        <v>#NUM!</v>
      </c>
      <c r="AI85" s="32"/>
    </row>
    <row r="86" spans="5:35" x14ac:dyDescent="0.2">
      <c r="E86" s="18">
        <v>44480</v>
      </c>
      <c r="F86" s="18">
        <v>44489</v>
      </c>
      <c r="G86" s="10">
        <f t="shared" si="47"/>
        <v>10</v>
      </c>
      <c r="J86" s="10">
        <f t="shared" si="48"/>
        <v>44481</v>
      </c>
      <c r="AH86" s="32" t="e">
        <f t="shared" si="50"/>
        <v>#NUM!</v>
      </c>
      <c r="AI86" s="32"/>
    </row>
    <row r="87" spans="5:35" x14ac:dyDescent="0.2">
      <c r="AH87" s="32">
        <f t="shared" si="50"/>
        <v>1</v>
      </c>
      <c r="AI87" s="32"/>
    </row>
    <row r="88" spans="5:35" x14ac:dyDescent="0.2">
      <c r="E88" s="18"/>
      <c r="F88" s="18"/>
      <c r="AH88" s="32">
        <f t="shared" si="50"/>
        <v>1</v>
      </c>
      <c r="AI88" s="32"/>
    </row>
    <row r="89" spans="5:35" x14ac:dyDescent="0.2">
      <c r="AH89" s="32">
        <f t="shared" si="50"/>
        <v>1</v>
      </c>
      <c r="AI89" s="32"/>
    </row>
    <row r="90" spans="5:35" x14ac:dyDescent="0.2">
      <c r="AH90" s="32">
        <f t="shared" si="50"/>
        <v>1</v>
      </c>
      <c r="AI90" s="32"/>
    </row>
  </sheetData>
  <sortState xmlns:xlrd2="http://schemas.microsoft.com/office/spreadsheetml/2017/richdata2" ref="A2:BT62">
    <sortCondition ref="E2:E62"/>
  </sortState>
  <pageMargins left="0.7" right="0.7" top="0.78740157499999996" bottom="0.78740157499999996" header="0.3" footer="0.3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MHH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Kopytsia, Gennadii</dc:creator>
  <cp:lastModifiedBy>Microsoft Office User</cp:lastModifiedBy>
  <cp:lastPrinted>2022-08-22T14:31:27Z</cp:lastPrinted>
  <dcterms:created xsi:type="dcterms:W3CDTF">2021-03-17T12:46:14Z</dcterms:created>
  <dcterms:modified xsi:type="dcterms:W3CDTF">2023-01-15T05:57:16Z</dcterms:modified>
</cp:coreProperties>
</file>