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dai.barna\Desktop\Bercicikk\cikk2\"/>
    </mc:Choice>
  </mc:AlternateContent>
  <bookViews>
    <workbookView xWindow="0" yWindow="0" windowWidth="25200" windowHeight="1128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9" i="1"/>
  <c r="C17" i="1"/>
  <c r="C15" i="1"/>
  <c r="C14" i="1"/>
  <c r="C13" i="1"/>
  <c r="C12" i="1"/>
  <c r="C6" i="1"/>
  <c r="C11" i="1"/>
  <c r="C10" i="1" l="1"/>
  <c r="C8" i="1"/>
  <c r="C5" i="1"/>
  <c r="C9" i="1"/>
  <c r="C26" i="1" l="1"/>
  <c r="B26" i="1" s="1"/>
</calcChain>
</file>

<file path=xl/sharedStrings.xml><?xml version="1.0" encoding="utf-8"?>
<sst xmlns="http://schemas.openxmlformats.org/spreadsheetml/2006/main" count="29" uniqueCount="24">
  <si>
    <t>Please fill in</t>
  </si>
  <si>
    <t>PARAMETERS</t>
  </si>
  <si>
    <t>At start of abiraterone+prednisolone treatment</t>
  </si>
  <si>
    <t>At switch from prednisolone to dexamethasone</t>
  </si>
  <si>
    <t>Abiraterone treatment as pre-chemotherapy (Y or N)</t>
  </si>
  <si>
    <t>Date of birth (YYYY.MM.DD)</t>
  </si>
  <si>
    <t>Date of abiraterone start (YYYY.MM.DD)</t>
  </si>
  <si>
    <t>Visceral metastasis (Y or N)</t>
  </si>
  <si>
    <t>Date of diagnosis of prostate cancer (YYYY.MM.DD)</t>
  </si>
  <si>
    <t>Date of castration resistance (YYYY.MM.DD)</t>
  </si>
  <si>
    <t>Date of PSA progression (YYYY.MM.DD)</t>
  </si>
  <si>
    <t>Patient's medical history</t>
  </si>
  <si>
    <t>Score</t>
  </si>
  <si>
    <t>RESULT</t>
  </si>
  <si>
    <t>below</t>
  </si>
  <si>
    <t>Gleason score</t>
  </si>
  <si>
    <t>PSA [ng/ml]</t>
  </si>
  <si>
    <t>LDH [U/l]</t>
  </si>
  <si>
    <r>
      <t>White blood cells [10</t>
    </r>
    <r>
      <rPr>
        <vertAlign val="superscript"/>
        <sz val="12"/>
        <color rgb="FF000000"/>
        <rFont val="Calibri"/>
        <family val="2"/>
        <charset val="238"/>
        <scheme val="minor"/>
      </rPr>
      <t>9</t>
    </r>
    <r>
      <rPr>
        <sz val="12"/>
        <color rgb="FF000000"/>
        <rFont val="Calibri"/>
        <family val="2"/>
        <charset val="238"/>
        <scheme val="minor"/>
      </rPr>
      <t>/l]</t>
    </r>
  </si>
  <si>
    <r>
      <t>Lymphocytes [10</t>
    </r>
    <r>
      <rPr>
        <vertAlign val="superscript"/>
        <sz val="12"/>
        <color rgb="FF000000"/>
        <rFont val="Calibri"/>
        <family val="2"/>
        <charset val="238"/>
        <scheme val="minor"/>
      </rPr>
      <t>9</t>
    </r>
    <r>
      <rPr>
        <sz val="12"/>
        <color rgb="FF000000"/>
        <rFont val="Calibri"/>
        <family val="2"/>
        <charset val="238"/>
        <scheme val="minor"/>
      </rPr>
      <t>/l]</t>
    </r>
  </si>
  <si>
    <r>
      <t>Platelets [10</t>
    </r>
    <r>
      <rPr>
        <vertAlign val="superscript"/>
        <sz val="12"/>
        <color rgb="FF000000"/>
        <rFont val="Calibri"/>
        <family val="2"/>
        <charset val="238"/>
        <scheme val="minor"/>
      </rPr>
      <t>9</t>
    </r>
    <r>
      <rPr>
        <sz val="12"/>
        <color rgb="FF000000"/>
        <rFont val="Calibri"/>
        <family val="2"/>
        <charset val="238"/>
        <scheme val="minor"/>
      </rPr>
      <t>/l]</t>
    </r>
  </si>
  <si>
    <t>ALP [U/l]</t>
  </si>
  <si>
    <t>Hemoglobin [g/dl]</t>
  </si>
  <si>
    <r>
      <t>Neutrophils [10</t>
    </r>
    <r>
      <rPr>
        <vertAlign val="superscript"/>
        <sz val="12"/>
        <color rgb="FF000000"/>
        <rFont val="Calibri"/>
        <family val="2"/>
        <charset val="238"/>
        <scheme val="minor"/>
      </rPr>
      <t>9</t>
    </r>
    <r>
      <rPr>
        <sz val="12"/>
        <color rgb="FF000000"/>
        <rFont val="Calibri"/>
        <family val="2"/>
        <charset val="238"/>
        <scheme val="minor"/>
      </rPr>
      <t>/l]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</si>
</sst>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vertAlign val="superscript"/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</cellXfs>
  <cellStyles count="1">
    <cellStyle name="Normál" xfId="0" builtinId="0"/>
  </cellStyles>
  <dxfs count="2"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pane ySplit="32" topLeftCell="A33" activePane="bottomLeft" state="frozen"/>
      <selection pane="bottomLeft" activeCell="B3" sqref="B3"/>
    </sheetView>
  </sheetViews>
  <sheetFormatPr defaultRowHeight="15" x14ac:dyDescent="0.25"/>
  <cols>
    <col min="1" max="1" width="50.7109375" style="11" bestFit="1" customWidth="1"/>
    <col min="2" max="2" width="16.28515625" style="12" customWidth="1"/>
  </cols>
  <sheetData>
    <row r="1" spans="1:5" ht="15.75" x14ac:dyDescent="0.25">
      <c r="A1" s="6" t="s">
        <v>1</v>
      </c>
      <c r="B1" s="13" t="s">
        <v>0</v>
      </c>
      <c r="C1" s="5" t="s">
        <v>12</v>
      </c>
      <c r="D1" s="1"/>
    </row>
    <row r="2" spans="1:5" ht="15.75" x14ac:dyDescent="0.25">
      <c r="A2" s="6" t="s">
        <v>11</v>
      </c>
      <c r="B2" s="13" t="s">
        <v>14</v>
      </c>
      <c r="C2" s="1"/>
      <c r="D2" s="1"/>
    </row>
    <row r="3" spans="1:5" ht="15.75" x14ac:dyDescent="0.25">
      <c r="A3" s="7" t="s">
        <v>5</v>
      </c>
      <c r="B3" s="17"/>
      <c r="C3" s="3"/>
      <c r="D3" s="1"/>
    </row>
    <row r="4" spans="1:5" ht="15.75" x14ac:dyDescent="0.25">
      <c r="A4" s="7" t="s">
        <v>8</v>
      </c>
      <c r="B4" s="17"/>
      <c r="C4" s="3"/>
      <c r="D4" s="1"/>
    </row>
    <row r="5" spans="1:5" ht="15.75" x14ac:dyDescent="0.25">
      <c r="A5" s="8" t="s">
        <v>15</v>
      </c>
      <c r="B5" s="18"/>
      <c r="C5" s="2" t="str">
        <f>IF(B5&gt;0,IF(B5&lt;11,IF(B5&gt;=8,65,0),"?"),"?")</f>
        <v>?</v>
      </c>
    </row>
    <row r="6" spans="1:5" ht="15.75" x14ac:dyDescent="0.25">
      <c r="A6" s="8" t="s">
        <v>9</v>
      </c>
      <c r="B6" s="17"/>
      <c r="C6" s="2" t="str">
        <f>IF(B4&lt;&gt;"",IF(B6&lt;&gt;"",IF((DATEVALUE(B6)-DATEVALUE(B4))/30.44&gt;=115.6,260,0),"?"),"?")</f>
        <v>?</v>
      </c>
      <c r="E6" s="4"/>
    </row>
    <row r="7" spans="1:5" ht="15.75" x14ac:dyDescent="0.25">
      <c r="A7" s="6" t="s">
        <v>2</v>
      </c>
      <c r="B7" s="11"/>
      <c r="C7" s="1"/>
      <c r="D7" s="1"/>
    </row>
    <row r="8" spans="1:5" ht="15.75" x14ac:dyDescent="0.25">
      <c r="A8" s="8" t="s">
        <v>6</v>
      </c>
      <c r="B8" s="15"/>
      <c r="C8" s="2" t="str">
        <f>IF(B3&lt;&gt;"",IF(B8&lt;&gt;"",IF((DATEVALUE(B8)-DATEVALUE(B3))/365.25&gt;=69.2,251,0),"?"),"?")</f>
        <v>?</v>
      </c>
      <c r="D8" s="2"/>
    </row>
    <row r="9" spans="1:5" ht="15.75" x14ac:dyDescent="0.25">
      <c r="A9" s="8" t="s">
        <v>4</v>
      </c>
      <c r="B9" s="16"/>
      <c r="C9" s="2" t="str">
        <f>IF(OR(B9="Yes",B9="Y",B9="YES",B9="yes"),158,IF(OR(B9="No",B9="no",B9="N",B9="n"),0,"?"))</f>
        <v>?</v>
      </c>
      <c r="D9" s="1"/>
    </row>
    <row r="10" spans="1:5" ht="15.75" x14ac:dyDescent="0.25">
      <c r="A10" s="8" t="s">
        <v>7</v>
      </c>
      <c r="B10" s="15"/>
      <c r="C10" s="2" t="str">
        <f>IF(OR(B10="Yes",B10="Y",B10="YES",B10="yes"),95,IF(OR(B10="No",B10="no",B10="N",B10="n"),0,"?"))</f>
        <v>?</v>
      </c>
      <c r="D10" s="2"/>
    </row>
    <row r="11" spans="1:5" ht="15.75" x14ac:dyDescent="0.25">
      <c r="A11" s="8" t="s">
        <v>16</v>
      </c>
      <c r="B11" s="16"/>
      <c r="C11" s="2" t="str">
        <f>IF(B11&gt;0,IF(B11&lt;11000,IF(B11&gt;=4.64,-717,0),"?"),"?")</f>
        <v>?</v>
      </c>
      <c r="D11" s="2"/>
    </row>
    <row r="12" spans="1:5" ht="15.75" x14ac:dyDescent="0.25">
      <c r="A12" s="8" t="s">
        <v>17</v>
      </c>
      <c r="B12" s="16"/>
      <c r="C12" s="2" t="str">
        <f>IF(B12&gt;0,IF(B12&lt;11000,IF(B12&gt;=416,-150,0),"?"),"?")</f>
        <v>?</v>
      </c>
      <c r="D12" s="2"/>
    </row>
    <row r="13" spans="1:5" ht="18" x14ac:dyDescent="0.25">
      <c r="A13" s="8" t="s">
        <v>18</v>
      </c>
      <c r="B13" s="16"/>
      <c r="C13" s="2" t="str">
        <f>IF(B13&gt;0,IF(B13&lt;1000,IF(B13&gt;=6.43,37,0),"?"),"?")</f>
        <v>?</v>
      </c>
      <c r="D13" s="2"/>
    </row>
    <row r="14" spans="1:5" ht="18" x14ac:dyDescent="0.25">
      <c r="A14" s="8" t="s">
        <v>19</v>
      </c>
      <c r="B14" s="16"/>
      <c r="C14" s="2" t="str">
        <f>IF(B14&gt;0,IF(B14&lt;100,IF(B14&gt;=1.58,-58,0),"?"),"?")</f>
        <v>?</v>
      </c>
      <c r="D14" s="2"/>
    </row>
    <row r="15" spans="1:5" ht="18" x14ac:dyDescent="0.25">
      <c r="A15" s="8" t="s">
        <v>20</v>
      </c>
      <c r="B15" s="16"/>
      <c r="C15" s="2" t="str">
        <f>IF(B15&gt;0,IF(B15&lt;10000,IF(B15&gt;=220,-282,0),"?"),"?")</f>
        <v>?</v>
      </c>
      <c r="D15" s="2"/>
    </row>
    <row r="16" spans="1:5" ht="15.75" x14ac:dyDescent="0.25">
      <c r="A16" s="9" t="s">
        <v>3</v>
      </c>
      <c r="B16" s="11"/>
    </row>
    <row r="17" spans="1:4" ht="15.75" x14ac:dyDescent="0.25">
      <c r="A17" s="8" t="s">
        <v>10</v>
      </c>
      <c r="B17" s="15"/>
      <c r="C17" s="2" t="str">
        <f>IF(B8&lt;&gt;"",IF(B17&lt;&gt;"",IF((DATEVALUE(B17)-DATEVALUE(B8))/30.44&gt;=22.7,-410,0),"?"),"?")</f>
        <v>?</v>
      </c>
      <c r="D17" s="2"/>
    </row>
    <row r="18" spans="1:4" ht="15.75" x14ac:dyDescent="0.25">
      <c r="A18" s="8" t="s">
        <v>16</v>
      </c>
      <c r="B18" s="16"/>
      <c r="C18" s="2" t="str">
        <f>IF(B18&gt;0,IF(B18&lt;11000,IF(B18&gt;=5.62,117,0),"?"),"?")</f>
        <v>?</v>
      </c>
      <c r="D18" s="2"/>
    </row>
    <row r="19" spans="1:4" ht="15.75" x14ac:dyDescent="0.25">
      <c r="A19" s="8" t="s">
        <v>17</v>
      </c>
      <c r="B19" s="16"/>
      <c r="C19" s="2" t="str">
        <f>IF(B19&gt;0,IF(B19&lt;11000,IF(B19&gt;=177,502,0),"?"),"?")</f>
        <v>?</v>
      </c>
      <c r="D19" s="2"/>
    </row>
    <row r="20" spans="1:4" ht="15.75" x14ac:dyDescent="0.25">
      <c r="A20" s="8" t="s">
        <v>21</v>
      </c>
      <c r="B20" s="16"/>
      <c r="C20" s="2" t="str">
        <f>IF(B20&gt;0,IF(B20&lt;11000,IF(B20&gt;=199,-74,0),"?"),"?")</f>
        <v>?</v>
      </c>
      <c r="D20" s="2"/>
    </row>
    <row r="21" spans="1:4" ht="15.75" x14ac:dyDescent="0.25">
      <c r="A21" s="8" t="s">
        <v>22</v>
      </c>
      <c r="B21" s="16"/>
      <c r="C21" s="2" t="str">
        <f>IF(B21&gt;0,IF(B21&lt;100,IF(B21&gt;=13.3,248,0),"?"),"?")</f>
        <v>?</v>
      </c>
      <c r="D21" s="2"/>
    </row>
    <row r="22" spans="1:4" ht="18" x14ac:dyDescent="0.25">
      <c r="A22" s="8" t="s">
        <v>18</v>
      </c>
      <c r="B22" s="16"/>
      <c r="C22" s="2" t="str">
        <f>IF(B22&gt;0,IF(B22&lt;1000,IF(B22&gt;=7.16,-84,0),"?"),"?")</f>
        <v>?</v>
      </c>
      <c r="D22" s="2"/>
    </row>
    <row r="23" spans="1:4" ht="18" x14ac:dyDescent="0.25">
      <c r="A23" s="8" t="s">
        <v>23</v>
      </c>
      <c r="B23" s="16"/>
      <c r="C23" s="2" t="str">
        <f>IF(B23&gt;0,IF(B23&lt;100,IF(B23&gt;=4.32,248,0),"?"),"?")</f>
        <v>?</v>
      </c>
      <c r="D23" s="2"/>
    </row>
    <row r="24" spans="1:4" ht="18" x14ac:dyDescent="0.25">
      <c r="A24" s="8" t="s">
        <v>19</v>
      </c>
      <c r="B24" s="16"/>
      <c r="C24" s="2" t="str">
        <f>IF(B24&gt;0,IF(B24&lt;100,IF(B24&gt;=2.02,178,0),"?"),"?")</f>
        <v>?</v>
      </c>
      <c r="D24" s="2"/>
    </row>
    <row r="25" spans="1:4" ht="18" x14ac:dyDescent="0.25">
      <c r="A25" s="8" t="s">
        <v>20</v>
      </c>
      <c r="B25" s="16"/>
      <c r="C25" s="2" t="str">
        <f>IF(B25&gt;0,IF(B25&lt;10000,IF(B25&gt;=221,115,0),"?"),"?")</f>
        <v>?</v>
      </c>
      <c r="D25" s="2"/>
    </row>
    <row r="26" spans="1:4" s="11" customFormat="1" ht="15.75" x14ac:dyDescent="0.25">
      <c r="A26" s="10" t="s">
        <v>13</v>
      </c>
      <c r="B26" s="14" t="e">
        <f>IF((C26-169)&gt;0,"RESPONDER","NON-RESPONDER")</f>
        <v>#VALUE!</v>
      </c>
      <c r="C26" s="11" t="str">
        <f>IF(AND(C5&lt;&gt;"?",C6&lt;&gt;"?",C8&lt;&gt;"?",C9&lt;&gt;"?",C10&lt;&gt;"?",C11&lt;&gt;"?",C12&lt;&gt;"?",C13&lt;&gt;"?",C14&lt;&gt;"?",C15&lt;&gt;"?",C17&lt;&gt;"?",C18&lt;&gt;"?",C19&lt;&gt;"?",C20&lt;&gt;"?",C21&lt;&gt;"?",C22&lt;&gt;"?",C23&lt;&gt;"?",C24&lt;&gt;"?",C25&lt;&gt;"?"),SUM(C5:C25),"?")</f>
        <v>?</v>
      </c>
    </row>
    <row r="27" spans="1:4" s="11" customFormat="1" x14ac:dyDescent="0.25"/>
    <row r="28" spans="1:4" s="11" customFormat="1" x14ac:dyDescent="0.25"/>
    <row r="29" spans="1:4" s="11" customFormat="1" x14ac:dyDescent="0.25"/>
    <row r="30" spans="1:4" s="11" customFormat="1" x14ac:dyDescent="0.25"/>
    <row r="31" spans="1:4" s="11" customFormat="1" x14ac:dyDescent="0.25"/>
    <row r="32" spans="1:4" s="11" customFormat="1" x14ac:dyDescent="0.25"/>
    <row r="33" s="11" customFormat="1" x14ac:dyDescent="0.25"/>
  </sheetData>
  <sheetProtection sheet="1" objects="1" scenarios="1"/>
  <conditionalFormatting sqref="B26">
    <cfRule type="beginsWith" dxfId="1" priority="1" operator="beginsWith" text="RESPONDER">
      <formula>LEFT(B26,LEN("RESPONDER"))="RESPONDER"</formula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0" priority="3" operator="containsText" text="NON">
      <formula>NOT(ISERROR(SEARCH("NON",B26)))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Budai Barna Lajos</dc:creator>
  <cp:lastModifiedBy>Dr. Budai Barna Lajos</cp:lastModifiedBy>
  <dcterms:created xsi:type="dcterms:W3CDTF">2024-05-17T06:53:15Z</dcterms:created>
  <dcterms:modified xsi:type="dcterms:W3CDTF">2024-05-17T11:06:21Z</dcterms:modified>
</cp:coreProperties>
</file>